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288" windowWidth="12120" windowHeight="8592" tabRatio="775" firstSheet="5" activeTab="10"/>
  </bookViews>
  <sheets>
    <sheet name="basis opt" sheetId="36" r:id="rId1"/>
    <sheet name="OPTION PAGE" sheetId="15" r:id="rId2"/>
    <sheet name="SWAPS PAGE" sheetId="18" r:id="rId3"/>
    <sheet name="BASIS GRID" sheetId="29" r:id="rId4"/>
    <sheet name="BASIS POSITION" sheetId="24" r:id="rId5"/>
    <sheet name="RISK PAGE" sheetId="14" r:id="rId6"/>
    <sheet name="basis opt greeks" sheetId="35" r:id="rId7"/>
    <sheet name="BASIS SETTLES" sheetId="27" r:id="rId8"/>
    <sheet name="WEST GAMMA BREAKDOWN" sheetId="37" r:id="rId9"/>
    <sheet name="Sheet3" sheetId="33" r:id="rId10"/>
    <sheet name="GAMMA GRIDS" sheetId="30" r:id="rId11"/>
    <sheet name="EAST GAMMA" sheetId="32" r:id="rId12"/>
    <sheet name="WEST GAMMA" sheetId="31" r:id="rId13"/>
    <sheet name="WEST HEDGE QUANTITIES" sheetId="26" r:id="rId14"/>
    <sheet name="EAST HEDGE QUANTITIES" sheetId="28" r:id="rId15"/>
    <sheet name="HEDGE QUANTITIES" sheetId="13" r:id="rId16"/>
    <sheet name="OPTION RISK BY MONTH" sheetId="12" r:id="rId17"/>
    <sheet name="VOL" sheetId="17" r:id="rId18"/>
    <sheet name="P&amp;L" sheetId="34" r:id="rId19"/>
    <sheet name="EXPIRATION" sheetId="16" r:id="rId20"/>
    <sheet name="curves" sheetId="20" r:id="rId21"/>
  </sheets>
  <externalReferences>
    <externalReference r:id="rId22"/>
    <externalReference r:id="rId23"/>
    <externalReference r:id="rId24"/>
    <externalReference r:id="rId25"/>
    <externalReference r:id="rId26"/>
  </externalReferences>
  <definedNames>
    <definedName name="BLAHBLAH">#REF!</definedName>
    <definedName name="callchg">'OPTION PAGE'!$A$1</definedName>
    <definedName name="CHANGEGRID">'RISK PAGE'!$AC$8:$AK$46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GAMMA'!$A$3:$DZ$200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QUANTITIES'!$A$4:$S$217</definedName>
    <definedName name="move_down">#REF!</definedName>
    <definedName name="NYMEXPrices">#REF!</definedName>
    <definedName name="OPTIONRISK">'OPTION RISK BY MONTH'!$A$1:$M$217</definedName>
    <definedName name="OPTTRADES">'OPTION PAGE'!$A$3:$DA$834</definedName>
    <definedName name="PARAMS">VOL!$B$3:$O$500</definedName>
    <definedName name="Password">#REF!</definedName>
    <definedName name="Post_Id">#REF!</definedName>
    <definedName name="prices">#REF!</definedName>
    <definedName name="_xlnm.Print_Area" localSheetId="7">'BASIS SETTLES'!$A$1:$O$26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[4]Skews!$A$1:$CZ$197</definedName>
    <definedName name="StartDate">#REF!</definedName>
    <definedName name="STRADDLE">[3]STRADDLES!$B$8:$O$130</definedName>
    <definedName name="SWAPTRADES">'SWAPS PAGE'!$F$4:$CU$1609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PAGE'!$AW$8:$BE$45</definedName>
    <definedName name="westgamma">'WEST GAMMA'!$A$3:$DZ$200</definedName>
    <definedName name="WESTHEDGE">'WEST HEDGE QUANTITIES'!$A$4:$S$84</definedName>
  </definedNames>
  <calcPr calcId="0" calcMode="manual" calcOnSave="0"/>
</workbook>
</file>

<file path=xl/calcChain.xml><?xml version="1.0" encoding="utf-8"?>
<calcChain xmlns="http://schemas.openxmlformats.org/spreadsheetml/2006/main">
  <c r="B6" i="35" l="1"/>
  <c r="C6" i="35"/>
  <c r="D6" i="35"/>
  <c r="E6" i="35"/>
  <c r="F6" i="35"/>
  <c r="G6" i="35"/>
  <c r="B7" i="35"/>
  <c r="C7" i="35"/>
  <c r="D7" i="35"/>
  <c r="E7" i="35"/>
  <c r="F7" i="35"/>
  <c r="G7" i="35"/>
  <c r="B8" i="35"/>
  <c r="C8" i="35"/>
  <c r="D8" i="35"/>
  <c r="E8" i="35"/>
  <c r="F8" i="35"/>
  <c r="G8" i="35"/>
  <c r="B9" i="35"/>
  <c r="C9" i="35"/>
  <c r="D9" i="35"/>
  <c r="E9" i="35"/>
  <c r="F9" i="35"/>
  <c r="G9" i="35"/>
  <c r="B10" i="35"/>
  <c r="C10" i="35"/>
  <c r="D10" i="35"/>
  <c r="E10" i="35"/>
  <c r="F10" i="35"/>
  <c r="G10" i="35"/>
  <c r="B11" i="35"/>
  <c r="C11" i="35"/>
  <c r="D11" i="35"/>
  <c r="E11" i="35"/>
  <c r="F11" i="35"/>
  <c r="G11" i="35"/>
  <c r="B12" i="35"/>
  <c r="C12" i="35"/>
  <c r="D12" i="35"/>
  <c r="E12" i="35"/>
  <c r="F12" i="35"/>
  <c r="G12" i="35"/>
  <c r="B13" i="35"/>
  <c r="C13" i="35"/>
  <c r="D13" i="35"/>
  <c r="E13" i="35"/>
  <c r="F13" i="35"/>
  <c r="G13" i="35"/>
  <c r="B14" i="35"/>
  <c r="C14" i="35"/>
  <c r="D14" i="35"/>
  <c r="E14" i="35"/>
  <c r="F14" i="35"/>
  <c r="G14" i="35"/>
  <c r="B15" i="35"/>
  <c r="C15" i="35"/>
  <c r="D15" i="35"/>
  <c r="E15" i="35"/>
  <c r="F15" i="35"/>
  <c r="G15" i="35"/>
  <c r="B16" i="35"/>
  <c r="C16" i="35"/>
  <c r="D16" i="35"/>
  <c r="E16" i="35"/>
  <c r="F16" i="35"/>
  <c r="G16" i="35"/>
  <c r="B17" i="35"/>
  <c r="C17" i="35"/>
  <c r="D17" i="35"/>
  <c r="E17" i="35"/>
  <c r="F17" i="35"/>
  <c r="G17" i="35"/>
  <c r="B18" i="35"/>
  <c r="C18" i="35"/>
  <c r="D18" i="35"/>
  <c r="E18" i="35"/>
  <c r="F18" i="35"/>
  <c r="G18" i="35"/>
  <c r="B19" i="35"/>
  <c r="C19" i="35"/>
  <c r="D19" i="35"/>
  <c r="E19" i="35"/>
  <c r="F19" i="35"/>
  <c r="G19" i="35"/>
  <c r="B20" i="35"/>
  <c r="C20" i="35"/>
  <c r="D20" i="35"/>
  <c r="E20" i="35"/>
  <c r="F20" i="35"/>
  <c r="G20" i="35"/>
  <c r="B21" i="35"/>
  <c r="C21" i="35"/>
  <c r="D21" i="35"/>
  <c r="E21" i="35"/>
  <c r="F21" i="35"/>
  <c r="G21" i="35"/>
  <c r="B22" i="35"/>
  <c r="C22" i="35"/>
  <c r="D22" i="35"/>
  <c r="E22" i="35"/>
  <c r="F22" i="35"/>
  <c r="G22" i="35"/>
  <c r="B23" i="35"/>
  <c r="C23" i="35"/>
  <c r="D23" i="35"/>
  <c r="E23" i="35"/>
  <c r="F23" i="35"/>
  <c r="G23" i="35"/>
  <c r="B24" i="35"/>
  <c r="C24" i="35"/>
  <c r="D24" i="35"/>
  <c r="E24" i="35"/>
  <c r="F24" i="35"/>
  <c r="G24" i="35"/>
  <c r="B25" i="35"/>
  <c r="C25" i="35"/>
  <c r="D25" i="35"/>
  <c r="E25" i="35"/>
  <c r="F25" i="35"/>
  <c r="G25" i="35"/>
  <c r="B26" i="35"/>
  <c r="C26" i="35"/>
  <c r="D26" i="35"/>
  <c r="E26" i="35"/>
  <c r="F26" i="35"/>
  <c r="G26" i="35"/>
  <c r="B27" i="35"/>
  <c r="C27" i="35"/>
  <c r="D27" i="35"/>
  <c r="E27" i="35"/>
  <c r="F27" i="35"/>
  <c r="G27" i="35"/>
  <c r="B28" i="35"/>
  <c r="C28" i="35"/>
  <c r="D28" i="35"/>
  <c r="E28" i="35"/>
  <c r="F28" i="35"/>
  <c r="G28" i="35"/>
  <c r="B29" i="35"/>
  <c r="C29" i="35"/>
  <c r="D29" i="35"/>
  <c r="E29" i="35"/>
  <c r="F29" i="35"/>
  <c r="G29" i="35"/>
  <c r="B30" i="35"/>
  <c r="C30" i="35"/>
  <c r="D30" i="35"/>
  <c r="E30" i="35"/>
  <c r="F30" i="35"/>
  <c r="G30" i="35"/>
  <c r="B31" i="35"/>
  <c r="C31" i="35"/>
  <c r="D31" i="35"/>
  <c r="E31" i="35"/>
  <c r="F31" i="35"/>
  <c r="G31" i="35"/>
  <c r="B32" i="35"/>
  <c r="C32" i="35"/>
  <c r="D32" i="35"/>
  <c r="E32" i="35"/>
  <c r="F32" i="35"/>
  <c r="G32" i="35"/>
  <c r="B33" i="35"/>
  <c r="C33" i="35"/>
  <c r="D33" i="35"/>
  <c r="E33" i="35"/>
  <c r="F33" i="35"/>
  <c r="G33" i="35"/>
  <c r="B34" i="35"/>
  <c r="C34" i="35"/>
  <c r="D34" i="35"/>
  <c r="E34" i="35"/>
  <c r="F34" i="35"/>
  <c r="G34" i="35"/>
  <c r="B35" i="35"/>
  <c r="C35" i="35"/>
  <c r="D35" i="35"/>
  <c r="E35" i="35"/>
  <c r="F35" i="35"/>
  <c r="G35" i="35"/>
  <c r="B36" i="35"/>
  <c r="C36" i="35"/>
  <c r="D36" i="35"/>
  <c r="E36" i="35"/>
  <c r="F36" i="35"/>
  <c r="G36" i="35"/>
  <c r="B37" i="35"/>
  <c r="C37" i="35"/>
  <c r="D37" i="35"/>
  <c r="E37" i="35"/>
  <c r="F37" i="35"/>
  <c r="G37" i="35"/>
  <c r="L1" i="24"/>
  <c r="M1" i="24"/>
  <c r="L2" i="24"/>
  <c r="M2" i="24"/>
  <c r="L3" i="24"/>
  <c r="M3" i="24"/>
  <c r="B4" i="24"/>
  <c r="C4" i="24"/>
  <c r="D4" i="24"/>
  <c r="E4" i="24"/>
  <c r="F4" i="24"/>
  <c r="G4" i="24"/>
  <c r="L4" i="24"/>
  <c r="M4" i="24"/>
  <c r="B5" i="24"/>
  <c r="C5" i="24"/>
  <c r="D5" i="24"/>
  <c r="E5" i="24"/>
  <c r="F5" i="24"/>
  <c r="G5" i="24"/>
  <c r="L5" i="24"/>
  <c r="M5" i="24"/>
  <c r="B6" i="24"/>
  <c r="C6" i="24"/>
  <c r="D6" i="24"/>
  <c r="E6" i="24"/>
  <c r="F6" i="24"/>
  <c r="G6" i="24"/>
  <c r="B11" i="24"/>
  <c r="C11" i="24"/>
  <c r="D11" i="24"/>
  <c r="E11" i="24"/>
  <c r="F11" i="24"/>
  <c r="G11" i="24"/>
  <c r="I11" i="24"/>
  <c r="L11" i="24"/>
  <c r="M11" i="24"/>
  <c r="N11" i="24"/>
  <c r="O11" i="24"/>
  <c r="B12" i="24"/>
  <c r="C12" i="24"/>
  <c r="D12" i="24"/>
  <c r="E12" i="24"/>
  <c r="F12" i="24"/>
  <c r="G12" i="24"/>
  <c r="I12" i="24"/>
  <c r="L12" i="24"/>
  <c r="M12" i="24"/>
  <c r="N12" i="24"/>
  <c r="O12" i="24"/>
  <c r="B13" i="24"/>
  <c r="C13" i="24"/>
  <c r="D13" i="24"/>
  <c r="E13" i="24"/>
  <c r="F13" i="24"/>
  <c r="G13" i="24"/>
  <c r="I13" i="24"/>
  <c r="L13" i="24"/>
  <c r="M13" i="24"/>
  <c r="N13" i="24"/>
  <c r="O13" i="24"/>
  <c r="B14" i="24"/>
  <c r="C14" i="24"/>
  <c r="D14" i="24"/>
  <c r="E14" i="24"/>
  <c r="F14" i="24"/>
  <c r="G14" i="24"/>
  <c r="I14" i="24"/>
  <c r="L14" i="24"/>
  <c r="M14" i="24"/>
  <c r="N14" i="24"/>
  <c r="O14" i="24"/>
  <c r="B15" i="24"/>
  <c r="C15" i="24"/>
  <c r="D15" i="24"/>
  <c r="E15" i="24"/>
  <c r="F15" i="24"/>
  <c r="G15" i="24"/>
  <c r="I15" i="24"/>
  <c r="L15" i="24"/>
  <c r="M15" i="24"/>
  <c r="N15" i="24"/>
  <c r="O15" i="24"/>
  <c r="B16" i="24"/>
  <c r="C16" i="24"/>
  <c r="D16" i="24"/>
  <c r="E16" i="24"/>
  <c r="F16" i="24"/>
  <c r="G16" i="24"/>
  <c r="I16" i="24"/>
  <c r="L16" i="24"/>
  <c r="M16" i="24"/>
  <c r="N16" i="24"/>
  <c r="O16" i="24"/>
  <c r="B17" i="24"/>
  <c r="C17" i="24"/>
  <c r="D17" i="24"/>
  <c r="E17" i="24"/>
  <c r="F17" i="24"/>
  <c r="G17" i="24"/>
  <c r="I17" i="24"/>
  <c r="L17" i="24"/>
  <c r="M17" i="24"/>
  <c r="N17" i="24"/>
  <c r="O17" i="24"/>
  <c r="B18" i="24"/>
  <c r="C18" i="24"/>
  <c r="D18" i="24"/>
  <c r="E18" i="24"/>
  <c r="F18" i="24"/>
  <c r="G18" i="24"/>
  <c r="I18" i="24"/>
  <c r="L18" i="24"/>
  <c r="M18" i="24"/>
  <c r="N18" i="24"/>
  <c r="O18" i="24"/>
  <c r="B19" i="24"/>
  <c r="C19" i="24"/>
  <c r="D19" i="24"/>
  <c r="E19" i="24"/>
  <c r="F19" i="24"/>
  <c r="G19" i="24"/>
  <c r="I19" i="24"/>
  <c r="L19" i="24"/>
  <c r="M19" i="24"/>
  <c r="N19" i="24"/>
  <c r="O19" i="24"/>
  <c r="B20" i="24"/>
  <c r="C20" i="24"/>
  <c r="D20" i="24"/>
  <c r="E20" i="24"/>
  <c r="F20" i="24"/>
  <c r="G20" i="24"/>
  <c r="I20" i="24"/>
  <c r="L20" i="24"/>
  <c r="M20" i="24"/>
  <c r="N20" i="24"/>
  <c r="O20" i="24"/>
  <c r="B21" i="24"/>
  <c r="C21" i="24"/>
  <c r="D21" i="24"/>
  <c r="E21" i="24"/>
  <c r="F21" i="24"/>
  <c r="G21" i="24"/>
  <c r="I21" i="24"/>
  <c r="L21" i="24"/>
  <c r="M21" i="24"/>
  <c r="N21" i="24"/>
  <c r="O21" i="24"/>
  <c r="B22" i="24"/>
  <c r="C22" i="24"/>
  <c r="D22" i="24"/>
  <c r="E22" i="24"/>
  <c r="F22" i="24"/>
  <c r="G22" i="24"/>
  <c r="I22" i="24"/>
  <c r="L22" i="24"/>
  <c r="M22" i="24"/>
  <c r="N22" i="24"/>
  <c r="O22" i="24"/>
  <c r="B23" i="24"/>
  <c r="C23" i="24"/>
  <c r="D23" i="24"/>
  <c r="E23" i="24"/>
  <c r="F23" i="24"/>
  <c r="G23" i="24"/>
  <c r="I23" i="24"/>
  <c r="L23" i="24"/>
  <c r="M23" i="24"/>
  <c r="N23" i="24"/>
  <c r="O23" i="24"/>
  <c r="B24" i="24"/>
  <c r="C24" i="24"/>
  <c r="D24" i="24"/>
  <c r="E24" i="24"/>
  <c r="F24" i="24"/>
  <c r="G24" i="24"/>
  <c r="I24" i="24"/>
  <c r="L24" i="24"/>
  <c r="M24" i="24"/>
  <c r="N24" i="24"/>
  <c r="O24" i="24"/>
  <c r="B25" i="24"/>
  <c r="C25" i="24"/>
  <c r="D25" i="24"/>
  <c r="E25" i="24"/>
  <c r="F25" i="24"/>
  <c r="G25" i="24"/>
  <c r="I25" i="24"/>
  <c r="L25" i="24"/>
  <c r="M25" i="24"/>
  <c r="N25" i="24"/>
  <c r="O25" i="24"/>
  <c r="B26" i="24"/>
  <c r="C26" i="24"/>
  <c r="D26" i="24"/>
  <c r="E26" i="24"/>
  <c r="F26" i="24"/>
  <c r="G26" i="24"/>
  <c r="I26" i="24"/>
  <c r="L26" i="24"/>
  <c r="M26" i="24"/>
  <c r="N26" i="24"/>
  <c r="O26" i="24"/>
  <c r="B27" i="24"/>
  <c r="C27" i="24"/>
  <c r="D27" i="24"/>
  <c r="E27" i="24"/>
  <c r="F27" i="24"/>
  <c r="G27" i="24"/>
  <c r="I27" i="24"/>
  <c r="L27" i="24"/>
  <c r="M27" i="24"/>
  <c r="N27" i="24"/>
  <c r="O27" i="24"/>
  <c r="B28" i="24"/>
  <c r="C28" i="24"/>
  <c r="D28" i="24"/>
  <c r="E28" i="24"/>
  <c r="F28" i="24"/>
  <c r="G28" i="24"/>
  <c r="I28" i="24"/>
  <c r="B29" i="24"/>
  <c r="C29" i="24"/>
  <c r="D29" i="24"/>
  <c r="E29" i="24"/>
  <c r="F29" i="24"/>
  <c r="G29" i="24"/>
  <c r="I29" i="24"/>
  <c r="B30" i="24"/>
  <c r="C30" i="24"/>
  <c r="D30" i="24"/>
  <c r="E30" i="24"/>
  <c r="F30" i="24"/>
  <c r="G30" i="24"/>
  <c r="I30" i="24"/>
  <c r="B31" i="24"/>
  <c r="C31" i="24"/>
  <c r="D31" i="24"/>
  <c r="E31" i="24"/>
  <c r="F31" i="24"/>
  <c r="G31" i="24"/>
  <c r="I31" i="24"/>
  <c r="B32" i="24"/>
  <c r="C32" i="24"/>
  <c r="D32" i="24"/>
  <c r="E32" i="24"/>
  <c r="F32" i="24"/>
  <c r="G32" i="24"/>
  <c r="I32" i="24"/>
  <c r="B33" i="24"/>
  <c r="C33" i="24"/>
  <c r="D33" i="24"/>
  <c r="E33" i="24"/>
  <c r="F33" i="24"/>
  <c r="G33" i="24"/>
  <c r="I33" i="24"/>
  <c r="B34" i="24"/>
  <c r="C34" i="24"/>
  <c r="D34" i="24"/>
  <c r="E34" i="24"/>
  <c r="F34" i="24"/>
  <c r="G34" i="24"/>
  <c r="I34" i="24"/>
  <c r="B35" i="24"/>
  <c r="C35" i="24"/>
  <c r="D35" i="24"/>
  <c r="E35" i="24"/>
  <c r="F35" i="24"/>
  <c r="G35" i="24"/>
  <c r="I35" i="24"/>
  <c r="B36" i="24"/>
  <c r="C36" i="24"/>
  <c r="D36" i="24"/>
  <c r="E36" i="24"/>
  <c r="F36" i="24"/>
  <c r="G36" i="24"/>
  <c r="I36" i="24"/>
  <c r="B37" i="24"/>
  <c r="C37" i="24"/>
  <c r="D37" i="24"/>
  <c r="E37" i="24"/>
  <c r="F37" i="24"/>
  <c r="G37" i="24"/>
  <c r="I37" i="24"/>
  <c r="B38" i="24"/>
  <c r="C38" i="24"/>
  <c r="D38" i="24"/>
  <c r="E38" i="24"/>
  <c r="F38" i="24"/>
  <c r="G38" i="24"/>
  <c r="I38" i="24"/>
  <c r="B39" i="24"/>
  <c r="C39" i="24"/>
  <c r="D39" i="24"/>
  <c r="E39" i="24"/>
  <c r="F39" i="24"/>
  <c r="G39" i="24"/>
  <c r="I39" i="24"/>
  <c r="B40" i="24"/>
  <c r="C40" i="24"/>
  <c r="D40" i="24"/>
  <c r="E40" i="24"/>
  <c r="F40" i="24"/>
  <c r="G40" i="24"/>
  <c r="I40" i="24"/>
  <c r="B41" i="24"/>
  <c r="C41" i="24"/>
  <c r="D41" i="24"/>
  <c r="E41" i="24"/>
  <c r="F41" i="24"/>
  <c r="G41" i="24"/>
  <c r="I41" i="24"/>
  <c r="B42" i="24"/>
  <c r="C42" i="24"/>
  <c r="D42" i="24"/>
  <c r="E42" i="24"/>
  <c r="F42" i="24"/>
  <c r="G42" i="24"/>
  <c r="I42" i="24"/>
  <c r="B43" i="24"/>
  <c r="C43" i="24"/>
  <c r="D43" i="24"/>
  <c r="E43" i="24"/>
  <c r="F43" i="24"/>
  <c r="G43" i="24"/>
  <c r="I43" i="24"/>
  <c r="B44" i="24"/>
  <c r="C44" i="24"/>
  <c r="D44" i="24"/>
  <c r="E44" i="24"/>
  <c r="F44" i="24"/>
  <c r="G44" i="24"/>
  <c r="I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B69" i="24"/>
  <c r="C69" i="24"/>
  <c r="D69" i="24"/>
  <c r="E69" i="24"/>
  <c r="F69" i="24"/>
  <c r="G69" i="24"/>
  <c r="I69" i="24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E4" i="27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E7" i="27"/>
  <c r="AF7" i="27"/>
  <c r="AH7" i="27"/>
  <c r="AI7" i="27"/>
  <c r="AJ7" i="27"/>
  <c r="AK7" i="27"/>
  <c r="AL7" i="27"/>
  <c r="AM7" i="27"/>
  <c r="AN7" i="27"/>
  <c r="AQ7" i="27"/>
  <c r="AR7" i="27"/>
  <c r="AS7" i="27"/>
  <c r="AT7" i="27"/>
  <c r="AU7" i="27"/>
  <c r="A8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E8" i="27"/>
  <c r="AF8" i="27"/>
  <c r="AH8" i="27"/>
  <c r="AI8" i="27"/>
  <c r="AJ8" i="27"/>
  <c r="AK8" i="27"/>
  <c r="AL8" i="27"/>
  <c r="AM8" i="27"/>
  <c r="AN8" i="27"/>
  <c r="AQ8" i="27"/>
  <c r="AR8" i="27"/>
  <c r="AS8" i="27"/>
  <c r="AT8" i="27"/>
  <c r="AU8" i="27"/>
  <c r="A9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E9" i="27"/>
  <c r="AF9" i="27"/>
  <c r="AH9" i="27"/>
  <c r="AI9" i="27"/>
  <c r="AJ9" i="27"/>
  <c r="AK9" i="27"/>
  <c r="AL9" i="27"/>
  <c r="AM9" i="27"/>
  <c r="AN9" i="27"/>
  <c r="AQ9" i="27"/>
  <c r="AR9" i="27"/>
  <c r="AS9" i="27"/>
  <c r="AT9" i="27"/>
  <c r="AU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E10" i="27"/>
  <c r="AF10" i="27"/>
  <c r="AH10" i="27"/>
  <c r="AI10" i="27"/>
  <c r="AJ10" i="27"/>
  <c r="AK10" i="27"/>
  <c r="AL10" i="27"/>
  <c r="AM10" i="27"/>
  <c r="AN10" i="27"/>
  <c r="AQ10" i="27"/>
  <c r="AR10" i="27"/>
  <c r="AS10" i="27"/>
  <c r="AT10" i="27"/>
  <c r="AU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E11" i="27"/>
  <c r="AF11" i="27"/>
  <c r="AH11" i="27"/>
  <c r="AI11" i="27"/>
  <c r="AJ11" i="27"/>
  <c r="AK11" i="27"/>
  <c r="AL11" i="27"/>
  <c r="AM11" i="27"/>
  <c r="AN11" i="27"/>
  <c r="AQ11" i="27"/>
  <c r="AR11" i="27"/>
  <c r="AS11" i="27"/>
  <c r="AT11" i="27"/>
  <c r="AU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E12" i="27"/>
  <c r="AF12" i="27"/>
  <c r="AH12" i="27"/>
  <c r="AI12" i="27"/>
  <c r="AJ12" i="27"/>
  <c r="AK12" i="27"/>
  <c r="AL12" i="27"/>
  <c r="AM12" i="27"/>
  <c r="AN12" i="27"/>
  <c r="AQ12" i="27"/>
  <c r="AR12" i="27"/>
  <c r="AS12" i="27"/>
  <c r="AT12" i="27"/>
  <c r="AU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E13" i="27"/>
  <c r="AF13" i="27"/>
  <c r="AH13" i="27"/>
  <c r="AI13" i="27"/>
  <c r="AJ13" i="27"/>
  <c r="AK13" i="27"/>
  <c r="AL13" i="27"/>
  <c r="AM13" i="27"/>
  <c r="AN13" i="27"/>
  <c r="AQ13" i="27"/>
  <c r="AR13" i="27"/>
  <c r="AS13" i="27"/>
  <c r="AT13" i="27"/>
  <c r="AU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E14" i="27"/>
  <c r="AF14" i="27"/>
  <c r="AH14" i="27"/>
  <c r="AI14" i="27"/>
  <c r="AJ14" i="27"/>
  <c r="AK14" i="27"/>
  <c r="AL14" i="27"/>
  <c r="AM14" i="27"/>
  <c r="AN14" i="27"/>
  <c r="AQ14" i="27"/>
  <c r="AR14" i="27"/>
  <c r="AS14" i="27"/>
  <c r="AT14" i="27"/>
  <c r="AU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E15" i="27"/>
  <c r="AF15" i="27"/>
  <c r="AH15" i="27"/>
  <c r="AI15" i="27"/>
  <c r="AJ15" i="27"/>
  <c r="AK15" i="27"/>
  <c r="AL15" i="27"/>
  <c r="AM15" i="27"/>
  <c r="AN15" i="27"/>
  <c r="AQ15" i="27"/>
  <c r="AR15" i="27"/>
  <c r="AS15" i="27"/>
  <c r="AT15" i="27"/>
  <c r="AU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E16" i="27"/>
  <c r="AF16" i="27"/>
  <c r="AH16" i="27"/>
  <c r="AI16" i="27"/>
  <c r="AJ16" i="27"/>
  <c r="AK16" i="27"/>
  <c r="AL16" i="27"/>
  <c r="AM16" i="27"/>
  <c r="AN16" i="27"/>
  <c r="AQ16" i="27"/>
  <c r="AR16" i="27"/>
  <c r="AS16" i="27"/>
  <c r="AT16" i="27"/>
  <c r="AU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E17" i="27"/>
  <c r="AF17" i="27"/>
  <c r="AH17" i="27"/>
  <c r="AI17" i="27"/>
  <c r="AJ17" i="27"/>
  <c r="AK17" i="27"/>
  <c r="AL17" i="27"/>
  <c r="AM17" i="27"/>
  <c r="AN17" i="27"/>
  <c r="AQ17" i="27"/>
  <c r="AR17" i="27"/>
  <c r="AS17" i="27"/>
  <c r="AT17" i="27"/>
  <c r="AU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E18" i="27"/>
  <c r="AF18" i="27"/>
  <c r="AH18" i="27"/>
  <c r="AI18" i="27"/>
  <c r="AJ18" i="27"/>
  <c r="AK18" i="27"/>
  <c r="AL18" i="27"/>
  <c r="AM18" i="27"/>
  <c r="AN18" i="27"/>
  <c r="AQ18" i="27"/>
  <c r="AR18" i="27"/>
  <c r="AS18" i="27"/>
  <c r="AT18" i="27"/>
  <c r="AU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E19" i="27"/>
  <c r="AF19" i="27"/>
  <c r="AH19" i="27"/>
  <c r="AI19" i="27"/>
  <c r="AJ19" i="27"/>
  <c r="AK19" i="27"/>
  <c r="AL19" i="27"/>
  <c r="AM19" i="27"/>
  <c r="AN19" i="27"/>
  <c r="AQ19" i="27"/>
  <c r="AR19" i="27"/>
  <c r="AS19" i="27"/>
  <c r="AT19" i="27"/>
  <c r="AU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E20" i="27"/>
  <c r="AF20" i="27"/>
  <c r="AH20" i="27"/>
  <c r="AI20" i="27"/>
  <c r="AJ20" i="27"/>
  <c r="AK20" i="27"/>
  <c r="AL20" i="27"/>
  <c r="AM20" i="27"/>
  <c r="AN20" i="27"/>
  <c r="AQ20" i="27"/>
  <c r="AR20" i="27"/>
  <c r="AS20" i="27"/>
  <c r="AT20" i="27"/>
  <c r="AU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E21" i="27"/>
  <c r="AF21" i="27"/>
  <c r="AH21" i="27"/>
  <c r="AI21" i="27"/>
  <c r="AJ21" i="27"/>
  <c r="AK21" i="27"/>
  <c r="AL21" i="27"/>
  <c r="AM21" i="27"/>
  <c r="AN21" i="27"/>
  <c r="AQ21" i="27"/>
  <c r="AR21" i="27"/>
  <c r="AS21" i="27"/>
  <c r="AT21" i="27"/>
  <c r="AU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E22" i="27"/>
  <c r="AF22" i="27"/>
  <c r="AH22" i="27"/>
  <c r="AI22" i="27"/>
  <c r="AJ22" i="27"/>
  <c r="AK22" i="27"/>
  <c r="AL22" i="27"/>
  <c r="AM22" i="27"/>
  <c r="AN22" i="27"/>
  <c r="AQ22" i="27"/>
  <c r="AR22" i="27"/>
  <c r="AS22" i="27"/>
  <c r="AT22" i="27"/>
  <c r="AU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E23" i="27"/>
  <c r="AF23" i="27"/>
  <c r="AH23" i="27"/>
  <c r="AI23" i="27"/>
  <c r="AJ23" i="27"/>
  <c r="AK23" i="27"/>
  <c r="AL23" i="27"/>
  <c r="AM23" i="27"/>
  <c r="AN23" i="27"/>
  <c r="AQ23" i="27"/>
  <c r="AR23" i="27"/>
  <c r="AS23" i="27"/>
  <c r="AT23" i="27"/>
  <c r="AU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E24" i="27"/>
  <c r="AF24" i="27"/>
  <c r="AH24" i="27"/>
  <c r="AI24" i="27"/>
  <c r="AJ24" i="27"/>
  <c r="AK24" i="27"/>
  <c r="AL24" i="27"/>
  <c r="AM24" i="27"/>
  <c r="AN24" i="27"/>
  <c r="AQ24" i="27"/>
  <c r="AR24" i="27"/>
  <c r="AS24" i="27"/>
  <c r="AT24" i="27"/>
  <c r="AU24" i="27"/>
  <c r="A25" i="27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E25" i="27"/>
  <c r="AF25" i="27"/>
  <c r="AH25" i="27"/>
  <c r="AI25" i="27"/>
  <c r="AJ25" i="27"/>
  <c r="AK25" i="27"/>
  <c r="AL25" i="27"/>
  <c r="AM25" i="27"/>
  <c r="AN25" i="27"/>
  <c r="AQ25" i="27"/>
  <c r="AR25" i="27"/>
  <c r="AS25" i="27"/>
  <c r="AT25" i="27"/>
  <c r="AU25" i="27"/>
  <c r="A26" i="27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E26" i="27"/>
  <c r="AF26" i="27"/>
  <c r="AH26" i="27"/>
  <c r="AI26" i="27"/>
  <c r="AJ26" i="27"/>
  <c r="AK26" i="27"/>
  <c r="AL26" i="27"/>
  <c r="AM26" i="27"/>
  <c r="AN26" i="27"/>
  <c r="AQ26" i="27"/>
  <c r="AR26" i="27"/>
  <c r="AS26" i="27"/>
  <c r="AT26" i="27"/>
  <c r="AU26" i="27"/>
  <c r="A27" i="27"/>
  <c r="D30" i="27"/>
  <c r="E30" i="27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BI1" i="20"/>
  <c r="BJ1" i="20"/>
  <c r="BK1" i="20"/>
  <c r="BL1" i="20"/>
  <c r="BM1" i="20"/>
  <c r="BN1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P3" i="32"/>
  <c r="AQ3" i="32"/>
  <c r="AR3" i="32"/>
  <c r="AS3" i="32"/>
  <c r="AT3" i="32"/>
  <c r="AU3" i="32"/>
  <c r="AV3" i="32"/>
  <c r="AW3" i="32"/>
  <c r="AX3" i="32"/>
  <c r="AY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AP4" i="32"/>
  <c r="AQ4" i="32"/>
  <c r="AR4" i="32"/>
  <c r="AS4" i="32"/>
  <c r="AT4" i="32"/>
  <c r="AU4" i="32"/>
  <c r="AV4" i="32"/>
  <c r="AW4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AP5" i="32"/>
  <c r="AQ5" i="32"/>
  <c r="AR5" i="32"/>
  <c r="AS5" i="32"/>
  <c r="AT5" i="32"/>
  <c r="AU5" i="32"/>
  <c r="AV5" i="32"/>
  <c r="AW5" i="32"/>
  <c r="AX5" i="32"/>
  <c r="AY5" i="32"/>
  <c r="BA5" i="32"/>
  <c r="BB5" i="32"/>
  <c r="BC5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AP6" i="32"/>
  <c r="AQ6" i="32"/>
  <c r="AR6" i="32"/>
  <c r="AS6" i="32"/>
  <c r="AT6" i="32"/>
  <c r="AU6" i="32"/>
  <c r="AV6" i="32"/>
  <c r="AW6" i="32"/>
  <c r="AX6" i="32"/>
  <c r="AY6" i="32"/>
  <c r="BA6" i="32"/>
  <c r="BB6" i="32"/>
  <c r="BC6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AP7" i="32"/>
  <c r="AQ7" i="32"/>
  <c r="AR7" i="32"/>
  <c r="AS7" i="32"/>
  <c r="AT7" i="32"/>
  <c r="AU7" i="32"/>
  <c r="AV7" i="32"/>
  <c r="AW7" i="32"/>
  <c r="AX7" i="32"/>
  <c r="AY7" i="32"/>
  <c r="BA7" i="32"/>
  <c r="BB7" i="32"/>
  <c r="BC7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AP8" i="32"/>
  <c r="AQ8" i="32"/>
  <c r="AR8" i="32"/>
  <c r="AS8" i="32"/>
  <c r="AT8" i="32"/>
  <c r="AU8" i="32"/>
  <c r="AV8" i="32"/>
  <c r="AW8" i="32"/>
  <c r="AX8" i="32"/>
  <c r="AY8" i="32"/>
  <c r="BA8" i="32"/>
  <c r="BB8" i="32"/>
  <c r="BC8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BA9" i="32"/>
  <c r="BB9" i="32"/>
  <c r="BC9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BA10" i="32"/>
  <c r="BB10" i="32"/>
  <c r="BC10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BA22" i="32"/>
  <c r="BB22" i="32"/>
  <c r="BC22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BA23" i="32"/>
  <c r="BB23" i="32"/>
  <c r="BC23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BA24" i="32"/>
  <c r="BB24" i="32"/>
  <c r="BC24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BA25" i="32"/>
  <c r="BB25" i="32"/>
  <c r="BC25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BA26" i="32"/>
  <c r="BB26" i="32"/>
  <c r="BC26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BA27" i="32"/>
  <c r="BB27" i="32"/>
  <c r="BC27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BA28" i="32"/>
  <c r="BB28" i="32"/>
  <c r="BC28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BA29" i="32"/>
  <c r="BB29" i="32"/>
  <c r="BC29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BA30" i="32"/>
  <c r="BB30" i="32"/>
  <c r="BC30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BA32" i="32"/>
  <c r="BB32" i="32"/>
  <c r="BC32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BA33" i="32"/>
  <c r="BB33" i="32"/>
  <c r="BC33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BA34" i="32"/>
  <c r="BB34" i="32"/>
  <c r="BC34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BA35" i="32"/>
  <c r="BB35" i="32"/>
  <c r="BC35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BA36" i="32"/>
  <c r="BB36" i="32"/>
  <c r="BC36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BA37" i="32"/>
  <c r="BB37" i="32"/>
  <c r="BC37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BA38" i="32"/>
  <c r="BB38" i="32"/>
  <c r="BC38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BA39" i="32"/>
  <c r="BB39" i="32"/>
  <c r="BC39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BA40" i="32"/>
  <c r="BB40" i="32"/>
  <c r="BC40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BA41" i="32"/>
  <c r="BB41" i="32"/>
  <c r="BC41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BA42" i="32"/>
  <c r="BB42" i="32"/>
  <c r="BC42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BA43" i="32"/>
  <c r="BB43" i="32"/>
  <c r="BC43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BA44" i="32"/>
  <c r="BB44" i="32"/>
  <c r="BC44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BA45" i="32"/>
  <c r="BB45" i="32"/>
  <c r="BC45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BA46" i="32"/>
  <c r="BB46" i="32"/>
  <c r="BC46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BA47" i="32"/>
  <c r="BB47" i="32"/>
  <c r="BC47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BA48" i="32"/>
  <c r="BB48" i="32"/>
  <c r="BC48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BA49" i="32"/>
  <c r="BB49" i="32"/>
  <c r="BC49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BA50" i="32"/>
  <c r="BB50" i="32"/>
  <c r="BC50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BA51" i="32"/>
  <c r="BB51" i="32"/>
  <c r="BC51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BA52" i="32"/>
  <c r="BB52" i="32"/>
  <c r="BC52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P52" i="32"/>
  <c r="BQ52" i="32"/>
  <c r="BR52" i="32"/>
  <c r="BS52" i="32"/>
  <c r="BT52" i="32"/>
  <c r="BU52" i="32"/>
  <c r="BV52" i="32"/>
  <c r="BW52" i="32"/>
  <c r="BX52" i="32"/>
  <c r="BY52" i="32"/>
  <c r="BZ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BA53" i="32"/>
  <c r="BB53" i="32"/>
  <c r="BC53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P53" i="32"/>
  <c r="BQ53" i="32"/>
  <c r="BR53" i="32"/>
  <c r="BS53" i="32"/>
  <c r="BT53" i="32"/>
  <c r="BU53" i="32"/>
  <c r="BV53" i="32"/>
  <c r="BW53" i="32"/>
  <c r="BX53" i="32"/>
  <c r="BY53" i="32"/>
  <c r="BZ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BA54" i="32"/>
  <c r="BB54" i="32"/>
  <c r="BC54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P54" i="32"/>
  <c r="BQ54" i="32"/>
  <c r="BR54" i="32"/>
  <c r="BS54" i="32"/>
  <c r="BT54" i="32"/>
  <c r="BU54" i="32"/>
  <c r="BV54" i="32"/>
  <c r="BW54" i="32"/>
  <c r="BX54" i="32"/>
  <c r="BY54" i="32"/>
  <c r="BZ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BA55" i="32"/>
  <c r="BB55" i="32"/>
  <c r="BC55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P55" i="32"/>
  <c r="BQ55" i="32"/>
  <c r="BR55" i="32"/>
  <c r="BS55" i="32"/>
  <c r="BT55" i="32"/>
  <c r="BU55" i="32"/>
  <c r="BV55" i="32"/>
  <c r="BW55" i="32"/>
  <c r="BX55" i="32"/>
  <c r="BY55" i="32"/>
  <c r="BZ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BA56" i="32"/>
  <c r="BB56" i="32"/>
  <c r="BC56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P56" i="32"/>
  <c r="BQ56" i="32"/>
  <c r="BR56" i="32"/>
  <c r="BS56" i="32"/>
  <c r="BT56" i="32"/>
  <c r="BU56" i="32"/>
  <c r="BV56" i="32"/>
  <c r="BW56" i="32"/>
  <c r="BX56" i="32"/>
  <c r="BY56" i="32"/>
  <c r="BZ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AP57" i="32"/>
  <c r="AQ57" i="32"/>
  <c r="AR57" i="32"/>
  <c r="AS57" i="32"/>
  <c r="AT57" i="32"/>
  <c r="AU57" i="32"/>
  <c r="AV57" i="32"/>
  <c r="AW57" i="32"/>
  <c r="AX57" i="32"/>
  <c r="AY57" i="32"/>
  <c r="BA57" i="32"/>
  <c r="BB57" i="32"/>
  <c r="BC57" i="32"/>
  <c r="BD57" i="32"/>
  <c r="BE57" i="32"/>
  <c r="BF57" i="32"/>
  <c r="BG57" i="32"/>
  <c r="BH57" i="32"/>
  <c r="BI57" i="32"/>
  <c r="BJ57" i="32"/>
  <c r="BK57" i="32"/>
  <c r="BL57" i="32"/>
  <c r="BM57" i="32"/>
  <c r="BN57" i="32"/>
  <c r="BO57" i="32"/>
  <c r="BP57" i="32"/>
  <c r="BQ57" i="32"/>
  <c r="BR57" i="32"/>
  <c r="BS57" i="32"/>
  <c r="BT57" i="32"/>
  <c r="BU57" i="32"/>
  <c r="BV57" i="32"/>
  <c r="BW57" i="32"/>
  <c r="BX57" i="32"/>
  <c r="BY57" i="32"/>
  <c r="BZ57" i="32"/>
  <c r="CA57" i="32"/>
  <c r="CB57" i="32"/>
  <c r="CC57" i="32"/>
  <c r="CD57" i="32"/>
  <c r="CE57" i="32"/>
  <c r="CF57" i="32"/>
  <c r="CG57" i="32"/>
  <c r="CH57" i="32"/>
  <c r="CI57" i="32"/>
  <c r="CJ57" i="32"/>
  <c r="CK57" i="32"/>
  <c r="CL57" i="32"/>
  <c r="CM57" i="32"/>
  <c r="CN57" i="32"/>
  <c r="CO57" i="32"/>
  <c r="CP57" i="32"/>
  <c r="CQ57" i="32"/>
  <c r="CR57" i="32"/>
  <c r="CS57" i="32"/>
  <c r="CT57" i="32"/>
  <c r="CU57" i="32"/>
  <c r="CV57" i="32"/>
  <c r="CW57" i="32"/>
  <c r="CX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AP58" i="32"/>
  <c r="AQ58" i="32"/>
  <c r="AR58" i="32"/>
  <c r="AS58" i="32"/>
  <c r="AT58" i="32"/>
  <c r="AU58" i="32"/>
  <c r="AV58" i="32"/>
  <c r="AW58" i="32"/>
  <c r="AX58" i="32"/>
  <c r="AY58" i="32"/>
  <c r="BA58" i="32"/>
  <c r="BB58" i="32"/>
  <c r="BC58" i="32"/>
  <c r="BD58" i="32"/>
  <c r="BE58" i="32"/>
  <c r="BF58" i="32"/>
  <c r="BG58" i="32"/>
  <c r="BH58" i="32"/>
  <c r="BI58" i="32"/>
  <c r="BJ58" i="32"/>
  <c r="BK58" i="32"/>
  <c r="BL58" i="32"/>
  <c r="BM58" i="32"/>
  <c r="BN58" i="32"/>
  <c r="BO58" i="32"/>
  <c r="BP58" i="32"/>
  <c r="BQ58" i="32"/>
  <c r="BR58" i="32"/>
  <c r="BS58" i="32"/>
  <c r="BT58" i="32"/>
  <c r="BU58" i="32"/>
  <c r="BV58" i="32"/>
  <c r="BW58" i="32"/>
  <c r="BX58" i="32"/>
  <c r="BY58" i="32"/>
  <c r="BZ58" i="32"/>
  <c r="CA58" i="32"/>
  <c r="CB58" i="32"/>
  <c r="CC58" i="32"/>
  <c r="CD58" i="32"/>
  <c r="CE58" i="32"/>
  <c r="CF58" i="32"/>
  <c r="CG58" i="32"/>
  <c r="CH58" i="32"/>
  <c r="CI58" i="32"/>
  <c r="CJ58" i="32"/>
  <c r="CK58" i="32"/>
  <c r="CL58" i="32"/>
  <c r="CM58" i="32"/>
  <c r="CN58" i="32"/>
  <c r="CO58" i="32"/>
  <c r="CP58" i="32"/>
  <c r="CQ58" i="32"/>
  <c r="CR58" i="32"/>
  <c r="CS58" i="32"/>
  <c r="CT58" i="32"/>
  <c r="CU58" i="32"/>
  <c r="CV58" i="32"/>
  <c r="CW58" i="32"/>
  <c r="CX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AP59" i="32"/>
  <c r="AQ59" i="32"/>
  <c r="AR59" i="32"/>
  <c r="AS59" i="32"/>
  <c r="AT59" i="32"/>
  <c r="AU59" i="32"/>
  <c r="AV59" i="32"/>
  <c r="AW59" i="32"/>
  <c r="AX59" i="32"/>
  <c r="AY59" i="32"/>
  <c r="BA59" i="32"/>
  <c r="BB59" i="32"/>
  <c r="BC59" i="32"/>
  <c r="BD59" i="32"/>
  <c r="BE59" i="32"/>
  <c r="BF59" i="32"/>
  <c r="BG59" i="32"/>
  <c r="BH59" i="32"/>
  <c r="BI59" i="32"/>
  <c r="BJ59" i="32"/>
  <c r="BK59" i="32"/>
  <c r="BL59" i="32"/>
  <c r="BM59" i="32"/>
  <c r="BN59" i="32"/>
  <c r="BO59" i="32"/>
  <c r="BP59" i="32"/>
  <c r="BQ59" i="32"/>
  <c r="BR59" i="32"/>
  <c r="BS59" i="32"/>
  <c r="BT59" i="32"/>
  <c r="BU59" i="32"/>
  <c r="BV59" i="32"/>
  <c r="BW59" i="32"/>
  <c r="BX59" i="32"/>
  <c r="BY59" i="32"/>
  <c r="BZ59" i="32"/>
  <c r="CA59" i="32"/>
  <c r="CB59" i="32"/>
  <c r="CC59" i="32"/>
  <c r="CD59" i="32"/>
  <c r="CE59" i="32"/>
  <c r="CF59" i="32"/>
  <c r="CG59" i="32"/>
  <c r="CH59" i="32"/>
  <c r="CI59" i="32"/>
  <c r="CJ59" i="32"/>
  <c r="CK59" i="32"/>
  <c r="CL59" i="32"/>
  <c r="CM59" i="32"/>
  <c r="CN59" i="32"/>
  <c r="CO59" i="32"/>
  <c r="CP59" i="32"/>
  <c r="CQ59" i="32"/>
  <c r="CR59" i="32"/>
  <c r="CS59" i="32"/>
  <c r="CT59" i="32"/>
  <c r="CU59" i="32"/>
  <c r="CV59" i="32"/>
  <c r="CW59" i="32"/>
  <c r="CX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AP60" i="32"/>
  <c r="AQ60" i="32"/>
  <c r="AR60" i="32"/>
  <c r="AS60" i="32"/>
  <c r="AT60" i="32"/>
  <c r="AU60" i="32"/>
  <c r="AV60" i="32"/>
  <c r="AW60" i="32"/>
  <c r="AX60" i="32"/>
  <c r="AY60" i="32"/>
  <c r="BA60" i="32"/>
  <c r="BB60" i="32"/>
  <c r="BC60" i="32"/>
  <c r="BD60" i="32"/>
  <c r="BE60" i="32"/>
  <c r="BF60" i="32"/>
  <c r="BG60" i="32"/>
  <c r="BH60" i="32"/>
  <c r="BI60" i="32"/>
  <c r="BJ60" i="32"/>
  <c r="BK60" i="32"/>
  <c r="BL60" i="32"/>
  <c r="BM60" i="32"/>
  <c r="BN60" i="32"/>
  <c r="BO60" i="32"/>
  <c r="BP60" i="32"/>
  <c r="BQ60" i="32"/>
  <c r="BR60" i="32"/>
  <c r="BS60" i="32"/>
  <c r="BT60" i="32"/>
  <c r="BU60" i="32"/>
  <c r="BV60" i="32"/>
  <c r="BW60" i="32"/>
  <c r="BX60" i="32"/>
  <c r="BY60" i="32"/>
  <c r="BZ60" i="32"/>
  <c r="CA60" i="32"/>
  <c r="CB60" i="32"/>
  <c r="CC60" i="32"/>
  <c r="CD60" i="32"/>
  <c r="CE60" i="32"/>
  <c r="CF60" i="32"/>
  <c r="CG60" i="32"/>
  <c r="CH60" i="32"/>
  <c r="CI60" i="32"/>
  <c r="CJ60" i="32"/>
  <c r="CK60" i="32"/>
  <c r="CL60" i="32"/>
  <c r="CM60" i="32"/>
  <c r="CN60" i="32"/>
  <c r="CO60" i="32"/>
  <c r="CP60" i="32"/>
  <c r="CQ60" i="32"/>
  <c r="CR60" i="32"/>
  <c r="CS60" i="32"/>
  <c r="CT60" i="32"/>
  <c r="CU60" i="32"/>
  <c r="CV60" i="32"/>
  <c r="CW60" i="32"/>
  <c r="CX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AP61" i="32"/>
  <c r="AQ61" i="32"/>
  <c r="AR61" i="32"/>
  <c r="AS61" i="32"/>
  <c r="AT61" i="32"/>
  <c r="AU61" i="32"/>
  <c r="AV61" i="32"/>
  <c r="AW61" i="32"/>
  <c r="AX61" i="32"/>
  <c r="AY61" i="32"/>
  <c r="BA61" i="32"/>
  <c r="BB61" i="32"/>
  <c r="BC61" i="32"/>
  <c r="BD61" i="32"/>
  <c r="BE61" i="32"/>
  <c r="BF61" i="32"/>
  <c r="BG61" i="32"/>
  <c r="BH61" i="32"/>
  <c r="BI61" i="32"/>
  <c r="BJ61" i="32"/>
  <c r="BK61" i="32"/>
  <c r="BL61" i="32"/>
  <c r="BM61" i="32"/>
  <c r="BN61" i="32"/>
  <c r="BO61" i="32"/>
  <c r="BP61" i="32"/>
  <c r="BQ61" i="32"/>
  <c r="BR61" i="32"/>
  <c r="BS61" i="32"/>
  <c r="BT61" i="32"/>
  <c r="BU61" i="32"/>
  <c r="BV61" i="32"/>
  <c r="BW61" i="32"/>
  <c r="BX61" i="32"/>
  <c r="BY61" i="32"/>
  <c r="BZ61" i="32"/>
  <c r="CA61" i="32"/>
  <c r="CB61" i="32"/>
  <c r="CC61" i="32"/>
  <c r="CD61" i="32"/>
  <c r="CE61" i="32"/>
  <c r="CF61" i="32"/>
  <c r="CG61" i="32"/>
  <c r="CH61" i="32"/>
  <c r="CI61" i="32"/>
  <c r="CJ61" i="32"/>
  <c r="CK61" i="32"/>
  <c r="CL61" i="32"/>
  <c r="CM61" i="32"/>
  <c r="CN61" i="32"/>
  <c r="CO61" i="32"/>
  <c r="CP61" i="32"/>
  <c r="CQ61" i="32"/>
  <c r="CR61" i="32"/>
  <c r="CS61" i="32"/>
  <c r="CT61" i="32"/>
  <c r="CU61" i="32"/>
  <c r="CV61" i="32"/>
  <c r="CW61" i="32"/>
  <c r="CX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AP62" i="32"/>
  <c r="AQ62" i="32"/>
  <c r="AR62" i="32"/>
  <c r="AS62" i="32"/>
  <c r="AT62" i="32"/>
  <c r="AU62" i="32"/>
  <c r="AV62" i="32"/>
  <c r="AW62" i="32"/>
  <c r="AX62" i="32"/>
  <c r="AY62" i="32"/>
  <c r="BA62" i="32"/>
  <c r="BB62" i="32"/>
  <c r="BC62" i="32"/>
  <c r="BD62" i="32"/>
  <c r="BE62" i="32"/>
  <c r="BF62" i="32"/>
  <c r="BG62" i="32"/>
  <c r="BH62" i="32"/>
  <c r="BI62" i="32"/>
  <c r="BJ62" i="32"/>
  <c r="BK62" i="32"/>
  <c r="BL62" i="32"/>
  <c r="BM62" i="32"/>
  <c r="BN62" i="32"/>
  <c r="BO62" i="32"/>
  <c r="BP62" i="32"/>
  <c r="BQ62" i="32"/>
  <c r="BR62" i="32"/>
  <c r="BS62" i="32"/>
  <c r="BT62" i="32"/>
  <c r="BU62" i="32"/>
  <c r="BV62" i="32"/>
  <c r="BW62" i="32"/>
  <c r="BX62" i="32"/>
  <c r="BY62" i="32"/>
  <c r="BZ62" i="32"/>
  <c r="CA62" i="32"/>
  <c r="CB62" i="32"/>
  <c r="CC62" i="32"/>
  <c r="CD62" i="32"/>
  <c r="CE62" i="32"/>
  <c r="CF62" i="32"/>
  <c r="CG62" i="32"/>
  <c r="CH62" i="32"/>
  <c r="CI62" i="32"/>
  <c r="CJ62" i="32"/>
  <c r="CK62" i="32"/>
  <c r="CL62" i="32"/>
  <c r="CM62" i="32"/>
  <c r="CN62" i="32"/>
  <c r="CO62" i="32"/>
  <c r="CP62" i="32"/>
  <c r="CQ62" i="32"/>
  <c r="CR62" i="32"/>
  <c r="CS62" i="32"/>
  <c r="CT62" i="32"/>
  <c r="CU62" i="32"/>
  <c r="CV62" i="32"/>
  <c r="CW62" i="32"/>
  <c r="CX62" i="32"/>
  <c r="M3" i="28"/>
  <c r="N3" i="28"/>
  <c r="O3" i="28"/>
  <c r="P3" i="28"/>
  <c r="K5" i="28"/>
  <c r="L5" i="28"/>
  <c r="M5" i="28"/>
  <c r="N5" i="28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T4" i="30"/>
  <c r="U4" i="30"/>
  <c r="V4" i="30"/>
  <c r="W4" i="30"/>
  <c r="X4" i="30"/>
  <c r="Y4" i="30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E4" i="15"/>
  <c r="J4" i="15"/>
  <c r="L4" i="15"/>
  <c r="M4" i="15"/>
  <c r="N4" i="15"/>
  <c r="O4" i="15"/>
  <c r="P4" i="15"/>
  <c r="Q4" i="15"/>
  <c r="S4" i="15"/>
  <c r="T4" i="15"/>
  <c r="U4" i="15"/>
  <c r="V4" i="15"/>
  <c r="X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E5" i="15"/>
  <c r="J5" i="15"/>
  <c r="L5" i="15"/>
  <c r="M5" i="15"/>
  <c r="N5" i="15"/>
  <c r="O5" i="15"/>
  <c r="P5" i="15"/>
  <c r="Q5" i="15"/>
  <c r="S5" i="15"/>
  <c r="T5" i="15"/>
  <c r="U5" i="15"/>
  <c r="V5" i="15"/>
  <c r="X5" i="15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E6" i="15"/>
  <c r="J6" i="15"/>
  <c r="L6" i="15"/>
  <c r="M6" i="15"/>
  <c r="N6" i="15"/>
  <c r="O6" i="15"/>
  <c r="P6" i="15"/>
  <c r="Q6" i="15"/>
  <c r="S6" i="15"/>
  <c r="T6" i="15"/>
  <c r="U6" i="15"/>
  <c r="V6" i="15"/>
  <c r="X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E7" i="15"/>
  <c r="J7" i="15"/>
  <c r="L7" i="15"/>
  <c r="M7" i="15"/>
  <c r="N7" i="15"/>
  <c r="O7" i="15"/>
  <c r="P7" i="15"/>
  <c r="Q7" i="15"/>
  <c r="S7" i="15"/>
  <c r="T7" i="15"/>
  <c r="U7" i="15"/>
  <c r="V7" i="15"/>
  <c r="X7" i="15"/>
  <c r="Y7" i="15"/>
  <c r="AA7" i="15"/>
  <c r="AB7" i="15"/>
  <c r="AC7" i="15"/>
  <c r="AD7" i="15"/>
  <c r="AE7" i="15"/>
  <c r="AG7" i="15"/>
  <c r="AH7" i="15"/>
  <c r="AI7" i="15"/>
  <c r="AJ7" i="15"/>
  <c r="AK7" i="15"/>
  <c r="AM7" i="15"/>
  <c r="AN7" i="15"/>
  <c r="AO7" i="15"/>
  <c r="AP7" i="15"/>
  <c r="AQ7" i="15"/>
  <c r="E8" i="15"/>
  <c r="J8" i="15"/>
  <c r="L8" i="15"/>
  <c r="M8" i="15"/>
  <c r="N8" i="15"/>
  <c r="O8" i="15"/>
  <c r="P8" i="15"/>
  <c r="Q8" i="15"/>
  <c r="S8" i="15"/>
  <c r="T8" i="15"/>
  <c r="U8" i="15"/>
  <c r="V8" i="15"/>
  <c r="X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E9" i="15"/>
  <c r="J9" i="15"/>
  <c r="L9" i="15"/>
  <c r="M9" i="15"/>
  <c r="N9" i="15"/>
  <c r="O9" i="15"/>
  <c r="P9" i="15"/>
  <c r="Q9" i="15"/>
  <c r="S9" i="15"/>
  <c r="T9" i="15"/>
  <c r="U9" i="15"/>
  <c r="V9" i="15"/>
  <c r="X9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E11" i="15"/>
  <c r="J11" i="15"/>
  <c r="L11" i="15"/>
  <c r="M11" i="15"/>
  <c r="N11" i="15"/>
  <c r="O11" i="15"/>
  <c r="P11" i="15"/>
  <c r="Q11" i="15"/>
  <c r="S11" i="15"/>
  <c r="T11" i="15"/>
  <c r="U11" i="15"/>
  <c r="V11" i="15"/>
  <c r="X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E12" i="15"/>
  <c r="J12" i="15"/>
  <c r="L12" i="15"/>
  <c r="M12" i="15"/>
  <c r="N12" i="15"/>
  <c r="O12" i="15"/>
  <c r="P12" i="15"/>
  <c r="Q12" i="15"/>
  <c r="S12" i="15"/>
  <c r="T12" i="15"/>
  <c r="U12" i="15"/>
  <c r="V12" i="15"/>
  <c r="X12" i="15"/>
  <c r="Y12" i="15"/>
  <c r="AA12" i="15"/>
  <c r="AB12" i="15"/>
  <c r="AC12" i="15"/>
  <c r="AD12" i="15"/>
  <c r="AE12" i="15"/>
  <c r="AG12" i="15"/>
  <c r="AH12" i="15"/>
  <c r="AI12" i="15"/>
  <c r="AJ12" i="15"/>
  <c r="AK12" i="15"/>
  <c r="AM12" i="15"/>
  <c r="AN12" i="15"/>
  <c r="AO12" i="15"/>
  <c r="AP12" i="15"/>
  <c r="AQ12" i="15"/>
  <c r="E13" i="15"/>
  <c r="J13" i="15"/>
  <c r="L13" i="15"/>
  <c r="M13" i="15"/>
  <c r="N13" i="15"/>
  <c r="O13" i="15"/>
  <c r="P13" i="15"/>
  <c r="Q13" i="15"/>
  <c r="S13" i="15"/>
  <c r="T13" i="15"/>
  <c r="U13" i="15"/>
  <c r="V13" i="15"/>
  <c r="X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E14" i="15"/>
  <c r="J14" i="15"/>
  <c r="L14" i="15"/>
  <c r="M14" i="15"/>
  <c r="N14" i="15"/>
  <c r="O14" i="15"/>
  <c r="P14" i="15"/>
  <c r="Q14" i="15"/>
  <c r="S14" i="15"/>
  <c r="T14" i="15"/>
  <c r="U14" i="15"/>
  <c r="V14" i="15"/>
  <c r="X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E15" i="15"/>
  <c r="J15" i="15"/>
  <c r="L15" i="15"/>
  <c r="M15" i="15"/>
  <c r="N15" i="15"/>
  <c r="O15" i="15"/>
  <c r="P15" i="15"/>
  <c r="Q15" i="15"/>
  <c r="S15" i="15"/>
  <c r="T15" i="15"/>
  <c r="U15" i="15"/>
  <c r="V15" i="15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E16" i="15"/>
  <c r="J16" i="15"/>
  <c r="L16" i="15"/>
  <c r="M16" i="15"/>
  <c r="N16" i="15"/>
  <c r="O16" i="15"/>
  <c r="P16" i="15"/>
  <c r="Q16" i="15"/>
  <c r="S16" i="15"/>
  <c r="T16" i="15"/>
  <c r="U16" i="15"/>
  <c r="V16" i="15"/>
  <c r="X16" i="15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E18" i="15"/>
  <c r="J18" i="15"/>
  <c r="L18" i="15"/>
  <c r="M18" i="15"/>
  <c r="N18" i="15"/>
  <c r="O18" i="15"/>
  <c r="P18" i="15"/>
  <c r="Q18" i="15"/>
  <c r="S18" i="15"/>
  <c r="T18" i="15"/>
  <c r="U18" i="15"/>
  <c r="V18" i="15"/>
  <c r="X18" i="15"/>
  <c r="Y18" i="15"/>
  <c r="AA18" i="15"/>
  <c r="AB18" i="15"/>
  <c r="AC18" i="15"/>
  <c r="AD18" i="15"/>
  <c r="AE18" i="15"/>
  <c r="AG18" i="15"/>
  <c r="AH18" i="15"/>
  <c r="AI18" i="15"/>
  <c r="AJ18" i="15"/>
  <c r="AK18" i="15"/>
  <c r="AM18" i="15"/>
  <c r="AN18" i="15"/>
  <c r="AO18" i="15"/>
  <c r="AP18" i="15"/>
  <c r="AQ18" i="15"/>
  <c r="E19" i="15"/>
  <c r="J19" i="15"/>
  <c r="L19" i="15"/>
  <c r="M19" i="15"/>
  <c r="N19" i="15"/>
  <c r="O19" i="15"/>
  <c r="P19" i="15"/>
  <c r="Q19" i="15"/>
  <c r="S19" i="15"/>
  <c r="T19" i="15"/>
  <c r="U19" i="15"/>
  <c r="V19" i="15"/>
  <c r="X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E20" i="15"/>
  <c r="J20" i="15"/>
  <c r="L20" i="15"/>
  <c r="M20" i="15"/>
  <c r="N20" i="15"/>
  <c r="O20" i="15"/>
  <c r="P20" i="15"/>
  <c r="Q20" i="15"/>
  <c r="S20" i="15"/>
  <c r="T20" i="15"/>
  <c r="U20" i="15"/>
  <c r="V20" i="15"/>
  <c r="X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E21" i="15"/>
  <c r="J21" i="15"/>
  <c r="L21" i="15"/>
  <c r="M21" i="15"/>
  <c r="N21" i="15"/>
  <c r="O21" i="15"/>
  <c r="P21" i="15"/>
  <c r="Q21" i="15"/>
  <c r="S21" i="15"/>
  <c r="T21" i="15"/>
  <c r="U21" i="15"/>
  <c r="V21" i="15"/>
  <c r="X21" i="15"/>
  <c r="Y21" i="15"/>
  <c r="AA21" i="15"/>
  <c r="AB21" i="15"/>
  <c r="AC21" i="15"/>
  <c r="AD21" i="15"/>
  <c r="AE21" i="15"/>
  <c r="AG21" i="15"/>
  <c r="AH21" i="15"/>
  <c r="AI21" i="15"/>
  <c r="AJ21" i="15"/>
  <c r="AK21" i="15"/>
  <c r="AM21" i="15"/>
  <c r="AN21" i="15"/>
  <c r="AO21" i="15"/>
  <c r="AP21" i="15"/>
  <c r="AQ21" i="15"/>
  <c r="E22" i="15"/>
  <c r="J22" i="15"/>
  <c r="L22" i="15"/>
  <c r="M22" i="15"/>
  <c r="N22" i="15"/>
  <c r="O22" i="15"/>
  <c r="P22" i="15"/>
  <c r="Q22" i="15"/>
  <c r="S22" i="15"/>
  <c r="T22" i="15"/>
  <c r="U22" i="15"/>
  <c r="V22" i="15"/>
  <c r="X22" i="15"/>
  <c r="Y22" i="15"/>
  <c r="AA22" i="15"/>
  <c r="AB22" i="15"/>
  <c r="AC22" i="15"/>
  <c r="AD22" i="15"/>
  <c r="AE22" i="15"/>
  <c r="AG22" i="15"/>
  <c r="AH22" i="15"/>
  <c r="AI22" i="15"/>
  <c r="AJ22" i="15"/>
  <c r="AK22" i="15"/>
  <c r="AM22" i="15"/>
  <c r="AN22" i="15"/>
  <c r="AO22" i="15"/>
  <c r="AP22" i="15"/>
  <c r="AQ22" i="15"/>
  <c r="E23" i="15"/>
  <c r="J23" i="15"/>
  <c r="L23" i="15"/>
  <c r="M23" i="15"/>
  <c r="N23" i="15"/>
  <c r="O23" i="15"/>
  <c r="P23" i="15"/>
  <c r="Q23" i="15"/>
  <c r="S23" i="15"/>
  <c r="T23" i="15"/>
  <c r="U23" i="15"/>
  <c r="V23" i="15"/>
  <c r="X23" i="15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E25" i="15"/>
  <c r="J25" i="15"/>
  <c r="L25" i="15"/>
  <c r="M25" i="15"/>
  <c r="N25" i="15"/>
  <c r="O25" i="15"/>
  <c r="P25" i="15"/>
  <c r="Q25" i="15"/>
  <c r="S25" i="15"/>
  <c r="T25" i="15"/>
  <c r="U25" i="15"/>
  <c r="V25" i="15"/>
  <c r="X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E27" i="15"/>
  <c r="J27" i="15"/>
  <c r="L27" i="15"/>
  <c r="M27" i="15"/>
  <c r="N27" i="15"/>
  <c r="O27" i="15"/>
  <c r="P27" i="15"/>
  <c r="Q27" i="15"/>
  <c r="S27" i="15"/>
  <c r="T27" i="15"/>
  <c r="U27" i="15"/>
  <c r="V27" i="15"/>
  <c r="X27" i="15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E28" i="15"/>
  <c r="J28" i="15"/>
  <c r="L28" i="15"/>
  <c r="M28" i="15"/>
  <c r="N28" i="15"/>
  <c r="O28" i="15"/>
  <c r="P28" i="15"/>
  <c r="Q28" i="15"/>
  <c r="S28" i="15"/>
  <c r="T28" i="15"/>
  <c r="U28" i="15"/>
  <c r="V28" i="15"/>
  <c r="X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E29" i="15"/>
  <c r="J29" i="15"/>
  <c r="L29" i="15"/>
  <c r="M29" i="15"/>
  <c r="N29" i="15"/>
  <c r="O29" i="15"/>
  <c r="P29" i="15"/>
  <c r="Q29" i="15"/>
  <c r="S29" i="15"/>
  <c r="T29" i="15"/>
  <c r="U29" i="15"/>
  <c r="V29" i="15"/>
  <c r="X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E30" i="15"/>
  <c r="J30" i="15"/>
  <c r="L30" i="15"/>
  <c r="M30" i="15"/>
  <c r="N30" i="15"/>
  <c r="O30" i="15"/>
  <c r="P30" i="15"/>
  <c r="Q30" i="15"/>
  <c r="S30" i="15"/>
  <c r="T30" i="15"/>
  <c r="U30" i="15"/>
  <c r="V30" i="15"/>
  <c r="X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E31" i="15"/>
  <c r="J31" i="15"/>
  <c r="L31" i="15"/>
  <c r="M31" i="15"/>
  <c r="N31" i="15"/>
  <c r="O31" i="15"/>
  <c r="P31" i="15"/>
  <c r="Q31" i="15"/>
  <c r="S31" i="15"/>
  <c r="T31" i="15"/>
  <c r="U31" i="15"/>
  <c r="V31" i="15"/>
  <c r="X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E33" i="15"/>
  <c r="J33" i="15"/>
  <c r="L33" i="15"/>
  <c r="M33" i="15"/>
  <c r="N33" i="15"/>
  <c r="O33" i="15"/>
  <c r="P33" i="15"/>
  <c r="Q33" i="15"/>
  <c r="S33" i="15"/>
  <c r="T33" i="15"/>
  <c r="U33" i="15"/>
  <c r="V33" i="15"/>
  <c r="X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E34" i="15"/>
  <c r="J34" i="15"/>
  <c r="L34" i="15"/>
  <c r="M34" i="15"/>
  <c r="N34" i="15"/>
  <c r="O34" i="15"/>
  <c r="P34" i="15"/>
  <c r="Q34" i="15"/>
  <c r="S34" i="15"/>
  <c r="T34" i="15"/>
  <c r="U34" i="15"/>
  <c r="V34" i="15"/>
  <c r="X34" i="15"/>
  <c r="Y34" i="15"/>
  <c r="AA34" i="15"/>
  <c r="AB34" i="15"/>
  <c r="AC34" i="15"/>
  <c r="AD34" i="15"/>
  <c r="AE34" i="15"/>
  <c r="AG34" i="15"/>
  <c r="AH34" i="15"/>
  <c r="AI34" i="15"/>
  <c r="AJ34" i="15"/>
  <c r="AK34" i="15"/>
  <c r="AM34" i="15"/>
  <c r="AN34" i="15"/>
  <c r="AO34" i="15"/>
  <c r="AP34" i="15"/>
  <c r="AQ34" i="15"/>
  <c r="E35" i="15"/>
  <c r="J35" i="15"/>
  <c r="L35" i="15"/>
  <c r="M35" i="15"/>
  <c r="N35" i="15"/>
  <c r="O35" i="15"/>
  <c r="P35" i="15"/>
  <c r="Q35" i="15"/>
  <c r="S35" i="15"/>
  <c r="T35" i="15"/>
  <c r="U35" i="15"/>
  <c r="V35" i="15"/>
  <c r="X35" i="15"/>
  <c r="Y35" i="15"/>
  <c r="AA35" i="15"/>
  <c r="AB35" i="15"/>
  <c r="AC35" i="15"/>
  <c r="AD35" i="15"/>
  <c r="AE35" i="15"/>
  <c r="AG35" i="15"/>
  <c r="AH35" i="15"/>
  <c r="AI35" i="15"/>
  <c r="AJ35" i="15"/>
  <c r="AK35" i="15"/>
  <c r="AM35" i="15"/>
  <c r="AN35" i="15"/>
  <c r="AO35" i="15"/>
  <c r="AP35" i="15"/>
  <c r="AQ35" i="15"/>
  <c r="E36" i="15"/>
  <c r="J36" i="15"/>
  <c r="L36" i="15"/>
  <c r="M36" i="15"/>
  <c r="N36" i="15"/>
  <c r="O36" i="15"/>
  <c r="P36" i="15"/>
  <c r="Q36" i="15"/>
  <c r="S36" i="15"/>
  <c r="T36" i="15"/>
  <c r="U36" i="15"/>
  <c r="V36" i="15"/>
  <c r="X36" i="15"/>
  <c r="Y36" i="15"/>
  <c r="AA36" i="15"/>
  <c r="AB36" i="15"/>
  <c r="AC36" i="15"/>
  <c r="AD36" i="15"/>
  <c r="AE36" i="15"/>
  <c r="AG36" i="15"/>
  <c r="AH36" i="15"/>
  <c r="AI36" i="15"/>
  <c r="AJ36" i="15"/>
  <c r="AK36" i="15"/>
  <c r="AM36" i="15"/>
  <c r="AN36" i="15"/>
  <c r="AO36" i="15"/>
  <c r="AP36" i="15"/>
  <c r="AQ36" i="15"/>
  <c r="E37" i="15"/>
  <c r="J37" i="15"/>
  <c r="L37" i="15"/>
  <c r="M37" i="15"/>
  <c r="N37" i="15"/>
  <c r="O37" i="15"/>
  <c r="P37" i="15"/>
  <c r="Q37" i="15"/>
  <c r="S37" i="15"/>
  <c r="T37" i="15"/>
  <c r="U37" i="15"/>
  <c r="V37" i="15"/>
  <c r="X37" i="15"/>
  <c r="Y37" i="15"/>
  <c r="AA37" i="15"/>
  <c r="AB37" i="15"/>
  <c r="AC37" i="15"/>
  <c r="AD37" i="15"/>
  <c r="AE37" i="15"/>
  <c r="AG37" i="15"/>
  <c r="AH37" i="15"/>
  <c r="AI37" i="15"/>
  <c r="AJ37" i="15"/>
  <c r="AK37" i="15"/>
  <c r="AM37" i="15"/>
  <c r="AN37" i="15"/>
  <c r="AO37" i="15"/>
  <c r="AP37" i="15"/>
  <c r="AQ37" i="15"/>
  <c r="E39" i="15"/>
  <c r="J39" i="15"/>
  <c r="L39" i="15"/>
  <c r="M39" i="15"/>
  <c r="N39" i="15"/>
  <c r="O39" i="15"/>
  <c r="P39" i="15"/>
  <c r="Q39" i="15"/>
  <c r="S39" i="15"/>
  <c r="T39" i="15"/>
  <c r="U39" i="15"/>
  <c r="V39" i="15"/>
  <c r="X39" i="15"/>
  <c r="Y39" i="15"/>
  <c r="AA39" i="15"/>
  <c r="AB39" i="15"/>
  <c r="AC39" i="15"/>
  <c r="AD39" i="15"/>
  <c r="AE39" i="15"/>
  <c r="AG39" i="15"/>
  <c r="AH39" i="15"/>
  <c r="AI39" i="15"/>
  <c r="AJ39" i="15"/>
  <c r="AK39" i="15"/>
  <c r="AM39" i="15"/>
  <c r="AN39" i="15"/>
  <c r="AO39" i="15"/>
  <c r="AP39" i="15"/>
  <c r="AQ39" i="15"/>
  <c r="E40" i="15"/>
  <c r="J40" i="15"/>
  <c r="L40" i="15"/>
  <c r="M40" i="15"/>
  <c r="N40" i="15"/>
  <c r="O40" i="15"/>
  <c r="P40" i="15"/>
  <c r="Q40" i="15"/>
  <c r="S40" i="15"/>
  <c r="T40" i="15"/>
  <c r="U40" i="15"/>
  <c r="V40" i="15"/>
  <c r="X40" i="15"/>
  <c r="Y40" i="15"/>
  <c r="AA40" i="15"/>
  <c r="AB40" i="15"/>
  <c r="AC40" i="15"/>
  <c r="AD40" i="15"/>
  <c r="AE40" i="15"/>
  <c r="AG40" i="15"/>
  <c r="AH40" i="15"/>
  <c r="AI40" i="15"/>
  <c r="AJ40" i="15"/>
  <c r="AK40" i="15"/>
  <c r="AM40" i="15"/>
  <c r="AN40" i="15"/>
  <c r="AO40" i="15"/>
  <c r="AP40" i="15"/>
  <c r="AQ40" i="15"/>
  <c r="E41" i="15"/>
  <c r="J41" i="15"/>
  <c r="L41" i="15"/>
  <c r="M41" i="15"/>
  <c r="N41" i="15"/>
  <c r="O41" i="15"/>
  <c r="P41" i="15"/>
  <c r="Q41" i="15"/>
  <c r="S41" i="15"/>
  <c r="T41" i="15"/>
  <c r="U41" i="15"/>
  <c r="V41" i="15"/>
  <c r="X41" i="15"/>
  <c r="Y41" i="15"/>
  <c r="AA41" i="15"/>
  <c r="AB41" i="15"/>
  <c r="AC41" i="15"/>
  <c r="AD41" i="15"/>
  <c r="AE41" i="15"/>
  <c r="AG41" i="15"/>
  <c r="AH41" i="15"/>
  <c r="AI41" i="15"/>
  <c r="AJ41" i="15"/>
  <c r="AK41" i="15"/>
  <c r="AM41" i="15"/>
  <c r="AN41" i="15"/>
  <c r="AO41" i="15"/>
  <c r="AP41" i="15"/>
  <c r="AQ41" i="15"/>
  <c r="E42" i="15"/>
  <c r="J42" i="15"/>
  <c r="L42" i="15"/>
  <c r="M42" i="15"/>
  <c r="N42" i="15"/>
  <c r="O42" i="15"/>
  <c r="P42" i="15"/>
  <c r="Q42" i="15"/>
  <c r="S42" i="15"/>
  <c r="T42" i="15"/>
  <c r="U42" i="15"/>
  <c r="V42" i="15"/>
  <c r="X42" i="15"/>
  <c r="Y42" i="15"/>
  <c r="AA42" i="15"/>
  <c r="AB42" i="15"/>
  <c r="AC42" i="15"/>
  <c r="AD42" i="15"/>
  <c r="AE42" i="15"/>
  <c r="AG42" i="15"/>
  <c r="AH42" i="15"/>
  <c r="AI42" i="15"/>
  <c r="AJ42" i="15"/>
  <c r="AK42" i="15"/>
  <c r="AM42" i="15"/>
  <c r="AN42" i="15"/>
  <c r="AO42" i="15"/>
  <c r="AP42" i="15"/>
  <c r="AQ42" i="15"/>
  <c r="E43" i="15"/>
  <c r="J43" i="15"/>
  <c r="L43" i="15"/>
  <c r="M43" i="15"/>
  <c r="N43" i="15"/>
  <c r="O43" i="15"/>
  <c r="P43" i="15"/>
  <c r="Q43" i="15"/>
  <c r="S43" i="15"/>
  <c r="T43" i="15"/>
  <c r="U43" i="15"/>
  <c r="V43" i="15"/>
  <c r="X43" i="15"/>
  <c r="Y43" i="15"/>
  <c r="AA43" i="15"/>
  <c r="AB43" i="15"/>
  <c r="AC43" i="15"/>
  <c r="AD43" i="15"/>
  <c r="AE43" i="15"/>
  <c r="AG43" i="15"/>
  <c r="AH43" i="15"/>
  <c r="AI43" i="15"/>
  <c r="AJ43" i="15"/>
  <c r="AK43" i="15"/>
  <c r="AM43" i="15"/>
  <c r="AN43" i="15"/>
  <c r="AO43" i="15"/>
  <c r="AP43" i="15"/>
  <c r="AQ43" i="15"/>
  <c r="E44" i="15"/>
  <c r="J44" i="15"/>
  <c r="L44" i="15"/>
  <c r="M44" i="15"/>
  <c r="N44" i="15"/>
  <c r="O44" i="15"/>
  <c r="P44" i="15"/>
  <c r="Q44" i="15"/>
  <c r="S44" i="15"/>
  <c r="T44" i="15"/>
  <c r="U44" i="15"/>
  <c r="V44" i="15"/>
  <c r="X44" i="15"/>
  <c r="Y44" i="15"/>
  <c r="AA44" i="15"/>
  <c r="AB44" i="15"/>
  <c r="AC44" i="15"/>
  <c r="AD44" i="15"/>
  <c r="AE44" i="15"/>
  <c r="AG44" i="15"/>
  <c r="AH44" i="15"/>
  <c r="AI44" i="15"/>
  <c r="AJ44" i="15"/>
  <c r="AK44" i="15"/>
  <c r="AM44" i="15"/>
  <c r="AN44" i="15"/>
  <c r="AO44" i="15"/>
  <c r="AP44" i="15"/>
  <c r="AQ44" i="15"/>
  <c r="E45" i="15"/>
  <c r="J45" i="15"/>
  <c r="L45" i="15"/>
  <c r="M45" i="15"/>
  <c r="N45" i="15"/>
  <c r="O45" i="15"/>
  <c r="P45" i="15"/>
  <c r="Q45" i="15"/>
  <c r="S45" i="15"/>
  <c r="T45" i="15"/>
  <c r="U45" i="15"/>
  <c r="V45" i="15"/>
  <c r="X45" i="15"/>
  <c r="Y45" i="15"/>
  <c r="AA45" i="15"/>
  <c r="AB45" i="15"/>
  <c r="AC45" i="15"/>
  <c r="AD45" i="15"/>
  <c r="AE45" i="15"/>
  <c r="AG45" i="15"/>
  <c r="AH45" i="15"/>
  <c r="AI45" i="15"/>
  <c r="AJ45" i="15"/>
  <c r="AK45" i="15"/>
  <c r="AM45" i="15"/>
  <c r="AN45" i="15"/>
  <c r="AO45" i="15"/>
  <c r="AP45" i="15"/>
  <c r="AQ45" i="15"/>
  <c r="E46" i="15"/>
  <c r="J46" i="15"/>
  <c r="L46" i="15"/>
  <c r="M46" i="15"/>
  <c r="N46" i="15"/>
  <c r="O46" i="15"/>
  <c r="P46" i="15"/>
  <c r="Q46" i="15"/>
  <c r="S46" i="15"/>
  <c r="T46" i="15"/>
  <c r="U46" i="15"/>
  <c r="V46" i="15"/>
  <c r="X46" i="15"/>
  <c r="Y46" i="15"/>
  <c r="AA46" i="15"/>
  <c r="AB46" i="15"/>
  <c r="AC46" i="15"/>
  <c r="AD46" i="15"/>
  <c r="AE46" i="15"/>
  <c r="AG46" i="15"/>
  <c r="AH46" i="15"/>
  <c r="AI46" i="15"/>
  <c r="AJ46" i="15"/>
  <c r="AK46" i="15"/>
  <c r="AM46" i="15"/>
  <c r="AN46" i="15"/>
  <c r="AO46" i="15"/>
  <c r="AP46" i="15"/>
  <c r="AQ46" i="15"/>
  <c r="E47" i="15"/>
  <c r="J47" i="15"/>
  <c r="L47" i="15"/>
  <c r="M47" i="15"/>
  <c r="N47" i="15"/>
  <c r="O47" i="15"/>
  <c r="P47" i="15"/>
  <c r="Q47" i="15"/>
  <c r="S47" i="15"/>
  <c r="T47" i="15"/>
  <c r="U47" i="15"/>
  <c r="V47" i="15"/>
  <c r="X47" i="15"/>
  <c r="Y47" i="15"/>
  <c r="AA47" i="15"/>
  <c r="AB47" i="15"/>
  <c r="AC47" i="15"/>
  <c r="AD47" i="15"/>
  <c r="AE47" i="15"/>
  <c r="AG47" i="15"/>
  <c r="AH47" i="15"/>
  <c r="AI47" i="15"/>
  <c r="AJ47" i="15"/>
  <c r="AK47" i="15"/>
  <c r="AM47" i="15"/>
  <c r="AN47" i="15"/>
  <c r="AO47" i="15"/>
  <c r="AP47" i="15"/>
  <c r="AQ47" i="15"/>
  <c r="E48" i="15"/>
  <c r="J48" i="15"/>
  <c r="L48" i="15"/>
  <c r="M48" i="15"/>
  <c r="N48" i="15"/>
  <c r="O48" i="15"/>
  <c r="P48" i="15"/>
  <c r="Q48" i="15"/>
  <c r="S48" i="15"/>
  <c r="T48" i="15"/>
  <c r="U48" i="15"/>
  <c r="V48" i="15"/>
  <c r="X48" i="15"/>
  <c r="Y48" i="15"/>
  <c r="AA48" i="15"/>
  <c r="AB48" i="15"/>
  <c r="AC48" i="15"/>
  <c r="AD48" i="15"/>
  <c r="AE48" i="15"/>
  <c r="AG48" i="15"/>
  <c r="AH48" i="15"/>
  <c r="AI48" i="15"/>
  <c r="AJ48" i="15"/>
  <c r="AK48" i="15"/>
  <c r="AM48" i="15"/>
  <c r="AN48" i="15"/>
  <c r="AO48" i="15"/>
  <c r="AP48" i="15"/>
  <c r="AQ48" i="15"/>
  <c r="E49" i="15"/>
  <c r="J49" i="15"/>
  <c r="L49" i="15"/>
  <c r="M49" i="15"/>
  <c r="N49" i="15"/>
  <c r="O49" i="15"/>
  <c r="P49" i="15"/>
  <c r="Q49" i="15"/>
  <c r="S49" i="15"/>
  <c r="T49" i="15"/>
  <c r="U49" i="15"/>
  <c r="V49" i="15"/>
  <c r="X49" i="15"/>
  <c r="Y49" i="15"/>
  <c r="AA49" i="15"/>
  <c r="AB49" i="15"/>
  <c r="AC49" i="15"/>
  <c r="AD49" i="15"/>
  <c r="AE49" i="15"/>
  <c r="AG49" i="15"/>
  <c r="AH49" i="15"/>
  <c r="AI49" i="15"/>
  <c r="AJ49" i="15"/>
  <c r="AK49" i="15"/>
  <c r="AM49" i="15"/>
  <c r="AN49" i="15"/>
  <c r="AO49" i="15"/>
  <c r="AP49" i="15"/>
  <c r="AQ49" i="15"/>
  <c r="E50" i="15"/>
  <c r="J50" i="15"/>
  <c r="L50" i="15"/>
  <c r="M50" i="15"/>
  <c r="N50" i="15"/>
  <c r="O50" i="15"/>
  <c r="P50" i="15"/>
  <c r="Q50" i="15"/>
  <c r="S50" i="15"/>
  <c r="T50" i="15"/>
  <c r="U50" i="15"/>
  <c r="V50" i="15"/>
  <c r="X50" i="15"/>
  <c r="Y50" i="15"/>
  <c r="AA50" i="15"/>
  <c r="AB50" i="15"/>
  <c r="AC50" i="15"/>
  <c r="AD50" i="15"/>
  <c r="AE50" i="15"/>
  <c r="AG50" i="15"/>
  <c r="AH50" i="15"/>
  <c r="AI50" i="15"/>
  <c r="AJ50" i="15"/>
  <c r="AK50" i="15"/>
  <c r="AM50" i="15"/>
  <c r="AN50" i="15"/>
  <c r="AO50" i="15"/>
  <c r="AP50" i="15"/>
  <c r="AQ50" i="15"/>
  <c r="E51" i="15"/>
  <c r="J51" i="15"/>
  <c r="L51" i="15"/>
  <c r="M51" i="15"/>
  <c r="N51" i="15"/>
  <c r="O51" i="15"/>
  <c r="P51" i="15"/>
  <c r="Q51" i="15"/>
  <c r="S51" i="15"/>
  <c r="T51" i="15"/>
  <c r="U51" i="15"/>
  <c r="V51" i="15"/>
  <c r="X51" i="15"/>
  <c r="Y51" i="15"/>
  <c r="AA51" i="15"/>
  <c r="AB51" i="15"/>
  <c r="AC51" i="15"/>
  <c r="AD51" i="15"/>
  <c r="AE51" i="15"/>
  <c r="AG51" i="15"/>
  <c r="AH51" i="15"/>
  <c r="AI51" i="15"/>
  <c r="AJ51" i="15"/>
  <c r="AK51" i="15"/>
  <c r="AM51" i="15"/>
  <c r="AN51" i="15"/>
  <c r="AO51" i="15"/>
  <c r="AP51" i="15"/>
  <c r="AQ51" i="15"/>
  <c r="E52" i="15"/>
  <c r="J52" i="15"/>
  <c r="L52" i="15"/>
  <c r="M52" i="15"/>
  <c r="N52" i="15"/>
  <c r="O52" i="15"/>
  <c r="P52" i="15"/>
  <c r="Q52" i="15"/>
  <c r="S52" i="15"/>
  <c r="T52" i="15"/>
  <c r="U52" i="15"/>
  <c r="V52" i="15"/>
  <c r="X52" i="15"/>
  <c r="Y52" i="15"/>
  <c r="AA52" i="15"/>
  <c r="AB52" i="15"/>
  <c r="AC52" i="15"/>
  <c r="AD52" i="15"/>
  <c r="AE52" i="15"/>
  <c r="AG52" i="15"/>
  <c r="AH52" i="15"/>
  <c r="AI52" i="15"/>
  <c r="AJ52" i="15"/>
  <c r="AK52" i="15"/>
  <c r="AM52" i="15"/>
  <c r="AN52" i="15"/>
  <c r="AO52" i="15"/>
  <c r="AP52" i="15"/>
  <c r="AQ52" i="15"/>
  <c r="E53" i="15"/>
  <c r="J53" i="15"/>
  <c r="L53" i="15"/>
  <c r="M53" i="15"/>
  <c r="N53" i="15"/>
  <c r="O53" i="15"/>
  <c r="P53" i="15"/>
  <c r="Q53" i="15"/>
  <c r="S53" i="15"/>
  <c r="T53" i="15"/>
  <c r="U53" i="15"/>
  <c r="V53" i="15"/>
  <c r="X53" i="15"/>
  <c r="Y53" i="15"/>
  <c r="AA53" i="15"/>
  <c r="AB53" i="15"/>
  <c r="AC53" i="15"/>
  <c r="AD53" i="15"/>
  <c r="AE53" i="15"/>
  <c r="AG53" i="15"/>
  <c r="AH53" i="15"/>
  <c r="AI53" i="15"/>
  <c r="AJ53" i="15"/>
  <c r="AK53" i="15"/>
  <c r="AM53" i="15"/>
  <c r="AN53" i="15"/>
  <c r="AO53" i="15"/>
  <c r="AP53" i="15"/>
  <c r="AQ53" i="15"/>
  <c r="E54" i="15"/>
  <c r="J54" i="15"/>
  <c r="L54" i="15"/>
  <c r="M54" i="15"/>
  <c r="N54" i="15"/>
  <c r="O54" i="15"/>
  <c r="P54" i="15"/>
  <c r="Q54" i="15"/>
  <c r="S54" i="15"/>
  <c r="T54" i="15"/>
  <c r="U54" i="15"/>
  <c r="V54" i="15"/>
  <c r="X54" i="15"/>
  <c r="Y54" i="15"/>
  <c r="AA54" i="15"/>
  <c r="AB54" i="15"/>
  <c r="AC54" i="15"/>
  <c r="AD54" i="15"/>
  <c r="AE54" i="15"/>
  <c r="AG54" i="15"/>
  <c r="AH54" i="15"/>
  <c r="AI54" i="15"/>
  <c r="AJ54" i="15"/>
  <c r="AK54" i="15"/>
  <c r="AM54" i="15"/>
  <c r="AN54" i="15"/>
  <c r="AO54" i="15"/>
  <c r="AP54" i="15"/>
  <c r="AQ54" i="15"/>
  <c r="E55" i="15"/>
  <c r="J55" i="15"/>
  <c r="L55" i="15"/>
  <c r="M55" i="15"/>
  <c r="N55" i="15"/>
  <c r="O55" i="15"/>
  <c r="P55" i="15"/>
  <c r="Q55" i="15"/>
  <c r="S55" i="15"/>
  <c r="T55" i="15"/>
  <c r="U55" i="15"/>
  <c r="V55" i="15"/>
  <c r="X55" i="15"/>
  <c r="Y55" i="15"/>
  <c r="AA55" i="15"/>
  <c r="AB55" i="15"/>
  <c r="AC55" i="15"/>
  <c r="AD55" i="15"/>
  <c r="AE55" i="15"/>
  <c r="AG55" i="15"/>
  <c r="AH55" i="15"/>
  <c r="AI55" i="15"/>
  <c r="AJ55" i="15"/>
  <c r="AK55" i="15"/>
  <c r="AM55" i="15"/>
  <c r="AN55" i="15"/>
  <c r="AO55" i="15"/>
  <c r="AP55" i="15"/>
  <c r="AQ55" i="15"/>
  <c r="E56" i="15"/>
  <c r="J56" i="15"/>
  <c r="L56" i="15"/>
  <c r="M56" i="15"/>
  <c r="N56" i="15"/>
  <c r="O56" i="15"/>
  <c r="P56" i="15"/>
  <c r="Q56" i="15"/>
  <c r="S56" i="15"/>
  <c r="T56" i="15"/>
  <c r="U56" i="15"/>
  <c r="V56" i="15"/>
  <c r="X56" i="15"/>
  <c r="Y56" i="15"/>
  <c r="AA56" i="15"/>
  <c r="AB56" i="15"/>
  <c r="AC56" i="15"/>
  <c r="AD56" i="15"/>
  <c r="AE56" i="15"/>
  <c r="AG56" i="15"/>
  <c r="AH56" i="15"/>
  <c r="AI56" i="15"/>
  <c r="AJ56" i="15"/>
  <c r="AK56" i="15"/>
  <c r="AM56" i="15"/>
  <c r="AN56" i="15"/>
  <c r="AO56" i="15"/>
  <c r="AP56" i="15"/>
  <c r="AQ56" i="15"/>
  <c r="E57" i="15"/>
  <c r="J57" i="15"/>
  <c r="L57" i="15"/>
  <c r="M57" i="15"/>
  <c r="N57" i="15"/>
  <c r="O57" i="15"/>
  <c r="P57" i="15"/>
  <c r="Q57" i="15"/>
  <c r="S57" i="15"/>
  <c r="T57" i="15"/>
  <c r="U57" i="15"/>
  <c r="V57" i="15"/>
  <c r="X57" i="15"/>
  <c r="Y57" i="15"/>
  <c r="AA57" i="15"/>
  <c r="AB57" i="15"/>
  <c r="AC57" i="15"/>
  <c r="AD57" i="15"/>
  <c r="AE57" i="15"/>
  <c r="AG57" i="15"/>
  <c r="AH57" i="15"/>
  <c r="AI57" i="15"/>
  <c r="AJ57" i="15"/>
  <c r="AK57" i="15"/>
  <c r="AM57" i="15"/>
  <c r="AN57" i="15"/>
  <c r="AO57" i="15"/>
  <c r="AP57" i="15"/>
  <c r="AQ57" i="15"/>
  <c r="E58" i="15"/>
  <c r="J58" i="15"/>
  <c r="L58" i="15"/>
  <c r="M58" i="15"/>
  <c r="N58" i="15"/>
  <c r="O58" i="15"/>
  <c r="P58" i="15"/>
  <c r="Q58" i="15"/>
  <c r="S58" i="15"/>
  <c r="T58" i="15"/>
  <c r="U58" i="15"/>
  <c r="V58" i="15"/>
  <c r="X58" i="15"/>
  <c r="Y58" i="15"/>
  <c r="AA58" i="15"/>
  <c r="AB58" i="15"/>
  <c r="AC58" i="15"/>
  <c r="AD58" i="15"/>
  <c r="AE58" i="15"/>
  <c r="AG58" i="15"/>
  <c r="AH58" i="15"/>
  <c r="AI58" i="15"/>
  <c r="AJ58" i="15"/>
  <c r="AK58" i="15"/>
  <c r="AM58" i="15"/>
  <c r="AN58" i="15"/>
  <c r="AO58" i="15"/>
  <c r="AP58" i="15"/>
  <c r="AQ58" i="15"/>
  <c r="E59" i="15"/>
  <c r="J59" i="15"/>
  <c r="L59" i="15"/>
  <c r="M59" i="15"/>
  <c r="N59" i="15"/>
  <c r="O59" i="15"/>
  <c r="P59" i="15"/>
  <c r="Q59" i="15"/>
  <c r="S59" i="15"/>
  <c r="T59" i="15"/>
  <c r="U59" i="15"/>
  <c r="V59" i="15"/>
  <c r="X59" i="15"/>
  <c r="Y59" i="15"/>
  <c r="AA59" i="15"/>
  <c r="AB59" i="15"/>
  <c r="AC59" i="15"/>
  <c r="AD59" i="15"/>
  <c r="AE59" i="15"/>
  <c r="AG59" i="15"/>
  <c r="AH59" i="15"/>
  <c r="AI59" i="15"/>
  <c r="AJ59" i="15"/>
  <c r="AK59" i="15"/>
  <c r="AM59" i="15"/>
  <c r="AN59" i="15"/>
  <c r="AO59" i="15"/>
  <c r="AP59" i="15"/>
  <c r="AQ59" i="15"/>
  <c r="E60" i="15"/>
  <c r="J60" i="15"/>
  <c r="L60" i="15"/>
  <c r="M60" i="15"/>
  <c r="N60" i="15"/>
  <c r="O60" i="15"/>
  <c r="P60" i="15"/>
  <c r="Q60" i="15"/>
  <c r="S60" i="15"/>
  <c r="T60" i="15"/>
  <c r="U60" i="15"/>
  <c r="V60" i="15"/>
  <c r="X60" i="15"/>
  <c r="Y60" i="15"/>
  <c r="AA60" i="15"/>
  <c r="AB60" i="15"/>
  <c r="AC60" i="15"/>
  <c r="AD60" i="15"/>
  <c r="AE60" i="15"/>
  <c r="AG60" i="15"/>
  <c r="AH60" i="15"/>
  <c r="AI60" i="15"/>
  <c r="AJ60" i="15"/>
  <c r="AK60" i="15"/>
  <c r="AM60" i="15"/>
  <c r="AN60" i="15"/>
  <c r="AO60" i="15"/>
  <c r="AP60" i="15"/>
  <c r="AQ60" i="15"/>
  <c r="E61" i="15"/>
  <c r="J61" i="15"/>
  <c r="L61" i="15"/>
  <c r="M61" i="15"/>
  <c r="N61" i="15"/>
  <c r="O61" i="15"/>
  <c r="P61" i="15"/>
  <c r="Q61" i="15"/>
  <c r="S61" i="15"/>
  <c r="T61" i="15"/>
  <c r="U61" i="15"/>
  <c r="V61" i="15"/>
  <c r="X61" i="15"/>
  <c r="Y61" i="15"/>
  <c r="AA61" i="15"/>
  <c r="AB61" i="15"/>
  <c r="AC61" i="15"/>
  <c r="AD61" i="15"/>
  <c r="AE61" i="15"/>
  <c r="AG61" i="15"/>
  <c r="AH61" i="15"/>
  <c r="AI61" i="15"/>
  <c r="AJ61" i="15"/>
  <c r="AK61" i="15"/>
  <c r="AM61" i="15"/>
  <c r="AN61" i="15"/>
  <c r="AO61" i="15"/>
  <c r="AP61" i="15"/>
  <c r="AQ61" i="15"/>
  <c r="E62" i="15"/>
  <c r="J62" i="15"/>
  <c r="L62" i="15"/>
  <c r="M62" i="15"/>
  <c r="N62" i="15"/>
  <c r="O62" i="15"/>
  <c r="P62" i="15"/>
  <c r="Q62" i="15"/>
  <c r="S62" i="15"/>
  <c r="T62" i="15"/>
  <c r="U62" i="15"/>
  <c r="V62" i="15"/>
  <c r="X62" i="15"/>
  <c r="Y62" i="15"/>
  <c r="AA62" i="15"/>
  <c r="AB62" i="15"/>
  <c r="AC62" i="15"/>
  <c r="AD62" i="15"/>
  <c r="AE62" i="15"/>
  <c r="AG62" i="15"/>
  <c r="AH62" i="15"/>
  <c r="AI62" i="15"/>
  <c r="AJ62" i="15"/>
  <c r="AK62" i="15"/>
  <c r="AM62" i="15"/>
  <c r="AN62" i="15"/>
  <c r="AO62" i="15"/>
  <c r="AP62" i="15"/>
  <c r="AQ62" i="15"/>
  <c r="E64" i="15"/>
  <c r="J64" i="15"/>
  <c r="L64" i="15"/>
  <c r="M64" i="15"/>
  <c r="N64" i="15"/>
  <c r="O64" i="15"/>
  <c r="P64" i="15"/>
  <c r="Q64" i="15"/>
  <c r="S64" i="15"/>
  <c r="T64" i="15"/>
  <c r="U64" i="15"/>
  <c r="V64" i="15"/>
  <c r="X64" i="15"/>
  <c r="Y64" i="15"/>
  <c r="AA64" i="15"/>
  <c r="AB64" i="15"/>
  <c r="AC64" i="15"/>
  <c r="AD64" i="15"/>
  <c r="AE64" i="15"/>
  <c r="AG64" i="15"/>
  <c r="AH64" i="15"/>
  <c r="AI64" i="15"/>
  <c r="AJ64" i="15"/>
  <c r="AK64" i="15"/>
  <c r="AM64" i="15"/>
  <c r="AN64" i="15"/>
  <c r="AO64" i="15"/>
  <c r="AP64" i="15"/>
  <c r="AQ64" i="15"/>
  <c r="E65" i="15"/>
  <c r="J65" i="15"/>
  <c r="L65" i="15"/>
  <c r="M65" i="15"/>
  <c r="N65" i="15"/>
  <c r="O65" i="15"/>
  <c r="P65" i="15"/>
  <c r="Q65" i="15"/>
  <c r="S65" i="15"/>
  <c r="T65" i="15"/>
  <c r="U65" i="15"/>
  <c r="V65" i="15"/>
  <c r="X65" i="15"/>
  <c r="Y65" i="15"/>
  <c r="AA65" i="15"/>
  <c r="AB65" i="15"/>
  <c r="AC65" i="15"/>
  <c r="AD65" i="15"/>
  <c r="AE65" i="15"/>
  <c r="AG65" i="15"/>
  <c r="AH65" i="15"/>
  <c r="AI65" i="15"/>
  <c r="AJ65" i="15"/>
  <c r="AK65" i="15"/>
  <c r="AM65" i="15"/>
  <c r="AN65" i="15"/>
  <c r="AO65" i="15"/>
  <c r="AP65" i="15"/>
  <c r="AQ65" i="15"/>
  <c r="E66" i="15"/>
  <c r="J66" i="15"/>
  <c r="L66" i="15"/>
  <c r="M66" i="15"/>
  <c r="N66" i="15"/>
  <c r="O66" i="15"/>
  <c r="P66" i="15"/>
  <c r="Q66" i="15"/>
  <c r="S66" i="15"/>
  <c r="T66" i="15"/>
  <c r="U66" i="15"/>
  <c r="V66" i="15"/>
  <c r="X66" i="15"/>
  <c r="Y66" i="15"/>
  <c r="AA66" i="15"/>
  <c r="AB66" i="15"/>
  <c r="AC66" i="15"/>
  <c r="AD66" i="15"/>
  <c r="AE66" i="15"/>
  <c r="AG66" i="15"/>
  <c r="AH66" i="15"/>
  <c r="AI66" i="15"/>
  <c r="AJ66" i="15"/>
  <c r="AK66" i="15"/>
  <c r="AM66" i="15"/>
  <c r="AN66" i="15"/>
  <c r="AO66" i="15"/>
  <c r="AP66" i="15"/>
  <c r="AQ66" i="15"/>
  <c r="E67" i="15"/>
  <c r="J67" i="15"/>
  <c r="L67" i="15"/>
  <c r="M67" i="15"/>
  <c r="N67" i="15"/>
  <c r="O67" i="15"/>
  <c r="P67" i="15"/>
  <c r="Q67" i="15"/>
  <c r="S67" i="15"/>
  <c r="T67" i="15"/>
  <c r="U67" i="15"/>
  <c r="V67" i="15"/>
  <c r="X67" i="15"/>
  <c r="Y67" i="15"/>
  <c r="AA67" i="15"/>
  <c r="AB67" i="15"/>
  <c r="AC67" i="15"/>
  <c r="AD67" i="15"/>
  <c r="AE67" i="15"/>
  <c r="AG67" i="15"/>
  <c r="AH67" i="15"/>
  <c r="AI67" i="15"/>
  <c r="AJ67" i="15"/>
  <c r="AK67" i="15"/>
  <c r="AM67" i="15"/>
  <c r="AN67" i="15"/>
  <c r="AO67" i="15"/>
  <c r="AP67" i="15"/>
  <c r="AQ67" i="15"/>
  <c r="E68" i="15"/>
  <c r="J68" i="15"/>
  <c r="L68" i="15"/>
  <c r="M68" i="15"/>
  <c r="N68" i="15"/>
  <c r="O68" i="15"/>
  <c r="P68" i="15"/>
  <c r="Q68" i="15"/>
  <c r="S68" i="15"/>
  <c r="T68" i="15"/>
  <c r="U68" i="15"/>
  <c r="V68" i="15"/>
  <c r="X68" i="15"/>
  <c r="Y68" i="15"/>
  <c r="AA68" i="15"/>
  <c r="AB68" i="15"/>
  <c r="AC68" i="15"/>
  <c r="AD68" i="15"/>
  <c r="AE68" i="15"/>
  <c r="AG68" i="15"/>
  <c r="AH68" i="15"/>
  <c r="AI68" i="15"/>
  <c r="AJ68" i="15"/>
  <c r="AK68" i="15"/>
  <c r="AM68" i="15"/>
  <c r="AN68" i="15"/>
  <c r="AO68" i="15"/>
  <c r="AP68" i="15"/>
  <c r="AQ68" i="15"/>
  <c r="E69" i="15"/>
  <c r="J69" i="15"/>
  <c r="L69" i="15"/>
  <c r="M69" i="15"/>
  <c r="N69" i="15"/>
  <c r="O69" i="15"/>
  <c r="P69" i="15"/>
  <c r="Q69" i="15"/>
  <c r="S69" i="15"/>
  <c r="T69" i="15"/>
  <c r="U69" i="15"/>
  <c r="V69" i="15"/>
  <c r="X69" i="15"/>
  <c r="Y69" i="15"/>
  <c r="AA69" i="15"/>
  <c r="AB69" i="15"/>
  <c r="AC69" i="15"/>
  <c r="AD69" i="15"/>
  <c r="AE69" i="15"/>
  <c r="AG69" i="15"/>
  <c r="AH69" i="15"/>
  <c r="AI69" i="15"/>
  <c r="AJ69" i="15"/>
  <c r="AK69" i="15"/>
  <c r="AM69" i="15"/>
  <c r="AN69" i="15"/>
  <c r="AO69" i="15"/>
  <c r="AP69" i="15"/>
  <c r="AQ69" i="15"/>
  <c r="E70" i="15"/>
  <c r="J70" i="15"/>
  <c r="L70" i="15"/>
  <c r="M70" i="15"/>
  <c r="N70" i="15"/>
  <c r="O70" i="15"/>
  <c r="P70" i="15"/>
  <c r="Q70" i="15"/>
  <c r="S70" i="15"/>
  <c r="T70" i="15"/>
  <c r="U70" i="15"/>
  <c r="V70" i="15"/>
  <c r="X70" i="15"/>
  <c r="Y70" i="15"/>
  <c r="AA70" i="15"/>
  <c r="AB70" i="15"/>
  <c r="AC70" i="15"/>
  <c r="AD70" i="15"/>
  <c r="AE70" i="15"/>
  <c r="AG70" i="15"/>
  <c r="AH70" i="15"/>
  <c r="AI70" i="15"/>
  <c r="AJ70" i="15"/>
  <c r="AK70" i="15"/>
  <c r="AM70" i="15"/>
  <c r="AN70" i="15"/>
  <c r="AO70" i="15"/>
  <c r="AP70" i="15"/>
  <c r="AQ70" i="15"/>
  <c r="E71" i="15"/>
  <c r="J71" i="15"/>
  <c r="L71" i="15"/>
  <c r="M71" i="15"/>
  <c r="N71" i="15"/>
  <c r="O71" i="15"/>
  <c r="P71" i="15"/>
  <c r="Q71" i="15"/>
  <c r="S71" i="15"/>
  <c r="T71" i="15"/>
  <c r="U71" i="15"/>
  <c r="V71" i="15"/>
  <c r="X71" i="15"/>
  <c r="Y71" i="15"/>
  <c r="AA71" i="15"/>
  <c r="AB71" i="15"/>
  <c r="AC71" i="15"/>
  <c r="AD71" i="15"/>
  <c r="AE71" i="15"/>
  <c r="AG71" i="15"/>
  <c r="AH71" i="15"/>
  <c r="AI71" i="15"/>
  <c r="AJ71" i="15"/>
  <c r="AK71" i="15"/>
  <c r="AM71" i="15"/>
  <c r="AN71" i="15"/>
  <c r="AO71" i="15"/>
  <c r="AP71" i="15"/>
  <c r="AQ71" i="15"/>
  <c r="E72" i="15"/>
  <c r="J72" i="15"/>
  <c r="L72" i="15"/>
  <c r="M72" i="15"/>
  <c r="N72" i="15"/>
  <c r="O72" i="15"/>
  <c r="P72" i="15"/>
  <c r="Q72" i="15"/>
  <c r="S72" i="15"/>
  <c r="T72" i="15"/>
  <c r="U72" i="15"/>
  <c r="V72" i="15"/>
  <c r="X72" i="15"/>
  <c r="Y72" i="15"/>
  <c r="AA72" i="15"/>
  <c r="AB72" i="15"/>
  <c r="AC72" i="15"/>
  <c r="AD72" i="15"/>
  <c r="AE72" i="15"/>
  <c r="AG72" i="15"/>
  <c r="AH72" i="15"/>
  <c r="AI72" i="15"/>
  <c r="AJ72" i="15"/>
  <c r="AK72" i="15"/>
  <c r="AM72" i="15"/>
  <c r="AN72" i="15"/>
  <c r="AO72" i="15"/>
  <c r="AP72" i="15"/>
  <c r="AQ72" i="15"/>
  <c r="E73" i="15"/>
  <c r="J73" i="15"/>
  <c r="L73" i="15"/>
  <c r="M73" i="15"/>
  <c r="N73" i="15"/>
  <c r="O73" i="15"/>
  <c r="P73" i="15"/>
  <c r="Q73" i="15"/>
  <c r="S73" i="15"/>
  <c r="T73" i="15"/>
  <c r="U73" i="15"/>
  <c r="V73" i="15"/>
  <c r="X73" i="15"/>
  <c r="Y73" i="15"/>
  <c r="AA73" i="15"/>
  <c r="AB73" i="15"/>
  <c r="AC73" i="15"/>
  <c r="AD73" i="15"/>
  <c r="AE73" i="15"/>
  <c r="AG73" i="15"/>
  <c r="AH73" i="15"/>
  <c r="AI73" i="15"/>
  <c r="AJ73" i="15"/>
  <c r="AK73" i="15"/>
  <c r="AM73" i="15"/>
  <c r="AN73" i="15"/>
  <c r="AO73" i="15"/>
  <c r="AP73" i="15"/>
  <c r="AQ73" i="15"/>
  <c r="E74" i="15"/>
  <c r="J74" i="15"/>
  <c r="L74" i="15"/>
  <c r="M74" i="15"/>
  <c r="N74" i="15"/>
  <c r="O74" i="15"/>
  <c r="P74" i="15"/>
  <c r="Q74" i="15"/>
  <c r="S74" i="15"/>
  <c r="T74" i="15"/>
  <c r="U74" i="15"/>
  <c r="V74" i="15"/>
  <c r="X74" i="15"/>
  <c r="Y74" i="15"/>
  <c r="AA74" i="15"/>
  <c r="AB74" i="15"/>
  <c r="AC74" i="15"/>
  <c r="AD74" i="15"/>
  <c r="AE74" i="15"/>
  <c r="AG74" i="15"/>
  <c r="AH74" i="15"/>
  <c r="AI74" i="15"/>
  <c r="AJ74" i="15"/>
  <c r="AK74" i="15"/>
  <c r="AM74" i="15"/>
  <c r="AN74" i="15"/>
  <c r="AO74" i="15"/>
  <c r="AP74" i="15"/>
  <c r="AQ74" i="15"/>
  <c r="E76" i="15"/>
  <c r="I76" i="15"/>
  <c r="J76" i="15"/>
  <c r="L76" i="15"/>
  <c r="M76" i="15"/>
  <c r="N76" i="15"/>
  <c r="O76" i="15"/>
  <c r="P76" i="15"/>
  <c r="Q76" i="15"/>
  <c r="S76" i="15"/>
  <c r="T76" i="15"/>
  <c r="U76" i="15"/>
  <c r="V76" i="15"/>
  <c r="X76" i="15"/>
  <c r="Y76" i="15"/>
  <c r="AA76" i="15"/>
  <c r="AB76" i="15"/>
  <c r="AC76" i="15"/>
  <c r="AD76" i="15"/>
  <c r="AE76" i="15"/>
  <c r="AG76" i="15"/>
  <c r="AH76" i="15"/>
  <c r="AI76" i="15"/>
  <c r="AJ76" i="15"/>
  <c r="AK76" i="15"/>
  <c r="AM76" i="15"/>
  <c r="AN76" i="15"/>
  <c r="AO76" i="15"/>
  <c r="AP76" i="15"/>
  <c r="AQ76" i="15"/>
  <c r="E77" i="15"/>
  <c r="I77" i="15"/>
  <c r="J77" i="15"/>
  <c r="L77" i="15"/>
  <c r="M77" i="15"/>
  <c r="N77" i="15"/>
  <c r="O77" i="15"/>
  <c r="P77" i="15"/>
  <c r="Q77" i="15"/>
  <c r="S77" i="15"/>
  <c r="T77" i="15"/>
  <c r="U77" i="15"/>
  <c r="V77" i="15"/>
  <c r="X77" i="15"/>
  <c r="Y77" i="15"/>
  <c r="AA77" i="15"/>
  <c r="AB77" i="15"/>
  <c r="AC77" i="15"/>
  <c r="AD77" i="15"/>
  <c r="AE77" i="15"/>
  <c r="AG77" i="15"/>
  <c r="AH77" i="15"/>
  <c r="AI77" i="15"/>
  <c r="AJ77" i="15"/>
  <c r="AK77" i="15"/>
  <c r="AM77" i="15"/>
  <c r="AN77" i="15"/>
  <c r="AO77" i="15"/>
  <c r="AP77" i="15"/>
  <c r="AQ77" i="15"/>
  <c r="E78" i="15"/>
  <c r="I78" i="15"/>
  <c r="J78" i="15"/>
  <c r="L78" i="15"/>
  <c r="M78" i="15"/>
  <c r="N78" i="15"/>
  <c r="O78" i="15"/>
  <c r="P78" i="15"/>
  <c r="Q78" i="15"/>
  <c r="S78" i="15"/>
  <c r="T78" i="15"/>
  <c r="U78" i="15"/>
  <c r="V78" i="15"/>
  <c r="X78" i="15"/>
  <c r="Y78" i="15"/>
  <c r="AA78" i="15"/>
  <c r="AB78" i="15"/>
  <c r="AC78" i="15"/>
  <c r="AD78" i="15"/>
  <c r="AE78" i="15"/>
  <c r="AG78" i="15"/>
  <c r="AH78" i="15"/>
  <c r="AI78" i="15"/>
  <c r="AJ78" i="15"/>
  <c r="AK78" i="15"/>
  <c r="AM78" i="15"/>
  <c r="AN78" i="15"/>
  <c r="AO78" i="15"/>
  <c r="AP78" i="15"/>
  <c r="AQ78" i="15"/>
  <c r="E79" i="15"/>
  <c r="I79" i="15"/>
  <c r="J79" i="15"/>
  <c r="L79" i="15"/>
  <c r="M79" i="15"/>
  <c r="N79" i="15"/>
  <c r="O79" i="15"/>
  <c r="P79" i="15"/>
  <c r="Q79" i="15"/>
  <c r="S79" i="15"/>
  <c r="T79" i="15"/>
  <c r="U79" i="15"/>
  <c r="V79" i="15"/>
  <c r="X79" i="15"/>
  <c r="Y79" i="15"/>
  <c r="AA79" i="15"/>
  <c r="AB79" i="15"/>
  <c r="AC79" i="15"/>
  <c r="AD79" i="15"/>
  <c r="AE79" i="15"/>
  <c r="AG79" i="15"/>
  <c r="AH79" i="15"/>
  <c r="AI79" i="15"/>
  <c r="AJ79" i="15"/>
  <c r="AK79" i="15"/>
  <c r="AM79" i="15"/>
  <c r="AN79" i="15"/>
  <c r="AO79" i="15"/>
  <c r="AP79" i="15"/>
  <c r="AQ79" i="15"/>
  <c r="E80" i="15"/>
  <c r="I80" i="15"/>
  <c r="J80" i="15"/>
  <c r="L80" i="15"/>
  <c r="M80" i="15"/>
  <c r="N80" i="15"/>
  <c r="O80" i="15"/>
  <c r="P80" i="15"/>
  <c r="Q80" i="15"/>
  <c r="S80" i="15"/>
  <c r="T80" i="15"/>
  <c r="U80" i="15"/>
  <c r="V80" i="15"/>
  <c r="X80" i="15"/>
  <c r="Y80" i="15"/>
  <c r="AA80" i="15"/>
  <c r="AB80" i="15"/>
  <c r="AC80" i="15"/>
  <c r="AD80" i="15"/>
  <c r="AE80" i="15"/>
  <c r="AG80" i="15"/>
  <c r="AH80" i="15"/>
  <c r="AI80" i="15"/>
  <c r="AJ80" i="15"/>
  <c r="AK80" i="15"/>
  <c r="AM80" i="15"/>
  <c r="AN80" i="15"/>
  <c r="AO80" i="15"/>
  <c r="AP80" i="15"/>
  <c r="AQ80" i="15"/>
  <c r="E81" i="15"/>
  <c r="I81" i="15"/>
  <c r="J81" i="15"/>
  <c r="L81" i="15"/>
  <c r="M81" i="15"/>
  <c r="N81" i="15"/>
  <c r="O81" i="15"/>
  <c r="P81" i="15"/>
  <c r="Q81" i="15"/>
  <c r="S81" i="15"/>
  <c r="T81" i="15"/>
  <c r="U81" i="15"/>
  <c r="V81" i="15"/>
  <c r="X81" i="15"/>
  <c r="Y81" i="15"/>
  <c r="AA81" i="15"/>
  <c r="AB81" i="15"/>
  <c r="AC81" i="15"/>
  <c r="AD81" i="15"/>
  <c r="AE81" i="15"/>
  <c r="AG81" i="15"/>
  <c r="AH81" i="15"/>
  <c r="AI81" i="15"/>
  <c r="AJ81" i="15"/>
  <c r="AK81" i="15"/>
  <c r="AM81" i="15"/>
  <c r="AN81" i="15"/>
  <c r="AO81" i="15"/>
  <c r="AP81" i="15"/>
  <c r="AQ81" i="15"/>
  <c r="E82" i="15"/>
  <c r="I82" i="15"/>
  <c r="J82" i="15"/>
  <c r="L82" i="15"/>
  <c r="M82" i="15"/>
  <c r="N82" i="15"/>
  <c r="O82" i="15"/>
  <c r="P82" i="15"/>
  <c r="Q82" i="15"/>
  <c r="S82" i="15"/>
  <c r="T82" i="15"/>
  <c r="U82" i="15"/>
  <c r="V82" i="15"/>
  <c r="X82" i="15"/>
  <c r="Y82" i="15"/>
  <c r="AA82" i="15"/>
  <c r="AB82" i="15"/>
  <c r="AC82" i="15"/>
  <c r="AD82" i="15"/>
  <c r="AE82" i="15"/>
  <c r="AG82" i="15"/>
  <c r="AH82" i="15"/>
  <c r="AI82" i="15"/>
  <c r="AJ82" i="15"/>
  <c r="AK82" i="15"/>
  <c r="AM82" i="15"/>
  <c r="AN82" i="15"/>
  <c r="AO82" i="15"/>
  <c r="AP82" i="15"/>
  <c r="AQ82" i="15"/>
  <c r="E83" i="15"/>
  <c r="I83" i="15"/>
  <c r="J83" i="15"/>
  <c r="L83" i="15"/>
  <c r="M83" i="15"/>
  <c r="N83" i="15"/>
  <c r="O83" i="15"/>
  <c r="P83" i="15"/>
  <c r="Q83" i="15"/>
  <c r="S83" i="15"/>
  <c r="T83" i="15"/>
  <c r="U83" i="15"/>
  <c r="V83" i="15"/>
  <c r="X83" i="15"/>
  <c r="Y83" i="15"/>
  <c r="AA83" i="15"/>
  <c r="AB83" i="15"/>
  <c r="AC83" i="15"/>
  <c r="AD83" i="15"/>
  <c r="AE83" i="15"/>
  <c r="AG83" i="15"/>
  <c r="AH83" i="15"/>
  <c r="AI83" i="15"/>
  <c r="AJ83" i="15"/>
  <c r="AK83" i="15"/>
  <c r="AM83" i="15"/>
  <c r="AN83" i="15"/>
  <c r="AO83" i="15"/>
  <c r="AP83" i="15"/>
  <c r="AQ83" i="15"/>
  <c r="E84" i="15"/>
  <c r="I84" i="15"/>
  <c r="J84" i="15"/>
  <c r="L84" i="15"/>
  <c r="M84" i="15"/>
  <c r="N84" i="15"/>
  <c r="O84" i="15"/>
  <c r="P84" i="15"/>
  <c r="Q84" i="15"/>
  <c r="S84" i="15"/>
  <c r="T84" i="15"/>
  <c r="U84" i="15"/>
  <c r="V84" i="15"/>
  <c r="X84" i="15"/>
  <c r="Y84" i="15"/>
  <c r="AA84" i="15"/>
  <c r="AB84" i="15"/>
  <c r="AC84" i="15"/>
  <c r="AD84" i="15"/>
  <c r="AE84" i="15"/>
  <c r="AG84" i="15"/>
  <c r="AH84" i="15"/>
  <c r="AI84" i="15"/>
  <c r="AJ84" i="15"/>
  <c r="AK84" i="15"/>
  <c r="AM84" i="15"/>
  <c r="AN84" i="15"/>
  <c r="AO84" i="15"/>
  <c r="AP84" i="15"/>
  <c r="AQ84" i="15"/>
  <c r="E85" i="15"/>
  <c r="I85" i="15"/>
  <c r="J85" i="15"/>
  <c r="L85" i="15"/>
  <c r="M85" i="15"/>
  <c r="N85" i="15"/>
  <c r="O85" i="15"/>
  <c r="P85" i="15"/>
  <c r="Q85" i="15"/>
  <c r="S85" i="15"/>
  <c r="T85" i="15"/>
  <c r="U85" i="15"/>
  <c r="V85" i="15"/>
  <c r="X85" i="15"/>
  <c r="Y85" i="15"/>
  <c r="AA85" i="15"/>
  <c r="AB85" i="15"/>
  <c r="AC85" i="15"/>
  <c r="AD85" i="15"/>
  <c r="AE85" i="15"/>
  <c r="AG85" i="15"/>
  <c r="AH85" i="15"/>
  <c r="AI85" i="15"/>
  <c r="AJ85" i="15"/>
  <c r="AK85" i="15"/>
  <c r="AM85" i="15"/>
  <c r="AN85" i="15"/>
  <c r="AO85" i="15"/>
  <c r="AP85" i="15"/>
  <c r="AQ85" i="15"/>
  <c r="E86" i="15"/>
  <c r="I86" i="15"/>
  <c r="J86" i="15"/>
  <c r="L86" i="15"/>
  <c r="M86" i="15"/>
  <c r="N86" i="15"/>
  <c r="O86" i="15"/>
  <c r="P86" i="15"/>
  <c r="Q86" i="15"/>
  <c r="S86" i="15"/>
  <c r="T86" i="15"/>
  <c r="U86" i="15"/>
  <c r="V86" i="15"/>
  <c r="X86" i="15"/>
  <c r="Y86" i="15"/>
  <c r="AA86" i="15"/>
  <c r="AB86" i="15"/>
  <c r="AC86" i="15"/>
  <c r="AD86" i="15"/>
  <c r="AE86" i="15"/>
  <c r="AG86" i="15"/>
  <c r="AH86" i="15"/>
  <c r="AI86" i="15"/>
  <c r="AJ86" i="15"/>
  <c r="AK86" i="15"/>
  <c r="AM86" i="15"/>
  <c r="AN86" i="15"/>
  <c r="AO86" i="15"/>
  <c r="AP86" i="15"/>
  <c r="AQ86" i="15"/>
  <c r="E88" i="15"/>
  <c r="J88" i="15"/>
  <c r="L88" i="15"/>
  <c r="M88" i="15"/>
  <c r="N88" i="15"/>
  <c r="O88" i="15"/>
  <c r="P88" i="15"/>
  <c r="Q88" i="15"/>
  <c r="S88" i="15"/>
  <c r="T88" i="15"/>
  <c r="U88" i="15"/>
  <c r="V88" i="15"/>
  <c r="X88" i="15"/>
  <c r="Y88" i="15"/>
  <c r="AA88" i="15"/>
  <c r="AB88" i="15"/>
  <c r="AC88" i="15"/>
  <c r="AD88" i="15"/>
  <c r="AE88" i="15"/>
  <c r="AG88" i="15"/>
  <c r="AH88" i="15"/>
  <c r="AI88" i="15"/>
  <c r="AJ88" i="15"/>
  <c r="AK88" i="15"/>
  <c r="AM88" i="15"/>
  <c r="AN88" i="15"/>
  <c r="AO88" i="15"/>
  <c r="AP88" i="15"/>
  <c r="AQ88" i="15"/>
  <c r="E89" i="15"/>
  <c r="J89" i="15"/>
  <c r="L89" i="15"/>
  <c r="M89" i="15"/>
  <c r="N89" i="15"/>
  <c r="O89" i="15"/>
  <c r="P89" i="15"/>
  <c r="Q89" i="15"/>
  <c r="S89" i="15"/>
  <c r="T89" i="15"/>
  <c r="U89" i="15"/>
  <c r="V89" i="15"/>
  <c r="X89" i="15"/>
  <c r="Y89" i="15"/>
  <c r="AA89" i="15"/>
  <c r="AB89" i="15"/>
  <c r="AC89" i="15"/>
  <c r="AD89" i="15"/>
  <c r="AE89" i="15"/>
  <c r="AG89" i="15"/>
  <c r="AH89" i="15"/>
  <c r="AI89" i="15"/>
  <c r="AJ89" i="15"/>
  <c r="AK89" i="15"/>
  <c r="AM89" i="15"/>
  <c r="AN89" i="15"/>
  <c r="AO89" i="15"/>
  <c r="AP89" i="15"/>
  <c r="AQ89" i="15"/>
  <c r="E90" i="15"/>
  <c r="J90" i="15"/>
  <c r="L90" i="15"/>
  <c r="M90" i="15"/>
  <c r="N90" i="15"/>
  <c r="O90" i="15"/>
  <c r="P90" i="15"/>
  <c r="Q90" i="15"/>
  <c r="S90" i="15"/>
  <c r="T90" i="15"/>
  <c r="U90" i="15"/>
  <c r="V90" i="15"/>
  <c r="X90" i="15"/>
  <c r="Y90" i="15"/>
  <c r="AA90" i="15"/>
  <c r="AB90" i="15"/>
  <c r="AC90" i="15"/>
  <c r="AD90" i="15"/>
  <c r="AE90" i="15"/>
  <c r="AG90" i="15"/>
  <c r="AH90" i="15"/>
  <c r="AI90" i="15"/>
  <c r="AJ90" i="15"/>
  <c r="AK90" i="15"/>
  <c r="AM90" i="15"/>
  <c r="AN90" i="15"/>
  <c r="AO90" i="15"/>
  <c r="AP90" i="15"/>
  <c r="AQ90" i="15"/>
  <c r="E91" i="15"/>
  <c r="J91" i="15"/>
  <c r="L91" i="15"/>
  <c r="M91" i="15"/>
  <c r="N91" i="15"/>
  <c r="O91" i="15"/>
  <c r="P91" i="15"/>
  <c r="Q91" i="15"/>
  <c r="S91" i="15"/>
  <c r="T91" i="15"/>
  <c r="U91" i="15"/>
  <c r="V91" i="15"/>
  <c r="X91" i="15"/>
  <c r="Y91" i="15"/>
  <c r="AA91" i="15"/>
  <c r="AB91" i="15"/>
  <c r="AC91" i="15"/>
  <c r="AD91" i="15"/>
  <c r="AE91" i="15"/>
  <c r="AG91" i="15"/>
  <c r="AH91" i="15"/>
  <c r="AI91" i="15"/>
  <c r="AJ91" i="15"/>
  <c r="AK91" i="15"/>
  <c r="AM91" i="15"/>
  <c r="AN91" i="15"/>
  <c r="AO91" i="15"/>
  <c r="AP91" i="15"/>
  <c r="AQ91" i="15"/>
  <c r="E92" i="15"/>
  <c r="J92" i="15"/>
  <c r="L92" i="15"/>
  <c r="M92" i="15"/>
  <c r="N92" i="15"/>
  <c r="O92" i="15"/>
  <c r="P92" i="15"/>
  <c r="Q92" i="15"/>
  <c r="S92" i="15"/>
  <c r="T92" i="15"/>
  <c r="U92" i="15"/>
  <c r="V92" i="15"/>
  <c r="X92" i="15"/>
  <c r="Y92" i="15"/>
  <c r="AA92" i="15"/>
  <c r="AB92" i="15"/>
  <c r="AC92" i="15"/>
  <c r="AD92" i="15"/>
  <c r="AE92" i="15"/>
  <c r="AG92" i="15"/>
  <c r="AH92" i="15"/>
  <c r="AI92" i="15"/>
  <c r="AJ92" i="15"/>
  <c r="AK92" i="15"/>
  <c r="AM92" i="15"/>
  <c r="AN92" i="15"/>
  <c r="AO92" i="15"/>
  <c r="AP92" i="15"/>
  <c r="AQ92" i="15"/>
  <c r="E93" i="15"/>
  <c r="J93" i="15"/>
  <c r="L93" i="15"/>
  <c r="M93" i="15"/>
  <c r="N93" i="15"/>
  <c r="O93" i="15"/>
  <c r="P93" i="15"/>
  <c r="Q93" i="15"/>
  <c r="S93" i="15"/>
  <c r="T93" i="15"/>
  <c r="U93" i="15"/>
  <c r="V93" i="15"/>
  <c r="X93" i="15"/>
  <c r="Y93" i="15"/>
  <c r="AA93" i="15"/>
  <c r="AB93" i="15"/>
  <c r="AC93" i="15"/>
  <c r="AD93" i="15"/>
  <c r="AE93" i="15"/>
  <c r="AG93" i="15"/>
  <c r="AH93" i="15"/>
  <c r="AI93" i="15"/>
  <c r="AJ93" i="15"/>
  <c r="AK93" i="15"/>
  <c r="AM93" i="15"/>
  <c r="AN93" i="15"/>
  <c r="AO93" i="15"/>
  <c r="AP93" i="15"/>
  <c r="AQ93" i="15"/>
  <c r="E94" i="15"/>
  <c r="J94" i="15"/>
  <c r="L94" i="15"/>
  <c r="M94" i="15"/>
  <c r="N94" i="15"/>
  <c r="O94" i="15"/>
  <c r="P94" i="15"/>
  <c r="Q94" i="15"/>
  <c r="S94" i="15"/>
  <c r="T94" i="15"/>
  <c r="U94" i="15"/>
  <c r="V94" i="15"/>
  <c r="X94" i="15"/>
  <c r="Y94" i="15"/>
  <c r="AA94" i="15"/>
  <c r="AB94" i="15"/>
  <c r="AC94" i="15"/>
  <c r="AD94" i="15"/>
  <c r="AE94" i="15"/>
  <c r="AG94" i="15"/>
  <c r="AH94" i="15"/>
  <c r="AI94" i="15"/>
  <c r="AJ94" i="15"/>
  <c r="AK94" i="15"/>
  <c r="AM94" i="15"/>
  <c r="AN94" i="15"/>
  <c r="AO94" i="15"/>
  <c r="AP94" i="15"/>
  <c r="AQ94" i="15"/>
  <c r="E95" i="15"/>
  <c r="J95" i="15"/>
  <c r="L95" i="15"/>
  <c r="M95" i="15"/>
  <c r="N95" i="15"/>
  <c r="O95" i="15"/>
  <c r="P95" i="15"/>
  <c r="Q95" i="15"/>
  <c r="S95" i="15"/>
  <c r="T95" i="15"/>
  <c r="U95" i="15"/>
  <c r="V95" i="15"/>
  <c r="X95" i="15"/>
  <c r="Y95" i="15"/>
  <c r="AA95" i="15"/>
  <c r="AB95" i="15"/>
  <c r="AC95" i="15"/>
  <c r="AD95" i="15"/>
  <c r="AE95" i="15"/>
  <c r="AG95" i="15"/>
  <c r="AH95" i="15"/>
  <c r="AI95" i="15"/>
  <c r="AJ95" i="15"/>
  <c r="AK95" i="15"/>
  <c r="AM95" i="15"/>
  <c r="AN95" i="15"/>
  <c r="AO95" i="15"/>
  <c r="AP95" i="15"/>
  <c r="AQ95" i="15"/>
  <c r="E96" i="15"/>
  <c r="J96" i="15"/>
  <c r="L96" i="15"/>
  <c r="M96" i="15"/>
  <c r="N96" i="15"/>
  <c r="O96" i="15"/>
  <c r="P96" i="15"/>
  <c r="Q96" i="15"/>
  <c r="S96" i="15"/>
  <c r="T96" i="15"/>
  <c r="U96" i="15"/>
  <c r="V96" i="15"/>
  <c r="X96" i="15"/>
  <c r="Y96" i="15"/>
  <c r="AA96" i="15"/>
  <c r="AB96" i="15"/>
  <c r="AC96" i="15"/>
  <c r="AD96" i="15"/>
  <c r="AE96" i="15"/>
  <c r="AG96" i="15"/>
  <c r="AH96" i="15"/>
  <c r="AI96" i="15"/>
  <c r="AJ96" i="15"/>
  <c r="AK96" i="15"/>
  <c r="AM96" i="15"/>
  <c r="AN96" i="15"/>
  <c r="AO96" i="15"/>
  <c r="AP96" i="15"/>
  <c r="AQ96" i="15"/>
  <c r="E97" i="15"/>
  <c r="J97" i="15"/>
  <c r="L97" i="15"/>
  <c r="M97" i="15"/>
  <c r="N97" i="15"/>
  <c r="O97" i="15"/>
  <c r="P97" i="15"/>
  <c r="Q97" i="15"/>
  <c r="S97" i="15"/>
  <c r="T97" i="15"/>
  <c r="U97" i="15"/>
  <c r="V97" i="15"/>
  <c r="X97" i="15"/>
  <c r="Y97" i="15"/>
  <c r="AA97" i="15"/>
  <c r="AB97" i="15"/>
  <c r="AC97" i="15"/>
  <c r="AD97" i="15"/>
  <c r="AE97" i="15"/>
  <c r="AG97" i="15"/>
  <c r="AH97" i="15"/>
  <c r="AI97" i="15"/>
  <c r="AJ97" i="15"/>
  <c r="AK97" i="15"/>
  <c r="AM97" i="15"/>
  <c r="AN97" i="15"/>
  <c r="AO97" i="15"/>
  <c r="AP97" i="15"/>
  <c r="AQ97" i="15"/>
  <c r="E98" i="15"/>
  <c r="J98" i="15"/>
  <c r="L98" i="15"/>
  <c r="M98" i="15"/>
  <c r="N98" i="15"/>
  <c r="O98" i="15"/>
  <c r="P98" i="15"/>
  <c r="Q98" i="15"/>
  <c r="S98" i="15"/>
  <c r="T98" i="15"/>
  <c r="U98" i="15"/>
  <c r="V98" i="15"/>
  <c r="X98" i="15"/>
  <c r="Y98" i="15"/>
  <c r="AA98" i="15"/>
  <c r="AB98" i="15"/>
  <c r="AC98" i="15"/>
  <c r="AD98" i="15"/>
  <c r="AE98" i="15"/>
  <c r="AG98" i="15"/>
  <c r="AH98" i="15"/>
  <c r="AI98" i="15"/>
  <c r="AJ98" i="15"/>
  <c r="AK98" i="15"/>
  <c r="AM98" i="15"/>
  <c r="AN98" i="15"/>
  <c r="AO98" i="15"/>
  <c r="AP98" i="15"/>
  <c r="AQ98" i="15"/>
  <c r="E100" i="15"/>
  <c r="I100" i="15"/>
  <c r="J100" i="15"/>
  <c r="L100" i="15"/>
  <c r="M100" i="15"/>
  <c r="N100" i="15"/>
  <c r="O100" i="15"/>
  <c r="P100" i="15"/>
  <c r="Q100" i="15"/>
  <c r="S100" i="15"/>
  <c r="T100" i="15"/>
  <c r="U100" i="15"/>
  <c r="V100" i="15"/>
  <c r="X100" i="15"/>
  <c r="Y100" i="15"/>
  <c r="AA100" i="15"/>
  <c r="AB100" i="15"/>
  <c r="AC100" i="15"/>
  <c r="AD100" i="15"/>
  <c r="AE100" i="15"/>
  <c r="AG100" i="15"/>
  <c r="AH100" i="15"/>
  <c r="AI100" i="15"/>
  <c r="AJ100" i="15"/>
  <c r="AK100" i="15"/>
  <c r="AM100" i="15"/>
  <c r="AN100" i="15"/>
  <c r="AO100" i="15"/>
  <c r="AP100" i="15"/>
  <c r="AQ100" i="15"/>
  <c r="E101" i="15"/>
  <c r="I101" i="15"/>
  <c r="J101" i="15"/>
  <c r="L101" i="15"/>
  <c r="M101" i="15"/>
  <c r="N101" i="15"/>
  <c r="O101" i="15"/>
  <c r="P101" i="15"/>
  <c r="Q101" i="15"/>
  <c r="S101" i="15"/>
  <c r="T101" i="15"/>
  <c r="U101" i="15"/>
  <c r="V101" i="15"/>
  <c r="X101" i="15"/>
  <c r="Y101" i="15"/>
  <c r="AA101" i="15"/>
  <c r="AB101" i="15"/>
  <c r="AC101" i="15"/>
  <c r="AD101" i="15"/>
  <c r="AE101" i="15"/>
  <c r="AG101" i="15"/>
  <c r="AH101" i="15"/>
  <c r="AI101" i="15"/>
  <c r="AJ101" i="15"/>
  <c r="AK101" i="15"/>
  <c r="AM101" i="15"/>
  <c r="AN101" i="15"/>
  <c r="AO101" i="15"/>
  <c r="AP101" i="15"/>
  <c r="AQ101" i="15"/>
  <c r="E102" i="15"/>
  <c r="I102" i="15"/>
  <c r="J102" i="15"/>
  <c r="L102" i="15"/>
  <c r="M102" i="15"/>
  <c r="N102" i="15"/>
  <c r="O102" i="15"/>
  <c r="P102" i="15"/>
  <c r="Q102" i="15"/>
  <c r="S102" i="15"/>
  <c r="T102" i="15"/>
  <c r="U102" i="15"/>
  <c r="V102" i="15"/>
  <c r="X102" i="15"/>
  <c r="Y102" i="15"/>
  <c r="AA102" i="15"/>
  <c r="AB102" i="15"/>
  <c r="AC102" i="15"/>
  <c r="AD102" i="15"/>
  <c r="AE102" i="15"/>
  <c r="AG102" i="15"/>
  <c r="AH102" i="15"/>
  <c r="AI102" i="15"/>
  <c r="AJ102" i="15"/>
  <c r="AK102" i="15"/>
  <c r="AM102" i="15"/>
  <c r="AN102" i="15"/>
  <c r="AO102" i="15"/>
  <c r="AP102" i="15"/>
  <c r="AQ102" i="15"/>
  <c r="E103" i="15"/>
  <c r="I103" i="15"/>
  <c r="J103" i="15"/>
  <c r="L103" i="15"/>
  <c r="M103" i="15"/>
  <c r="N103" i="15"/>
  <c r="O103" i="15"/>
  <c r="P103" i="15"/>
  <c r="Q103" i="15"/>
  <c r="S103" i="15"/>
  <c r="T103" i="15"/>
  <c r="U103" i="15"/>
  <c r="V103" i="15"/>
  <c r="X103" i="15"/>
  <c r="Y103" i="15"/>
  <c r="AA103" i="15"/>
  <c r="AB103" i="15"/>
  <c r="AC103" i="15"/>
  <c r="AD103" i="15"/>
  <c r="AE103" i="15"/>
  <c r="AG103" i="15"/>
  <c r="AH103" i="15"/>
  <c r="AI103" i="15"/>
  <c r="AJ103" i="15"/>
  <c r="AK103" i="15"/>
  <c r="AM103" i="15"/>
  <c r="AN103" i="15"/>
  <c r="AO103" i="15"/>
  <c r="AP103" i="15"/>
  <c r="AQ103" i="15"/>
  <c r="E104" i="15"/>
  <c r="I104" i="15"/>
  <c r="J104" i="15"/>
  <c r="L104" i="15"/>
  <c r="M104" i="15"/>
  <c r="N104" i="15"/>
  <c r="O104" i="15"/>
  <c r="P104" i="15"/>
  <c r="Q104" i="15"/>
  <c r="S104" i="15"/>
  <c r="T104" i="15"/>
  <c r="U104" i="15"/>
  <c r="V104" i="15"/>
  <c r="X104" i="15"/>
  <c r="Y104" i="15"/>
  <c r="AA104" i="15"/>
  <c r="AB104" i="15"/>
  <c r="AC104" i="15"/>
  <c r="AD104" i="15"/>
  <c r="AE104" i="15"/>
  <c r="AG104" i="15"/>
  <c r="AH104" i="15"/>
  <c r="AI104" i="15"/>
  <c r="AJ104" i="15"/>
  <c r="AK104" i="15"/>
  <c r="AM104" i="15"/>
  <c r="AN104" i="15"/>
  <c r="AO104" i="15"/>
  <c r="AP104" i="15"/>
  <c r="AQ104" i="15"/>
  <c r="E105" i="15"/>
  <c r="I105" i="15"/>
  <c r="J105" i="15"/>
  <c r="L105" i="15"/>
  <c r="M105" i="15"/>
  <c r="N105" i="15"/>
  <c r="O105" i="15"/>
  <c r="P105" i="15"/>
  <c r="Q105" i="15"/>
  <c r="S105" i="15"/>
  <c r="T105" i="15"/>
  <c r="U105" i="15"/>
  <c r="V105" i="15"/>
  <c r="X105" i="15"/>
  <c r="Y105" i="15"/>
  <c r="AA105" i="15"/>
  <c r="AB105" i="15"/>
  <c r="AC105" i="15"/>
  <c r="AD105" i="15"/>
  <c r="AE105" i="15"/>
  <c r="AG105" i="15"/>
  <c r="AH105" i="15"/>
  <c r="AI105" i="15"/>
  <c r="AJ105" i="15"/>
  <c r="AK105" i="15"/>
  <c r="AM105" i="15"/>
  <c r="AN105" i="15"/>
  <c r="AO105" i="15"/>
  <c r="AP105" i="15"/>
  <c r="AQ105" i="15"/>
  <c r="E106" i="15"/>
  <c r="I106" i="15"/>
  <c r="J106" i="15"/>
  <c r="L106" i="15"/>
  <c r="M106" i="15"/>
  <c r="N106" i="15"/>
  <c r="O106" i="15"/>
  <c r="P106" i="15"/>
  <c r="Q106" i="15"/>
  <c r="S106" i="15"/>
  <c r="T106" i="15"/>
  <c r="U106" i="15"/>
  <c r="V106" i="15"/>
  <c r="X106" i="15"/>
  <c r="Y106" i="15"/>
  <c r="AA106" i="15"/>
  <c r="AB106" i="15"/>
  <c r="AC106" i="15"/>
  <c r="AD106" i="15"/>
  <c r="AE106" i="15"/>
  <c r="AG106" i="15"/>
  <c r="AH106" i="15"/>
  <c r="AI106" i="15"/>
  <c r="AJ106" i="15"/>
  <c r="AK106" i="15"/>
  <c r="AM106" i="15"/>
  <c r="AN106" i="15"/>
  <c r="AO106" i="15"/>
  <c r="AP106" i="15"/>
  <c r="AQ106" i="15"/>
  <c r="E107" i="15"/>
  <c r="I107" i="15"/>
  <c r="J107" i="15"/>
  <c r="L107" i="15"/>
  <c r="M107" i="15"/>
  <c r="N107" i="15"/>
  <c r="O107" i="15"/>
  <c r="P107" i="15"/>
  <c r="Q107" i="15"/>
  <c r="S107" i="15"/>
  <c r="T107" i="15"/>
  <c r="U107" i="15"/>
  <c r="V107" i="15"/>
  <c r="X107" i="15"/>
  <c r="Y107" i="15"/>
  <c r="AA107" i="15"/>
  <c r="AB107" i="15"/>
  <c r="AC107" i="15"/>
  <c r="AD107" i="15"/>
  <c r="AE107" i="15"/>
  <c r="AG107" i="15"/>
  <c r="AH107" i="15"/>
  <c r="AI107" i="15"/>
  <c r="AJ107" i="15"/>
  <c r="AK107" i="15"/>
  <c r="AM107" i="15"/>
  <c r="AN107" i="15"/>
  <c r="AO107" i="15"/>
  <c r="AP107" i="15"/>
  <c r="AQ107" i="15"/>
  <c r="E108" i="15"/>
  <c r="I108" i="15"/>
  <c r="J108" i="15"/>
  <c r="L108" i="15"/>
  <c r="M108" i="15"/>
  <c r="N108" i="15"/>
  <c r="O108" i="15"/>
  <c r="P108" i="15"/>
  <c r="Q108" i="15"/>
  <c r="S108" i="15"/>
  <c r="T108" i="15"/>
  <c r="U108" i="15"/>
  <c r="V108" i="15"/>
  <c r="X108" i="15"/>
  <c r="Y108" i="15"/>
  <c r="AA108" i="15"/>
  <c r="AB108" i="15"/>
  <c r="AC108" i="15"/>
  <c r="AD108" i="15"/>
  <c r="AE108" i="15"/>
  <c r="AG108" i="15"/>
  <c r="AH108" i="15"/>
  <c r="AI108" i="15"/>
  <c r="AJ108" i="15"/>
  <c r="AK108" i="15"/>
  <c r="AM108" i="15"/>
  <c r="AN108" i="15"/>
  <c r="AO108" i="15"/>
  <c r="AP108" i="15"/>
  <c r="AQ108" i="15"/>
  <c r="E109" i="15"/>
  <c r="I109" i="15"/>
  <c r="J109" i="15"/>
  <c r="L109" i="15"/>
  <c r="M109" i="15"/>
  <c r="N109" i="15"/>
  <c r="O109" i="15"/>
  <c r="P109" i="15"/>
  <c r="Q109" i="15"/>
  <c r="S109" i="15"/>
  <c r="T109" i="15"/>
  <c r="U109" i="15"/>
  <c r="V109" i="15"/>
  <c r="X109" i="15"/>
  <c r="Y109" i="15"/>
  <c r="AA109" i="15"/>
  <c r="AB109" i="15"/>
  <c r="AC109" i="15"/>
  <c r="AD109" i="15"/>
  <c r="AE109" i="15"/>
  <c r="AG109" i="15"/>
  <c r="AH109" i="15"/>
  <c r="AI109" i="15"/>
  <c r="AJ109" i="15"/>
  <c r="AK109" i="15"/>
  <c r="AM109" i="15"/>
  <c r="AN109" i="15"/>
  <c r="AO109" i="15"/>
  <c r="AP109" i="15"/>
  <c r="AQ109" i="15"/>
  <c r="E110" i="15"/>
  <c r="I110" i="15"/>
  <c r="J110" i="15"/>
  <c r="L110" i="15"/>
  <c r="M110" i="15"/>
  <c r="N110" i="15"/>
  <c r="O110" i="15"/>
  <c r="P110" i="15"/>
  <c r="Q110" i="15"/>
  <c r="S110" i="15"/>
  <c r="T110" i="15"/>
  <c r="U110" i="15"/>
  <c r="V110" i="15"/>
  <c r="X110" i="15"/>
  <c r="Y110" i="15"/>
  <c r="AA110" i="15"/>
  <c r="AB110" i="15"/>
  <c r="AC110" i="15"/>
  <c r="AD110" i="15"/>
  <c r="AE110" i="15"/>
  <c r="AG110" i="15"/>
  <c r="AH110" i="15"/>
  <c r="AI110" i="15"/>
  <c r="AJ110" i="15"/>
  <c r="AK110" i="15"/>
  <c r="AM110" i="15"/>
  <c r="AN110" i="15"/>
  <c r="AO110" i="15"/>
  <c r="AP110" i="15"/>
  <c r="AQ110" i="15"/>
  <c r="E112" i="15"/>
  <c r="J112" i="15"/>
  <c r="L112" i="15"/>
  <c r="M112" i="15"/>
  <c r="N112" i="15"/>
  <c r="O112" i="15"/>
  <c r="P112" i="15"/>
  <c r="Q112" i="15"/>
  <c r="S112" i="15"/>
  <c r="T112" i="15"/>
  <c r="U112" i="15"/>
  <c r="V112" i="15"/>
  <c r="X112" i="15"/>
  <c r="Y112" i="15"/>
  <c r="AA112" i="15"/>
  <c r="AB112" i="15"/>
  <c r="AC112" i="15"/>
  <c r="AD112" i="15"/>
  <c r="AE112" i="15"/>
  <c r="AG112" i="15"/>
  <c r="AH112" i="15"/>
  <c r="AI112" i="15"/>
  <c r="AJ112" i="15"/>
  <c r="AK112" i="15"/>
  <c r="AM112" i="15"/>
  <c r="AN112" i="15"/>
  <c r="AO112" i="15"/>
  <c r="AP112" i="15"/>
  <c r="AQ112" i="15"/>
  <c r="E113" i="15"/>
  <c r="J113" i="15"/>
  <c r="L113" i="15"/>
  <c r="M113" i="15"/>
  <c r="N113" i="15"/>
  <c r="O113" i="15"/>
  <c r="P113" i="15"/>
  <c r="Q113" i="15"/>
  <c r="S113" i="15"/>
  <c r="T113" i="15"/>
  <c r="U113" i="15"/>
  <c r="V113" i="15"/>
  <c r="X113" i="15"/>
  <c r="Y113" i="15"/>
  <c r="AA113" i="15"/>
  <c r="AB113" i="15"/>
  <c r="AC113" i="15"/>
  <c r="AD113" i="15"/>
  <c r="AE113" i="15"/>
  <c r="AG113" i="15"/>
  <c r="AH113" i="15"/>
  <c r="AI113" i="15"/>
  <c r="AJ113" i="15"/>
  <c r="AK113" i="15"/>
  <c r="AM113" i="15"/>
  <c r="AN113" i="15"/>
  <c r="AO113" i="15"/>
  <c r="AP113" i="15"/>
  <c r="AQ113" i="15"/>
  <c r="E114" i="15"/>
  <c r="J114" i="15"/>
  <c r="L114" i="15"/>
  <c r="M114" i="15"/>
  <c r="N114" i="15"/>
  <c r="O114" i="15"/>
  <c r="P114" i="15"/>
  <c r="Q114" i="15"/>
  <c r="S114" i="15"/>
  <c r="T114" i="15"/>
  <c r="U114" i="15"/>
  <c r="V114" i="15"/>
  <c r="X114" i="15"/>
  <c r="Y114" i="15"/>
  <c r="AA114" i="15"/>
  <c r="AB114" i="15"/>
  <c r="AC114" i="15"/>
  <c r="AD114" i="15"/>
  <c r="AE114" i="15"/>
  <c r="AG114" i="15"/>
  <c r="AH114" i="15"/>
  <c r="AI114" i="15"/>
  <c r="AJ114" i="15"/>
  <c r="AK114" i="15"/>
  <c r="AM114" i="15"/>
  <c r="AN114" i="15"/>
  <c r="AO114" i="15"/>
  <c r="AP114" i="15"/>
  <c r="AQ114" i="15"/>
  <c r="E115" i="15"/>
  <c r="J115" i="15"/>
  <c r="L115" i="15"/>
  <c r="M115" i="15"/>
  <c r="N115" i="15"/>
  <c r="O115" i="15"/>
  <c r="P115" i="15"/>
  <c r="Q115" i="15"/>
  <c r="S115" i="15"/>
  <c r="T115" i="15"/>
  <c r="U115" i="15"/>
  <c r="V115" i="15"/>
  <c r="X115" i="15"/>
  <c r="Y115" i="15"/>
  <c r="AA115" i="15"/>
  <c r="AB115" i="15"/>
  <c r="AC115" i="15"/>
  <c r="AD115" i="15"/>
  <c r="AE115" i="15"/>
  <c r="AG115" i="15"/>
  <c r="AH115" i="15"/>
  <c r="AI115" i="15"/>
  <c r="AJ115" i="15"/>
  <c r="AK115" i="15"/>
  <c r="AM115" i="15"/>
  <c r="AN115" i="15"/>
  <c r="AO115" i="15"/>
  <c r="AP115" i="15"/>
  <c r="AQ115" i="15"/>
  <c r="E116" i="15"/>
  <c r="J116" i="15"/>
  <c r="L116" i="15"/>
  <c r="M116" i="15"/>
  <c r="N116" i="15"/>
  <c r="O116" i="15"/>
  <c r="P116" i="15"/>
  <c r="Q116" i="15"/>
  <c r="S116" i="15"/>
  <c r="T116" i="15"/>
  <c r="U116" i="15"/>
  <c r="V116" i="15"/>
  <c r="X116" i="15"/>
  <c r="Y116" i="15"/>
  <c r="AA116" i="15"/>
  <c r="AB116" i="15"/>
  <c r="AC116" i="15"/>
  <c r="AD116" i="15"/>
  <c r="AE116" i="15"/>
  <c r="AG116" i="15"/>
  <c r="AH116" i="15"/>
  <c r="AI116" i="15"/>
  <c r="AJ116" i="15"/>
  <c r="AK116" i="15"/>
  <c r="AM116" i="15"/>
  <c r="AN116" i="15"/>
  <c r="AO116" i="15"/>
  <c r="AP116" i="15"/>
  <c r="AQ116" i="15"/>
  <c r="E117" i="15"/>
  <c r="J117" i="15"/>
  <c r="L117" i="15"/>
  <c r="M117" i="15"/>
  <c r="N117" i="15"/>
  <c r="O117" i="15"/>
  <c r="P117" i="15"/>
  <c r="Q117" i="15"/>
  <c r="S117" i="15"/>
  <c r="T117" i="15"/>
  <c r="U117" i="15"/>
  <c r="V117" i="15"/>
  <c r="X117" i="15"/>
  <c r="Y117" i="15"/>
  <c r="AA117" i="15"/>
  <c r="AB117" i="15"/>
  <c r="AC117" i="15"/>
  <c r="AD117" i="15"/>
  <c r="AE117" i="15"/>
  <c r="AG117" i="15"/>
  <c r="AH117" i="15"/>
  <c r="AI117" i="15"/>
  <c r="AJ117" i="15"/>
  <c r="AK117" i="15"/>
  <c r="AM117" i="15"/>
  <c r="AN117" i="15"/>
  <c r="AO117" i="15"/>
  <c r="AP117" i="15"/>
  <c r="AQ117" i="15"/>
  <c r="E118" i="15"/>
  <c r="J118" i="15"/>
  <c r="L118" i="15"/>
  <c r="M118" i="15"/>
  <c r="N118" i="15"/>
  <c r="O118" i="15"/>
  <c r="P118" i="15"/>
  <c r="Q118" i="15"/>
  <c r="S118" i="15"/>
  <c r="T118" i="15"/>
  <c r="U118" i="15"/>
  <c r="V118" i="15"/>
  <c r="X118" i="15"/>
  <c r="Y118" i="15"/>
  <c r="AA118" i="15"/>
  <c r="AB118" i="15"/>
  <c r="AC118" i="15"/>
  <c r="AD118" i="15"/>
  <c r="AE118" i="15"/>
  <c r="AG118" i="15"/>
  <c r="AH118" i="15"/>
  <c r="AI118" i="15"/>
  <c r="AJ118" i="15"/>
  <c r="AK118" i="15"/>
  <c r="AM118" i="15"/>
  <c r="AN118" i="15"/>
  <c r="AO118" i="15"/>
  <c r="AP118" i="15"/>
  <c r="AQ118" i="15"/>
  <c r="E119" i="15"/>
  <c r="J119" i="15"/>
  <c r="L119" i="15"/>
  <c r="M119" i="15"/>
  <c r="N119" i="15"/>
  <c r="O119" i="15"/>
  <c r="P119" i="15"/>
  <c r="Q119" i="15"/>
  <c r="S119" i="15"/>
  <c r="T119" i="15"/>
  <c r="U119" i="15"/>
  <c r="V119" i="15"/>
  <c r="X119" i="15"/>
  <c r="Y119" i="15"/>
  <c r="AA119" i="15"/>
  <c r="AB119" i="15"/>
  <c r="AC119" i="15"/>
  <c r="AD119" i="15"/>
  <c r="AE119" i="15"/>
  <c r="AG119" i="15"/>
  <c r="AH119" i="15"/>
  <c r="AI119" i="15"/>
  <c r="AJ119" i="15"/>
  <c r="AK119" i="15"/>
  <c r="AM119" i="15"/>
  <c r="AN119" i="15"/>
  <c r="AO119" i="15"/>
  <c r="AP119" i="15"/>
  <c r="AQ119" i="15"/>
  <c r="E120" i="15"/>
  <c r="J120" i="15"/>
  <c r="L120" i="15"/>
  <c r="M120" i="15"/>
  <c r="N120" i="15"/>
  <c r="O120" i="15"/>
  <c r="P120" i="15"/>
  <c r="Q120" i="15"/>
  <c r="S120" i="15"/>
  <c r="T120" i="15"/>
  <c r="U120" i="15"/>
  <c r="V120" i="15"/>
  <c r="X120" i="15"/>
  <c r="Y120" i="15"/>
  <c r="AA120" i="15"/>
  <c r="AB120" i="15"/>
  <c r="AC120" i="15"/>
  <c r="AD120" i="15"/>
  <c r="AE120" i="15"/>
  <c r="AG120" i="15"/>
  <c r="AH120" i="15"/>
  <c r="AI120" i="15"/>
  <c r="AJ120" i="15"/>
  <c r="AK120" i="15"/>
  <c r="AM120" i="15"/>
  <c r="AN120" i="15"/>
  <c r="AO120" i="15"/>
  <c r="AP120" i="15"/>
  <c r="AQ120" i="15"/>
  <c r="E121" i="15"/>
  <c r="J121" i="15"/>
  <c r="L121" i="15"/>
  <c r="M121" i="15"/>
  <c r="N121" i="15"/>
  <c r="O121" i="15"/>
  <c r="P121" i="15"/>
  <c r="Q121" i="15"/>
  <c r="S121" i="15"/>
  <c r="T121" i="15"/>
  <c r="U121" i="15"/>
  <c r="V121" i="15"/>
  <c r="X121" i="15"/>
  <c r="Y121" i="15"/>
  <c r="AA121" i="15"/>
  <c r="AB121" i="15"/>
  <c r="AC121" i="15"/>
  <c r="AD121" i="15"/>
  <c r="AE121" i="15"/>
  <c r="AG121" i="15"/>
  <c r="AH121" i="15"/>
  <c r="AI121" i="15"/>
  <c r="AJ121" i="15"/>
  <c r="AK121" i="15"/>
  <c r="AM121" i="15"/>
  <c r="AN121" i="15"/>
  <c r="AO121" i="15"/>
  <c r="AP121" i="15"/>
  <c r="AQ121" i="15"/>
  <c r="E122" i="15"/>
  <c r="J122" i="15"/>
  <c r="L122" i="15"/>
  <c r="M122" i="15"/>
  <c r="N122" i="15"/>
  <c r="O122" i="15"/>
  <c r="P122" i="15"/>
  <c r="Q122" i="15"/>
  <c r="S122" i="15"/>
  <c r="T122" i="15"/>
  <c r="U122" i="15"/>
  <c r="V122" i="15"/>
  <c r="X122" i="15"/>
  <c r="Y122" i="15"/>
  <c r="AA122" i="15"/>
  <c r="AB122" i="15"/>
  <c r="AC122" i="15"/>
  <c r="AD122" i="15"/>
  <c r="AE122" i="15"/>
  <c r="AG122" i="15"/>
  <c r="AH122" i="15"/>
  <c r="AI122" i="15"/>
  <c r="AJ122" i="15"/>
  <c r="AK122" i="15"/>
  <c r="AM122" i="15"/>
  <c r="AN122" i="15"/>
  <c r="AO122" i="15"/>
  <c r="AP122" i="15"/>
  <c r="AQ122" i="15"/>
  <c r="B1" i="34"/>
  <c r="B2" i="34"/>
  <c r="B3" i="34"/>
  <c r="B4" i="34"/>
  <c r="B5" i="34"/>
  <c r="B6" i="34"/>
  <c r="F8" i="34"/>
  <c r="H8" i="34"/>
  <c r="L8" i="34"/>
  <c r="Q8" i="34"/>
  <c r="D12" i="34"/>
  <c r="H12" i="34"/>
  <c r="L12" i="34"/>
  <c r="P12" i="34"/>
  <c r="Q12" i="34"/>
  <c r="X12" i="34"/>
  <c r="D13" i="34"/>
  <c r="H13" i="34"/>
  <c r="L13" i="34"/>
  <c r="P13" i="34"/>
  <c r="Q13" i="34"/>
  <c r="X13" i="34"/>
  <c r="D14" i="34"/>
  <c r="H14" i="34"/>
  <c r="L14" i="34"/>
  <c r="P14" i="34"/>
  <c r="Q14" i="34"/>
  <c r="X14" i="34"/>
  <c r="D15" i="34"/>
  <c r="H15" i="34"/>
  <c r="L15" i="34"/>
  <c r="P15" i="34"/>
  <c r="Q15" i="34"/>
  <c r="X15" i="34"/>
  <c r="D16" i="34"/>
  <c r="H16" i="34"/>
  <c r="L16" i="34"/>
  <c r="P16" i="34"/>
  <c r="Q16" i="34"/>
  <c r="X16" i="34"/>
  <c r="D17" i="34"/>
  <c r="H17" i="34"/>
  <c r="L17" i="34"/>
  <c r="P17" i="34"/>
  <c r="Q17" i="34"/>
  <c r="X17" i="34"/>
  <c r="D18" i="34"/>
  <c r="H18" i="34"/>
  <c r="L18" i="34"/>
  <c r="P18" i="34"/>
  <c r="Q18" i="34"/>
  <c r="X18" i="34"/>
  <c r="D19" i="34"/>
  <c r="H19" i="34"/>
  <c r="L19" i="34"/>
  <c r="P19" i="34"/>
  <c r="Q19" i="34"/>
  <c r="X19" i="34"/>
  <c r="D20" i="34"/>
  <c r="H20" i="34"/>
  <c r="L20" i="34"/>
  <c r="P20" i="34"/>
  <c r="Q20" i="34"/>
  <c r="X20" i="34"/>
  <c r="D21" i="34"/>
  <c r="H21" i="34"/>
  <c r="L21" i="34"/>
  <c r="P21" i="34"/>
  <c r="Q21" i="34"/>
  <c r="X21" i="34"/>
  <c r="D22" i="34"/>
  <c r="H22" i="34"/>
  <c r="L22" i="34"/>
  <c r="P22" i="34"/>
  <c r="Q22" i="34"/>
  <c r="X22" i="34"/>
  <c r="D23" i="34"/>
  <c r="H23" i="34"/>
  <c r="L23" i="34"/>
  <c r="P23" i="34"/>
  <c r="Q23" i="34"/>
  <c r="X23" i="34"/>
  <c r="D24" i="34"/>
  <c r="H24" i="34"/>
  <c r="L24" i="34"/>
  <c r="P24" i="34"/>
  <c r="Q24" i="34"/>
  <c r="X24" i="34"/>
  <c r="D25" i="34"/>
  <c r="H25" i="34"/>
  <c r="L25" i="34"/>
  <c r="P25" i="34"/>
  <c r="Q25" i="34"/>
  <c r="X25" i="34"/>
  <c r="D26" i="34"/>
  <c r="H26" i="34"/>
  <c r="L26" i="34"/>
  <c r="P26" i="34"/>
  <c r="Q26" i="34"/>
  <c r="X26" i="34"/>
  <c r="D27" i="34"/>
  <c r="H27" i="34"/>
  <c r="L27" i="34"/>
  <c r="P27" i="34"/>
  <c r="Q27" i="34"/>
  <c r="X27" i="34"/>
  <c r="D28" i="34"/>
  <c r="H28" i="34"/>
  <c r="L28" i="34"/>
  <c r="P28" i="34"/>
  <c r="Q28" i="34"/>
  <c r="X28" i="34"/>
  <c r="D29" i="34"/>
  <c r="H29" i="34"/>
  <c r="L29" i="34"/>
  <c r="P29" i="34"/>
  <c r="Q29" i="34"/>
  <c r="X29" i="34"/>
  <c r="D30" i="34"/>
  <c r="H30" i="34"/>
  <c r="L30" i="34"/>
  <c r="P30" i="34"/>
  <c r="Q30" i="34"/>
  <c r="X30" i="34"/>
  <c r="D31" i="34"/>
  <c r="H31" i="34"/>
  <c r="L31" i="34"/>
  <c r="P31" i="34"/>
  <c r="Q31" i="34"/>
  <c r="X31" i="34"/>
  <c r="D32" i="34"/>
  <c r="H32" i="34"/>
  <c r="L32" i="34"/>
  <c r="P32" i="34"/>
  <c r="Q32" i="34"/>
  <c r="D33" i="34"/>
  <c r="H33" i="34"/>
  <c r="L33" i="34"/>
  <c r="Q33" i="34"/>
  <c r="D34" i="34"/>
  <c r="H34" i="34"/>
  <c r="L34" i="34"/>
  <c r="Q34" i="34"/>
  <c r="D35" i="34"/>
  <c r="H35" i="34"/>
  <c r="L35" i="34"/>
  <c r="Q35" i="34"/>
  <c r="D36" i="34"/>
  <c r="H36" i="34"/>
  <c r="L36" i="34"/>
  <c r="Q36" i="34"/>
  <c r="D37" i="34"/>
  <c r="H37" i="34"/>
  <c r="L37" i="34"/>
  <c r="Q37" i="34"/>
  <c r="D38" i="34"/>
  <c r="H38" i="34"/>
  <c r="L38" i="34"/>
  <c r="Q38" i="34"/>
  <c r="D39" i="34"/>
  <c r="H39" i="34"/>
  <c r="L39" i="34"/>
  <c r="Q39" i="34"/>
  <c r="D40" i="34"/>
  <c r="H40" i="34"/>
  <c r="L40" i="34"/>
  <c r="Q40" i="34"/>
  <c r="D41" i="34"/>
  <c r="H41" i="34"/>
  <c r="L41" i="34"/>
  <c r="Q41" i="34"/>
  <c r="D42" i="34"/>
  <c r="H42" i="34"/>
  <c r="L42" i="34"/>
  <c r="Q42" i="34"/>
  <c r="D43" i="34"/>
  <c r="H43" i="34"/>
  <c r="L43" i="34"/>
  <c r="Q43" i="34"/>
  <c r="D44" i="34"/>
  <c r="H44" i="34"/>
  <c r="L44" i="34"/>
  <c r="Q44" i="34"/>
  <c r="D45" i="34"/>
  <c r="H45" i="34"/>
  <c r="L45" i="34"/>
  <c r="Q45" i="34"/>
  <c r="D46" i="34"/>
  <c r="H46" i="34"/>
  <c r="Q46" i="34"/>
  <c r="D47" i="34"/>
  <c r="H47" i="34"/>
  <c r="Q47" i="34"/>
  <c r="D48" i="34"/>
  <c r="H48" i="34"/>
  <c r="Q48" i="34"/>
  <c r="D49" i="34"/>
  <c r="H49" i="34"/>
  <c r="Q49" i="34"/>
  <c r="D50" i="34"/>
  <c r="H50" i="34"/>
  <c r="Q50" i="34"/>
  <c r="D51" i="34"/>
  <c r="H51" i="34"/>
  <c r="Q51" i="34"/>
  <c r="D52" i="34"/>
  <c r="H52" i="34"/>
  <c r="Q52" i="34"/>
  <c r="D53" i="34"/>
  <c r="H53" i="34"/>
  <c r="Q53" i="34"/>
  <c r="D54" i="34"/>
  <c r="H54" i="34"/>
  <c r="Q54" i="34"/>
  <c r="D55" i="34"/>
  <c r="H55" i="34"/>
  <c r="Q55" i="34"/>
  <c r="D56" i="34"/>
  <c r="H56" i="34"/>
  <c r="Q56" i="34"/>
  <c r="D57" i="34"/>
  <c r="H57" i="34"/>
  <c r="Q57" i="34"/>
  <c r="D58" i="34"/>
  <c r="H58" i="34"/>
  <c r="Q58" i="34"/>
  <c r="D59" i="34"/>
  <c r="H59" i="34"/>
  <c r="Q59" i="34"/>
  <c r="D60" i="34"/>
  <c r="H60" i="34"/>
  <c r="Q60" i="34"/>
  <c r="D61" i="34"/>
  <c r="H61" i="34"/>
  <c r="Q61" i="34"/>
  <c r="D62" i="34"/>
  <c r="H62" i="34"/>
  <c r="Q62" i="34"/>
  <c r="D63" i="34"/>
  <c r="H63" i="34"/>
  <c r="Q63" i="34"/>
  <c r="D64" i="34"/>
  <c r="H64" i="34"/>
  <c r="Q64" i="34"/>
  <c r="D65" i="34"/>
  <c r="H65" i="34"/>
  <c r="Q65" i="34"/>
  <c r="D66" i="34"/>
  <c r="H66" i="34"/>
  <c r="Q66" i="34"/>
  <c r="D67" i="34"/>
  <c r="H67" i="34"/>
  <c r="Q67" i="34"/>
  <c r="D68" i="34"/>
  <c r="H68" i="34"/>
  <c r="Q68" i="34"/>
  <c r="D69" i="34"/>
  <c r="H69" i="34"/>
  <c r="Q69" i="34"/>
  <c r="D70" i="34"/>
  <c r="H70" i="34"/>
  <c r="Q70" i="34"/>
  <c r="D71" i="34"/>
  <c r="H71" i="34"/>
  <c r="Q71" i="34"/>
  <c r="D72" i="34"/>
  <c r="H72" i="34"/>
  <c r="Q72" i="34"/>
  <c r="D73" i="34"/>
  <c r="H73" i="34"/>
  <c r="Q73" i="34"/>
  <c r="D74" i="34"/>
  <c r="H74" i="34"/>
  <c r="Q74" i="34"/>
  <c r="D75" i="34"/>
  <c r="H75" i="34"/>
  <c r="Q75" i="34"/>
  <c r="D76" i="34"/>
  <c r="H76" i="34"/>
  <c r="Q76" i="34"/>
  <c r="D77" i="34"/>
  <c r="H77" i="34"/>
  <c r="Q77" i="34"/>
  <c r="D78" i="34"/>
  <c r="H78" i="34"/>
  <c r="Q78" i="34"/>
  <c r="D79" i="34"/>
  <c r="H79" i="34"/>
  <c r="Q79" i="34"/>
  <c r="D80" i="34"/>
  <c r="H80" i="34"/>
  <c r="Q80" i="34"/>
  <c r="D81" i="34"/>
  <c r="H81" i="34"/>
  <c r="Q81" i="34"/>
  <c r="D82" i="34"/>
  <c r="H82" i="34"/>
  <c r="Q82" i="34"/>
  <c r="D83" i="34"/>
  <c r="H83" i="34"/>
  <c r="Q83" i="34"/>
  <c r="D84" i="34"/>
  <c r="H84" i="34"/>
  <c r="Q84" i="34"/>
  <c r="D85" i="34"/>
  <c r="H85" i="34"/>
  <c r="Q85" i="34"/>
  <c r="D86" i="34"/>
  <c r="H86" i="34"/>
  <c r="Q86" i="34"/>
  <c r="D87" i="34"/>
  <c r="H87" i="34"/>
  <c r="Q87" i="34"/>
  <c r="D88" i="34"/>
  <c r="H88" i="34"/>
  <c r="Q88" i="34"/>
  <c r="D89" i="34"/>
  <c r="H89" i="34"/>
  <c r="Q89" i="34"/>
  <c r="D90" i="34"/>
  <c r="H90" i="34"/>
  <c r="Q90" i="34"/>
  <c r="D91" i="34"/>
  <c r="H91" i="34"/>
  <c r="Q91" i="34"/>
  <c r="D92" i="34"/>
  <c r="H92" i="34"/>
  <c r="Q92" i="34"/>
  <c r="D93" i="34"/>
  <c r="H93" i="34"/>
  <c r="Q93" i="34"/>
  <c r="D94" i="34"/>
  <c r="H94" i="34"/>
  <c r="Q94" i="34"/>
  <c r="D95" i="34"/>
  <c r="H95" i="34"/>
  <c r="Q95" i="34"/>
  <c r="D96" i="34"/>
  <c r="H96" i="34"/>
  <c r="Q96" i="34"/>
  <c r="D97" i="34"/>
  <c r="H97" i="34"/>
  <c r="Q97" i="34"/>
  <c r="D98" i="34"/>
  <c r="H98" i="34"/>
  <c r="Q98" i="34"/>
  <c r="D99" i="34"/>
  <c r="H99" i="34"/>
  <c r="Q99" i="34"/>
  <c r="D100" i="34"/>
  <c r="H100" i="34"/>
  <c r="Q100" i="34"/>
  <c r="D101" i="34"/>
  <c r="H101" i="34"/>
  <c r="Q101" i="34"/>
  <c r="D102" i="34"/>
  <c r="H102" i="34"/>
  <c r="Q102" i="34"/>
  <c r="D103" i="34"/>
  <c r="H103" i="34"/>
  <c r="Q103" i="34"/>
  <c r="D104" i="34"/>
  <c r="H104" i="34"/>
  <c r="Q104" i="34"/>
  <c r="D105" i="34"/>
  <c r="H105" i="34"/>
  <c r="Q105" i="34"/>
  <c r="D106" i="34"/>
  <c r="H106" i="34"/>
  <c r="Q106" i="34"/>
  <c r="D107" i="34"/>
  <c r="H107" i="34"/>
  <c r="Q107" i="34"/>
  <c r="D108" i="34"/>
  <c r="H108" i="34"/>
  <c r="Q108" i="34"/>
  <c r="D109" i="34"/>
  <c r="H109" i="34"/>
  <c r="Q109" i="34"/>
  <c r="D110" i="34"/>
  <c r="H110" i="34"/>
  <c r="Q110" i="34"/>
  <c r="D111" i="34"/>
  <c r="H111" i="34"/>
  <c r="Q111" i="34"/>
  <c r="D112" i="34"/>
  <c r="H112" i="34"/>
  <c r="Q112" i="34"/>
  <c r="D113" i="34"/>
  <c r="H113" i="34"/>
  <c r="Q113" i="34"/>
  <c r="D114" i="34"/>
  <c r="H114" i="34"/>
  <c r="Q114" i="34"/>
  <c r="D115" i="34"/>
  <c r="H115" i="34"/>
  <c r="Q115" i="34"/>
  <c r="D116" i="34"/>
  <c r="H116" i="34"/>
  <c r="Q116" i="34"/>
  <c r="D117" i="34"/>
  <c r="H117" i="34"/>
  <c r="Q117" i="34"/>
  <c r="D118" i="34"/>
  <c r="H118" i="34"/>
  <c r="Q118" i="34"/>
  <c r="D119" i="34"/>
  <c r="H119" i="34"/>
  <c r="Q119" i="34"/>
  <c r="D120" i="34"/>
  <c r="H120" i="34"/>
  <c r="Q120" i="34"/>
  <c r="D121" i="34"/>
  <c r="H121" i="34"/>
  <c r="Q121" i="34"/>
  <c r="D122" i="34"/>
  <c r="H122" i="34"/>
  <c r="Q122" i="34"/>
  <c r="D123" i="34"/>
  <c r="H123" i="34"/>
  <c r="Q123" i="34"/>
  <c r="D124" i="34"/>
  <c r="H124" i="34"/>
  <c r="Q124" i="34"/>
  <c r="D125" i="34"/>
  <c r="H125" i="34"/>
  <c r="Q125" i="34"/>
  <c r="D126" i="34"/>
  <c r="H126" i="34"/>
  <c r="Q126" i="34"/>
  <c r="D127" i="34"/>
  <c r="H127" i="34"/>
  <c r="Q127" i="34"/>
  <c r="D128" i="34"/>
  <c r="H128" i="34"/>
  <c r="Q128" i="34"/>
  <c r="D129" i="34"/>
  <c r="H129" i="34"/>
  <c r="Q129" i="34"/>
  <c r="D130" i="34"/>
  <c r="H130" i="34"/>
  <c r="Q130" i="34"/>
  <c r="D131" i="34"/>
  <c r="H131" i="34"/>
  <c r="Q131" i="34"/>
  <c r="D132" i="34"/>
  <c r="H132" i="34"/>
  <c r="Q132" i="34"/>
  <c r="D133" i="34"/>
  <c r="H133" i="34"/>
  <c r="Q133" i="34"/>
  <c r="D134" i="34"/>
  <c r="H134" i="34"/>
  <c r="Q134" i="34"/>
  <c r="D135" i="34"/>
  <c r="H135" i="34"/>
  <c r="Q135" i="34"/>
  <c r="D136" i="34"/>
  <c r="H136" i="34"/>
  <c r="Q136" i="34"/>
  <c r="D137" i="34"/>
  <c r="H137" i="34"/>
  <c r="Q137" i="34"/>
  <c r="D138" i="34"/>
  <c r="H138" i="34"/>
  <c r="Q138" i="34"/>
  <c r="D139" i="34"/>
  <c r="H139" i="34"/>
  <c r="Q139" i="34"/>
  <c r="D140" i="34"/>
  <c r="H140" i="34"/>
  <c r="Q140" i="34"/>
  <c r="D141" i="34"/>
  <c r="H141" i="34"/>
  <c r="Q141" i="34"/>
  <c r="D142" i="34"/>
  <c r="H142" i="34"/>
  <c r="Q142" i="34"/>
  <c r="D143" i="34"/>
  <c r="H143" i="34"/>
  <c r="Q143" i="34"/>
  <c r="D144" i="34"/>
  <c r="H144" i="34"/>
  <c r="Q144" i="34"/>
  <c r="D145" i="34"/>
  <c r="H145" i="34"/>
  <c r="Q145" i="34"/>
  <c r="D146" i="34"/>
  <c r="H146" i="34"/>
  <c r="Q146" i="34"/>
  <c r="D147" i="34"/>
  <c r="H147" i="34"/>
  <c r="D148" i="34"/>
  <c r="H148" i="34"/>
  <c r="D149" i="34"/>
  <c r="H149" i="34"/>
  <c r="D150" i="34"/>
  <c r="H150" i="34"/>
  <c r="D151" i="34"/>
  <c r="H151" i="34"/>
  <c r="D152" i="34"/>
  <c r="H152" i="34"/>
  <c r="D153" i="34"/>
  <c r="H153" i="34"/>
  <c r="D154" i="34"/>
  <c r="H154" i="34"/>
  <c r="D155" i="34"/>
  <c r="H155" i="34"/>
  <c r="D156" i="34"/>
  <c r="H156" i="34"/>
  <c r="D157" i="34"/>
  <c r="H157" i="34"/>
  <c r="D158" i="34"/>
  <c r="H158" i="34"/>
  <c r="D159" i="34"/>
  <c r="H159" i="34"/>
  <c r="D160" i="34"/>
  <c r="H160" i="34"/>
  <c r="D161" i="34"/>
  <c r="H161" i="34"/>
  <c r="D162" i="34"/>
  <c r="H162" i="34"/>
  <c r="D163" i="34"/>
  <c r="H163" i="34"/>
  <c r="D164" i="34"/>
  <c r="H164" i="34"/>
  <c r="D165" i="34"/>
  <c r="H165" i="34"/>
  <c r="D166" i="34"/>
  <c r="H166" i="34"/>
  <c r="D167" i="34"/>
  <c r="H167" i="34"/>
  <c r="D168" i="34"/>
  <c r="H168" i="34"/>
  <c r="D169" i="34"/>
  <c r="H169" i="34"/>
  <c r="D170" i="34"/>
  <c r="H170" i="34"/>
  <c r="D171" i="34"/>
  <c r="H171" i="34"/>
  <c r="D172" i="34"/>
  <c r="H172" i="34"/>
  <c r="D173" i="34"/>
  <c r="H173" i="34"/>
  <c r="D174" i="34"/>
  <c r="H174" i="34"/>
  <c r="D175" i="34"/>
  <c r="H175" i="34"/>
  <c r="D176" i="34"/>
  <c r="H176" i="34"/>
  <c r="D177" i="34"/>
  <c r="H177" i="34"/>
  <c r="D178" i="34"/>
  <c r="H178" i="34"/>
  <c r="D179" i="34"/>
  <c r="H179" i="34"/>
  <c r="D180" i="34"/>
  <c r="H180" i="34"/>
  <c r="D181" i="34"/>
  <c r="H181" i="34"/>
  <c r="D182" i="34"/>
  <c r="H182" i="34"/>
  <c r="D183" i="34"/>
  <c r="H183" i="34"/>
  <c r="D184" i="34"/>
  <c r="H184" i="34"/>
  <c r="D185" i="34"/>
  <c r="H185" i="34"/>
  <c r="D186" i="34"/>
  <c r="H186" i="34"/>
  <c r="D187" i="34"/>
  <c r="H187" i="34"/>
  <c r="D188" i="34"/>
  <c r="H188" i="34"/>
  <c r="D189" i="34"/>
  <c r="H189" i="34"/>
  <c r="D190" i="34"/>
  <c r="H190" i="34"/>
  <c r="D191" i="34"/>
  <c r="H191" i="34"/>
  <c r="D192" i="34"/>
  <c r="H192" i="34"/>
  <c r="D193" i="34"/>
  <c r="H193" i="34"/>
  <c r="D194" i="34"/>
  <c r="H194" i="34"/>
  <c r="D195" i="34"/>
  <c r="H195" i="34"/>
  <c r="D196" i="34"/>
  <c r="H196" i="34"/>
  <c r="D197" i="34"/>
  <c r="H197" i="34"/>
  <c r="D198" i="34"/>
  <c r="H198" i="34"/>
  <c r="D199" i="34"/>
  <c r="H199" i="34"/>
  <c r="D200" i="34"/>
  <c r="H200" i="34"/>
  <c r="D201" i="34"/>
  <c r="H201" i="34"/>
  <c r="D202" i="34"/>
  <c r="H202" i="34"/>
  <c r="D203" i="34"/>
  <c r="H203" i="34"/>
  <c r="D204" i="34"/>
  <c r="H204" i="34"/>
  <c r="D205" i="34"/>
  <c r="H205" i="34"/>
  <c r="D206" i="34"/>
  <c r="H206" i="34"/>
  <c r="D207" i="34"/>
  <c r="H207" i="34"/>
  <c r="D208" i="34"/>
  <c r="H208" i="34"/>
  <c r="D209" i="34"/>
  <c r="H209" i="34"/>
  <c r="D210" i="34"/>
  <c r="H210" i="34"/>
  <c r="D211" i="34"/>
  <c r="H211" i="34"/>
  <c r="D212" i="34"/>
  <c r="H212" i="34"/>
  <c r="D213" i="34"/>
  <c r="H213" i="34"/>
  <c r="D214" i="34"/>
  <c r="H214" i="34"/>
  <c r="D215" i="34"/>
  <c r="H215" i="34"/>
  <c r="D216" i="34"/>
  <c r="H216" i="34"/>
  <c r="D217" i="34"/>
  <c r="H217" i="34"/>
  <c r="D218" i="34"/>
  <c r="H218" i="34"/>
  <c r="D219" i="34"/>
  <c r="H219" i="34"/>
  <c r="D220" i="34"/>
  <c r="H220" i="34"/>
  <c r="D221" i="34"/>
  <c r="H221" i="34"/>
  <c r="D222" i="34"/>
  <c r="D223" i="34"/>
  <c r="D224" i="34"/>
  <c r="D225" i="34"/>
  <c r="D226" i="34"/>
  <c r="D227" i="34"/>
  <c r="D228" i="34"/>
  <c r="D229" i="34"/>
  <c r="D230" i="34"/>
  <c r="D231" i="34"/>
  <c r="D232" i="34"/>
  <c r="D233" i="34"/>
  <c r="D234" i="34"/>
  <c r="D235" i="34"/>
  <c r="D236" i="34"/>
  <c r="D237" i="34"/>
  <c r="D238" i="34"/>
  <c r="D239" i="34"/>
  <c r="D240" i="34"/>
  <c r="D241" i="34"/>
  <c r="D242" i="34"/>
  <c r="D243" i="34"/>
  <c r="D244" i="34"/>
  <c r="D245" i="34"/>
  <c r="D246" i="34"/>
  <c r="D247" i="34"/>
  <c r="D248" i="34"/>
  <c r="D249" i="34"/>
  <c r="D250" i="34"/>
  <c r="D251" i="34"/>
  <c r="D252" i="34"/>
  <c r="D253" i="34"/>
  <c r="D254" i="34"/>
  <c r="D255" i="34"/>
  <c r="D256" i="34"/>
  <c r="D257" i="34"/>
  <c r="D258" i="34"/>
  <c r="D259" i="34"/>
  <c r="D260" i="34"/>
  <c r="D261" i="34"/>
  <c r="D262" i="34"/>
  <c r="D263" i="34"/>
  <c r="D264" i="34"/>
  <c r="D265" i="34"/>
  <c r="D266" i="34"/>
  <c r="D267" i="34"/>
  <c r="D268" i="34"/>
  <c r="D269" i="34"/>
  <c r="D270" i="34"/>
  <c r="D271" i="34"/>
  <c r="D272" i="34"/>
  <c r="D273" i="34"/>
  <c r="D274" i="34"/>
  <c r="D275" i="34"/>
  <c r="D276" i="34"/>
  <c r="D277" i="34"/>
  <c r="D278" i="34"/>
  <c r="D279" i="34"/>
  <c r="D280" i="34"/>
  <c r="D281" i="34"/>
  <c r="D282" i="34"/>
  <c r="D283" i="34"/>
  <c r="D284" i="34"/>
  <c r="D285" i="34"/>
  <c r="D286" i="34"/>
  <c r="D287" i="34"/>
  <c r="D288" i="34"/>
  <c r="D289" i="34"/>
  <c r="D290" i="34"/>
  <c r="D291" i="34"/>
  <c r="D292" i="34"/>
  <c r="D293" i="34"/>
  <c r="D294" i="34"/>
  <c r="D295" i="34"/>
  <c r="D296" i="34"/>
  <c r="D297" i="34"/>
  <c r="D298" i="34"/>
  <c r="G1" i="14"/>
  <c r="F2" i="14"/>
  <c r="B3" i="14"/>
  <c r="C3" i="14"/>
  <c r="D3" i="14"/>
  <c r="E3" i="14"/>
  <c r="F3" i="14"/>
  <c r="I3" i="14"/>
  <c r="J3" i="14"/>
  <c r="T3" i="14"/>
  <c r="U3" i="14"/>
  <c r="V3" i="14"/>
  <c r="B4" i="14"/>
  <c r="C4" i="14"/>
  <c r="D4" i="14"/>
  <c r="E4" i="14"/>
  <c r="F4" i="14"/>
  <c r="I4" i="14"/>
  <c r="J4" i="14"/>
  <c r="T4" i="14"/>
  <c r="U4" i="14"/>
  <c r="V4" i="14"/>
  <c r="B5" i="14"/>
  <c r="C5" i="14"/>
  <c r="D5" i="14"/>
  <c r="E5" i="14"/>
  <c r="I5" i="14"/>
  <c r="J5" i="14"/>
  <c r="T5" i="14"/>
  <c r="U5" i="14"/>
  <c r="V5" i="14"/>
  <c r="B6" i="14"/>
  <c r="C6" i="14"/>
  <c r="D6" i="14"/>
  <c r="E6" i="14"/>
  <c r="I6" i="14"/>
  <c r="J6" i="14"/>
  <c r="T6" i="14"/>
  <c r="U6" i="14"/>
  <c r="V6" i="14"/>
  <c r="B7" i="14"/>
  <c r="C7" i="14"/>
  <c r="D7" i="14"/>
  <c r="E7" i="14"/>
  <c r="J7" i="14"/>
  <c r="T7" i="14"/>
  <c r="U7" i="14"/>
  <c r="V7" i="14"/>
  <c r="B8" i="14"/>
  <c r="C8" i="14"/>
  <c r="D8" i="14"/>
  <c r="E8" i="14"/>
  <c r="B10" i="14"/>
  <c r="C10" i="14"/>
  <c r="D10" i="14"/>
  <c r="E10" i="14"/>
  <c r="G10" i="14"/>
  <c r="H10" i="14"/>
  <c r="I10" i="14"/>
  <c r="J10" i="14"/>
  <c r="K10" i="14"/>
  <c r="L10" i="14"/>
  <c r="M10" i="14"/>
  <c r="N10" i="14"/>
  <c r="O10" i="14"/>
  <c r="Q10" i="14"/>
  <c r="R10" i="14"/>
  <c r="S10" i="14"/>
  <c r="T10" i="14"/>
  <c r="U10" i="14"/>
  <c r="V10" i="14"/>
  <c r="AO10" i="14"/>
  <c r="AP10" i="14"/>
  <c r="BH10" i="14"/>
  <c r="BI10" i="14"/>
  <c r="BJ10" i="14"/>
  <c r="B11" i="14"/>
  <c r="C11" i="14"/>
  <c r="D11" i="14"/>
  <c r="E11" i="14"/>
  <c r="G11" i="14"/>
  <c r="H11" i="14"/>
  <c r="I11" i="14"/>
  <c r="J11" i="14"/>
  <c r="K11" i="14"/>
  <c r="L11" i="14"/>
  <c r="M11" i="14"/>
  <c r="N11" i="14"/>
  <c r="O11" i="14"/>
  <c r="Q11" i="14"/>
  <c r="R11" i="14"/>
  <c r="S11" i="14"/>
  <c r="T11" i="14"/>
  <c r="U11" i="14"/>
  <c r="V11" i="14"/>
  <c r="AO11" i="14"/>
  <c r="AP11" i="14"/>
  <c r="BH11" i="14"/>
  <c r="BI11" i="14"/>
  <c r="BJ11" i="14"/>
  <c r="B12" i="14"/>
  <c r="C12" i="14"/>
  <c r="D12" i="14"/>
  <c r="E12" i="14"/>
  <c r="G12" i="14"/>
  <c r="H12" i="14"/>
  <c r="I12" i="14"/>
  <c r="J12" i="14"/>
  <c r="K12" i="14"/>
  <c r="L12" i="14"/>
  <c r="M12" i="14"/>
  <c r="N12" i="14"/>
  <c r="O12" i="14"/>
  <c r="Q12" i="14"/>
  <c r="R12" i="14"/>
  <c r="S12" i="14"/>
  <c r="T12" i="14"/>
  <c r="U12" i="14"/>
  <c r="V12" i="14"/>
  <c r="AO12" i="14"/>
  <c r="AP12" i="14"/>
  <c r="BH12" i="14"/>
  <c r="BI12" i="14"/>
  <c r="BJ12" i="14"/>
  <c r="B13" i="14"/>
  <c r="C13" i="14"/>
  <c r="D13" i="14"/>
  <c r="E13" i="14"/>
  <c r="G13" i="14"/>
  <c r="H13" i="14"/>
  <c r="I13" i="14"/>
  <c r="J13" i="14"/>
  <c r="K13" i="14"/>
  <c r="L13" i="14"/>
  <c r="M13" i="14"/>
  <c r="N13" i="14"/>
  <c r="O13" i="14"/>
  <c r="Q13" i="14"/>
  <c r="R13" i="14"/>
  <c r="S13" i="14"/>
  <c r="T13" i="14"/>
  <c r="U13" i="14"/>
  <c r="V13" i="14"/>
  <c r="AO13" i="14"/>
  <c r="AP13" i="14"/>
  <c r="BH13" i="14"/>
  <c r="BI13" i="14"/>
  <c r="BJ13" i="14"/>
  <c r="B14" i="14"/>
  <c r="C14" i="14"/>
  <c r="D14" i="14"/>
  <c r="E14" i="14"/>
  <c r="G14" i="14"/>
  <c r="H14" i="14"/>
  <c r="I14" i="14"/>
  <c r="J14" i="14"/>
  <c r="K14" i="14"/>
  <c r="L14" i="14"/>
  <c r="M14" i="14"/>
  <c r="N14" i="14"/>
  <c r="O14" i="14"/>
  <c r="Q14" i="14"/>
  <c r="R14" i="14"/>
  <c r="S14" i="14"/>
  <c r="T14" i="14"/>
  <c r="U14" i="14"/>
  <c r="V14" i="14"/>
  <c r="AO14" i="14"/>
  <c r="AP14" i="14"/>
  <c r="BH14" i="14"/>
  <c r="BI14" i="14"/>
  <c r="BJ14" i="14"/>
  <c r="B15" i="14"/>
  <c r="C15" i="14"/>
  <c r="D15" i="14"/>
  <c r="E15" i="14"/>
  <c r="G15" i="14"/>
  <c r="H15" i="14"/>
  <c r="I15" i="14"/>
  <c r="J15" i="14"/>
  <c r="K15" i="14"/>
  <c r="L15" i="14"/>
  <c r="M15" i="14"/>
  <c r="N15" i="14"/>
  <c r="O15" i="14"/>
  <c r="Q15" i="14"/>
  <c r="R15" i="14"/>
  <c r="S15" i="14"/>
  <c r="T15" i="14"/>
  <c r="U15" i="14"/>
  <c r="V15" i="14"/>
  <c r="AO15" i="14"/>
  <c r="AP15" i="14"/>
  <c r="BH15" i="14"/>
  <c r="BI15" i="14"/>
  <c r="BJ15" i="14"/>
  <c r="B16" i="14"/>
  <c r="C16" i="14"/>
  <c r="D16" i="14"/>
  <c r="E16" i="14"/>
  <c r="G16" i="14"/>
  <c r="H16" i="14"/>
  <c r="I16" i="14"/>
  <c r="J16" i="14"/>
  <c r="K16" i="14"/>
  <c r="L16" i="14"/>
  <c r="M16" i="14"/>
  <c r="N16" i="14"/>
  <c r="O16" i="14"/>
  <c r="Q16" i="14"/>
  <c r="R16" i="14"/>
  <c r="S16" i="14"/>
  <c r="T16" i="14"/>
  <c r="U16" i="14"/>
  <c r="V16" i="14"/>
  <c r="AO16" i="14"/>
  <c r="AP16" i="14"/>
  <c r="BH16" i="14"/>
  <c r="BI16" i="14"/>
  <c r="BJ16" i="14"/>
  <c r="B17" i="14"/>
  <c r="C17" i="14"/>
  <c r="D17" i="14"/>
  <c r="E17" i="14"/>
  <c r="G17" i="14"/>
  <c r="H17" i="14"/>
  <c r="I17" i="14"/>
  <c r="J17" i="14"/>
  <c r="K17" i="14"/>
  <c r="L17" i="14"/>
  <c r="M17" i="14"/>
  <c r="N17" i="14"/>
  <c r="O17" i="14"/>
  <c r="Q17" i="14"/>
  <c r="R17" i="14"/>
  <c r="S17" i="14"/>
  <c r="T17" i="14"/>
  <c r="U17" i="14"/>
  <c r="V17" i="14"/>
  <c r="AO17" i="14"/>
  <c r="AP17" i="14"/>
  <c r="BH17" i="14"/>
  <c r="BI17" i="14"/>
  <c r="BJ17" i="14"/>
  <c r="B18" i="14"/>
  <c r="C18" i="14"/>
  <c r="D18" i="14"/>
  <c r="E18" i="14"/>
  <c r="G18" i="14"/>
  <c r="H18" i="14"/>
  <c r="I18" i="14"/>
  <c r="J18" i="14"/>
  <c r="K18" i="14"/>
  <c r="L18" i="14"/>
  <c r="M18" i="14"/>
  <c r="N18" i="14"/>
  <c r="O18" i="14"/>
  <c r="Q18" i="14"/>
  <c r="R18" i="14"/>
  <c r="S18" i="14"/>
  <c r="T18" i="14"/>
  <c r="U18" i="14"/>
  <c r="V18" i="14"/>
  <c r="AO18" i="14"/>
  <c r="AP18" i="14"/>
  <c r="BH18" i="14"/>
  <c r="BI18" i="14"/>
  <c r="BJ18" i="14"/>
  <c r="B19" i="14"/>
  <c r="C19" i="14"/>
  <c r="D19" i="14"/>
  <c r="E19" i="14"/>
  <c r="G19" i="14"/>
  <c r="H19" i="14"/>
  <c r="I19" i="14"/>
  <c r="J19" i="14"/>
  <c r="K19" i="14"/>
  <c r="L19" i="14"/>
  <c r="M19" i="14"/>
  <c r="N19" i="14"/>
  <c r="O19" i="14"/>
  <c r="Q19" i="14"/>
  <c r="R19" i="14"/>
  <c r="S19" i="14"/>
  <c r="T19" i="14"/>
  <c r="U19" i="14"/>
  <c r="V19" i="14"/>
  <c r="AO19" i="14"/>
  <c r="AP19" i="14"/>
  <c r="BH19" i="14"/>
  <c r="BI19" i="14"/>
  <c r="BJ19" i="14"/>
  <c r="B20" i="14"/>
  <c r="C20" i="14"/>
  <c r="D20" i="14"/>
  <c r="E20" i="14"/>
  <c r="G20" i="14"/>
  <c r="H20" i="14"/>
  <c r="I20" i="14"/>
  <c r="J20" i="14"/>
  <c r="K20" i="14"/>
  <c r="L20" i="14"/>
  <c r="M20" i="14"/>
  <c r="N20" i="14"/>
  <c r="O20" i="14"/>
  <c r="Q20" i="14"/>
  <c r="R20" i="14"/>
  <c r="S20" i="14"/>
  <c r="T20" i="14"/>
  <c r="U20" i="14"/>
  <c r="V20" i="14"/>
  <c r="AO20" i="14"/>
  <c r="AP20" i="14"/>
  <c r="BH20" i="14"/>
  <c r="BI20" i="14"/>
  <c r="BJ20" i="14"/>
  <c r="B21" i="14"/>
  <c r="C21" i="14"/>
  <c r="D21" i="14"/>
  <c r="E21" i="14"/>
  <c r="G21" i="14"/>
  <c r="H21" i="14"/>
  <c r="I21" i="14"/>
  <c r="J21" i="14"/>
  <c r="K21" i="14"/>
  <c r="L21" i="14"/>
  <c r="M21" i="14"/>
  <c r="N21" i="14"/>
  <c r="O21" i="14"/>
  <c r="Q21" i="14"/>
  <c r="R21" i="14"/>
  <c r="S21" i="14"/>
  <c r="T21" i="14"/>
  <c r="U21" i="14"/>
  <c r="V21" i="14"/>
  <c r="AO21" i="14"/>
  <c r="AP21" i="14"/>
  <c r="BH21" i="14"/>
  <c r="BI21" i="14"/>
  <c r="BJ21" i="14"/>
  <c r="B22" i="14"/>
  <c r="C22" i="14"/>
  <c r="D22" i="14"/>
  <c r="E22" i="14"/>
  <c r="G22" i="14"/>
  <c r="H22" i="14"/>
  <c r="I22" i="14"/>
  <c r="J22" i="14"/>
  <c r="K22" i="14"/>
  <c r="L22" i="14"/>
  <c r="M22" i="14"/>
  <c r="N22" i="14"/>
  <c r="O22" i="14"/>
  <c r="Q22" i="14"/>
  <c r="R22" i="14"/>
  <c r="S22" i="14"/>
  <c r="T22" i="14"/>
  <c r="U22" i="14"/>
  <c r="V22" i="14"/>
  <c r="AO22" i="14"/>
  <c r="AP22" i="14"/>
  <c r="BH22" i="14"/>
  <c r="BI22" i="14"/>
  <c r="BJ22" i="14"/>
  <c r="B23" i="14"/>
  <c r="C23" i="14"/>
  <c r="D23" i="14"/>
  <c r="E23" i="14"/>
  <c r="G23" i="14"/>
  <c r="H23" i="14"/>
  <c r="I23" i="14"/>
  <c r="J23" i="14"/>
  <c r="K23" i="14"/>
  <c r="L23" i="14"/>
  <c r="M23" i="14"/>
  <c r="N23" i="14"/>
  <c r="O23" i="14"/>
  <c r="Q23" i="14"/>
  <c r="R23" i="14"/>
  <c r="S23" i="14"/>
  <c r="T23" i="14"/>
  <c r="U23" i="14"/>
  <c r="V23" i="14"/>
  <c r="AO23" i="14"/>
  <c r="AP23" i="14"/>
  <c r="BH23" i="14"/>
  <c r="BI23" i="14"/>
  <c r="BJ23" i="14"/>
  <c r="B24" i="14"/>
  <c r="C24" i="14"/>
  <c r="D24" i="14"/>
  <c r="E24" i="14"/>
  <c r="G24" i="14"/>
  <c r="H24" i="14"/>
  <c r="I24" i="14"/>
  <c r="J24" i="14"/>
  <c r="K24" i="14"/>
  <c r="L24" i="14"/>
  <c r="M24" i="14"/>
  <c r="N24" i="14"/>
  <c r="O24" i="14"/>
  <c r="Q24" i="14"/>
  <c r="R24" i="14"/>
  <c r="S24" i="14"/>
  <c r="T24" i="14"/>
  <c r="U24" i="14"/>
  <c r="V24" i="14"/>
  <c r="AO24" i="14"/>
  <c r="AP24" i="14"/>
  <c r="BH24" i="14"/>
  <c r="BI24" i="14"/>
  <c r="BJ24" i="14"/>
  <c r="B25" i="14"/>
  <c r="C25" i="14"/>
  <c r="D25" i="14"/>
  <c r="E25" i="14"/>
  <c r="G25" i="14"/>
  <c r="H25" i="14"/>
  <c r="I25" i="14"/>
  <c r="J25" i="14"/>
  <c r="K25" i="14"/>
  <c r="L25" i="14"/>
  <c r="M25" i="14"/>
  <c r="N25" i="14"/>
  <c r="O25" i="14"/>
  <c r="Q25" i="14"/>
  <c r="R25" i="14"/>
  <c r="S25" i="14"/>
  <c r="T25" i="14"/>
  <c r="U25" i="14"/>
  <c r="V25" i="14"/>
  <c r="AO25" i="14"/>
  <c r="AP25" i="14"/>
  <c r="BH25" i="14"/>
  <c r="BI25" i="14"/>
  <c r="BJ25" i="14"/>
  <c r="B26" i="14"/>
  <c r="C26" i="14"/>
  <c r="D26" i="14"/>
  <c r="E26" i="14"/>
  <c r="G26" i="14"/>
  <c r="H26" i="14"/>
  <c r="I26" i="14"/>
  <c r="J26" i="14"/>
  <c r="K26" i="14"/>
  <c r="L26" i="14"/>
  <c r="M26" i="14"/>
  <c r="N26" i="14"/>
  <c r="O26" i="14"/>
  <c r="Q26" i="14"/>
  <c r="R26" i="14"/>
  <c r="S26" i="14"/>
  <c r="T26" i="14"/>
  <c r="U26" i="14"/>
  <c r="V26" i="14"/>
  <c r="AO26" i="14"/>
  <c r="AP26" i="14"/>
  <c r="BH26" i="14"/>
  <c r="BI26" i="14"/>
  <c r="BJ26" i="14"/>
  <c r="B27" i="14"/>
  <c r="C27" i="14"/>
  <c r="D27" i="14"/>
  <c r="E27" i="14"/>
  <c r="G27" i="14"/>
  <c r="H27" i="14"/>
  <c r="I27" i="14"/>
  <c r="J27" i="14"/>
  <c r="K27" i="14"/>
  <c r="L27" i="14"/>
  <c r="M27" i="14"/>
  <c r="N27" i="14"/>
  <c r="O27" i="14"/>
  <c r="Q27" i="14"/>
  <c r="R27" i="14"/>
  <c r="S27" i="14"/>
  <c r="T27" i="14"/>
  <c r="U27" i="14"/>
  <c r="V27" i="14"/>
  <c r="AO27" i="14"/>
  <c r="AP27" i="14"/>
  <c r="BH27" i="14"/>
  <c r="BI27" i="14"/>
  <c r="BJ27" i="14"/>
  <c r="B28" i="14"/>
  <c r="C28" i="14"/>
  <c r="D28" i="14"/>
  <c r="E28" i="14"/>
  <c r="G28" i="14"/>
  <c r="H28" i="14"/>
  <c r="I28" i="14"/>
  <c r="J28" i="14"/>
  <c r="K28" i="14"/>
  <c r="L28" i="14"/>
  <c r="M28" i="14"/>
  <c r="N28" i="14"/>
  <c r="O28" i="14"/>
  <c r="Q28" i="14"/>
  <c r="R28" i="14"/>
  <c r="S28" i="14"/>
  <c r="T28" i="14"/>
  <c r="U28" i="14"/>
  <c r="V28" i="14"/>
  <c r="AO28" i="14"/>
  <c r="AP28" i="14"/>
  <c r="BH28" i="14"/>
  <c r="BI28" i="14"/>
  <c r="BJ28" i="14"/>
  <c r="B29" i="14"/>
  <c r="C29" i="14"/>
  <c r="D29" i="14"/>
  <c r="E29" i="14"/>
  <c r="G29" i="14"/>
  <c r="H29" i="14"/>
  <c r="I29" i="14"/>
  <c r="J29" i="14"/>
  <c r="K29" i="14"/>
  <c r="L29" i="14"/>
  <c r="M29" i="14"/>
  <c r="N29" i="14"/>
  <c r="O29" i="14"/>
  <c r="Q29" i="14"/>
  <c r="R29" i="14"/>
  <c r="S29" i="14"/>
  <c r="T29" i="14"/>
  <c r="U29" i="14"/>
  <c r="V29" i="14"/>
  <c r="AO29" i="14"/>
  <c r="AP29" i="14"/>
  <c r="BH29" i="14"/>
  <c r="BI29" i="14"/>
  <c r="BJ29" i="14"/>
  <c r="B30" i="14"/>
  <c r="C30" i="14"/>
  <c r="D30" i="14"/>
  <c r="E30" i="14"/>
  <c r="G30" i="14"/>
  <c r="H30" i="14"/>
  <c r="I30" i="14"/>
  <c r="J30" i="14"/>
  <c r="K30" i="14"/>
  <c r="L30" i="14"/>
  <c r="M30" i="14"/>
  <c r="N30" i="14"/>
  <c r="O30" i="14"/>
  <c r="Q30" i="14"/>
  <c r="R30" i="14"/>
  <c r="S30" i="14"/>
  <c r="T30" i="14"/>
  <c r="U30" i="14"/>
  <c r="V30" i="14"/>
  <c r="AO30" i="14"/>
  <c r="AP30" i="14"/>
  <c r="BH30" i="14"/>
  <c r="BI30" i="14"/>
  <c r="BJ30" i="14"/>
  <c r="B31" i="14"/>
  <c r="C31" i="14"/>
  <c r="D31" i="14"/>
  <c r="E31" i="14"/>
  <c r="G31" i="14"/>
  <c r="H31" i="14"/>
  <c r="I31" i="14"/>
  <c r="J31" i="14"/>
  <c r="K31" i="14"/>
  <c r="L31" i="14"/>
  <c r="M31" i="14"/>
  <c r="N31" i="14"/>
  <c r="O31" i="14"/>
  <c r="Q31" i="14"/>
  <c r="R31" i="14"/>
  <c r="S31" i="14"/>
  <c r="T31" i="14"/>
  <c r="U31" i="14"/>
  <c r="V31" i="14"/>
  <c r="AO31" i="14"/>
  <c r="AP31" i="14"/>
  <c r="BH31" i="14"/>
  <c r="BI31" i="14"/>
  <c r="BJ31" i="14"/>
  <c r="B32" i="14"/>
  <c r="C32" i="14"/>
  <c r="D32" i="14"/>
  <c r="E32" i="14"/>
  <c r="G32" i="14"/>
  <c r="H32" i="14"/>
  <c r="I32" i="14"/>
  <c r="J32" i="14"/>
  <c r="K32" i="14"/>
  <c r="L32" i="14"/>
  <c r="M32" i="14"/>
  <c r="N32" i="14"/>
  <c r="O32" i="14"/>
  <c r="Q32" i="14"/>
  <c r="R32" i="14"/>
  <c r="S32" i="14"/>
  <c r="T32" i="14"/>
  <c r="U32" i="14"/>
  <c r="V32" i="14"/>
  <c r="AO32" i="14"/>
  <c r="AP32" i="14"/>
  <c r="BH32" i="14"/>
  <c r="BI32" i="14"/>
  <c r="BJ32" i="14"/>
  <c r="B33" i="14"/>
  <c r="C33" i="14"/>
  <c r="D33" i="14"/>
  <c r="E33" i="14"/>
  <c r="G33" i="14"/>
  <c r="H33" i="14"/>
  <c r="I33" i="14"/>
  <c r="J33" i="14"/>
  <c r="K33" i="14"/>
  <c r="L33" i="14"/>
  <c r="M33" i="14"/>
  <c r="N33" i="14"/>
  <c r="O33" i="14"/>
  <c r="Q33" i="14"/>
  <c r="R33" i="14"/>
  <c r="S33" i="14"/>
  <c r="T33" i="14"/>
  <c r="U33" i="14"/>
  <c r="V33" i="14"/>
  <c r="AO33" i="14"/>
  <c r="AP33" i="14"/>
  <c r="BH33" i="14"/>
  <c r="BI33" i="14"/>
  <c r="BJ33" i="14"/>
  <c r="B34" i="14"/>
  <c r="C34" i="14"/>
  <c r="D34" i="14"/>
  <c r="E34" i="14"/>
  <c r="G34" i="14"/>
  <c r="H34" i="14"/>
  <c r="I34" i="14"/>
  <c r="J34" i="14"/>
  <c r="K34" i="14"/>
  <c r="L34" i="14"/>
  <c r="M34" i="14"/>
  <c r="N34" i="14"/>
  <c r="O34" i="14"/>
  <c r="Q34" i="14"/>
  <c r="R34" i="14"/>
  <c r="S34" i="14"/>
  <c r="T34" i="14"/>
  <c r="U34" i="14"/>
  <c r="V34" i="14"/>
  <c r="AO34" i="14"/>
  <c r="AP34" i="14"/>
  <c r="BH34" i="14"/>
  <c r="BI34" i="14"/>
  <c r="BJ34" i="14"/>
  <c r="B35" i="14"/>
  <c r="C35" i="14"/>
  <c r="D35" i="14"/>
  <c r="E35" i="14"/>
  <c r="G35" i="14"/>
  <c r="H35" i="14"/>
  <c r="I35" i="14"/>
  <c r="J35" i="14"/>
  <c r="K35" i="14"/>
  <c r="L35" i="14"/>
  <c r="M35" i="14"/>
  <c r="N35" i="14"/>
  <c r="O35" i="14"/>
  <c r="Q35" i="14"/>
  <c r="R35" i="14"/>
  <c r="S35" i="14"/>
  <c r="T35" i="14"/>
  <c r="U35" i="14"/>
  <c r="V35" i="14"/>
  <c r="AO35" i="14"/>
  <c r="AP35" i="14"/>
  <c r="BH35" i="14"/>
  <c r="BI35" i="14"/>
  <c r="BJ35" i="14"/>
  <c r="B36" i="14"/>
  <c r="C36" i="14"/>
  <c r="D36" i="14"/>
  <c r="E36" i="14"/>
  <c r="G36" i="14"/>
  <c r="H36" i="14"/>
  <c r="I36" i="14"/>
  <c r="J36" i="14"/>
  <c r="K36" i="14"/>
  <c r="L36" i="14"/>
  <c r="M36" i="14"/>
  <c r="N36" i="14"/>
  <c r="O36" i="14"/>
  <c r="Q36" i="14"/>
  <c r="R36" i="14"/>
  <c r="S36" i="14"/>
  <c r="T36" i="14"/>
  <c r="U36" i="14"/>
  <c r="V36" i="14"/>
  <c r="AO36" i="14"/>
  <c r="AP36" i="14"/>
  <c r="BH36" i="14"/>
  <c r="BI36" i="14"/>
  <c r="BJ36" i="14"/>
  <c r="B37" i="14"/>
  <c r="C37" i="14"/>
  <c r="D37" i="14"/>
  <c r="E37" i="14"/>
  <c r="G37" i="14"/>
  <c r="H37" i="14"/>
  <c r="I37" i="14"/>
  <c r="J37" i="14"/>
  <c r="K37" i="14"/>
  <c r="L37" i="14"/>
  <c r="M37" i="14"/>
  <c r="N37" i="14"/>
  <c r="O37" i="14"/>
  <c r="Q37" i="14"/>
  <c r="R37" i="14"/>
  <c r="S37" i="14"/>
  <c r="T37" i="14"/>
  <c r="U37" i="14"/>
  <c r="V37" i="14"/>
  <c r="AO37" i="14"/>
  <c r="AP37" i="14"/>
  <c r="BH37" i="14"/>
  <c r="BI37" i="14"/>
  <c r="BJ37" i="14"/>
  <c r="B38" i="14"/>
  <c r="C38" i="14"/>
  <c r="D38" i="14"/>
  <c r="E38" i="14"/>
  <c r="G38" i="14"/>
  <c r="H38" i="14"/>
  <c r="I38" i="14"/>
  <c r="J38" i="14"/>
  <c r="K38" i="14"/>
  <c r="L38" i="14"/>
  <c r="M38" i="14"/>
  <c r="N38" i="14"/>
  <c r="O38" i="14"/>
  <c r="Q38" i="14"/>
  <c r="R38" i="14"/>
  <c r="S38" i="14"/>
  <c r="T38" i="14"/>
  <c r="U38" i="14"/>
  <c r="V38" i="14"/>
  <c r="AO38" i="14"/>
  <c r="AP38" i="14"/>
  <c r="BH38" i="14"/>
  <c r="BI38" i="14"/>
  <c r="BJ38" i="14"/>
  <c r="B39" i="14"/>
  <c r="C39" i="14"/>
  <c r="D39" i="14"/>
  <c r="E39" i="14"/>
  <c r="G39" i="14"/>
  <c r="H39" i="14"/>
  <c r="I39" i="14"/>
  <c r="J39" i="14"/>
  <c r="K39" i="14"/>
  <c r="L39" i="14"/>
  <c r="M39" i="14"/>
  <c r="N39" i="14"/>
  <c r="O39" i="14"/>
  <c r="Q39" i="14"/>
  <c r="R39" i="14"/>
  <c r="S39" i="14"/>
  <c r="T39" i="14"/>
  <c r="U39" i="14"/>
  <c r="V39" i="14"/>
  <c r="AO39" i="14"/>
  <c r="AP39" i="14"/>
  <c r="BH39" i="14"/>
  <c r="BI39" i="14"/>
  <c r="BJ39" i="14"/>
  <c r="B40" i="14"/>
  <c r="C40" i="14"/>
  <c r="D40" i="14"/>
  <c r="E40" i="14"/>
  <c r="G40" i="14"/>
  <c r="H40" i="14"/>
  <c r="I40" i="14"/>
  <c r="J40" i="14"/>
  <c r="K40" i="14"/>
  <c r="L40" i="14"/>
  <c r="M40" i="14"/>
  <c r="N40" i="14"/>
  <c r="O40" i="14"/>
  <c r="Q40" i="14"/>
  <c r="R40" i="14"/>
  <c r="S40" i="14"/>
  <c r="T40" i="14"/>
  <c r="U40" i="14"/>
  <c r="V40" i="14"/>
  <c r="AO40" i="14"/>
  <c r="AP40" i="14"/>
  <c r="BH40" i="14"/>
  <c r="BI40" i="14"/>
  <c r="BJ40" i="14"/>
  <c r="B41" i="14"/>
  <c r="C41" i="14"/>
  <c r="D41" i="14"/>
  <c r="E41" i="14"/>
  <c r="G41" i="14"/>
  <c r="H41" i="14"/>
  <c r="I41" i="14"/>
  <c r="J41" i="14"/>
  <c r="L41" i="14"/>
  <c r="M41" i="14"/>
  <c r="N41" i="14"/>
  <c r="O41" i="14"/>
  <c r="Q41" i="14"/>
  <c r="R41" i="14"/>
  <c r="S41" i="14"/>
  <c r="T41" i="14"/>
  <c r="U41" i="14"/>
  <c r="V41" i="14"/>
  <c r="AO41" i="14"/>
  <c r="AP41" i="14"/>
  <c r="BH41" i="14"/>
  <c r="BI41" i="14"/>
  <c r="BJ41" i="14"/>
  <c r="B42" i="14"/>
  <c r="C42" i="14"/>
  <c r="D42" i="14"/>
  <c r="E42" i="14"/>
  <c r="G42" i="14"/>
  <c r="H42" i="14"/>
  <c r="I42" i="14"/>
  <c r="J42" i="14"/>
  <c r="L42" i="14"/>
  <c r="M42" i="14"/>
  <c r="N42" i="14"/>
  <c r="O42" i="14"/>
  <c r="Q42" i="14"/>
  <c r="R42" i="14"/>
  <c r="S42" i="14"/>
  <c r="T42" i="14"/>
  <c r="U42" i="14"/>
  <c r="V42" i="14"/>
  <c r="AO42" i="14"/>
  <c r="AP42" i="14"/>
  <c r="BH42" i="14"/>
  <c r="BI42" i="14"/>
  <c r="BJ42" i="14"/>
  <c r="B43" i="14"/>
  <c r="C43" i="14"/>
  <c r="D43" i="14"/>
  <c r="E43" i="14"/>
  <c r="G43" i="14"/>
  <c r="H43" i="14"/>
  <c r="I43" i="14"/>
  <c r="J43" i="14"/>
  <c r="L43" i="14"/>
  <c r="M43" i="14"/>
  <c r="N43" i="14"/>
  <c r="O43" i="14"/>
  <c r="Q43" i="14"/>
  <c r="R43" i="14"/>
  <c r="S43" i="14"/>
  <c r="T43" i="14"/>
  <c r="U43" i="14"/>
  <c r="V43" i="14"/>
  <c r="AO43" i="14"/>
  <c r="AP43" i="14"/>
  <c r="BH43" i="14"/>
  <c r="BI43" i="14"/>
  <c r="BJ43" i="14"/>
  <c r="B44" i="14"/>
  <c r="C44" i="14"/>
  <c r="D44" i="14"/>
  <c r="E44" i="14"/>
  <c r="G44" i="14"/>
  <c r="H44" i="14"/>
  <c r="I44" i="14"/>
  <c r="J44" i="14"/>
  <c r="L44" i="14"/>
  <c r="M44" i="14"/>
  <c r="N44" i="14"/>
  <c r="Q44" i="14"/>
  <c r="U44" i="14"/>
  <c r="B45" i="14"/>
  <c r="C45" i="14"/>
  <c r="D45" i="14"/>
  <c r="E45" i="14"/>
  <c r="G45" i="14"/>
  <c r="H45" i="14"/>
  <c r="I45" i="14"/>
  <c r="J45" i="14"/>
  <c r="L45" i="14"/>
  <c r="M45" i="14"/>
  <c r="N45" i="14"/>
  <c r="U45" i="14"/>
  <c r="B46" i="14"/>
  <c r="C46" i="14"/>
  <c r="D46" i="14"/>
  <c r="E46" i="14"/>
  <c r="G46" i="14"/>
  <c r="H46" i="14"/>
  <c r="I46" i="14"/>
  <c r="J46" i="14"/>
  <c r="L46" i="14"/>
  <c r="M46" i="14"/>
  <c r="N46" i="14"/>
  <c r="U46" i="14"/>
  <c r="B47" i="14"/>
  <c r="C47" i="14"/>
  <c r="D47" i="14"/>
  <c r="E47" i="14"/>
  <c r="G47" i="14"/>
  <c r="H47" i="14"/>
  <c r="I47" i="14"/>
  <c r="J47" i="14"/>
  <c r="L47" i="14"/>
  <c r="M47" i="14"/>
  <c r="N47" i="14"/>
  <c r="U47" i="14"/>
  <c r="B48" i="14"/>
  <c r="C48" i="14"/>
  <c r="D48" i="14"/>
  <c r="E48" i="14"/>
  <c r="G48" i="14"/>
  <c r="H48" i="14"/>
  <c r="I48" i="14"/>
  <c r="J48" i="14"/>
  <c r="L48" i="14"/>
  <c r="M48" i="14"/>
  <c r="N48" i="14"/>
  <c r="U48" i="14"/>
  <c r="B49" i="14"/>
  <c r="C49" i="14"/>
  <c r="D49" i="14"/>
  <c r="E49" i="14"/>
  <c r="G49" i="14"/>
  <c r="H49" i="14"/>
  <c r="I49" i="14"/>
  <c r="J49" i="14"/>
  <c r="L49" i="14"/>
  <c r="M49" i="14"/>
  <c r="N49" i="14"/>
  <c r="U49" i="14"/>
  <c r="B50" i="14"/>
  <c r="C50" i="14"/>
  <c r="D50" i="14"/>
  <c r="E50" i="14"/>
  <c r="G50" i="14"/>
  <c r="H50" i="14"/>
  <c r="I50" i="14"/>
  <c r="J50" i="14"/>
  <c r="L50" i="14"/>
  <c r="M50" i="14"/>
  <c r="N50" i="14"/>
  <c r="U50" i="14"/>
  <c r="B51" i="14"/>
  <c r="C51" i="14"/>
  <c r="D51" i="14"/>
  <c r="E51" i="14"/>
  <c r="G51" i="14"/>
  <c r="H51" i="14"/>
  <c r="I51" i="14"/>
  <c r="J51" i="14"/>
  <c r="L51" i="14"/>
  <c r="M51" i="14"/>
  <c r="N51" i="14"/>
  <c r="U51" i="14"/>
  <c r="B52" i="14"/>
  <c r="C52" i="14"/>
  <c r="D52" i="14"/>
  <c r="E52" i="14"/>
  <c r="G52" i="14"/>
  <c r="H52" i="14"/>
  <c r="I52" i="14"/>
  <c r="J52" i="14"/>
  <c r="L52" i="14"/>
  <c r="M52" i="14"/>
  <c r="N52" i="14"/>
  <c r="U52" i="14"/>
  <c r="B53" i="14"/>
  <c r="C53" i="14"/>
  <c r="D53" i="14"/>
  <c r="E53" i="14"/>
  <c r="G53" i="14"/>
  <c r="H53" i="14"/>
  <c r="I53" i="14"/>
  <c r="J53" i="14"/>
  <c r="L53" i="14"/>
  <c r="M53" i="14"/>
  <c r="N53" i="14"/>
  <c r="U53" i="14"/>
  <c r="B54" i="14"/>
  <c r="C54" i="14"/>
  <c r="D54" i="14"/>
  <c r="E54" i="14"/>
  <c r="G54" i="14"/>
  <c r="H54" i="14"/>
  <c r="I54" i="14"/>
  <c r="J54" i="14"/>
  <c r="L54" i="14"/>
  <c r="M54" i="14"/>
  <c r="N54" i="14"/>
  <c r="U54" i="14"/>
  <c r="B55" i="14"/>
  <c r="C55" i="14"/>
  <c r="D55" i="14"/>
  <c r="E55" i="14"/>
  <c r="G55" i="14"/>
  <c r="H55" i="14"/>
  <c r="I55" i="14"/>
  <c r="J55" i="14"/>
  <c r="L55" i="14"/>
  <c r="M55" i="14"/>
  <c r="N55" i="14"/>
  <c r="U55" i="14"/>
  <c r="B56" i="14"/>
  <c r="C56" i="14"/>
  <c r="D56" i="14"/>
  <c r="E56" i="14"/>
  <c r="G56" i="14"/>
  <c r="H56" i="14"/>
  <c r="I56" i="14"/>
  <c r="J56" i="14"/>
  <c r="L56" i="14"/>
  <c r="M56" i="14"/>
  <c r="N56" i="14"/>
  <c r="U56" i="14"/>
  <c r="B57" i="14"/>
  <c r="C57" i="14"/>
  <c r="D57" i="14"/>
  <c r="E57" i="14"/>
  <c r="G57" i="14"/>
  <c r="H57" i="14"/>
  <c r="I57" i="14"/>
  <c r="J57" i="14"/>
  <c r="L57" i="14"/>
  <c r="M57" i="14"/>
  <c r="N57" i="14"/>
  <c r="U57" i="14"/>
  <c r="B58" i="14"/>
  <c r="C58" i="14"/>
  <c r="D58" i="14"/>
  <c r="E58" i="14"/>
  <c r="G58" i="14"/>
  <c r="H58" i="14"/>
  <c r="I58" i="14"/>
  <c r="J58" i="14"/>
  <c r="L58" i="14"/>
  <c r="M58" i="14"/>
  <c r="N58" i="14"/>
  <c r="U58" i="14"/>
  <c r="B59" i="14"/>
  <c r="C59" i="14"/>
  <c r="D59" i="14"/>
  <c r="E59" i="14"/>
  <c r="G59" i="14"/>
  <c r="H59" i="14"/>
  <c r="I59" i="14"/>
  <c r="J59" i="14"/>
  <c r="L59" i="14"/>
  <c r="M59" i="14"/>
  <c r="N59" i="14"/>
  <c r="U59" i="14"/>
  <c r="B60" i="14"/>
  <c r="C60" i="14"/>
  <c r="D60" i="14"/>
  <c r="E60" i="14"/>
  <c r="G60" i="14"/>
  <c r="H60" i="14"/>
  <c r="I60" i="14"/>
  <c r="J60" i="14"/>
  <c r="L60" i="14"/>
  <c r="M60" i="14"/>
  <c r="N60" i="14"/>
  <c r="U60" i="14"/>
  <c r="B61" i="14"/>
  <c r="C61" i="14"/>
  <c r="D61" i="14"/>
  <c r="E61" i="14"/>
  <c r="G61" i="14"/>
  <c r="H61" i="14"/>
  <c r="I61" i="14"/>
  <c r="J61" i="14"/>
  <c r="L61" i="14"/>
  <c r="M61" i="14"/>
  <c r="N61" i="14"/>
  <c r="U61" i="14"/>
  <c r="B62" i="14"/>
  <c r="C62" i="14"/>
  <c r="D62" i="14"/>
  <c r="E62" i="14"/>
  <c r="G62" i="14"/>
  <c r="H62" i="14"/>
  <c r="I62" i="14"/>
  <c r="J62" i="14"/>
  <c r="L62" i="14"/>
  <c r="M62" i="14"/>
  <c r="N62" i="14"/>
  <c r="U62" i="14"/>
  <c r="B63" i="14"/>
  <c r="C63" i="14"/>
  <c r="D63" i="14"/>
  <c r="E63" i="14"/>
  <c r="G63" i="14"/>
  <c r="H63" i="14"/>
  <c r="I63" i="14"/>
  <c r="J63" i="14"/>
  <c r="L63" i="14"/>
  <c r="M63" i="14"/>
  <c r="N63" i="14"/>
  <c r="U63" i="14"/>
  <c r="B64" i="14"/>
  <c r="C64" i="14"/>
  <c r="D64" i="14"/>
  <c r="E64" i="14"/>
  <c r="G64" i="14"/>
  <c r="H64" i="14"/>
  <c r="I64" i="14"/>
  <c r="J64" i="14"/>
  <c r="L64" i="14"/>
  <c r="M64" i="14"/>
  <c r="N64" i="14"/>
  <c r="U64" i="14"/>
  <c r="B65" i="14"/>
  <c r="C65" i="14"/>
  <c r="D65" i="14"/>
  <c r="E65" i="14"/>
  <c r="G65" i="14"/>
  <c r="H65" i="14"/>
  <c r="I65" i="14"/>
  <c r="J65" i="14"/>
  <c r="L65" i="14"/>
  <c r="M65" i="14"/>
  <c r="N65" i="14"/>
  <c r="U65" i="14"/>
  <c r="B66" i="14"/>
  <c r="C66" i="14"/>
  <c r="D66" i="14"/>
  <c r="E66" i="14"/>
  <c r="G66" i="14"/>
  <c r="H66" i="14"/>
  <c r="I66" i="14"/>
  <c r="J66" i="14"/>
  <c r="L66" i="14"/>
  <c r="M66" i="14"/>
  <c r="N66" i="14"/>
  <c r="U66" i="14"/>
  <c r="B67" i="14"/>
  <c r="C67" i="14"/>
  <c r="D67" i="14"/>
  <c r="E67" i="14"/>
  <c r="G67" i="14"/>
  <c r="H67" i="14"/>
  <c r="I67" i="14"/>
  <c r="J67" i="14"/>
  <c r="L67" i="14"/>
  <c r="M67" i="14"/>
  <c r="N67" i="14"/>
  <c r="U67" i="14"/>
  <c r="B68" i="14"/>
  <c r="C68" i="14"/>
  <c r="D68" i="14"/>
  <c r="E68" i="14"/>
  <c r="L68" i="14"/>
  <c r="M68" i="14"/>
  <c r="N68" i="14"/>
  <c r="B69" i="14"/>
  <c r="L69" i="14"/>
  <c r="M69" i="14"/>
  <c r="N69" i="14"/>
  <c r="B70" i="14"/>
  <c r="L70" i="14"/>
  <c r="M70" i="14"/>
  <c r="N70" i="14"/>
  <c r="B71" i="14"/>
  <c r="L71" i="14"/>
  <c r="M71" i="14"/>
  <c r="N71" i="14"/>
  <c r="B72" i="14"/>
  <c r="L72" i="14"/>
  <c r="M72" i="14"/>
  <c r="N72" i="14"/>
  <c r="B73" i="14"/>
  <c r="L73" i="14"/>
  <c r="M73" i="14"/>
  <c r="N73" i="14"/>
  <c r="B74" i="14"/>
  <c r="L74" i="14"/>
  <c r="M74" i="14"/>
  <c r="N74" i="14"/>
  <c r="B75" i="14"/>
  <c r="L75" i="14"/>
  <c r="M75" i="14"/>
  <c r="N75" i="14"/>
  <c r="B76" i="14"/>
  <c r="L76" i="14"/>
  <c r="M76" i="14"/>
  <c r="N76" i="14"/>
  <c r="B77" i="14"/>
  <c r="L77" i="14"/>
  <c r="M77" i="14"/>
  <c r="N77" i="14"/>
  <c r="B78" i="14"/>
  <c r="L78" i="14"/>
  <c r="M78" i="14"/>
  <c r="N78" i="14"/>
  <c r="B79" i="14"/>
  <c r="L79" i="14"/>
  <c r="M79" i="14"/>
  <c r="N79" i="14"/>
  <c r="B80" i="14"/>
  <c r="L80" i="14"/>
  <c r="M80" i="14"/>
  <c r="N80" i="14"/>
  <c r="B81" i="14"/>
  <c r="L81" i="14"/>
  <c r="M81" i="14"/>
  <c r="N81" i="14"/>
  <c r="B82" i="14"/>
  <c r="L82" i="14"/>
  <c r="M82" i="14"/>
  <c r="N82" i="14"/>
  <c r="B83" i="14"/>
  <c r="L83" i="14"/>
  <c r="M83" i="14"/>
  <c r="N83" i="14"/>
  <c r="B84" i="14"/>
  <c r="L84" i="14"/>
  <c r="M84" i="14"/>
  <c r="N84" i="14"/>
  <c r="B85" i="14"/>
  <c r="L85" i="14"/>
  <c r="M85" i="14"/>
  <c r="N85" i="14"/>
  <c r="B86" i="14"/>
  <c r="L86" i="14"/>
  <c r="M86" i="14"/>
  <c r="N86" i="14"/>
  <c r="B87" i="14"/>
  <c r="L87" i="14"/>
  <c r="M87" i="14"/>
  <c r="N87" i="14"/>
  <c r="B88" i="14"/>
  <c r="L88" i="14"/>
  <c r="M88" i="14"/>
  <c r="N88" i="14"/>
  <c r="B89" i="14"/>
  <c r="L89" i="14"/>
  <c r="M89" i="14"/>
  <c r="N89" i="14"/>
  <c r="B90" i="14"/>
  <c r="L90" i="14"/>
  <c r="M90" i="14"/>
  <c r="N90" i="14"/>
  <c r="B91" i="14"/>
  <c r="L91" i="14"/>
  <c r="M91" i="14"/>
  <c r="N91" i="14"/>
  <c r="B92" i="14"/>
  <c r="L92" i="14"/>
  <c r="M92" i="14"/>
  <c r="N92" i="14"/>
  <c r="B93" i="14"/>
  <c r="L93" i="14"/>
  <c r="M93" i="14"/>
  <c r="N93" i="14"/>
  <c r="B94" i="14"/>
  <c r="L94" i="14"/>
  <c r="M94" i="14"/>
  <c r="N94" i="14"/>
  <c r="B95" i="14"/>
  <c r="L95" i="14"/>
  <c r="M95" i="14"/>
  <c r="N95" i="14"/>
  <c r="B96" i="14"/>
  <c r="L96" i="14"/>
  <c r="M96" i="14"/>
  <c r="N96" i="14"/>
  <c r="B97" i="14"/>
  <c r="L97" i="14"/>
  <c r="M97" i="14"/>
  <c r="N97" i="14"/>
  <c r="B98" i="14"/>
  <c r="L98" i="14"/>
  <c r="M98" i="14"/>
  <c r="N98" i="14"/>
  <c r="B99" i="14"/>
  <c r="L99" i="14"/>
  <c r="M99" i="14"/>
  <c r="N99" i="14"/>
  <c r="L100" i="14"/>
  <c r="M100" i="14"/>
  <c r="N100" i="14"/>
  <c r="L101" i="14"/>
  <c r="M101" i="14"/>
  <c r="N101" i="14"/>
  <c r="L102" i="14"/>
  <c r="M102" i="14"/>
  <c r="N102" i="14"/>
  <c r="L103" i="14"/>
  <c r="M103" i="14"/>
  <c r="N103" i="14"/>
  <c r="L104" i="14"/>
  <c r="M104" i="14"/>
  <c r="N104" i="14"/>
  <c r="L105" i="14"/>
  <c r="M105" i="14"/>
  <c r="N105" i="14"/>
  <c r="L106" i="14"/>
  <c r="M106" i="14"/>
  <c r="N106" i="14"/>
  <c r="L107" i="14"/>
  <c r="M107" i="14"/>
  <c r="N107" i="14"/>
  <c r="L108" i="14"/>
  <c r="M108" i="14"/>
  <c r="N108" i="14"/>
  <c r="F1" i="18"/>
  <c r="G1" i="18"/>
  <c r="L1" i="18"/>
  <c r="M1" i="18"/>
  <c r="N1" i="18"/>
  <c r="O1" i="18"/>
  <c r="P1" i="18"/>
  <c r="F2" i="18"/>
  <c r="G2" i="18"/>
  <c r="L3" i="18"/>
  <c r="M3" i="18"/>
  <c r="N3" i="18"/>
  <c r="O3" i="18"/>
  <c r="P3" i="18"/>
  <c r="Q3" i="18"/>
  <c r="K9" i="18"/>
  <c r="K10" i="18"/>
  <c r="K11" i="18"/>
  <c r="K12" i="18"/>
  <c r="K13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K15" i="18"/>
  <c r="K17" i="18"/>
  <c r="K18" i="18"/>
  <c r="B19" i="18"/>
  <c r="K19" i="18"/>
  <c r="K20" i="18"/>
  <c r="K21" i="18"/>
  <c r="K22" i="18"/>
  <c r="H23" i="18"/>
  <c r="H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H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H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H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H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H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H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H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H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H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H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H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H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H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H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H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H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H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H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H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H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H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H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H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H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H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H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H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H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H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H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H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H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H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H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H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H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H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H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H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H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H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H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H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H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H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H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H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H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H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H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H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H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H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H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H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H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H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H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H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H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H90" i="18"/>
  <c r="I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H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H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H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H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H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H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H97" i="18"/>
  <c r="I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H98" i="18"/>
  <c r="I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H99" i="18"/>
  <c r="I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H100" i="18"/>
  <c r="I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H101" i="18"/>
  <c r="I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H102" i="18"/>
  <c r="I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H103" i="18"/>
  <c r="I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H104" i="18"/>
  <c r="I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H105" i="18"/>
  <c r="I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H106" i="18"/>
  <c r="I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H107" i="18"/>
  <c r="I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H108" i="18"/>
  <c r="I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H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H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H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H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H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H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H117" i="18"/>
  <c r="I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H118" i="18"/>
  <c r="I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H119" i="18"/>
  <c r="I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H120" i="18"/>
  <c r="I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H121" i="18"/>
  <c r="I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H122" i="18"/>
  <c r="I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H123" i="18"/>
  <c r="I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H124" i="18"/>
  <c r="I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H125" i="18"/>
  <c r="I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H126" i="18"/>
  <c r="I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H127" i="18"/>
  <c r="I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H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C4" i="17"/>
  <c r="D4" i="17"/>
  <c r="F4" i="17"/>
  <c r="G4" i="17"/>
  <c r="H4" i="17"/>
  <c r="J4" i="17"/>
  <c r="K4" i="17"/>
  <c r="C5" i="17"/>
  <c r="D5" i="17"/>
  <c r="F5" i="17"/>
  <c r="G5" i="17"/>
  <c r="H5" i="17"/>
  <c r="J5" i="17"/>
  <c r="K5" i="17"/>
  <c r="C6" i="17"/>
  <c r="D6" i="17"/>
  <c r="F6" i="17"/>
  <c r="G6" i="17"/>
  <c r="H6" i="17"/>
  <c r="J6" i="17"/>
  <c r="K6" i="17"/>
  <c r="C7" i="17"/>
  <c r="D7" i="17"/>
  <c r="F7" i="17"/>
  <c r="G7" i="17"/>
  <c r="H7" i="17"/>
  <c r="J7" i="17"/>
  <c r="K7" i="17"/>
  <c r="C8" i="17"/>
  <c r="D8" i="17"/>
  <c r="F8" i="17"/>
  <c r="G8" i="17"/>
  <c r="H8" i="17"/>
  <c r="J8" i="17"/>
  <c r="K8" i="17"/>
  <c r="C9" i="17"/>
  <c r="D9" i="17"/>
  <c r="F9" i="17"/>
  <c r="G9" i="17"/>
  <c r="H9" i="17"/>
  <c r="J9" i="17"/>
  <c r="K9" i="17"/>
  <c r="C10" i="17"/>
  <c r="D10" i="17"/>
  <c r="F10" i="17"/>
  <c r="G10" i="17"/>
  <c r="H10" i="17"/>
  <c r="J10" i="17"/>
  <c r="K10" i="17"/>
  <c r="C11" i="17"/>
  <c r="D11" i="17"/>
  <c r="F11" i="17"/>
  <c r="G11" i="17"/>
  <c r="H11" i="17"/>
  <c r="J11" i="17"/>
  <c r="K11" i="17"/>
  <c r="C12" i="17"/>
  <c r="D12" i="17"/>
  <c r="F12" i="17"/>
  <c r="G12" i="17"/>
  <c r="H12" i="17"/>
  <c r="J12" i="17"/>
  <c r="K12" i="17"/>
  <c r="C13" i="17"/>
  <c r="D13" i="17"/>
  <c r="F13" i="17"/>
  <c r="G13" i="17"/>
  <c r="H13" i="17"/>
  <c r="J13" i="17"/>
  <c r="K13" i="17"/>
  <c r="C14" i="17"/>
  <c r="D14" i="17"/>
  <c r="F14" i="17"/>
  <c r="G14" i="17"/>
  <c r="H14" i="17"/>
  <c r="J14" i="17"/>
  <c r="K14" i="17"/>
  <c r="C15" i="17"/>
  <c r="D15" i="17"/>
  <c r="F15" i="17"/>
  <c r="G15" i="17"/>
  <c r="H15" i="17"/>
  <c r="J15" i="17"/>
  <c r="K15" i="17"/>
  <c r="C16" i="17"/>
  <c r="D16" i="17"/>
  <c r="F16" i="17"/>
  <c r="G16" i="17"/>
  <c r="H16" i="17"/>
  <c r="J16" i="17"/>
  <c r="K16" i="17"/>
  <c r="C17" i="17"/>
  <c r="D17" i="17"/>
  <c r="F17" i="17"/>
  <c r="G17" i="17"/>
  <c r="H17" i="17"/>
  <c r="J17" i="17"/>
  <c r="K17" i="17"/>
  <c r="C18" i="17"/>
  <c r="D18" i="17"/>
  <c r="F18" i="17"/>
  <c r="G18" i="17"/>
  <c r="H18" i="17"/>
  <c r="J18" i="17"/>
  <c r="K18" i="17"/>
  <c r="C19" i="17"/>
  <c r="D19" i="17"/>
  <c r="F19" i="17"/>
  <c r="G19" i="17"/>
  <c r="H19" i="17"/>
  <c r="J19" i="17"/>
  <c r="K19" i="17"/>
  <c r="C20" i="17"/>
  <c r="D20" i="17"/>
  <c r="F20" i="17"/>
  <c r="G20" i="17"/>
  <c r="H20" i="17"/>
  <c r="J20" i="17"/>
  <c r="K20" i="17"/>
  <c r="C21" i="17"/>
  <c r="D21" i="17"/>
  <c r="F21" i="17"/>
  <c r="G21" i="17"/>
  <c r="H21" i="17"/>
  <c r="J21" i="17"/>
  <c r="K21" i="17"/>
  <c r="C22" i="17"/>
  <c r="D22" i="17"/>
  <c r="F22" i="17"/>
  <c r="G22" i="17"/>
  <c r="H22" i="17"/>
  <c r="J22" i="17"/>
  <c r="K22" i="17"/>
  <c r="C23" i="17"/>
  <c r="D23" i="17"/>
  <c r="F23" i="17"/>
  <c r="G23" i="17"/>
  <c r="H23" i="17"/>
  <c r="J23" i="17"/>
  <c r="K23" i="17"/>
  <c r="C24" i="17"/>
  <c r="D24" i="17"/>
  <c r="F24" i="17"/>
  <c r="G24" i="17"/>
  <c r="H24" i="17"/>
  <c r="J24" i="17"/>
  <c r="K24" i="17"/>
  <c r="C25" i="17"/>
  <c r="D25" i="17"/>
  <c r="F25" i="17"/>
  <c r="G25" i="17"/>
  <c r="H25" i="17"/>
  <c r="J25" i="17"/>
  <c r="K25" i="17"/>
  <c r="C26" i="17"/>
  <c r="D26" i="17"/>
  <c r="F26" i="17"/>
  <c r="G26" i="17"/>
  <c r="H26" i="17"/>
  <c r="J26" i="17"/>
  <c r="K26" i="17"/>
  <c r="C27" i="17"/>
  <c r="D27" i="17"/>
  <c r="F27" i="17"/>
  <c r="G27" i="17"/>
  <c r="H27" i="17"/>
  <c r="J27" i="17"/>
  <c r="K27" i="17"/>
  <c r="C28" i="17"/>
  <c r="D28" i="17"/>
  <c r="F28" i="17"/>
  <c r="G28" i="17"/>
  <c r="H28" i="17"/>
  <c r="J28" i="17"/>
  <c r="K28" i="17"/>
  <c r="C29" i="17"/>
  <c r="D29" i="17"/>
  <c r="F29" i="17"/>
  <c r="G29" i="17"/>
  <c r="H29" i="17"/>
  <c r="J29" i="17"/>
  <c r="K29" i="17"/>
  <c r="C30" i="17"/>
  <c r="D30" i="17"/>
  <c r="F30" i="17"/>
  <c r="G30" i="17"/>
  <c r="H30" i="17"/>
  <c r="J30" i="17"/>
  <c r="K30" i="17"/>
  <c r="C31" i="17"/>
  <c r="D31" i="17"/>
  <c r="F31" i="17"/>
  <c r="G31" i="17"/>
  <c r="H31" i="17"/>
  <c r="J31" i="17"/>
  <c r="K31" i="17"/>
  <c r="C32" i="17"/>
  <c r="D32" i="17"/>
  <c r="F32" i="17"/>
  <c r="G32" i="17"/>
  <c r="H32" i="17"/>
  <c r="J32" i="17"/>
  <c r="K32" i="17"/>
  <c r="C33" i="17"/>
  <c r="D33" i="17"/>
  <c r="F33" i="17"/>
  <c r="G33" i="17"/>
  <c r="H33" i="17"/>
  <c r="J33" i="17"/>
  <c r="K33" i="17"/>
  <c r="C34" i="17"/>
  <c r="D34" i="17"/>
  <c r="F34" i="17"/>
  <c r="G34" i="17"/>
  <c r="H34" i="17"/>
  <c r="J34" i="17"/>
  <c r="K34" i="17"/>
  <c r="C35" i="17"/>
  <c r="D35" i="17"/>
  <c r="F35" i="17"/>
  <c r="G35" i="17"/>
  <c r="H35" i="17"/>
  <c r="J35" i="17"/>
  <c r="K35" i="17"/>
  <c r="C36" i="17"/>
  <c r="D36" i="17"/>
  <c r="F36" i="17"/>
  <c r="G36" i="17"/>
  <c r="H36" i="17"/>
  <c r="J36" i="17"/>
  <c r="K36" i="17"/>
  <c r="C37" i="17"/>
  <c r="D37" i="17"/>
  <c r="F37" i="17"/>
  <c r="G37" i="17"/>
  <c r="H37" i="17"/>
  <c r="J37" i="17"/>
  <c r="K37" i="17"/>
  <c r="C38" i="17"/>
  <c r="D38" i="17"/>
  <c r="F38" i="17"/>
  <c r="G38" i="17"/>
  <c r="H38" i="17"/>
  <c r="J38" i="17"/>
  <c r="K38" i="17"/>
  <c r="C39" i="17"/>
  <c r="D39" i="17"/>
  <c r="F39" i="17"/>
  <c r="G39" i="17"/>
  <c r="H39" i="17"/>
  <c r="J39" i="17"/>
  <c r="K39" i="17"/>
  <c r="C40" i="17"/>
  <c r="D40" i="17"/>
  <c r="F40" i="17"/>
  <c r="G40" i="17"/>
  <c r="H40" i="17"/>
  <c r="J40" i="17"/>
  <c r="K40" i="17"/>
  <c r="C41" i="17"/>
  <c r="D41" i="17"/>
  <c r="F41" i="17"/>
  <c r="G41" i="17"/>
  <c r="H41" i="17"/>
  <c r="J41" i="17"/>
  <c r="K41" i="17"/>
  <c r="C42" i="17"/>
  <c r="D42" i="17"/>
  <c r="F42" i="17"/>
  <c r="G42" i="17"/>
  <c r="H42" i="17"/>
  <c r="J42" i="17"/>
  <c r="K42" i="17"/>
  <c r="C43" i="17"/>
  <c r="D43" i="17"/>
  <c r="F43" i="17"/>
  <c r="G43" i="17"/>
  <c r="H43" i="17"/>
  <c r="J43" i="17"/>
  <c r="K43" i="17"/>
  <c r="C44" i="17"/>
  <c r="D44" i="17"/>
  <c r="F44" i="17"/>
  <c r="G44" i="17"/>
  <c r="H44" i="17"/>
  <c r="J44" i="17"/>
  <c r="K44" i="17"/>
  <c r="C45" i="17"/>
  <c r="D45" i="17"/>
  <c r="F45" i="17"/>
  <c r="G45" i="17"/>
  <c r="H45" i="17"/>
  <c r="J45" i="17"/>
  <c r="K45" i="17"/>
  <c r="C46" i="17"/>
  <c r="D46" i="17"/>
  <c r="F46" i="17"/>
  <c r="G46" i="17"/>
  <c r="H46" i="17"/>
  <c r="J46" i="17"/>
  <c r="K46" i="17"/>
  <c r="C47" i="17"/>
  <c r="D47" i="17"/>
  <c r="F47" i="17"/>
  <c r="G47" i="17"/>
  <c r="H47" i="17"/>
  <c r="J47" i="17"/>
  <c r="K47" i="17"/>
  <c r="C48" i="17"/>
  <c r="D48" i="17"/>
  <c r="F48" i="17"/>
  <c r="G48" i="17"/>
  <c r="H48" i="17"/>
  <c r="J48" i="17"/>
  <c r="K48" i="17"/>
  <c r="C49" i="17"/>
  <c r="D49" i="17"/>
  <c r="F49" i="17"/>
  <c r="G49" i="17"/>
  <c r="H49" i="17"/>
  <c r="J49" i="17"/>
  <c r="K49" i="17"/>
  <c r="C50" i="17"/>
  <c r="D50" i="17"/>
  <c r="F50" i="17"/>
  <c r="G50" i="17"/>
  <c r="H50" i="17"/>
  <c r="J50" i="17"/>
  <c r="K50" i="17"/>
  <c r="C51" i="17"/>
  <c r="D51" i="17"/>
  <c r="F51" i="17"/>
  <c r="G51" i="17"/>
  <c r="H51" i="17"/>
  <c r="J51" i="17"/>
  <c r="K51" i="17"/>
  <c r="C52" i="17"/>
  <c r="D52" i="17"/>
  <c r="F52" i="17"/>
  <c r="G52" i="17"/>
  <c r="H52" i="17"/>
  <c r="J52" i="17"/>
  <c r="K52" i="17"/>
  <c r="C53" i="17"/>
  <c r="D53" i="17"/>
  <c r="F53" i="17"/>
  <c r="G53" i="17"/>
  <c r="H53" i="17"/>
  <c r="J53" i="17"/>
  <c r="K53" i="17"/>
  <c r="C54" i="17"/>
  <c r="D54" i="17"/>
  <c r="F54" i="17"/>
  <c r="G54" i="17"/>
  <c r="H54" i="17"/>
  <c r="J54" i="17"/>
  <c r="K54" i="17"/>
  <c r="C55" i="17"/>
  <c r="D55" i="17"/>
  <c r="F55" i="17"/>
  <c r="G55" i="17"/>
  <c r="H55" i="17"/>
  <c r="J55" i="17"/>
  <c r="K55" i="17"/>
  <c r="C56" i="17"/>
  <c r="D56" i="17"/>
  <c r="F56" i="17"/>
  <c r="G56" i="17"/>
  <c r="H56" i="17"/>
  <c r="J56" i="17"/>
  <c r="K56" i="17"/>
  <c r="C57" i="17"/>
  <c r="D57" i="17"/>
  <c r="F57" i="17"/>
  <c r="G57" i="17"/>
  <c r="H57" i="17"/>
  <c r="J57" i="17"/>
  <c r="K57" i="17"/>
  <c r="C58" i="17"/>
  <c r="D58" i="17"/>
  <c r="F58" i="17"/>
  <c r="G58" i="17"/>
  <c r="H58" i="17"/>
  <c r="J58" i="17"/>
  <c r="K58" i="17"/>
  <c r="C59" i="17"/>
  <c r="D59" i="17"/>
  <c r="F59" i="17"/>
  <c r="G59" i="17"/>
  <c r="H59" i="17"/>
  <c r="J59" i="17"/>
  <c r="K59" i="17"/>
  <c r="C60" i="17"/>
  <c r="D60" i="17"/>
  <c r="F60" i="17"/>
  <c r="G60" i="17"/>
  <c r="H60" i="17"/>
  <c r="J60" i="17"/>
  <c r="K60" i="17"/>
  <c r="C61" i="17"/>
  <c r="D61" i="17"/>
  <c r="F61" i="17"/>
  <c r="G61" i="17"/>
  <c r="H61" i="17"/>
  <c r="J61" i="17"/>
  <c r="K61" i="17"/>
  <c r="C62" i="17"/>
  <c r="D62" i="17"/>
  <c r="F62" i="17"/>
  <c r="G62" i="17"/>
  <c r="H62" i="17"/>
  <c r="J62" i="17"/>
  <c r="K62" i="17"/>
  <c r="C63" i="17"/>
  <c r="D63" i="17"/>
  <c r="F63" i="17"/>
  <c r="G63" i="17"/>
  <c r="H63" i="17"/>
  <c r="J63" i="17"/>
  <c r="K63" i="17"/>
  <c r="C64" i="17"/>
  <c r="D64" i="17"/>
  <c r="F64" i="17"/>
  <c r="G64" i="17"/>
  <c r="H64" i="17"/>
  <c r="J64" i="17"/>
  <c r="K64" i="17"/>
  <c r="C65" i="17"/>
  <c r="D65" i="17"/>
  <c r="F65" i="17"/>
  <c r="G65" i="17"/>
  <c r="H65" i="17"/>
  <c r="J65" i="17"/>
  <c r="K65" i="17"/>
  <c r="C66" i="17"/>
  <c r="D66" i="17"/>
  <c r="F66" i="17"/>
  <c r="G66" i="17"/>
  <c r="H66" i="17"/>
  <c r="J66" i="17"/>
  <c r="K66" i="17"/>
  <c r="C67" i="17"/>
  <c r="D67" i="17"/>
  <c r="F67" i="17"/>
  <c r="G67" i="17"/>
  <c r="H67" i="17"/>
  <c r="J67" i="17"/>
  <c r="K67" i="17"/>
  <c r="C68" i="17"/>
  <c r="D68" i="17"/>
  <c r="F68" i="17"/>
  <c r="G68" i="17"/>
  <c r="H68" i="17"/>
  <c r="J68" i="17"/>
  <c r="K68" i="17"/>
  <c r="C69" i="17"/>
  <c r="D69" i="17"/>
  <c r="F69" i="17"/>
  <c r="G69" i="17"/>
  <c r="H69" i="17"/>
  <c r="J69" i="17"/>
  <c r="K69" i="17"/>
  <c r="C70" i="17"/>
  <c r="D70" i="17"/>
  <c r="F70" i="17"/>
  <c r="G70" i="17"/>
  <c r="H70" i="17"/>
  <c r="J70" i="17"/>
  <c r="K70" i="17"/>
  <c r="C71" i="17"/>
  <c r="D71" i="17"/>
  <c r="F71" i="17"/>
  <c r="G71" i="17"/>
  <c r="H71" i="17"/>
  <c r="J71" i="17"/>
  <c r="K71" i="17"/>
  <c r="C72" i="17"/>
  <c r="D72" i="17"/>
  <c r="F72" i="17"/>
  <c r="G72" i="17"/>
  <c r="H72" i="17"/>
  <c r="J72" i="17"/>
  <c r="K72" i="17"/>
  <c r="C73" i="17"/>
  <c r="D73" i="17"/>
  <c r="F73" i="17"/>
  <c r="G73" i="17"/>
  <c r="H73" i="17"/>
  <c r="J73" i="17"/>
  <c r="K73" i="17"/>
  <c r="C74" i="17"/>
  <c r="D74" i="17"/>
  <c r="F74" i="17"/>
  <c r="G74" i="17"/>
  <c r="H74" i="17"/>
  <c r="J74" i="17"/>
  <c r="K74" i="17"/>
  <c r="C75" i="17"/>
  <c r="D75" i="17"/>
  <c r="F75" i="17"/>
  <c r="G75" i="17"/>
  <c r="H75" i="17"/>
  <c r="J75" i="17"/>
  <c r="K75" i="17"/>
  <c r="C76" i="17"/>
  <c r="D76" i="17"/>
  <c r="F76" i="17"/>
  <c r="G76" i="17"/>
  <c r="H76" i="17"/>
  <c r="J76" i="17"/>
  <c r="K76" i="17"/>
  <c r="C77" i="17"/>
  <c r="D77" i="17"/>
  <c r="F77" i="17"/>
  <c r="G77" i="17"/>
  <c r="H77" i="17"/>
  <c r="J77" i="17"/>
  <c r="K77" i="17"/>
  <c r="C78" i="17"/>
  <c r="D78" i="17"/>
  <c r="F78" i="17"/>
  <c r="G78" i="17"/>
  <c r="H78" i="17"/>
  <c r="J78" i="17"/>
  <c r="K78" i="17"/>
  <c r="C79" i="17"/>
  <c r="D79" i="17"/>
  <c r="F79" i="17"/>
  <c r="G79" i="17"/>
  <c r="H79" i="17"/>
  <c r="J79" i="17"/>
  <c r="K79" i="17"/>
  <c r="C80" i="17"/>
  <c r="D80" i="17"/>
  <c r="F80" i="17"/>
  <c r="G80" i="17"/>
  <c r="H80" i="17"/>
  <c r="J80" i="17"/>
  <c r="K80" i="17"/>
  <c r="C81" i="17"/>
  <c r="D81" i="17"/>
  <c r="F81" i="17"/>
  <c r="G81" i="17"/>
  <c r="H81" i="17"/>
  <c r="J81" i="17"/>
  <c r="K81" i="17"/>
  <c r="C82" i="17"/>
  <c r="D82" i="17"/>
  <c r="F82" i="17"/>
  <c r="G82" i="17"/>
  <c r="H82" i="17"/>
  <c r="J82" i="17"/>
  <c r="K82" i="17"/>
  <c r="C83" i="17"/>
  <c r="D83" i="17"/>
  <c r="F83" i="17"/>
  <c r="G83" i="17"/>
  <c r="H83" i="17"/>
  <c r="J83" i="17"/>
  <c r="K83" i="17"/>
  <c r="C84" i="17"/>
  <c r="D84" i="17"/>
  <c r="F84" i="17"/>
  <c r="G84" i="17"/>
  <c r="H84" i="17"/>
  <c r="J84" i="17"/>
  <c r="K84" i="17"/>
  <c r="F85" i="17"/>
  <c r="G85" i="17"/>
  <c r="H85" i="17"/>
  <c r="J85" i="17"/>
  <c r="K85" i="17"/>
  <c r="F86" i="17"/>
  <c r="G86" i="17"/>
  <c r="H86" i="17"/>
  <c r="J86" i="17"/>
  <c r="K86" i="17"/>
  <c r="F87" i="17"/>
  <c r="G87" i="17"/>
  <c r="H87" i="17"/>
  <c r="J87" i="17"/>
  <c r="K87" i="17"/>
  <c r="F88" i="17"/>
  <c r="G88" i="17"/>
  <c r="H88" i="17"/>
  <c r="J88" i="17"/>
  <c r="K88" i="17"/>
  <c r="F89" i="17"/>
  <c r="G89" i="17"/>
  <c r="H89" i="17"/>
  <c r="J89" i="17"/>
  <c r="K89" i="17"/>
  <c r="F90" i="17"/>
  <c r="G90" i="17"/>
  <c r="H90" i="17"/>
  <c r="J90" i="17"/>
  <c r="K90" i="17"/>
  <c r="F91" i="17"/>
  <c r="G91" i="17"/>
  <c r="H91" i="17"/>
  <c r="J91" i="17"/>
  <c r="K91" i="17"/>
  <c r="F92" i="17"/>
  <c r="G92" i="17"/>
  <c r="H92" i="17"/>
  <c r="J92" i="17"/>
  <c r="K92" i="17"/>
  <c r="F93" i="17"/>
  <c r="G93" i="17"/>
  <c r="H93" i="17"/>
  <c r="J93" i="17"/>
  <c r="K93" i="17"/>
  <c r="F94" i="17"/>
  <c r="G94" i="17"/>
  <c r="H94" i="17"/>
  <c r="J94" i="17"/>
  <c r="K94" i="17"/>
  <c r="F95" i="17"/>
  <c r="G95" i="17"/>
  <c r="H95" i="17"/>
  <c r="J95" i="17"/>
  <c r="K95" i="17"/>
  <c r="F96" i="17"/>
  <c r="G96" i="17"/>
  <c r="H96" i="17"/>
  <c r="J96" i="17"/>
  <c r="K96" i="17"/>
  <c r="F97" i="17"/>
  <c r="G97" i="17"/>
  <c r="H97" i="17"/>
  <c r="J97" i="17"/>
  <c r="K97" i="17"/>
  <c r="F98" i="17"/>
  <c r="G98" i="17"/>
  <c r="H98" i="17"/>
  <c r="J98" i="17"/>
  <c r="K98" i="17"/>
  <c r="F99" i="17"/>
  <c r="G99" i="17"/>
  <c r="H99" i="17"/>
  <c r="J99" i="17"/>
  <c r="K99" i="17"/>
  <c r="F100" i="17"/>
  <c r="G100" i="17"/>
  <c r="H100" i="17"/>
  <c r="J100" i="17"/>
  <c r="K100" i="17"/>
  <c r="F101" i="17"/>
  <c r="G101" i="17"/>
  <c r="H101" i="17"/>
  <c r="J101" i="17"/>
  <c r="K101" i="17"/>
  <c r="F102" i="17"/>
  <c r="G102" i="17"/>
  <c r="H102" i="17"/>
  <c r="J102" i="17"/>
  <c r="K102" i="17"/>
  <c r="F103" i="17"/>
  <c r="G103" i="17"/>
  <c r="H103" i="17"/>
  <c r="J103" i="17"/>
  <c r="K103" i="17"/>
  <c r="F104" i="17"/>
  <c r="G104" i="17"/>
  <c r="H104" i="17"/>
  <c r="J104" i="17"/>
  <c r="K104" i="17"/>
  <c r="F105" i="17"/>
  <c r="G105" i="17"/>
  <c r="H105" i="17"/>
  <c r="J105" i="17"/>
  <c r="K105" i="17"/>
  <c r="F106" i="17"/>
  <c r="G106" i="17"/>
  <c r="H106" i="17"/>
  <c r="J106" i="17"/>
  <c r="K106" i="17"/>
  <c r="F107" i="17"/>
  <c r="G107" i="17"/>
  <c r="H107" i="17"/>
  <c r="J107" i="17"/>
  <c r="K107" i="17"/>
  <c r="F108" i="17"/>
  <c r="G108" i="17"/>
  <c r="H108" i="17"/>
  <c r="J108" i="17"/>
  <c r="K108" i="17"/>
  <c r="F109" i="17"/>
  <c r="G109" i="17"/>
  <c r="H109" i="17"/>
  <c r="J109" i="17"/>
  <c r="K109" i="17"/>
  <c r="F110" i="17"/>
  <c r="G110" i="17"/>
  <c r="H110" i="17"/>
  <c r="J110" i="17"/>
  <c r="K110" i="17"/>
  <c r="F111" i="17"/>
  <c r="G111" i="17"/>
  <c r="H111" i="17"/>
  <c r="J111" i="17"/>
  <c r="K111" i="17"/>
  <c r="F112" i="17"/>
  <c r="G112" i="17"/>
  <c r="H112" i="17"/>
  <c r="J112" i="17"/>
  <c r="K112" i="17"/>
  <c r="F113" i="17"/>
  <c r="G113" i="17"/>
  <c r="H113" i="17"/>
  <c r="J113" i="17"/>
  <c r="K113" i="17"/>
  <c r="F114" i="17"/>
  <c r="G114" i="17"/>
  <c r="H114" i="17"/>
  <c r="J114" i="17"/>
  <c r="K114" i="17"/>
  <c r="F115" i="17"/>
  <c r="G115" i="17"/>
  <c r="H115" i="17"/>
  <c r="J115" i="17"/>
  <c r="K115" i="17"/>
  <c r="F116" i="17"/>
  <c r="G116" i="17"/>
  <c r="H116" i="17"/>
  <c r="J116" i="17"/>
  <c r="K116" i="17"/>
  <c r="F117" i="17"/>
  <c r="G117" i="17"/>
  <c r="H117" i="17"/>
  <c r="J117" i="17"/>
  <c r="K117" i="17"/>
  <c r="F118" i="17"/>
  <c r="G118" i="17"/>
  <c r="H118" i="17"/>
  <c r="J118" i="17"/>
  <c r="K118" i="17"/>
  <c r="F119" i="17"/>
  <c r="G119" i="17"/>
  <c r="H119" i="17"/>
  <c r="J119" i="17"/>
  <c r="K119" i="17"/>
  <c r="F120" i="17"/>
  <c r="G120" i="17"/>
  <c r="H120" i="17"/>
  <c r="J120" i="17"/>
  <c r="K120" i="17"/>
  <c r="F121" i="17"/>
  <c r="G121" i="17"/>
  <c r="H121" i="17"/>
  <c r="J121" i="17"/>
  <c r="K121" i="17"/>
  <c r="F122" i="17"/>
  <c r="G122" i="17"/>
  <c r="H122" i="17"/>
  <c r="J122" i="17"/>
  <c r="K122" i="17"/>
  <c r="F123" i="17"/>
  <c r="G123" i="17"/>
  <c r="H123" i="17"/>
  <c r="J123" i="17"/>
  <c r="K123" i="17"/>
  <c r="F124" i="17"/>
  <c r="G124" i="17"/>
  <c r="H124" i="17"/>
  <c r="J124" i="17"/>
  <c r="K124" i="17"/>
  <c r="F125" i="17"/>
  <c r="G125" i="17"/>
  <c r="H125" i="17"/>
  <c r="J125" i="17"/>
  <c r="K125" i="17"/>
  <c r="F126" i="17"/>
  <c r="G126" i="17"/>
  <c r="H126" i="17"/>
  <c r="J126" i="17"/>
  <c r="K126" i="17"/>
  <c r="F127" i="17"/>
  <c r="G127" i="17"/>
  <c r="H127" i="17"/>
  <c r="J127" i="17"/>
  <c r="K127" i="17"/>
  <c r="F128" i="17"/>
  <c r="G128" i="17"/>
  <c r="H128" i="17"/>
  <c r="J128" i="17"/>
  <c r="K128" i="17"/>
  <c r="F129" i="17"/>
  <c r="G129" i="17"/>
  <c r="H129" i="17"/>
  <c r="J129" i="17"/>
  <c r="K129" i="17"/>
  <c r="F130" i="17"/>
  <c r="G130" i="17"/>
  <c r="H130" i="17"/>
  <c r="F131" i="17"/>
  <c r="G131" i="17"/>
  <c r="H131" i="17"/>
  <c r="F132" i="17"/>
  <c r="G132" i="17"/>
  <c r="H132" i="17"/>
  <c r="F133" i="17"/>
  <c r="G133" i="17"/>
  <c r="H133" i="17"/>
  <c r="F134" i="17"/>
  <c r="G134" i="17"/>
  <c r="H134" i="17"/>
  <c r="F135" i="17"/>
  <c r="G135" i="17"/>
  <c r="H135" i="17"/>
  <c r="F136" i="17"/>
  <c r="G136" i="17"/>
  <c r="H136" i="17"/>
  <c r="F137" i="17"/>
  <c r="G137" i="17"/>
  <c r="H137" i="17"/>
  <c r="F138" i="17"/>
  <c r="G138" i="17"/>
  <c r="H138" i="17"/>
  <c r="F139" i="17"/>
  <c r="G139" i="17"/>
  <c r="H139" i="17"/>
  <c r="F140" i="17"/>
  <c r="G140" i="17"/>
  <c r="H140" i="17"/>
  <c r="F141" i="17"/>
  <c r="G141" i="17"/>
  <c r="H141" i="17"/>
  <c r="F142" i="17"/>
  <c r="G142" i="17"/>
  <c r="H142" i="17"/>
  <c r="F143" i="17"/>
  <c r="G143" i="17"/>
  <c r="H143" i="17"/>
  <c r="F144" i="17"/>
  <c r="G144" i="17"/>
  <c r="H144" i="17"/>
  <c r="F145" i="17"/>
  <c r="G145" i="17"/>
  <c r="H145" i="17"/>
  <c r="F146" i="17"/>
  <c r="G146" i="17"/>
  <c r="H146" i="17"/>
  <c r="F147" i="17"/>
  <c r="G147" i="17"/>
  <c r="H147" i="17"/>
  <c r="F148" i="17"/>
  <c r="G148" i="17"/>
  <c r="H148" i="17"/>
  <c r="F149" i="17"/>
  <c r="G149" i="17"/>
  <c r="H149" i="17"/>
  <c r="F150" i="17"/>
  <c r="G150" i="17"/>
  <c r="H150" i="17"/>
  <c r="F151" i="17"/>
  <c r="G151" i="17"/>
  <c r="H151" i="17"/>
  <c r="F152" i="17"/>
  <c r="G152" i="17"/>
  <c r="H152" i="17"/>
  <c r="F153" i="17"/>
  <c r="G153" i="17"/>
  <c r="H153" i="17"/>
  <c r="F154" i="17"/>
  <c r="G154" i="17"/>
  <c r="H154" i="17"/>
  <c r="F155" i="17"/>
  <c r="G155" i="17"/>
  <c r="H155" i="17"/>
  <c r="F156" i="17"/>
  <c r="G156" i="17"/>
  <c r="H156" i="17"/>
  <c r="F157" i="17"/>
  <c r="G157" i="17"/>
  <c r="H157" i="17"/>
  <c r="F158" i="17"/>
  <c r="G158" i="17"/>
  <c r="H158" i="17"/>
  <c r="F159" i="17"/>
  <c r="G159" i="17"/>
  <c r="H159" i="17"/>
  <c r="F160" i="17"/>
  <c r="G160" i="17"/>
  <c r="H160" i="17"/>
  <c r="F161" i="17"/>
  <c r="G161" i="17"/>
  <c r="H161" i="17"/>
  <c r="F162" i="17"/>
  <c r="G162" i="17"/>
  <c r="H162" i="17"/>
  <c r="F163" i="17"/>
  <c r="G163" i="17"/>
  <c r="H163" i="17"/>
  <c r="F164" i="17"/>
  <c r="G164" i="17"/>
  <c r="H164" i="17"/>
  <c r="F165" i="17"/>
  <c r="G165" i="17"/>
  <c r="H165" i="17"/>
  <c r="F166" i="17"/>
  <c r="G166" i="17"/>
  <c r="H166" i="17"/>
  <c r="F167" i="17"/>
  <c r="G167" i="17"/>
  <c r="H167" i="17"/>
  <c r="F168" i="17"/>
  <c r="G168" i="17"/>
  <c r="H168" i="17"/>
  <c r="F169" i="17"/>
  <c r="G169" i="17"/>
  <c r="H169" i="17"/>
  <c r="F170" i="17"/>
  <c r="G170" i="17"/>
  <c r="H170" i="17"/>
  <c r="F171" i="17"/>
  <c r="G171" i="17"/>
  <c r="H171" i="17"/>
  <c r="F172" i="17"/>
  <c r="G172" i="17"/>
  <c r="H172" i="17"/>
  <c r="F173" i="17"/>
  <c r="G173" i="17"/>
  <c r="H173" i="17"/>
  <c r="F174" i="17"/>
  <c r="G174" i="17"/>
  <c r="H174" i="17"/>
  <c r="F175" i="17"/>
  <c r="G175" i="17"/>
  <c r="H175" i="17"/>
  <c r="F176" i="17"/>
  <c r="G176" i="17"/>
  <c r="H176" i="17"/>
  <c r="F177" i="17"/>
  <c r="G177" i="17"/>
  <c r="H177" i="17"/>
  <c r="F178" i="17"/>
  <c r="G178" i="17"/>
  <c r="H178" i="17"/>
  <c r="F179" i="17"/>
  <c r="G179" i="17"/>
  <c r="H179" i="17"/>
  <c r="F180" i="17"/>
  <c r="G180" i="17"/>
  <c r="H180" i="17"/>
  <c r="F181" i="17"/>
  <c r="G181" i="17"/>
  <c r="H181" i="17"/>
  <c r="F182" i="17"/>
  <c r="G182" i="17"/>
  <c r="H182" i="17"/>
  <c r="F183" i="17"/>
  <c r="G183" i="17"/>
  <c r="H183" i="17"/>
  <c r="F184" i="17"/>
  <c r="G184" i="17"/>
  <c r="H184" i="17"/>
  <c r="F185" i="17"/>
  <c r="G185" i="17"/>
  <c r="H185" i="17"/>
  <c r="F186" i="17"/>
  <c r="G186" i="17"/>
  <c r="H186" i="17"/>
  <c r="F187" i="17"/>
  <c r="G187" i="17"/>
  <c r="H187" i="17"/>
  <c r="F188" i="17"/>
  <c r="G188" i="17"/>
  <c r="H188" i="17"/>
  <c r="F189" i="17"/>
  <c r="G189" i="17"/>
  <c r="H189" i="17"/>
  <c r="F190" i="17"/>
  <c r="G190" i="17"/>
  <c r="H190" i="17"/>
  <c r="F191" i="17"/>
  <c r="G191" i="17"/>
  <c r="H191" i="17"/>
  <c r="F192" i="17"/>
  <c r="G192" i="17"/>
  <c r="H192" i="17"/>
  <c r="F193" i="17"/>
  <c r="G193" i="17"/>
  <c r="H193" i="17"/>
  <c r="F194" i="17"/>
  <c r="G194" i="17"/>
  <c r="H194" i="17"/>
  <c r="F195" i="17"/>
  <c r="G195" i="17"/>
  <c r="H195" i="17"/>
  <c r="F196" i="17"/>
  <c r="G196" i="17"/>
  <c r="H196" i="17"/>
  <c r="F197" i="17"/>
  <c r="G197" i="17"/>
  <c r="H197" i="17"/>
  <c r="F198" i="17"/>
  <c r="G198" i="17"/>
  <c r="H198" i="17"/>
  <c r="F199" i="17"/>
  <c r="G199" i="17"/>
  <c r="H199" i="17"/>
  <c r="F200" i="17"/>
  <c r="G200" i="17"/>
  <c r="H200" i="17"/>
  <c r="F201" i="17"/>
  <c r="G201" i="17"/>
  <c r="H201" i="17"/>
  <c r="F202" i="17"/>
  <c r="G202" i="17"/>
  <c r="H202" i="17"/>
  <c r="F203" i="17"/>
  <c r="G203" i="17"/>
  <c r="H203" i="17"/>
  <c r="F204" i="17"/>
  <c r="G204" i="17"/>
  <c r="H204" i="17"/>
  <c r="F205" i="17"/>
  <c r="G205" i="17"/>
  <c r="H205" i="17"/>
  <c r="F206" i="17"/>
  <c r="G206" i="17"/>
  <c r="H206" i="17"/>
  <c r="F207" i="17"/>
  <c r="G207" i="17"/>
  <c r="H207" i="17"/>
  <c r="F208" i="17"/>
  <c r="G208" i="17"/>
  <c r="H208" i="17"/>
  <c r="F209" i="17"/>
  <c r="G209" i="17"/>
  <c r="H209" i="17"/>
  <c r="F210" i="17"/>
  <c r="G210" i="17"/>
  <c r="H210" i="17"/>
  <c r="F211" i="17"/>
  <c r="G211" i="17"/>
  <c r="H211" i="17"/>
  <c r="F212" i="17"/>
  <c r="G212" i="17"/>
  <c r="H212" i="17"/>
  <c r="F213" i="17"/>
  <c r="G213" i="17"/>
  <c r="H213" i="17"/>
  <c r="F214" i="17"/>
  <c r="G214" i="17"/>
  <c r="H214" i="17"/>
  <c r="F215" i="17"/>
  <c r="G215" i="17"/>
  <c r="H215" i="17"/>
  <c r="F216" i="17"/>
  <c r="G216" i="17"/>
  <c r="H216" i="17"/>
  <c r="F217" i="17"/>
  <c r="G217" i="17"/>
  <c r="H217" i="17"/>
  <c r="F218" i="17"/>
  <c r="G218" i="17"/>
  <c r="H218" i="17"/>
  <c r="F219" i="17"/>
  <c r="G219" i="17"/>
  <c r="H219" i="17"/>
  <c r="F220" i="17"/>
  <c r="G220" i="17"/>
  <c r="H220" i="17"/>
  <c r="F221" i="17"/>
  <c r="G221" i="17"/>
  <c r="H221" i="17"/>
  <c r="F222" i="17"/>
  <c r="G222" i="17"/>
  <c r="H222" i="17"/>
  <c r="F223" i="17"/>
  <c r="G223" i="17"/>
  <c r="H223" i="17"/>
  <c r="F224" i="17"/>
  <c r="G224" i="17"/>
  <c r="H224" i="17"/>
  <c r="F225" i="17"/>
  <c r="G225" i="17"/>
  <c r="H225" i="17"/>
  <c r="F226" i="17"/>
  <c r="G226" i="17"/>
  <c r="H226" i="17"/>
  <c r="F227" i="17"/>
  <c r="G227" i="17"/>
  <c r="H227" i="17"/>
  <c r="F228" i="17"/>
  <c r="G228" i="17"/>
  <c r="H228" i="17"/>
  <c r="F229" i="17"/>
  <c r="G229" i="17"/>
  <c r="H229" i="17"/>
  <c r="F230" i="17"/>
  <c r="G230" i="17"/>
  <c r="H230" i="17"/>
  <c r="F231" i="17"/>
  <c r="G231" i="17"/>
  <c r="H231" i="17"/>
  <c r="F232" i="17"/>
  <c r="G232" i="17"/>
  <c r="H232" i="17"/>
  <c r="F233" i="17"/>
  <c r="G233" i="17"/>
  <c r="H233" i="17"/>
  <c r="F234" i="17"/>
  <c r="G234" i="17"/>
  <c r="H234" i="17"/>
  <c r="F235" i="17"/>
  <c r="G235" i="17"/>
  <c r="H235" i="17"/>
  <c r="F236" i="17"/>
  <c r="G236" i="17"/>
  <c r="H236" i="17"/>
  <c r="F237" i="17"/>
  <c r="G237" i="17"/>
  <c r="H237" i="17"/>
  <c r="F238" i="17"/>
  <c r="G238" i="17"/>
  <c r="H238" i="17"/>
  <c r="F239" i="17"/>
  <c r="G239" i="17"/>
  <c r="H239" i="17"/>
  <c r="F240" i="17"/>
  <c r="G240" i="17"/>
  <c r="H240" i="17"/>
  <c r="F241" i="17"/>
  <c r="G241" i="17"/>
  <c r="H241" i="17"/>
  <c r="F242" i="17"/>
  <c r="G242" i="17"/>
  <c r="H242" i="17"/>
  <c r="F243" i="17"/>
  <c r="G243" i="17"/>
  <c r="H243" i="17"/>
  <c r="F244" i="17"/>
  <c r="G244" i="17"/>
  <c r="H244" i="17"/>
  <c r="F245" i="17"/>
  <c r="G245" i="17"/>
  <c r="H245" i="17"/>
  <c r="F246" i="17"/>
  <c r="G246" i="17"/>
  <c r="H246" i="17"/>
  <c r="F247" i="17"/>
  <c r="G247" i="17"/>
  <c r="H247" i="17"/>
  <c r="F248" i="17"/>
  <c r="G248" i="17"/>
  <c r="H248" i="17"/>
  <c r="F249" i="17"/>
  <c r="G249" i="17"/>
  <c r="H249" i="17"/>
  <c r="F250" i="17"/>
  <c r="G250" i="17"/>
  <c r="H250" i="17"/>
  <c r="F251" i="17"/>
  <c r="G251" i="17"/>
  <c r="H251" i="17"/>
  <c r="F252" i="17"/>
  <c r="G252" i="17"/>
  <c r="H252" i="17"/>
  <c r="F253" i="17"/>
  <c r="G253" i="17"/>
  <c r="H253" i="17"/>
  <c r="F254" i="17"/>
  <c r="G254" i="17"/>
  <c r="H254" i="17"/>
  <c r="F255" i="17"/>
  <c r="G255" i="17"/>
  <c r="H255" i="17"/>
  <c r="F256" i="17"/>
  <c r="G256" i="17"/>
  <c r="H256" i="17"/>
  <c r="F257" i="17"/>
  <c r="G257" i="17"/>
  <c r="H257" i="17"/>
  <c r="F258" i="17"/>
  <c r="G258" i="17"/>
  <c r="H258" i="17"/>
  <c r="F259" i="17"/>
  <c r="G259" i="17"/>
  <c r="H259" i="17"/>
  <c r="F260" i="17"/>
  <c r="G260" i="17"/>
  <c r="H260" i="17"/>
  <c r="F261" i="17"/>
  <c r="G261" i="17"/>
  <c r="H261" i="17"/>
  <c r="F262" i="17"/>
  <c r="G262" i="17"/>
  <c r="H262" i="17"/>
  <c r="F263" i="17"/>
  <c r="G263" i="17"/>
  <c r="H263" i="17"/>
  <c r="F264" i="17"/>
  <c r="G264" i="17"/>
  <c r="H264" i="17"/>
  <c r="F265" i="17"/>
  <c r="G265" i="17"/>
  <c r="H265" i="17"/>
  <c r="F266" i="17"/>
  <c r="G266" i="17"/>
  <c r="H266" i="17"/>
  <c r="F267" i="17"/>
  <c r="G267" i="17"/>
  <c r="H267" i="17"/>
  <c r="F268" i="17"/>
  <c r="G268" i="17"/>
  <c r="H268" i="17"/>
  <c r="F269" i="17"/>
  <c r="G269" i="17"/>
  <c r="H269" i="17"/>
  <c r="F270" i="17"/>
  <c r="G270" i="17"/>
  <c r="H270" i="17"/>
  <c r="F271" i="17"/>
  <c r="G271" i="17"/>
  <c r="H271" i="17"/>
  <c r="F272" i="17"/>
  <c r="G272" i="17"/>
  <c r="H272" i="17"/>
  <c r="F273" i="17"/>
  <c r="G273" i="17"/>
  <c r="H273" i="17"/>
  <c r="F274" i="17"/>
  <c r="G274" i="17"/>
  <c r="H274" i="17"/>
  <c r="F275" i="17"/>
  <c r="G275" i="17"/>
  <c r="H275" i="17"/>
  <c r="F276" i="17"/>
  <c r="G276" i="17"/>
  <c r="H276" i="17"/>
  <c r="F277" i="17"/>
  <c r="G277" i="17"/>
  <c r="H277" i="17"/>
  <c r="F278" i="17"/>
  <c r="G278" i="17"/>
  <c r="H278" i="17"/>
  <c r="F279" i="17"/>
  <c r="G279" i="17"/>
  <c r="H279" i="17"/>
  <c r="F280" i="17"/>
  <c r="G280" i="17"/>
  <c r="H280" i="17"/>
  <c r="F281" i="17"/>
  <c r="G281" i="17"/>
  <c r="H281" i="17"/>
  <c r="F282" i="17"/>
  <c r="G282" i="17"/>
  <c r="H282" i="17"/>
  <c r="F283" i="17"/>
  <c r="G283" i="17"/>
  <c r="H283" i="17"/>
  <c r="F284" i="17"/>
  <c r="G284" i="17"/>
  <c r="H284" i="17"/>
  <c r="F285" i="17"/>
  <c r="G285" i="17"/>
  <c r="H285" i="17"/>
  <c r="F286" i="17"/>
  <c r="G286" i="17"/>
  <c r="H286" i="17"/>
  <c r="F287" i="17"/>
  <c r="G287" i="17"/>
  <c r="H287" i="17"/>
  <c r="F288" i="17"/>
  <c r="G288" i="17"/>
  <c r="H288" i="17"/>
  <c r="F289" i="17"/>
  <c r="G289" i="17"/>
  <c r="H289" i="17"/>
  <c r="F290" i="17"/>
  <c r="G290" i="17"/>
  <c r="H290" i="17"/>
  <c r="F291" i="17"/>
  <c r="G291" i="17"/>
  <c r="H291" i="17"/>
  <c r="F292" i="17"/>
  <c r="G292" i="17"/>
  <c r="H292" i="17"/>
  <c r="F293" i="17"/>
  <c r="G293" i="17"/>
  <c r="H293" i="17"/>
  <c r="F294" i="17"/>
  <c r="G294" i="17"/>
  <c r="H294" i="17"/>
  <c r="F295" i="17"/>
  <c r="G295" i="17"/>
  <c r="H295" i="17"/>
  <c r="F296" i="17"/>
  <c r="G296" i="17"/>
  <c r="H296" i="17"/>
  <c r="F297" i="17"/>
  <c r="G297" i="17"/>
  <c r="H297" i="17"/>
  <c r="F298" i="17"/>
  <c r="G298" i="17"/>
  <c r="H298" i="17"/>
  <c r="F299" i="17"/>
  <c r="G299" i="17"/>
  <c r="H299" i="17"/>
  <c r="F300" i="17"/>
  <c r="G300" i="17"/>
  <c r="H300" i="17"/>
  <c r="F301" i="17"/>
  <c r="G301" i="17"/>
  <c r="H301" i="17"/>
  <c r="F302" i="17"/>
  <c r="G302" i="17"/>
  <c r="H302" i="17"/>
  <c r="F303" i="17"/>
  <c r="G303" i="17"/>
  <c r="H303" i="17"/>
  <c r="F304" i="17"/>
  <c r="G304" i="17"/>
  <c r="H304" i="17"/>
  <c r="F305" i="17"/>
  <c r="G305" i="17"/>
  <c r="H305" i="17"/>
  <c r="F306" i="17"/>
  <c r="G306" i="17"/>
  <c r="H306" i="17"/>
  <c r="F307" i="17"/>
  <c r="G307" i="17"/>
  <c r="H307" i="17"/>
  <c r="F308" i="17"/>
  <c r="G308" i="17"/>
  <c r="H308" i="17"/>
  <c r="F309" i="17"/>
  <c r="G309" i="17"/>
  <c r="H309" i="17"/>
  <c r="F310" i="17"/>
  <c r="G310" i="17"/>
  <c r="H310" i="17"/>
  <c r="F311" i="17"/>
  <c r="G311" i="17"/>
  <c r="H311" i="17"/>
  <c r="F312" i="17"/>
  <c r="G312" i="17"/>
  <c r="H312" i="17"/>
  <c r="F313" i="17"/>
  <c r="G313" i="17"/>
  <c r="H313" i="17"/>
  <c r="F314" i="17"/>
  <c r="G314" i="17"/>
  <c r="H314" i="17"/>
  <c r="F315" i="17"/>
  <c r="G315" i="17"/>
  <c r="H315" i="17"/>
  <c r="F316" i="17"/>
  <c r="G316" i="17"/>
  <c r="H316" i="17"/>
  <c r="F317" i="17"/>
  <c r="G317" i="17"/>
  <c r="H317" i="17"/>
  <c r="F318" i="17"/>
  <c r="G318" i="17"/>
  <c r="H318" i="17"/>
  <c r="F319" i="17"/>
  <c r="G319" i="17"/>
  <c r="H319" i="17"/>
  <c r="F320" i="17"/>
  <c r="G320" i="17"/>
  <c r="H320" i="17"/>
  <c r="F321" i="17"/>
  <c r="G321" i="17"/>
  <c r="H321" i="17"/>
  <c r="F322" i="17"/>
  <c r="G322" i="17"/>
  <c r="H322" i="17"/>
  <c r="F323" i="17"/>
  <c r="G323" i="17"/>
  <c r="H323" i="17"/>
  <c r="F324" i="17"/>
  <c r="G324" i="17"/>
  <c r="H324" i="17"/>
  <c r="F325" i="17"/>
  <c r="G325" i="17"/>
  <c r="H325" i="17"/>
  <c r="F326" i="17"/>
  <c r="G326" i="17"/>
  <c r="H326" i="17"/>
  <c r="F327" i="17"/>
  <c r="G327" i="17"/>
  <c r="H327" i="17"/>
  <c r="F328" i="17"/>
  <c r="G328" i="17"/>
  <c r="H328" i="17"/>
  <c r="F329" i="17"/>
  <c r="G329" i="17"/>
  <c r="H329" i="17"/>
  <c r="F330" i="17"/>
  <c r="G330" i="17"/>
  <c r="H330" i="17"/>
  <c r="F331" i="17"/>
  <c r="G331" i="17"/>
  <c r="H331" i="17"/>
  <c r="F332" i="17"/>
  <c r="G332" i="17"/>
  <c r="H332" i="17"/>
  <c r="F333" i="17"/>
  <c r="G333" i="17"/>
  <c r="H333" i="17"/>
  <c r="F334" i="17"/>
  <c r="G334" i="17"/>
  <c r="H334" i="17"/>
  <c r="F335" i="17"/>
  <c r="G335" i="17"/>
  <c r="H335" i="17"/>
  <c r="F336" i="17"/>
  <c r="G336" i="17"/>
  <c r="H336" i="17"/>
  <c r="F337" i="17"/>
  <c r="G337" i="17"/>
  <c r="H337" i="17"/>
  <c r="F338" i="17"/>
  <c r="G338" i="17"/>
  <c r="H338" i="17"/>
  <c r="F339" i="17"/>
  <c r="G339" i="17"/>
  <c r="H339" i="17"/>
  <c r="F340" i="17"/>
  <c r="G340" i="17"/>
  <c r="H340" i="17"/>
  <c r="F341" i="17"/>
  <c r="G341" i="17"/>
  <c r="H341" i="17"/>
  <c r="F342" i="17"/>
  <c r="G342" i="17"/>
  <c r="H342" i="17"/>
  <c r="F343" i="17"/>
  <c r="G343" i="17"/>
  <c r="H343" i="17"/>
  <c r="F344" i="17"/>
  <c r="G344" i="17"/>
  <c r="H344" i="17"/>
  <c r="F345" i="17"/>
  <c r="G345" i="17"/>
  <c r="H345" i="17"/>
  <c r="F346" i="17"/>
  <c r="G346" i="17"/>
  <c r="H346" i="17"/>
  <c r="F347" i="17"/>
  <c r="G347" i="17"/>
  <c r="H347" i="17"/>
  <c r="F348" i="17"/>
  <c r="G348" i="17"/>
  <c r="H348" i="17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AW3" i="31"/>
  <c r="AX3" i="31"/>
  <c r="AY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  <c r="CE3" i="31"/>
  <c r="CF3" i="31"/>
  <c r="CG3" i="31"/>
  <c r="CH3" i="31"/>
  <c r="CI3" i="31"/>
  <c r="CJ3" i="31"/>
  <c r="CK3" i="31"/>
  <c r="CL3" i="31"/>
  <c r="CM3" i="31"/>
  <c r="CN3" i="31"/>
  <c r="CO3" i="31"/>
  <c r="CP3" i="31"/>
  <c r="CQ3" i="31"/>
  <c r="CR3" i="31"/>
  <c r="CS3" i="31"/>
  <c r="CT3" i="31"/>
  <c r="CU3" i="31"/>
  <c r="CV3" i="31"/>
  <c r="CW3" i="31"/>
  <c r="CX3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Y4" i="31"/>
  <c r="AZ4" i="31"/>
  <c r="BA4" i="31"/>
  <c r="BB4" i="31"/>
  <c r="BC4" i="31"/>
  <c r="BD4" i="31"/>
  <c r="BE4" i="31"/>
  <c r="BF4" i="31"/>
  <c r="BG4" i="31"/>
  <c r="BH4" i="31"/>
  <c r="BI4" i="31"/>
  <c r="BJ4" i="31"/>
  <c r="BK4" i="31"/>
  <c r="BL4" i="31"/>
  <c r="BM4" i="31"/>
  <c r="BN4" i="31"/>
  <c r="BO4" i="31"/>
  <c r="BP4" i="31"/>
  <c r="BQ4" i="31"/>
  <c r="BR4" i="31"/>
  <c r="BS4" i="31"/>
  <c r="BT4" i="31"/>
  <c r="BU4" i="31"/>
  <c r="BV4" i="31"/>
  <c r="BW4" i="31"/>
  <c r="BX4" i="31"/>
  <c r="BY4" i="31"/>
  <c r="BZ4" i="31"/>
  <c r="CA4" i="31"/>
  <c r="CB4" i="31"/>
  <c r="CC4" i="31"/>
  <c r="CD4" i="31"/>
  <c r="CE4" i="31"/>
  <c r="CF4" i="31"/>
  <c r="CG4" i="31"/>
  <c r="CH4" i="31"/>
  <c r="CI4" i="31"/>
  <c r="CJ4" i="31"/>
  <c r="CK4" i="31"/>
  <c r="CL4" i="31"/>
  <c r="CM4" i="31"/>
  <c r="CN4" i="31"/>
  <c r="CO4" i="31"/>
  <c r="CP4" i="31"/>
  <c r="CQ4" i="31"/>
  <c r="CR4" i="31"/>
  <c r="CS4" i="31"/>
  <c r="CT4" i="31"/>
  <c r="CU4" i="31"/>
  <c r="CV4" i="31"/>
  <c r="CW4" i="31"/>
  <c r="CX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AP6" i="31"/>
  <c r="AQ6" i="31"/>
  <c r="AR6" i="31"/>
  <c r="AS6" i="31"/>
  <c r="AT6" i="31"/>
  <c r="AU6" i="31"/>
  <c r="AV6" i="31"/>
  <c r="AW6" i="31"/>
  <c r="AX6" i="31"/>
  <c r="AY6" i="31"/>
  <c r="BA6" i="31"/>
  <c r="BB6" i="31"/>
  <c r="BC6" i="31"/>
  <c r="BD6" i="31"/>
  <c r="BE6" i="31"/>
  <c r="BF6" i="31"/>
  <c r="BG6" i="31"/>
  <c r="BH6" i="31"/>
  <c r="BI6" i="31"/>
  <c r="BJ6" i="31"/>
  <c r="BK6" i="31"/>
  <c r="BL6" i="31"/>
  <c r="BM6" i="31"/>
  <c r="BN6" i="31"/>
  <c r="BO6" i="31"/>
  <c r="BP6" i="31"/>
  <c r="BQ6" i="31"/>
  <c r="BR6" i="31"/>
  <c r="BS6" i="31"/>
  <c r="BT6" i="31"/>
  <c r="BU6" i="31"/>
  <c r="BV6" i="31"/>
  <c r="BW6" i="31"/>
  <c r="BX6" i="31"/>
  <c r="BY6" i="31"/>
  <c r="BZ6" i="31"/>
  <c r="CA6" i="31"/>
  <c r="CB6" i="31"/>
  <c r="CC6" i="31"/>
  <c r="CD6" i="31"/>
  <c r="CE6" i="31"/>
  <c r="CF6" i="31"/>
  <c r="CG6" i="31"/>
  <c r="CH6" i="31"/>
  <c r="CI6" i="31"/>
  <c r="CJ6" i="31"/>
  <c r="CK6" i="31"/>
  <c r="CL6" i="31"/>
  <c r="CM6" i="31"/>
  <c r="CN6" i="31"/>
  <c r="CO6" i="31"/>
  <c r="CP6" i="31"/>
  <c r="CQ6" i="31"/>
  <c r="CR6" i="31"/>
  <c r="CS6" i="31"/>
  <c r="CT6" i="31"/>
  <c r="CU6" i="31"/>
  <c r="CV6" i="31"/>
  <c r="CW6" i="31"/>
  <c r="CX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AX8" i="31"/>
  <c r="AY8" i="31"/>
  <c r="BA8" i="31"/>
  <c r="BB8" i="31"/>
  <c r="BC8" i="31"/>
  <c r="BD8" i="31"/>
  <c r="BE8" i="31"/>
  <c r="BF8" i="3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F8" i="31"/>
  <c r="CG8" i="31"/>
  <c r="CH8" i="31"/>
  <c r="CI8" i="31"/>
  <c r="CJ8" i="31"/>
  <c r="CK8" i="31"/>
  <c r="CL8" i="31"/>
  <c r="CM8" i="31"/>
  <c r="CN8" i="31"/>
  <c r="CO8" i="31"/>
  <c r="CP8" i="31"/>
  <c r="CQ8" i="31"/>
  <c r="CR8" i="31"/>
  <c r="CS8" i="31"/>
  <c r="CT8" i="31"/>
  <c r="CU8" i="31"/>
  <c r="CV8" i="31"/>
  <c r="CW8" i="31"/>
  <c r="CX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L6" i="37"/>
  <c r="M6" i="37"/>
  <c r="N6" i="37"/>
  <c r="P6" i="37"/>
  <c r="Q6" i="37"/>
  <c r="R6" i="37"/>
  <c r="T6" i="37"/>
  <c r="U6" i="37"/>
  <c r="V6" i="37"/>
  <c r="Y6" i="37"/>
  <c r="L7" i="37"/>
  <c r="M7" i="37"/>
  <c r="N7" i="37"/>
  <c r="P7" i="37"/>
  <c r="Q7" i="37"/>
  <c r="R7" i="37"/>
  <c r="T7" i="37"/>
  <c r="U7" i="37"/>
  <c r="V7" i="37"/>
  <c r="Y7" i="37"/>
  <c r="L8" i="37"/>
  <c r="M8" i="37"/>
  <c r="N8" i="37"/>
  <c r="P8" i="37"/>
  <c r="Q8" i="37"/>
  <c r="R8" i="37"/>
  <c r="T8" i="37"/>
  <c r="U8" i="37"/>
  <c r="V8" i="37"/>
  <c r="Y8" i="37"/>
  <c r="L9" i="37"/>
  <c r="M9" i="37"/>
  <c r="N9" i="37"/>
  <c r="P9" i="37"/>
  <c r="Q9" i="37"/>
  <c r="R9" i="37"/>
  <c r="T9" i="37"/>
  <c r="U9" i="37"/>
  <c r="V9" i="37"/>
  <c r="Y9" i="37"/>
  <c r="L10" i="37"/>
  <c r="M10" i="37"/>
  <c r="N10" i="37"/>
  <c r="P10" i="37"/>
  <c r="Q10" i="37"/>
  <c r="R10" i="37"/>
  <c r="T10" i="37"/>
  <c r="U10" i="37"/>
  <c r="V10" i="37"/>
  <c r="Y10" i="37"/>
  <c r="G13" i="37"/>
  <c r="H13" i="37"/>
  <c r="I13" i="37"/>
  <c r="J13" i="37"/>
  <c r="L13" i="37"/>
  <c r="M13" i="37"/>
  <c r="N13" i="37"/>
  <c r="P13" i="37"/>
  <c r="Q13" i="37"/>
  <c r="R13" i="37"/>
  <c r="Y13" i="37"/>
  <c r="G14" i="37"/>
  <c r="H14" i="37"/>
  <c r="I14" i="37"/>
  <c r="J14" i="37"/>
  <c r="L14" i="37"/>
  <c r="M14" i="37"/>
  <c r="N14" i="37"/>
  <c r="P14" i="37"/>
  <c r="Q14" i="37"/>
  <c r="R14" i="37"/>
  <c r="Y14" i="37"/>
  <c r="G15" i="37"/>
  <c r="H15" i="37"/>
  <c r="I15" i="37"/>
  <c r="J15" i="37"/>
  <c r="L15" i="37"/>
  <c r="M15" i="37"/>
  <c r="N15" i="37"/>
  <c r="P15" i="37"/>
  <c r="Q15" i="37"/>
  <c r="R15" i="37"/>
  <c r="Y15" i="37"/>
  <c r="G16" i="37"/>
  <c r="H16" i="37"/>
  <c r="I16" i="37"/>
  <c r="J16" i="37"/>
  <c r="L16" i="37"/>
  <c r="M16" i="37"/>
  <c r="N16" i="37"/>
  <c r="P16" i="37"/>
  <c r="Q16" i="37"/>
  <c r="R16" i="37"/>
  <c r="Y16" i="37"/>
  <c r="G17" i="37"/>
  <c r="H17" i="37"/>
  <c r="I17" i="37"/>
  <c r="J17" i="37"/>
  <c r="L17" i="37"/>
  <c r="M17" i="37"/>
  <c r="N17" i="37"/>
  <c r="P17" i="37"/>
  <c r="Q17" i="37"/>
  <c r="R17" i="37"/>
  <c r="Y17" i="37"/>
  <c r="G18" i="37"/>
  <c r="H18" i="37"/>
  <c r="I18" i="37"/>
  <c r="J18" i="37"/>
  <c r="L18" i="37"/>
  <c r="M18" i="37"/>
  <c r="N18" i="37"/>
  <c r="P18" i="37"/>
  <c r="Q18" i="37"/>
  <c r="R18" i="37"/>
  <c r="Y18" i="37"/>
  <c r="G19" i="37"/>
  <c r="H19" i="37"/>
  <c r="I19" i="37"/>
  <c r="J19" i="37"/>
  <c r="L19" i="37"/>
  <c r="M19" i="37"/>
  <c r="N19" i="37"/>
  <c r="P19" i="37"/>
  <c r="Q19" i="37"/>
  <c r="R19" i="37"/>
  <c r="Y19" i="37"/>
  <c r="G20" i="37"/>
  <c r="H20" i="37"/>
  <c r="I20" i="37"/>
  <c r="J20" i="37"/>
  <c r="L20" i="37"/>
  <c r="M20" i="37"/>
  <c r="N20" i="37"/>
  <c r="P20" i="37"/>
  <c r="Q20" i="37"/>
  <c r="R20" i="37"/>
  <c r="Y20" i="37"/>
  <c r="G21" i="37"/>
  <c r="H21" i="37"/>
  <c r="I21" i="37"/>
  <c r="J21" i="37"/>
  <c r="L21" i="37"/>
  <c r="M21" i="37"/>
  <c r="N21" i="37"/>
  <c r="P21" i="37"/>
  <c r="Q21" i="37"/>
  <c r="R21" i="37"/>
  <c r="Y21" i="37"/>
  <c r="G22" i="37"/>
  <c r="H22" i="37"/>
  <c r="I22" i="37"/>
  <c r="J22" i="37"/>
  <c r="L22" i="37"/>
  <c r="M22" i="37"/>
  <c r="N22" i="37"/>
  <c r="P22" i="37"/>
  <c r="Q22" i="37"/>
  <c r="R22" i="37"/>
  <c r="Y22" i="37"/>
  <c r="G23" i="37"/>
  <c r="H23" i="37"/>
  <c r="I23" i="37"/>
  <c r="J23" i="37"/>
  <c r="L23" i="37"/>
  <c r="M23" i="37"/>
  <c r="N23" i="37"/>
  <c r="P23" i="37"/>
  <c r="Q23" i="37"/>
  <c r="R23" i="37"/>
  <c r="Y23" i="37"/>
  <c r="G24" i="37"/>
  <c r="H24" i="37"/>
  <c r="I24" i="37"/>
  <c r="J24" i="37"/>
  <c r="L24" i="37"/>
  <c r="M24" i="37"/>
  <c r="N24" i="37"/>
  <c r="P24" i="37"/>
  <c r="Q24" i="37"/>
  <c r="R24" i="37"/>
  <c r="Y24" i="37"/>
  <c r="G25" i="37"/>
  <c r="H25" i="37"/>
  <c r="I25" i="37"/>
  <c r="J25" i="37"/>
  <c r="L25" i="37"/>
  <c r="M25" i="37"/>
  <c r="N25" i="37"/>
  <c r="P25" i="37"/>
  <c r="Q25" i="37"/>
  <c r="R25" i="37"/>
  <c r="Y25" i="37"/>
  <c r="G26" i="37"/>
  <c r="H26" i="37"/>
  <c r="I26" i="37"/>
  <c r="J26" i="37"/>
  <c r="L26" i="37"/>
  <c r="M26" i="37"/>
  <c r="N26" i="37"/>
  <c r="P26" i="37"/>
  <c r="Q26" i="37"/>
  <c r="R26" i="37"/>
  <c r="Y26" i="37"/>
  <c r="G27" i="37"/>
  <c r="H27" i="37"/>
  <c r="I27" i="37"/>
  <c r="J27" i="37"/>
  <c r="L27" i="37"/>
  <c r="M27" i="37"/>
  <c r="N27" i="37"/>
  <c r="P27" i="37"/>
  <c r="Q27" i="37"/>
  <c r="R27" i="37"/>
  <c r="Y27" i="37"/>
  <c r="G28" i="37"/>
  <c r="H28" i="37"/>
  <c r="I28" i="37"/>
  <c r="J28" i="37"/>
  <c r="L28" i="37"/>
  <c r="M28" i="37"/>
  <c r="N28" i="37"/>
  <c r="P28" i="37"/>
  <c r="Q28" i="37"/>
  <c r="R28" i="37"/>
  <c r="Y28" i="37"/>
  <c r="G29" i="37"/>
  <c r="H29" i="37"/>
  <c r="I29" i="37"/>
  <c r="J29" i="37"/>
  <c r="L29" i="37"/>
  <c r="M29" i="37"/>
  <c r="N29" i="37"/>
  <c r="P29" i="37"/>
  <c r="Q29" i="37"/>
  <c r="R29" i="37"/>
  <c r="Y29" i="37"/>
  <c r="G30" i="37"/>
  <c r="H30" i="37"/>
  <c r="I30" i="37"/>
  <c r="J30" i="37"/>
  <c r="L30" i="37"/>
  <c r="M30" i="37"/>
  <c r="N30" i="37"/>
  <c r="P30" i="37"/>
  <c r="Q30" i="37"/>
  <c r="R30" i="37"/>
  <c r="Y30" i="37"/>
  <c r="G31" i="37"/>
  <c r="H31" i="37"/>
  <c r="I31" i="37"/>
  <c r="J31" i="37"/>
  <c r="L31" i="37"/>
  <c r="M31" i="37"/>
  <c r="N31" i="37"/>
  <c r="P31" i="37"/>
  <c r="Q31" i="37"/>
  <c r="R31" i="37"/>
  <c r="Y31" i="37"/>
</calcChain>
</file>

<file path=xl/sharedStrings.xml><?xml version="1.0" encoding="utf-8"?>
<sst xmlns="http://schemas.openxmlformats.org/spreadsheetml/2006/main" count="1174" uniqueCount="302">
  <si>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</si>
  <si>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</si>
  <si>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</si>
  <si>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</si>
  <si>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</si>
  <si>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</si>
  <si>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</si>
  <si>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</si>
  <si>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</si>
  <si>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</si>
  <si>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</si>
  <si>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</si>
  <si>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</si>
  <si>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</si>
  <si>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</si>
  <si>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</si>
  <si>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</si>
  <si>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</si>
  <si>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</si>
  <si>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</si>
  <si>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</si>
  <si>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</si>
  <si>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</si>
  <si>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</si>
  <si>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</si>
  <si>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</si>
  <si>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</si>
  <si>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</si>
  <si>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</si>
  <si>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</si>
  <si>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</si>
  <si>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</si>
  <si>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</si>
  <si>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</si>
  <si>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</si>
  <si>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</si>
  <si>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</si>
  <si>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</si>
  <si>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</si>
  <si>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</si>
  <si>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</si>
  <si>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</si>
  <si>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</si>
  <si>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</si>
  <si>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</si>
  <si>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</si>
  <si>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</si>
  <si>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</si>
  <si>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</si>
  <si>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</si>
  <si>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</si>
  <si>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</si>
  <si>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</si>
  <si>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</si>
  <si>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</si>
  <si>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</si>
  <si>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</si>
  <si>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</si>
  <si>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</si>
  <si>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</si>
  <si>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</si>
  <si>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</si>
  <si>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</si>
  <si>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</si>
  <si>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</si>
  <si>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</si>
  <si>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</si>
  <si>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</si>
  <si>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</si>
  <si>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</si>
  <si>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</si>
  <si>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</si>
  <si>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</si>
  <si>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</si>
  <si>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</si>
  <si>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</si>
  <si>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</si>
  <si>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</si>
  <si>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</si>
  <si>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</si>
  <si>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</si>
  <si>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</si>
  <si>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</si>
  <si>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</si>
  <si>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</si>
  <si>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</si>
  <si>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</si>
  <si>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</si>
  <si>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</si>
  <si>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</si>
  <si>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</si>
  <si>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</si>
  <si>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</si>
  <si>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YES. PORT</t>
  </si>
  <si>
    <t>PORTFOLIO</t>
  </si>
  <si>
    <t>FIXED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</si>
  <si>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</si>
  <si>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</si>
  <si>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</si>
  <si>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</si>
  <si>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</si>
  <si>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</si>
  <si>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</si>
  <si>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</si>
  <si>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</si>
  <si>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</si>
  <si>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</si>
  <si>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</si>
  <si>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</si>
  <si>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</si>
  <si>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</si>
  <si>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</si>
  <si>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</si>
  <si>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</si>
  <si>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</si>
  <si>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</si>
  <si>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</si>
  <si>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</si>
  <si>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</si>
  <si>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</si>
  <si>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</si>
  <si>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</si>
  <si>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</si>
  <si>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</si>
  <si>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</si>
  <si>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</si>
  <si>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</si>
  <si>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</si>
  <si>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</si>
  <si>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</si>
  <si>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</si>
  <si>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</si>
  <si>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</si>
  <si>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</si>
  <si>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</si>
  <si>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OCT-00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</si>
  <si>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</si>
  <si>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</si>
  <si>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</si>
  <si>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</si>
  <si>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</si>
  <si>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</si>
  <si>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</si>
  <si>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</si>
  <si>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</si>
  <si>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</si>
  <si>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</si>
  <si>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</si>
  <si>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</si>
  <si>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</si>
  <si>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</si>
  <si>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</si>
  <si>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</si>
  <si>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</si>
  <si>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</si>
  <si>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</si>
  <si>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</si>
  <si>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</si>
  <si>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</si>
  <si>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</si>
  <si>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</si>
  <si>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</si>
  <si>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</si>
  <si>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</si>
  <si>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</si>
  <si>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</si>
  <si>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</si>
  <si>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</si>
  <si>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</si>
  <si>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</si>
  <si>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</si>
  <si>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</si>
  <si>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</si>
  <si>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</si>
  <si>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</si>
  <si>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</si>
  <si>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</si>
  <si>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</si>
  <si>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</si>
  <si>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</si>
  <si>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</si>
  <si>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</si>
  <si>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</si>
  <si>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</si>
  <si>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</si>
  <si>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</si>
  <si>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</si>
  <si>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</si>
  <si>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</si>
  <si>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</si>
  <si>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</si>
  <si>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</si>
  <si>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</si>
  <si>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</si>
  <si>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</si>
  <si>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</si>
  <si>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</si>
  <si>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</si>
  <si>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</si>
  <si>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</si>
  <si>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</si>
  <si>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</si>
  <si>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</si>
  <si>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</si>
  <si>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</si>
  <si>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</si>
  <si>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</si>
  <si>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</si>
  <si>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</si>
  <si>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</si>
  <si>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</si>
  <si>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</si>
  <si>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</si>
  <si>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</si>
  <si>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</si>
  <si>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</si>
  <si>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X-H</t>
  </si>
  <si>
    <t>J-V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</si>
  <si>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</si>
  <si>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</si>
  <si>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</si>
  <si>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</si>
  <si>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</si>
  <si>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</si>
  <si>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</si>
  <si>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</si>
  <si>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</si>
  <si>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</si>
  <si>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ep perm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</si>
  <si>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</si>
  <si>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</si>
  <si>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</si>
  <si>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</si>
  <si>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</si>
  <si>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</si>
  <si>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</si>
  <si>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</si>
  <si>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</si>
  <si>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</si>
  <si>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</si>
  <si>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</si>
  <si>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</si>
  <si>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</si>
  <si>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</si>
  <si>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</si>
  <si>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qv</t>
  </si>
  <si>
    <t>kern</t>
  </si>
  <si>
    <t>sj</t>
  </si>
  <si>
    <t>hub</t>
  </si>
  <si>
    <t>q</t>
  </si>
  <si>
    <t>uv</t>
  </si>
  <si>
    <t>west basis chg</t>
  </si>
  <si>
    <t>perm</t>
  </si>
  <si>
    <t>NYMEX EQUIV.</t>
  </si>
  <si>
    <t>CORE. VEGA</t>
  </si>
  <si>
    <t>NYMEX VEGA</t>
  </si>
  <si>
    <t>sum</t>
  </si>
  <si>
    <t>exotics book</t>
  </si>
  <si>
    <t>texas</t>
  </si>
  <si>
    <t>NG GAMMA</t>
  </si>
  <si>
    <t>PIPE OPT DELTA + BASIS SWAPS + BASIS OPT DELTA</t>
  </si>
  <si>
    <t>xh</t>
  </si>
  <si>
    <t>x01h02</t>
  </si>
  <si>
    <t>bal cal02</t>
  </si>
  <si>
    <t>cal03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</si>
  <si>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</si>
  <si>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</si>
  <si>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</si>
  <si>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</si>
  <si>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</si>
  <si>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</si>
  <si>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</si>
  <si>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</si>
  <si>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</si>
  <si>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</si>
  <si>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Total Position</t>
  </si>
  <si>
    <t>MKT MOVE</t>
  </si>
  <si>
    <t>SIM DATE</t>
  </si>
  <si>
    <t>Position</t>
  </si>
  <si>
    <t>THEATA</t>
  </si>
  <si>
    <t>NYMEX GAMMA</t>
  </si>
  <si>
    <t>u</t>
  </si>
  <si>
    <t>v</t>
  </si>
  <si>
    <t>if-waha-tx</t>
  </si>
  <si>
    <t>if-hehub</t>
  </si>
  <si>
    <t xml:space="preserve">      SWAP PRICE:</t>
  </si>
  <si>
    <t>PREMIUM</t>
  </si>
  <si>
    <t>month</t>
  </si>
  <si>
    <t>U</t>
  </si>
  <si>
    <t>V</t>
  </si>
  <si>
    <t>OPTIONS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</si>
  <si>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</si>
  <si>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</si>
  <si>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</si>
  <si>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</si>
  <si>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</si>
  <si>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</si>
  <si>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</si>
  <si>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</si>
  <si>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NG PRICE</t>
  </si>
  <si>
    <t>MRT-GDM</t>
  </si>
  <si>
    <t>IF-TETCO/ETX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</si>
</sst>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2" formatCode="0.000_);[Red]\(0.000\)"/>
    <numFmt numFmtId="185" formatCode="mmmm\-yy"/>
    <numFmt numFmtId="186" formatCode="_(* #,##0_);_(* \(#,##0\);_(* &quot;-&quot;??_);_(@_)"/>
    <numFmt numFmtId="187" formatCode="0.00000"/>
  </numFmts>
  <fonts count="29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</fills>
  <borders count="4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7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5" fontId="23" fillId="2" borderId="14" xfId="0" applyNumberFormat="1" applyFont="1" applyFill="1" applyBorder="1" applyAlignment="1">
      <alignment horizontal="center"/>
    </xf>
    <xf numFmtId="10" fontId="24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4" fillId="0" borderId="0" xfId="0" applyFont="1" applyBorder="1"/>
    <xf numFmtId="17" fontId="24" fillId="0" borderId="37" xfId="0" applyNumberFormat="1" applyFont="1" applyBorder="1"/>
    <xf numFmtId="15" fontId="23" fillId="2" borderId="14" xfId="0" applyNumberFormat="1" applyFont="1" applyFill="1" applyBorder="1" applyAlignment="1"/>
    <xf numFmtId="0" fontId="23" fillId="0" borderId="0" xfId="0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13" xfId="0" applyFont="1" applyFill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14" xfId="0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19" xfId="0" applyFont="1" applyFill="1" applyBorder="1"/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" fillId="10" borderId="27" xfId="0" applyFont="1" applyFill="1" applyBorder="1" applyAlignment="1">
      <alignment horizontal="centerContinuous"/>
    </xf>
    <xf numFmtId="0" fontId="28" fillId="10" borderId="40" xfId="0" applyFont="1" applyFill="1" applyBorder="1"/>
    <xf numFmtId="0" fontId="2" fillId="10" borderId="41" xfId="0" applyFont="1" applyFill="1" applyBorder="1"/>
    <xf numFmtId="0" fontId="2" fillId="10" borderId="42" xfId="0" applyFont="1" applyFill="1" applyBorder="1"/>
    <xf numFmtId="0" fontId="2" fillId="10" borderId="43" xfId="0" applyFont="1" applyFill="1" applyBorder="1"/>
    <xf numFmtId="185" fontId="2" fillId="4" borderId="44" xfId="0" applyNumberFormat="1" applyFont="1" applyFill="1" applyBorder="1"/>
    <xf numFmtId="186" fontId="2" fillId="11" borderId="0" xfId="1" applyNumberFormat="1" applyFont="1" applyFill="1" applyBorder="1"/>
    <xf numFmtId="186" fontId="2" fillId="11" borderId="14" xfId="1" applyNumberFormat="1" applyFont="1" applyFill="1" applyBorder="1"/>
    <xf numFmtId="185" fontId="2" fillId="4" borderId="45" xfId="0" applyNumberFormat="1" applyFont="1" applyFill="1" applyBorder="1"/>
    <xf numFmtId="164" fontId="2" fillId="11" borderId="14" xfId="1" applyNumberFormat="1" applyFont="1" applyFill="1" applyBorder="1"/>
    <xf numFmtId="2" fontId="2" fillId="11" borderId="0" xfId="1" applyNumberFormat="1" applyFont="1" applyFill="1" applyBorder="1"/>
    <xf numFmtId="185" fontId="9" fillId="4" borderId="45" xfId="0" applyNumberFormat="1" applyFont="1" applyFill="1" applyBorder="1"/>
    <xf numFmtId="185" fontId="9" fillId="4" borderId="46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" fontId="3" fillId="8" borderId="15" xfId="0" applyNumberFormat="1" applyFont="1" applyFill="1" applyBorder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9" fillId="0" borderId="3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xotic%20Basis%20Option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LAST" advise="1">
        <values>
          <value>
            <val>4.8449999999999998</val>
          </value>
        </values>
      </ddeItem>
      <ddeItem name="NGc10 LAST" advise="1">
        <values>
          <value>
            <val>3.9550000000000001</val>
          </value>
        </values>
      </ddeItem>
      <ddeItem name="NGc11 LAST" advise="1">
        <values>
          <value>
            <val>3.96</val>
          </value>
        </values>
      </ddeItem>
      <ddeItem name="NGc12 LAST" advise="1">
        <values>
          <value>
            <val>3.94</val>
          </value>
        </values>
      </ddeItem>
      <ddeItem name="NGc13 LAST" advise="1">
        <values>
          <value>
            <val>3.9249999999999998</val>
          </value>
        </values>
      </ddeItem>
      <ddeItem name="NGc14 LAST" advise="1">
        <values>
          <value>
            <val>0</val>
          </value>
        </values>
      </ddeItem>
      <ddeItem name="NGc15 LAST" advise="1">
        <values>
          <value>
            <val>4.08</val>
          </value>
        </values>
      </ddeItem>
      <ddeItem name="NGc16 LAST" advise="1">
        <values>
          <value>
            <val>4.05</val>
          </value>
        </values>
      </ddeItem>
      <ddeItem name="NGc17 LAST" advise="1">
        <values>
          <value>
            <val>0</val>
          </value>
        </values>
      </ddeItem>
      <ddeItem name="NGc18 LAST" advise="1">
        <values>
          <value>
            <val>0</val>
          </value>
        </values>
      </ddeItem>
      <ddeItem name="NGc19 LAST" advise="1">
        <values>
          <value>
            <val>0</val>
          </value>
        </values>
      </ddeItem>
      <ddeItem name="NGc2 LAST" advise="1">
        <values>
          <value>
            <val>4.9000000000000004</val>
          </value>
        </values>
      </ddeItem>
      <ddeItem name="NGc20 LAST" advise="1">
        <values>
          <value>
            <val>3.43</val>
          </value>
        </values>
      </ddeItem>
      <ddeItem name="NGc21 LAST" advise="1">
        <values>
          <value>
            <val>3.44</val>
          </value>
        </values>
      </ddeItem>
      <ddeItem name="NGc22 LAST" advise="1">
        <values>
          <value>
            <val>3.42</val>
          </value>
        </values>
      </ddeItem>
      <ddeItem name="NGc23 LAST" advise="1">
        <values>
          <value>
            <val>3.43</val>
          </value>
        </values>
      </ddeItem>
      <ddeItem name="NGc24 LAST" advise="1">
        <values>
          <value>
            <val>0</val>
          </value>
        </values>
      </ddeItem>
      <ddeItem name="NGc25 LAST" advise="1">
        <values>
          <value>
            <val>0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3.4950000000000001</val>
          </value>
        </values>
      </ddeItem>
      <ddeItem name="NGc3 LAST" advise="1">
        <values>
          <value>
            <val>4.96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3.11</val>
          </value>
        </values>
      </ddeItem>
      <ddeItem name="NGc32 LAST" advise="1">
        <values>
          <value>
            <val>3.125</val>
          </value>
        </values>
      </ddeItem>
      <ddeItem name="NGc33 LAST" advise="1">
        <values>
          <value>
            <val>3.13</val>
          </value>
        </values>
      </ddeItem>
      <ddeItem name="NGc34 LAST" advise="1">
        <values>
          <value>
            <val>3.15</val>
          </value>
        </values>
      </ddeItem>
      <ddeItem name="NGc35 LAST" advise="1">
        <values>
          <value>
            <val>0</val>
          </value>
        </values>
      </ddeItem>
      <ddeItem name="NGc4 LAST" advise="1">
        <values>
          <value>
            <val>4.9000000000000004</val>
          </value>
        </values>
      </ddeItem>
      <ddeItem name="NGc5 LAST" advise="1">
        <values>
          <value>
            <val>4.6150000000000002</val>
          </value>
        </values>
      </ddeItem>
      <ddeItem name="NGc6 LAST" advise="1">
        <values>
          <value>
            <val>4.3650000000000002</val>
          </value>
        </values>
      </ddeItem>
      <ddeItem name="NGc7 LAST" advise="1">
        <values>
          <value>
            <val>4.0949999999999998</val>
          </value>
        </values>
      </ddeItem>
      <ddeItem name="NGc8 LAST" advise="1">
        <values>
          <value>
            <val>3.97</val>
          </value>
        </values>
      </ddeItem>
      <ddeItem name="NGc9 LAST" advise="1">
        <values>
          <value>
            <val>3.96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STRADDLES"/>
      <sheetName val="EXTENDABLE"/>
      <sheetName val="hh-weighted"/>
      <sheetName val="Sheet2"/>
      <sheetName val="Sheet1"/>
      <sheetName val="opt calc"/>
      <sheetName val="BASIS OPT 2"/>
      <sheetName val="pipes"/>
      <sheetName val="SWAPTION"/>
      <sheetName val="nymex"/>
      <sheetName val="Skews"/>
      <sheetName val="basis settles"/>
      <sheetName val="BASIS GAS DAILY"/>
      <sheetName val="curves"/>
      <sheetName val="vols"/>
      <sheetName val="correlation"/>
      <sheetName val="expiry"/>
    </sheetNames>
    <sheetDataSet>
      <sheetData sheetId="0" refreshError="1"/>
      <sheetData sheetId="1">
        <row r="18">
          <cell r="F18">
            <v>4.782</v>
          </cell>
          <cell r="I18">
            <v>0.54</v>
          </cell>
        </row>
        <row r="19">
          <cell r="F19">
            <v>4.84</v>
          </cell>
          <cell r="I19">
            <v>0.55999999999999994</v>
          </cell>
        </row>
        <row r="20">
          <cell r="F20">
            <v>4.91</v>
          </cell>
          <cell r="I20">
            <v>0.59</v>
          </cell>
        </row>
        <row r="21">
          <cell r="F21">
            <v>4.8499999999999996</v>
          </cell>
          <cell r="I21">
            <v>0.6</v>
          </cell>
        </row>
        <row r="22">
          <cell r="F22">
            <v>4.58</v>
          </cell>
          <cell r="I22">
            <v>0.59250000000000003</v>
          </cell>
        </row>
        <row r="23">
          <cell r="F23">
            <v>4.3150000000000004</v>
          </cell>
          <cell r="I23">
            <v>0.53</v>
          </cell>
        </row>
        <row r="24">
          <cell r="F24">
            <v>4.0549999999999997</v>
          </cell>
          <cell r="I24">
            <v>0.435</v>
          </cell>
        </row>
        <row r="25">
          <cell r="F25">
            <v>3.95</v>
          </cell>
          <cell r="I25">
            <v>0.4</v>
          </cell>
        </row>
        <row r="26">
          <cell r="F26">
            <v>3.9350000000000001</v>
          </cell>
          <cell r="I26">
            <v>0.39500000000000002</v>
          </cell>
        </row>
        <row r="27">
          <cell r="F27">
            <v>3.92</v>
          </cell>
          <cell r="I27">
            <v>0.39500000000000002</v>
          </cell>
        </row>
        <row r="28">
          <cell r="F28">
            <v>3.92</v>
          </cell>
          <cell r="I28">
            <v>0.39500000000000002</v>
          </cell>
        </row>
        <row r="29">
          <cell r="F29">
            <v>3.9</v>
          </cell>
          <cell r="I29">
            <v>0.39500000000000002</v>
          </cell>
        </row>
        <row r="30">
          <cell r="F30">
            <v>3.8849999999999998</v>
          </cell>
          <cell r="I30">
            <v>0.39750000000000002</v>
          </cell>
        </row>
        <row r="31">
          <cell r="F31">
            <v>3.99</v>
          </cell>
          <cell r="I31">
            <v>0.40749999999999997</v>
          </cell>
        </row>
        <row r="32">
          <cell r="F32">
            <v>4.0750000000000002</v>
          </cell>
          <cell r="I32">
            <v>0.41249999999999998</v>
          </cell>
        </row>
        <row r="33">
          <cell r="F33">
            <v>4.0449999999999999</v>
          </cell>
          <cell r="I33">
            <v>0.41749999999999998</v>
          </cell>
        </row>
        <row r="34">
          <cell r="F34">
            <v>3.8740000000000006</v>
          </cell>
          <cell r="I34">
            <v>0.4</v>
          </cell>
        </row>
        <row r="35">
          <cell r="F35">
            <v>3.7090000000000005</v>
          </cell>
          <cell r="I35">
            <v>0.36749999999999999</v>
          </cell>
        </row>
        <row r="36">
          <cell r="F36">
            <v>3.532</v>
          </cell>
          <cell r="I36">
            <v>0.30249999999999999</v>
          </cell>
        </row>
        <row r="37">
          <cell r="F37">
            <v>3.4470000000000001</v>
          </cell>
          <cell r="I37">
            <v>0.28749999999999998</v>
          </cell>
        </row>
        <row r="38">
          <cell r="F38">
            <v>3.427</v>
          </cell>
          <cell r="I38">
            <v>0.28499999999999998</v>
          </cell>
        </row>
        <row r="39">
          <cell r="F39">
            <v>3.42</v>
          </cell>
          <cell r="I39">
            <v>0.28499999999999998</v>
          </cell>
        </row>
        <row r="40">
          <cell r="F40">
            <v>3.4249999999999998</v>
          </cell>
          <cell r="I40">
            <v>0.28499999999999998</v>
          </cell>
        </row>
        <row r="41">
          <cell r="F41">
            <v>3.42</v>
          </cell>
          <cell r="I41">
            <v>0.28499999999999998</v>
          </cell>
        </row>
        <row r="42">
          <cell r="F42">
            <v>3.4350000000000001</v>
          </cell>
          <cell r="I42">
            <v>0.28749999999999998</v>
          </cell>
        </row>
        <row r="43">
          <cell r="F43">
            <v>3.5270000000000001</v>
          </cell>
          <cell r="I43">
            <v>0.29499999999999998</v>
          </cell>
        </row>
        <row r="44">
          <cell r="F44">
            <v>3.6090000000000004</v>
          </cell>
          <cell r="I44">
            <v>0.29749999999999999</v>
          </cell>
        </row>
        <row r="45">
          <cell r="F45">
            <v>3.6019999999999999</v>
          </cell>
          <cell r="I45">
            <v>0.28499999999999998</v>
          </cell>
        </row>
        <row r="46">
          <cell r="F46">
            <v>3.46</v>
          </cell>
          <cell r="I46">
            <v>0.28499999999999998</v>
          </cell>
        </row>
        <row r="47">
          <cell r="F47">
            <v>3.29</v>
          </cell>
          <cell r="I47">
            <v>0.27500000000000002</v>
          </cell>
        </row>
        <row r="48">
          <cell r="F48">
            <v>3.1120000000000001</v>
          </cell>
          <cell r="I48">
            <v>0.26250000000000001</v>
          </cell>
        </row>
        <row r="49">
          <cell r="F49">
            <v>3.097</v>
          </cell>
          <cell r="I49">
            <v>0.25750000000000001</v>
          </cell>
        </row>
        <row r="50">
          <cell r="F50">
            <v>3.117</v>
          </cell>
          <cell r="I50">
            <v>0.255</v>
          </cell>
        </row>
        <row r="51">
          <cell r="F51">
            <v>3.1390000000000002</v>
          </cell>
          <cell r="I51">
            <v>0.255</v>
          </cell>
        </row>
        <row r="52">
          <cell r="F52">
            <v>3.16</v>
          </cell>
          <cell r="I52">
            <v>0.255</v>
          </cell>
        </row>
        <row r="53">
          <cell r="F53">
            <v>3.15</v>
          </cell>
          <cell r="I53">
            <v>0.255</v>
          </cell>
        </row>
        <row r="54">
          <cell r="F54">
            <v>3.1549999999999998</v>
          </cell>
          <cell r="I54">
            <v>0.255</v>
          </cell>
        </row>
        <row r="55">
          <cell r="F55">
            <v>3.2469999999999999</v>
          </cell>
          <cell r="I55">
            <v>0.26500000000000001</v>
          </cell>
        </row>
        <row r="56">
          <cell r="F56">
            <v>3.3290000000000006</v>
          </cell>
          <cell r="I56">
            <v>0.27</v>
          </cell>
        </row>
        <row r="57">
          <cell r="F57">
            <v>3.4740000000000002</v>
          </cell>
          <cell r="I57">
            <v>0.28749999999999998</v>
          </cell>
        </row>
        <row r="58">
          <cell r="F58">
            <v>3.3360000000000003</v>
          </cell>
          <cell r="I58">
            <v>0.27500000000000002</v>
          </cell>
        </row>
        <row r="59">
          <cell r="F59">
            <v>3.1690000000000005</v>
          </cell>
          <cell r="I59">
            <v>0.27250000000000002</v>
          </cell>
        </row>
        <row r="60">
          <cell r="F60">
            <v>2.9940000000000002</v>
          </cell>
          <cell r="I60">
            <v>0.2525</v>
          </cell>
        </row>
        <row r="61">
          <cell r="F61">
            <v>2.98</v>
          </cell>
          <cell r="I61">
            <v>0.2525</v>
          </cell>
        </row>
        <row r="62">
          <cell r="F62">
            <v>3.0010000000000003</v>
          </cell>
          <cell r="I62">
            <v>0.2525</v>
          </cell>
        </row>
        <row r="63">
          <cell r="F63">
            <v>3.0230000000000001</v>
          </cell>
          <cell r="I63">
            <v>0.25</v>
          </cell>
        </row>
        <row r="64">
          <cell r="F64">
            <v>3.0440000000000005</v>
          </cell>
          <cell r="I64">
            <v>0.25</v>
          </cell>
        </row>
        <row r="65">
          <cell r="F65">
            <v>3.0330000000000004</v>
          </cell>
          <cell r="I65">
            <v>0.25</v>
          </cell>
        </row>
        <row r="66">
          <cell r="F66">
            <v>3.0369999999999999</v>
          </cell>
          <cell r="I66">
            <v>0.25</v>
          </cell>
        </row>
        <row r="67">
          <cell r="F67">
            <v>3.1240000000000006</v>
          </cell>
          <cell r="I67">
            <v>0.2525</v>
          </cell>
        </row>
        <row r="68">
          <cell r="F68">
            <v>3.2030000000000003</v>
          </cell>
          <cell r="I68">
            <v>0.255</v>
          </cell>
        </row>
        <row r="69">
          <cell r="F69">
            <v>3.4160000000000004</v>
          </cell>
          <cell r="I69">
            <v>0.26</v>
          </cell>
        </row>
        <row r="70">
          <cell r="F70">
            <v>3.282</v>
          </cell>
          <cell r="I70">
            <v>0.2475</v>
          </cell>
        </row>
        <row r="71">
          <cell r="F71">
            <v>3.1180000000000003</v>
          </cell>
          <cell r="I71">
            <v>0.24249999999999999</v>
          </cell>
        </row>
        <row r="72">
          <cell r="F72">
            <v>2.9460000000000002</v>
          </cell>
          <cell r="I72">
            <v>0.23</v>
          </cell>
        </row>
        <row r="73">
          <cell r="F73">
            <v>2.9330000000000003</v>
          </cell>
          <cell r="I73">
            <v>0.23</v>
          </cell>
        </row>
        <row r="74">
          <cell r="F74">
            <v>2.9550000000000001</v>
          </cell>
          <cell r="I74">
            <v>0.23</v>
          </cell>
        </row>
        <row r="75">
          <cell r="F75">
            <v>2.9769999999999999</v>
          </cell>
          <cell r="I75">
            <v>0.23</v>
          </cell>
        </row>
        <row r="76">
          <cell r="F76">
            <v>2.9980000000000002</v>
          </cell>
          <cell r="I76">
            <v>0.23</v>
          </cell>
        </row>
        <row r="77">
          <cell r="F77">
            <v>2.9860000000000002</v>
          </cell>
          <cell r="I77">
            <v>0.23</v>
          </cell>
        </row>
        <row r="78">
          <cell r="F78">
            <v>2.9890000000000003</v>
          </cell>
          <cell r="I78">
            <v>0.23</v>
          </cell>
        </row>
        <row r="79">
          <cell r="F79">
            <v>3.0710000000000002</v>
          </cell>
          <cell r="I79">
            <v>0.23</v>
          </cell>
        </row>
        <row r="80">
          <cell r="F80">
            <v>3.1469999999999998</v>
          </cell>
          <cell r="I80">
            <v>0.23250000000000001</v>
          </cell>
        </row>
        <row r="81">
          <cell r="F81">
            <v>3.403</v>
          </cell>
          <cell r="I81">
            <v>0.23250000000000001</v>
          </cell>
        </row>
        <row r="82">
          <cell r="F82">
            <v>3.2730000000000001</v>
          </cell>
          <cell r="I82">
            <v>0.23</v>
          </cell>
        </row>
        <row r="83">
          <cell r="F83">
            <v>3.1120000000000001</v>
          </cell>
          <cell r="I83">
            <v>0.22750000000000001</v>
          </cell>
        </row>
        <row r="84">
          <cell r="F84">
            <v>2.9430000000000001</v>
          </cell>
          <cell r="I84">
            <v>0.22750000000000001</v>
          </cell>
        </row>
        <row r="85">
          <cell r="F85">
            <v>2.9310000000000005</v>
          </cell>
          <cell r="I85">
            <v>0.22750000000000001</v>
          </cell>
        </row>
        <row r="86">
          <cell r="F86">
            <v>2.9540000000000002</v>
          </cell>
          <cell r="I86">
            <v>0.22750000000000001</v>
          </cell>
        </row>
        <row r="87">
          <cell r="F87">
            <v>2.9760000000000004</v>
          </cell>
          <cell r="I87">
            <v>0.22750000000000001</v>
          </cell>
        </row>
        <row r="88">
          <cell r="F88">
            <v>2.9969999999999999</v>
          </cell>
          <cell r="I88">
            <v>0.22750000000000001</v>
          </cell>
        </row>
        <row r="89">
          <cell r="F89">
            <v>2.9840000000000004</v>
          </cell>
          <cell r="I89">
            <v>0.22750000000000001</v>
          </cell>
        </row>
        <row r="90">
          <cell r="F90">
            <v>2.9860000000000002</v>
          </cell>
          <cell r="I90">
            <v>0.22750000000000001</v>
          </cell>
        </row>
        <row r="91">
          <cell r="F91">
            <v>3.0630000000000002</v>
          </cell>
          <cell r="I91">
            <v>0.23</v>
          </cell>
        </row>
        <row r="92">
          <cell r="F92">
            <v>3.1360000000000001</v>
          </cell>
          <cell r="I92">
            <v>0.24</v>
          </cell>
        </row>
        <row r="93">
          <cell r="F93">
            <v>3.41</v>
          </cell>
          <cell r="I93">
            <v>0.245</v>
          </cell>
        </row>
        <row r="94">
          <cell r="F94">
            <v>3.2840000000000003</v>
          </cell>
          <cell r="I94">
            <v>0.23</v>
          </cell>
        </row>
        <row r="95">
          <cell r="F95">
            <v>3.1260000000000003</v>
          </cell>
          <cell r="I95">
            <v>0.22</v>
          </cell>
        </row>
        <row r="96">
          <cell r="F96">
            <v>2.96</v>
          </cell>
          <cell r="I96">
            <v>0.22</v>
          </cell>
        </row>
        <row r="97">
          <cell r="F97">
            <v>2.9490000000000003</v>
          </cell>
          <cell r="I97">
            <v>0.22</v>
          </cell>
        </row>
        <row r="98">
          <cell r="F98">
            <v>2.9730000000000003</v>
          </cell>
          <cell r="I98">
            <v>0.21</v>
          </cell>
        </row>
        <row r="99">
          <cell r="F99">
            <v>2.9950000000000001</v>
          </cell>
          <cell r="I99">
            <v>0.21</v>
          </cell>
        </row>
        <row r="100">
          <cell r="F100">
            <v>3.0160000000000005</v>
          </cell>
          <cell r="I100">
            <v>0.21</v>
          </cell>
        </row>
        <row r="101">
          <cell r="F101">
            <v>3.0019999999999998</v>
          </cell>
          <cell r="I101">
            <v>0.21</v>
          </cell>
        </row>
        <row r="102">
          <cell r="F102">
            <v>3.0030000000000001</v>
          </cell>
          <cell r="I102">
            <v>0.2</v>
          </cell>
        </row>
        <row r="103">
          <cell r="F103">
            <v>3.0750000000000002</v>
          </cell>
          <cell r="I103">
            <v>0.2</v>
          </cell>
        </row>
        <row r="104">
          <cell r="F104">
            <v>3.145</v>
          </cell>
          <cell r="I104">
            <v>0.2</v>
          </cell>
        </row>
        <row r="105">
          <cell r="F105">
            <v>3.4319999999999999</v>
          </cell>
          <cell r="I105">
            <v>0.2</v>
          </cell>
        </row>
        <row r="106">
          <cell r="F106">
            <v>3.31</v>
          </cell>
          <cell r="I106">
            <v>0.2</v>
          </cell>
        </row>
        <row r="107">
          <cell r="F107">
            <v>3.1549999999999998</v>
          </cell>
          <cell r="I107">
            <v>0.2</v>
          </cell>
        </row>
        <row r="108">
          <cell r="F108">
            <v>2.992</v>
          </cell>
          <cell r="I108">
            <v>0.2</v>
          </cell>
        </row>
        <row r="109">
          <cell r="F109">
            <v>2.9819999999999998</v>
          </cell>
          <cell r="I109">
            <v>0.2</v>
          </cell>
        </row>
        <row r="110">
          <cell r="F110">
            <v>3.0070000000000001</v>
          </cell>
          <cell r="I110">
            <v>0.2</v>
          </cell>
        </row>
        <row r="111">
          <cell r="F111">
            <v>3.0290000000000004</v>
          </cell>
          <cell r="I111">
            <v>0.18</v>
          </cell>
        </row>
        <row r="112">
          <cell r="F112">
            <v>3.05</v>
          </cell>
          <cell r="I112">
            <v>0.18</v>
          </cell>
        </row>
        <row r="113">
          <cell r="F113">
            <v>3.0350000000000001</v>
          </cell>
          <cell r="I113">
            <v>0.18</v>
          </cell>
        </row>
        <row r="114">
          <cell r="F114">
            <v>3.0350000000000001</v>
          </cell>
          <cell r="I114">
            <v>0.18</v>
          </cell>
        </row>
        <row r="115">
          <cell r="F115">
            <v>3.1019999999999999</v>
          </cell>
          <cell r="I115">
            <v>0.18</v>
          </cell>
        </row>
        <row r="116">
          <cell r="F116">
            <v>3.1690000000000005</v>
          </cell>
          <cell r="I116">
            <v>0.18</v>
          </cell>
        </row>
        <row r="117">
          <cell r="F117">
            <v>3.4640000000000004</v>
          </cell>
          <cell r="I117">
            <v>0.18</v>
          </cell>
        </row>
        <row r="118">
          <cell r="F118">
            <v>3.3460000000000001</v>
          </cell>
          <cell r="I118">
            <v>0.18</v>
          </cell>
        </row>
        <row r="119">
          <cell r="F119">
            <v>3.1940000000000004</v>
          </cell>
          <cell r="I119">
            <v>0.17</v>
          </cell>
        </row>
        <row r="120">
          <cell r="F120">
            <v>3.0340000000000003</v>
          </cell>
          <cell r="I120">
            <v>0.17</v>
          </cell>
        </row>
        <row r="121">
          <cell r="F121">
            <v>3.0249999999999999</v>
          </cell>
          <cell r="I121">
            <v>0.17</v>
          </cell>
        </row>
        <row r="122">
          <cell r="F122">
            <v>3.0510000000000002</v>
          </cell>
          <cell r="I122">
            <v>0.17</v>
          </cell>
        </row>
        <row r="123">
          <cell r="F123">
            <v>3.0730000000000004</v>
          </cell>
          <cell r="I123">
            <v>0.17</v>
          </cell>
        </row>
        <row r="124">
          <cell r="F124">
            <v>3.0940000000000003</v>
          </cell>
          <cell r="I124">
            <v>0.17</v>
          </cell>
        </row>
        <row r="125">
          <cell r="F125">
            <v>3.0780000000000003</v>
          </cell>
          <cell r="I125">
            <v>0.17</v>
          </cell>
        </row>
        <row r="126">
          <cell r="F126">
            <v>3.077</v>
          </cell>
          <cell r="I126">
            <v>0.17</v>
          </cell>
        </row>
        <row r="127">
          <cell r="F127">
            <v>3.1390000000000002</v>
          </cell>
          <cell r="I127">
            <v>0.17</v>
          </cell>
        </row>
        <row r="128">
          <cell r="F128">
            <v>3.2030000000000003</v>
          </cell>
          <cell r="I128">
            <v>0.17</v>
          </cell>
        </row>
        <row r="129">
          <cell r="F129">
            <v>3.5060000000000002</v>
          </cell>
          <cell r="I129">
            <v>0.17</v>
          </cell>
        </row>
        <row r="130">
          <cell r="F130">
            <v>3.3919999999999999</v>
          </cell>
          <cell r="I130">
            <v>0.17</v>
          </cell>
        </row>
        <row r="131">
          <cell r="F131">
            <v>3.2430000000000003</v>
          </cell>
          <cell r="I131">
            <v>0.16</v>
          </cell>
        </row>
        <row r="132">
          <cell r="F132">
            <v>3.0860000000000003</v>
          </cell>
          <cell r="I132">
            <v>0.16</v>
          </cell>
        </row>
        <row r="133">
          <cell r="F133">
            <v>3.0780000000000003</v>
          </cell>
          <cell r="I133">
            <v>0.16</v>
          </cell>
        </row>
        <row r="134">
          <cell r="F134">
            <v>3.105</v>
          </cell>
          <cell r="I134">
            <v>0.16</v>
          </cell>
        </row>
        <row r="135">
          <cell r="F135">
            <v>3.1269999999999998</v>
          </cell>
          <cell r="I135">
            <v>0.16</v>
          </cell>
        </row>
        <row r="136">
          <cell r="F136">
            <v>3.1480000000000001</v>
          </cell>
          <cell r="I136">
            <v>0.16</v>
          </cell>
        </row>
        <row r="137">
          <cell r="F137">
            <v>3.1310000000000002</v>
          </cell>
          <cell r="I137">
            <v>0.16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B1">
            <v>-2.6</v>
          </cell>
          <cell r="C1">
            <v>-2.5499999999999998</v>
          </cell>
          <cell r="D1">
            <v>-2.5</v>
          </cell>
          <cell r="E1">
            <v>-2.4500000000000002</v>
          </cell>
          <cell r="F1">
            <v>-2.4</v>
          </cell>
          <cell r="G1">
            <v>-2.35</v>
          </cell>
          <cell r="H1">
            <v>-2.2999999999999998</v>
          </cell>
          <cell r="I1">
            <v>-2.25</v>
          </cell>
          <cell r="J1">
            <v>-2.2000000000000002</v>
          </cell>
          <cell r="K1">
            <v>-2.15</v>
          </cell>
          <cell r="L1">
            <v>-2.1</v>
          </cell>
          <cell r="M1">
            <v>-2</v>
          </cell>
          <cell r="N1">
            <v>-1.9</v>
          </cell>
          <cell r="O1">
            <v>-1.8</v>
          </cell>
          <cell r="P1">
            <v>-1.7</v>
          </cell>
          <cell r="Q1">
            <v>-1.6</v>
          </cell>
          <cell r="R1">
            <v>-1.5</v>
          </cell>
          <cell r="S1">
            <v>-1.4</v>
          </cell>
          <cell r="T1">
            <v>-1.3</v>
          </cell>
          <cell r="U1">
            <v>-1.2</v>
          </cell>
          <cell r="V1">
            <v>-1.1000000000000001</v>
          </cell>
          <cell r="W1">
            <v>-1</v>
          </cell>
          <cell r="X1">
            <v>-0.9</v>
          </cell>
          <cell r="Y1">
            <v>-0.8</v>
          </cell>
          <cell r="Z1">
            <v>-0.7</v>
          </cell>
          <cell r="AA1">
            <v>-0.6</v>
          </cell>
          <cell r="AB1">
            <v>-0.5</v>
          </cell>
          <cell r="AC1">
            <v>-0.4</v>
          </cell>
          <cell r="AD1">
            <v>-0.3</v>
          </cell>
          <cell r="AE1">
            <v>-0.2</v>
          </cell>
          <cell r="AF1">
            <v>-0.1</v>
          </cell>
          <cell r="AG1">
            <v>0</v>
          </cell>
          <cell r="AH1">
            <v>0.1</v>
          </cell>
          <cell r="AI1">
            <v>0.2</v>
          </cell>
          <cell r="AJ1">
            <v>0.3</v>
          </cell>
          <cell r="AK1">
            <v>0.4</v>
          </cell>
          <cell r="AL1">
            <v>0.5</v>
          </cell>
          <cell r="AM1">
            <v>0.6</v>
          </cell>
          <cell r="AN1">
            <v>0.7</v>
          </cell>
          <cell r="AO1">
            <v>0.8</v>
          </cell>
          <cell r="AP1">
            <v>0.9</v>
          </cell>
          <cell r="AQ1">
            <v>1</v>
          </cell>
          <cell r="AR1">
            <v>1.1000000000000001</v>
          </cell>
          <cell r="AS1">
            <v>1.2</v>
          </cell>
          <cell r="AT1">
            <v>1.3</v>
          </cell>
          <cell r="AU1">
            <v>1.4</v>
          </cell>
          <cell r="AV1">
            <v>1.5</v>
          </cell>
          <cell r="AW1">
            <v>1.6</v>
          </cell>
          <cell r="AX1">
            <v>1.7</v>
          </cell>
          <cell r="AY1">
            <v>1.8</v>
          </cell>
          <cell r="AZ1">
            <v>1.9</v>
          </cell>
          <cell r="BA1">
            <v>2</v>
          </cell>
          <cell r="BB1">
            <v>2.1</v>
          </cell>
          <cell r="BC1">
            <v>2.2000000000000002</v>
          </cell>
          <cell r="BD1">
            <v>2.2999999999999998</v>
          </cell>
          <cell r="BE1">
            <v>2.4</v>
          </cell>
          <cell r="BF1">
            <v>2.5</v>
          </cell>
          <cell r="BG1">
            <v>2.6</v>
          </cell>
          <cell r="BH1">
            <v>2.7</v>
          </cell>
          <cell r="BI1">
            <v>2.8</v>
          </cell>
          <cell r="BJ1">
            <v>2.9</v>
          </cell>
          <cell r="BK1">
            <v>3</v>
          </cell>
          <cell r="BL1">
            <v>3.1</v>
          </cell>
          <cell r="BM1">
            <v>3.2</v>
          </cell>
          <cell r="BN1">
            <v>3.3</v>
          </cell>
          <cell r="BO1">
            <v>3.4</v>
          </cell>
          <cell r="BP1">
            <v>3.5</v>
          </cell>
          <cell r="BQ1">
            <v>3.6</v>
          </cell>
          <cell r="BR1">
            <v>3.7</v>
          </cell>
          <cell r="BS1">
            <v>3.8</v>
          </cell>
          <cell r="BT1">
            <v>3.9</v>
          </cell>
          <cell r="BU1">
            <v>4</v>
          </cell>
          <cell r="BV1">
            <v>4.0999999999999996</v>
          </cell>
          <cell r="BW1">
            <v>4.1500000000000004</v>
          </cell>
          <cell r="BX1">
            <v>4.2</v>
          </cell>
          <cell r="BY1">
            <v>4.25</v>
          </cell>
          <cell r="BZ1">
            <v>4.3</v>
          </cell>
          <cell r="CA1">
            <v>4.3499999999999996</v>
          </cell>
          <cell r="CB1">
            <v>4.4000000000000004</v>
          </cell>
          <cell r="CC1">
            <v>4.45</v>
          </cell>
          <cell r="CD1">
            <v>4.5</v>
          </cell>
          <cell r="CE1">
            <v>4.55</v>
          </cell>
          <cell r="CF1">
            <v>4.5999999999999996</v>
          </cell>
          <cell r="CG1">
            <v>4.6500000000000004</v>
          </cell>
          <cell r="CH1">
            <v>4.7</v>
          </cell>
          <cell r="CI1">
            <v>4.75</v>
          </cell>
          <cell r="CJ1">
            <v>4.8</v>
          </cell>
          <cell r="CK1">
            <v>4.8499999999999996</v>
          </cell>
          <cell r="CL1">
            <v>4.9000000000000004</v>
          </cell>
          <cell r="CM1">
            <v>4.95</v>
          </cell>
          <cell r="CN1">
            <v>5</v>
          </cell>
          <cell r="CO1">
            <v>5.05</v>
          </cell>
          <cell r="CP1">
            <v>5.0999999999999996</v>
          </cell>
          <cell r="CQ1">
            <v>5.15</v>
          </cell>
          <cell r="CR1">
            <v>5.2</v>
          </cell>
          <cell r="CS1">
            <v>5.25</v>
          </cell>
          <cell r="CT1">
            <v>5.3</v>
          </cell>
          <cell r="CU1">
            <v>5.35</v>
          </cell>
          <cell r="CV1">
            <v>5.4</v>
          </cell>
          <cell r="CW1">
            <v>5.45</v>
          </cell>
          <cell r="CX1">
            <v>5.5</v>
          </cell>
          <cell r="CY1">
            <v>5.55</v>
          </cell>
          <cell r="CZ1">
            <v>5.6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-2.6</v>
          </cell>
          <cell r="C3">
            <v>-2.5499999999999998</v>
          </cell>
          <cell r="D3">
            <v>-2.5</v>
          </cell>
          <cell r="E3">
            <v>-2.4500000000000002</v>
          </cell>
          <cell r="F3">
            <v>-2.4</v>
          </cell>
          <cell r="G3">
            <v>-2.35</v>
          </cell>
          <cell r="H3">
            <v>-2.2999999999999998</v>
          </cell>
          <cell r="I3">
            <v>-2.25</v>
          </cell>
          <cell r="J3">
            <v>-2.2000000000000002</v>
          </cell>
          <cell r="K3">
            <v>-2.15</v>
          </cell>
          <cell r="L3">
            <v>-2.1</v>
          </cell>
          <cell r="M3">
            <v>-2</v>
          </cell>
          <cell r="N3">
            <v>-1.9</v>
          </cell>
          <cell r="O3">
            <v>-1.8</v>
          </cell>
          <cell r="P3">
            <v>-1.7</v>
          </cell>
          <cell r="Q3">
            <v>-1.6</v>
          </cell>
          <cell r="R3">
            <v>-1.5</v>
          </cell>
          <cell r="S3">
            <v>-1.4</v>
          </cell>
          <cell r="T3">
            <v>-1.3</v>
          </cell>
          <cell r="U3">
            <v>-1.2</v>
          </cell>
          <cell r="V3">
            <v>-1.1000000000000001</v>
          </cell>
          <cell r="W3">
            <v>-1</v>
          </cell>
          <cell r="X3">
            <v>-0.9</v>
          </cell>
          <cell r="Y3">
            <v>-0.8</v>
          </cell>
          <cell r="Z3">
            <v>-0.7</v>
          </cell>
          <cell r="AA3">
            <v>-0.6</v>
          </cell>
          <cell r="AB3">
            <v>-0.5</v>
          </cell>
          <cell r="AC3">
            <v>-0.4</v>
          </cell>
          <cell r="AD3">
            <v>-0.3</v>
          </cell>
          <cell r="AE3">
            <v>-0.2</v>
          </cell>
          <cell r="AF3">
            <v>-0.1</v>
          </cell>
          <cell r="AG3">
            <v>0</v>
          </cell>
          <cell r="AH3">
            <v>0.1</v>
          </cell>
          <cell r="AI3">
            <v>0.2</v>
          </cell>
          <cell r="AJ3">
            <v>0.3</v>
          </cell>
          <cell r="AK3">
            <v>0.4</v>
          </cell>
          <cell r="AL3">
            <v>0.5</v>
          </cell>
          <cell r="AM3">
            <v>0.6</v>
          </cell>
          <cell r="AN3">
            <v>0.7</v>
          </cell>
          <cell r="AO3">
            <v>0.8</v>
          </cell>
          <cell r="AP3">
            <v>0.9</v>
          </cell>
          <cell r="AQ3">
            <v>1</v>
          </cell>
          <cell r="AR3">
            <v>1.1000000000000001</v>
          </cell>
          <cell r="AS3">
            <v>1.2</v>
          </cell>
          <cell r="AT3">
            <v>1.3</v>
          </cell>
          <cell r="AU3">
            <v>1.4</v>
          </cell>
          <cell r="AV3">
            <v>1.5</v>
          </cell>
          <cell r="AW3">
            <v>1.6</v>
          </cell>
          <cell r="AX3">
            <v>1.7</v>
          </cell>
          <cell r="AY3">
            <v>1.8</v>
          </cell>
          <cell r="AZ3">
            <v>1.9</v>
          </cell>
          <cell r="BA3">
            <v>2</v>
          </cell>
          <cell r="BB3">
            <v>2.1</v>
          </cell>
          <cell r="BC3">
            <v>2.2000000000000002</v>
          </cell>
          <cell r="BD3">
            <v>2.2999999999999998</v>
          </cell>
          <cell r="BE3">
            <v>2.4</v>
          </cell>
          <cell r="BF3">
            <v>2.5</v>
          </cell>
          <cell r="BG3">
            <v>2.6</v>
          </cell>
          <cell r="BH3">
            <v>2.7</v>
          </cell>
          <cell r="BI3">
            <v>2.8</v>
          </cell>
          <cell r="BJ3">
            <v>2.9</v>
          </cell>
          <cell r="BK3">
            <v>3</v>
          </cell>
          <cell r="BL3">
            <v>3.1</v>
          </cell>
          <cell r="BM3">
            <v>3.2</v>
          </cell>
          <cell r="BN3">
            <v>3.3</v>
          </cell>
          <cell r="BO3">
            <v>3.4</v>
          </cell>
          <cell r="BP3">
            <v>3.5</v>
          </cell>
          <cell r="BQ3">
            <v>3.6</v>
          </cell>
          <cell r="BR3">
            <v>3.7</v>
          </cell>
          <cell r="BS3">
            <v>3.8</v>
          </cell>
          <cell r="BT3">
            <v>3.9</v>
          </cell>
          <cell r="BU3">
            <v>4</v>
          </cell>
          <cell r="BV3">
            <v>4.0999999999999996</v>
          </cell>
          <cell r="BW3">
            <v>4.1500000000000004</v>
          </cell>
          <cell r="BX3">
            <v>4.2</v>
          </cell>
          <cell r="BY3">
            <v>4.25</v>
          </cell>
          <cell r="BZ3">
            <v>4.3</v>
          </cell>
          <cell r="CA3">
            <v>4.3499999999999996</v>
          </cell>
          <cell r="CB3">
            <v>4.4000000000000004</v>
          </cell>
          <cell r="CC3">
            <v>4.45</v>
          </cell>
          <cell r="CD3">
            <v>4.5</v>
          </cell>
          <cell r="CE3">
            <v>4.55</v>
          </cell>
          <cell r="CF3">
            <v>4.5999999999999996</v>
          </cell>
          <cell r="CG3">
            <v>4.6500000000000004</v>
          </cell>
          <cell r="CH3">
            <v>4.7</v>
          </cell>
          <cell r="CI3">
            <v>4.75</v>
          </cell>
          <cell r="CJ3">
            <v>4.8</v>
          </cell>
          <cell r="CK3">
            <v>4.8499999999999996</v>
          </cell>
          <cell r="CL3">
            <v>4.9000000000000004</v>
          </cell>
          <cell r="CM3">
            <v>4.95</v>
          </cell>
          <cell r="CN3">
            <v>5</v>
          </cell>
          <cell r="CO3">
            <v>5.05</v>
          </cell>
          <cell r="CP3">
            <v>5.0999999999999996</v>
          </cell>
          <cell r="CQ3">
            <v>5.15</v>
          </cell>
          <cell r="CR3">
            <v>5.2</v>
          </cell>
          <cell r="CS3">
            <v>5.25</v>
          </cell>
          <cell r="CT3">
            <v>5.3</v>
          </cell>
          <cell r="CU3">
            <v>5.35</v>
          </cell>
          <cell r="CV3">
            <v>5.4</v>
          </cell>
          <cell r="CW3">
            <v>5.45</v>
          </cell>
          <cell r="CX3">
            <v>5.5</v>
          </cell>
          <cell r="CY3">
            <v>5.55</v>
          </cell>
          <cell r="CZ3">
            <v>5.6</v>
          </cell>
        </row>
        <row r="4">
          <cell r="A4">
            <v>36770</v>
          </cell>
          <cell r="B4">
            <v>-4.446491037187501</v>
          </cell>
          <cell r="C4">
            <v>-4.3707380639062547</v>
          </cell>
          <cell r="D4">
            <v>-4.2949850906250013</v>
          </cell>
          <cell r="E4">
            <v>-4.2192321173437541</v>
          </cell>
          <cell r="F4">
            <v>-4.1434791440625016</v>
          </cell>
          <cell r="G4">
            <v>-4.0677261707812535</v>
          </cell>
          <cell r="H4">
            <v>-3.9919731975000019</v>
          </cell>
          <cell r="I4">
            <v>-3.9162202242187529</v>
          </cell>
          <cell r="J4">
            <v>-3.8404672509375017</v>
          </cell>
          <cell r="K4">
            <v>-3.7647142776562523</v>
          </cell>
          <cell r="L4">
            <v>-3.6889613043750016</v>
          </cell>
          <cell r="M4">
            <v>-3.6132083310937517</v>
          </cell>
          <cell r="N4">
            <v>-3.5374553578125014</v>
          </cell>
          <cell r="O4">
            <v>-3.4617023845312511</v>
          </cell>
          <cell r="P4">
            <v>-3.3859494112500013</v>
          </cell>
          <cell r="Q4">
            <v>-3.3101964379687514</v>
          </cell>
          <cell r="R4">
            <v>-3.2344434646875011</v>
          </cell>
          <cell r="S4">
            <v>-3.1586904914062508</v>
          </cell>
          <cell r="T4">
            <v>-3.0829375181250009</v>
          </cell>
          <cell r="U4">
            <v>-3.0071845448437511</v>
          </cell>
          <cell r="V4">
            <v>-2.9314315715625008</v>
          </cell>
          <cell r="W4">
            <v>-2.8556785982812505</v>
          </cell>
          <cell r="X4">
            <v>-2.7799256250000006</v>
          </cell>
          <cell r="Y4">
            <v>-2.7080878125000005</v>
          </cell>
          <cell r="Z4">
            <v>-2.63625</v>
          </cell>
          <cell r="AA4">
            <v>-2.5681250000000002</v>
          </cell>
          <cell r="AB4">
            <v>-2.5</v>
          </cell>
          <cell r="AC4">
            <v>-2</v>
          </cell>
          <cell r="AD4">
            <v>-1.5</v>
          </cell>
          <cell r="AE4">
            <v>-1</v>
          </cell>
          <cell r="AF4">
            <v>-0.5</v>
          </cell>
          <cell r="AG4">
            <v>0</v>
          </cell>
          <cell r="AH4">
            <v>0.4</v>
          </cell>
          <cell r="AI4">
            <v>0.8</v>
          </cell>
          <cell r="AJ4">
            <v>1.2</v>
          </cell>
          <cell r="AK4">
            <v>1.6</v>
          </cell>
          <cell r="AL4">
            <v>2</v>
          </cell>
          <cell r="AM4">
            <v>2.4</v>
          </cell>
          <cell r="AN4">
            <v>2.8</v>
          </cell>
          <cell r="AO4">
            <v>3.144000000000001</v>
          </cell>
          <cell r="AP4">
            <v>3.4880000000000009</v>
          </cell>
          <cell r="AQ4">
            <v>3.7838400000000005</v>
          </cell>
          <cell r="AR4">
            <v>4.0796800000000006</v>
          </cell>
          <cell r="AS4">
            <v>4.3341024000000008</v>
          </cell>
          <cell r="AT4">
            <v>4.5885248000000001</v>
          </cell>
          <cell r="AU4">
            <v>4.807328064</v>
          </cell>
          <cell r="AV4">
            <v>5.026131328</v>
          </cell>
          <cell r="AW4">
            <v>5.2143021350400005</v>
          </cell>
          <cell r="AX4">
            <v>5.4024729420800002</v>
          </cell>
          <cell r="AY4">
            <v>5.5642998361344009</v>
          </cell>
          <cell r="AZ4">
            <v>5.7261267301888008</v>
          </cell>
          <cell r="BA4">
            <v>5.8652978590755849</v>
          </cell>
          <cell r="BB4">
            <v>6.0044689879623689</v>
          </cell>
          <cell r="BC4">
            <v>6.1241561588050031</v>
          </cell>
          <cell r="BD4">
            <v>6.2438433296476372</v>
          </cell>
          <cell r="BE4">
            <v>6.3467742965723026</v>
          </cell>
          <cell r="BF4">
            <v>6.449705263496968</v>
          </cell>
          <cell r="BG4">
            <v>6.5382258950521805</v>
          </cell>
          <cell r="BH4">
            <v>6.6267465266073922</v>
          </cell>
          <cell r="BI4">
            <v>6.7028742697448749</v>
          </cell>
          <cell r="BJ4">
            <v>6.7790020128823567</v>
          </cell>
          <cell r="BK4">
            <v>6.8444718719805913</v>
          </cell>
          <cell r="BL4">
            <v>6.9099417310788258</v>
          </cell>
          <cell r="BM4">
            <v>6.9754115901770604</v>
          </cell>
          <cell r="BN4">
            <v>7.0408814492752949</v>
          </cell>
          <cell r="BO4">
            <v>7.1063513083735295</v>
          </cell>
          <cell r="BP4">
            <v>7.171821167471764</v>
          </cell>
          <cell r="BQ4">
            <v>7.2372910265699986</v>
          </cell>
          <cell r="BR4">
            <v>7.3027608856682331</v>
          </cell>
          <cell r="BS4">
            <v>7.3682307447664677</v>
          </cell>
          <cell r="BT4">
            <v>7.4337006038647022</v>
          </cell>
          <cell r="BU4">
            <v>7.4991704629629368</v>
          </cell>
          <cell r="BV4">
            <v>7.5646403220611713</v>
          </cell>
          <cell r="BW4">
            <v>7.6301101811594059</v>
          </cell>
          <cell r="BX4">
            <v>7.6955800402576404</v>
          </cell>
          <cell r="BY4">
            <v>7.761049899355875</v>
          </cell>
          <cell r="BZ4">
            <v>7.8265197584541095</v>
          </cell>
          <cell r="CA4">
            <v>7.8919896175523441</v>
          </cell>
          <cell r="CB4">
            <v>7.9574594766505786</v>
          </cell>
          <cell r="CC4">
            <v>8.0229293357488132</v>
          </cell>
          <cell r="CD4">
            <v>8.0883991948470477</v>
          </cell>
          <cell r="CE4">
            <v>8.1538690539452823</v>
          </cell>
          <cell r="CF4">
            <v>8.2193389130435168</v>
          </cell>
          <cell r="CG4">
            <v>8.2848087721417514</v>
          </cell>
          <cell r="CH4">
            <v>8.3502786312399859</v>
          </cell>
          <cell r="CI4">
            <v>8.4157484903382205</v>
          </cell>
          <cell r="CJ4">
            <v>8.481218349436455</v>
          </cell>
          <cell r="CK4">
            <v>8.5466882085346896</v>
          </cell>
          <cell r="CL4">
            <v>8.6121580676329241</v>
          </cell>
          <cell r="CM4">
            <v>8.6776279267311587</v>
          </cell>
          <cell r="CN4">
            <v>8.7430977858293932</v>
          </cell>
          <cell r="CO4">
            <v>8.8085676449276278</v>
          </cell>
          <cell r="CP4">
            <v>8.8740375040258623</v>
          </cell>
          <cell r="CQ4">
            <v>8.9395073631240969</v>
          </cell>
          <cell r="CR4">
            <v>9.0049772222223314</v>
          </cell>
          <cell r="CS4">
            <v>9.070447081320566</v>
          </cell>
          <cell r="CT4">
            <v>9.1359169404188005</v>
          </cell>
          <cell r="CU4">
            <v>9.2013867995170351</v>
          </cell>
          <cell r="CV4">
            <v>9.2668566586152696</v>
          </cell>
          <cell r="CW4">
            <v>9.3323265177135042</v>
          </cell>
          <cell r="CX4">
            <v>9.3977963768117387</v>
          </cell>
          <cell r="CY4">
            <v>9.4632662359099733</v>
          </cell>
          <cell r="CZ4">
            <v>9.5287360950082078</v>
          </cell>
        </row>
        <row r="5">
          <cell r="A5">
            <v>36800</v>
          </cell>
          <cell r="B5">
            <v>-4.446491037187501</v>
          </cell>
          <cell r="C5">
            <v>-4.3707380639062547</v>
          </cell>
          <cell r="D5">
            <v>-4.2949850906250013</v>
          </cell>
          <cell r="E5">
            <v>-4.2192321173437541</v>
          </cell>
          <cell r="F5">
            <v>-4.1434791440625016</v>
          </cell>
          <cell r="G5">
            <v>-4.0677261707812535</v>
          </cell>
          <cell r="H5">
            <v>-3.9919731975000019</v>
          </cell>
          <cell r="I5">
            <v>-3.9162202242187529</v>
          </cell>
          <cell r="J5">
            <v>-3.8404672509375017</v>
          </cell>
          <cell r="K5">
            <v>-3.7647142776562523</v>
          </cell>
          <cell r="L5">
            <v>-3.6889613043750016</v>
          </cell>
          <cell r="M5">
            <v>-3.6132083310937517</v>
          </cell>
          <cell r="N5">
            <v>-3.5374553578125014</v>
          </cell>
          <cell r="O5">
            <v>-3.4617023845312511</v>
          </cell>
          <cell r="P5">
            <v>-3.3859494112500013</v>
          </cell>
          <cell r="Q5">
            <v>-3.3101964379687514</v>
          </cell>
          <cell r="R5">
            <v>-3.2344434646875011</v>
          </cell>
          <cell r="S5">
            <v>-3.1586904914062508</v>
          </cell>
          <cell r="T5">
            <v>-3.0829375181250009</v>
          </cell>
          <cell r="U5">
            <v>-3.0071845448437511</v>
          </cell>
          <cell r="V5">
            <v>-2.9314315715625008</v>
          </cell>
          <cell r="W5">
            <v>-2.8556785982812505</v>
          </cell>
          <cell r="X5">
            <v>-2.7799256250000006</v>
          </cell>
          <cell r="Y5">
            <v>-2.7080878125000005</v>
          </cell>
          <cell r="Z5">
            <v>-2.63625</v>
          </cell>
          <cell r="AA5">
            <v>-2.5681250000000002</v>
          </cell>
          <cell r="AB5">
            <v>-2.5</v>
          </cell>
          <cell r="AC5">
            <v>-2</v>
          </cell>
          <cell r="AD5">
            <v>-1.5</v>
          </cell>
          <cell r="AE5">
            <v>-1</v>
          </cell>
          <cell r="AF5">
            <v>-0.5</v>
          </cell>
          <cell r="AG5">
            <v>0</v>
          </cell>
          <cell r="AH5">
            <v>0.35</v>
          </cell>
          <cell r="AI5">
            <v>0.7</v>
          </cell>
          <cell r="AJ5">
            <v>1.05</v>
          </cell>
          <cell r="AK5">
            <v>1.4</v>
          </cell>
          <cell r="AL5">
            <v>1.75</v>
          </cell>
          <cell r="AM5">
            <v>2.1</v>
          </cell>
          <cell r="AN5">
            <v>2.4500000000000002</v>
          </cell>
          <cell r="AO5">
            <v>2.7509999999999994</v>
          </cell>
          <cell r="AP5">
            <v>3.0519999999999992</v>
          </cell>
          <cell r="AQ5">
            <v>3.310859999999999</v>
          </cell>
          <cell r="AR5">
            <v>3.5697199999999989</v>
          </cell>
          <cell r="AS5">
            <v>3.7923395999999991</v>
          </cell>
          <cell r="AT5">
            <v>4.014959199999999</v>
          </cell>
          <cell r="AU5">
            <v>4.2064120559999996</v>
          </cell>
          <cell r="AV5">
            <v>4.3978649119999993</v>
          </cell>
          <cell r="AW5">
            <v>4.5625143681599996</v>
          </cell>
          <cell r="AX5">
            <v>4.7271638243199998</v>
          </cell>
          <cell r="AY5">
            <v>4.8687623566175997</v>
          </cell>
          <cell r="AZ5">
            <v>5.0103608889152005</v>
          </cell>
          <cell r="BA5">
            <v>5.1321356266911362</v>
          </cell>
          <cell r="BB5">
            <v>5.2539103644670728</v>
          </cell>
          <cell r="BC5">
            <v>5.358636638954378</v>
          </cell>
          <cell r="BD5">
            <v>5.4633629134416832</v>
          </cell>
          <cell r="BE5">
            <v>5.5534275095007661</v>
          </cell>
          <cell r="BF5">
            <v>5.6434921055598481</v>
          </cell>
          <cell r="BG5">
            <v>5.7209476581706591</v>
          </cell>
          <cell r="BH5">
            <v>5.79840321078147</v>
          </cell>
          <cell r="BI5">
            <v>5.8650149860267673</v>
          </cell>
          <cell r="BJ5">
            <v>5.9316267612720646</v>
          </cell>
          <cell r="BK5">
            <v>5.9889128879830196</v>
          </cell>
          <cell r="BL5">
            <v>6.0461990146939755</v>
          </cell>
          <cell r="BM5">
            <v>6.1034851414049314</v>
          </cell>
          <cell r="BN5">
            <v>6.1607712681158864</v>
          </cell>
          <cell r="BO5">
            <v>6.2180573948268414</v>
          </cell>
          <cell r="BP5">
            <v>6.2753435215377973</v>
          </cell>
          <cell r="BQ5">
            <v>6.3326296482487532</v>
          </cell>
          <cell r="BR5">
            <v>6.3899157749597082</v>
          </cell>
          <cell r="BS5">
            <v>6.4472019016706632</v>
          </cell>
          <cell r="BT5">
            <v>6.5044880283816191</v>
          </cell>
          <cell r="BU5">
            <v>6.561774155092575</v>
          </cell>
          <cell r="BV5">
            <v>6.61906028180353</v>
          </cell>
          <cell r="BW5">
            <v>6.6763464085144868</v>
          </cell>
          <cell r="BX5">
            <v>6.7336325352254409</v>
          </cell>
          <cell r="BY5">
            <v>6.7909186619363986</v>
          </cell>
          <cell r="BZ5">
            <v>6.8482047886473518</v>
          </cell>
          <cell r="CA5">
            <v>6.9054909153583104</v>
          </cell>
          <cell r="CB5">
            <v>6.9627770420692627</v>
          </cell>
          <cell r="CC5">
            <v>7.0200631687802222</v>
          </cell>
          <cell r="CD5">
            <v>7.0773492954911736</v>
          </cell>
          <cell r="CE5">
            <v>7.134635422202134</v>
          </cell>
          <cell r="CF5">
            <v>7.1919215489130845</v>
          </cell>
          <cell r="CG5">
            <v>7.2492076756240458</v>
          </cell>
          <cell r="CH5">
            <v>7.3064938023349955</v>
          </cell>
          <cell r="CI5">
            <v>7.3637799290459576</v>
          </cell>
          <cell r="CJ5">
            <v>7.4210660557569064</v>
          </cell>
          <cell r="CK5">
            <v>7.4783521824678694</v>
          </cell>
          <cell r="CL5">
            <v>7.5356383091788173</v>
          </cell>
          <cell r="CM5">
            <v>7.5929244358897812</v>
          </cell>
          <cell r="CN5">
            <v>7.6502105626007282</v>
          </cell>
          <cell r="CO5">
            <v>7.707496689311693</v>
          </cell>
          <cell r="CP5">
            <v>7.7647828160226391</v>
          </cell>
          <cell r="CQ5">
            <v>7.8220689427336048</v>
          </cell>
          <cell r="CR5">
            <v>7.87935506944455</v>
          </cell>
          <cell r="CS5">
            <v>7.9366411961555166</v>
          </cell>
          <cell r="CT5">
            <v>7.9939273228664609</v>
          </cell>
          <cell r="CU5">
            <v>8.0512134495774283</v>
          </cell>
          <cell r="CV5">
            <v>8.1084995762883718</v>
          </cell>
          <cell r="CW5">
            <v>8.1657857029993401</v>
          </cell>
          <cell r="CX5">
            <v>8.2230718297102818</v>
          </cell>
          <cell r="CY5">
            <v>8.2803579564212519</v>
          </cell>
          <cell r="CZ5">
            <v>8.3376440831321919</v>
          </cell>
        </row>
        <row r="6">
          <cell r="A6">
            <v>36831</v>
          </cell>
          <cell r="B6">
            <v>-4.446491037187501</v>
          </cell>
          <cell r="C6">
            <v>-4.3707380639062547</v>
          </cell>
          <cell r="D6">
            <v>-4.2949850906250013</v>
          </cell>
          <cell r="E6">
            <v>-4.2192321173437541</v>
          </cell>
          <cell r="F6">
            <v>-4.1434791440625016</v>
          </cell>
          <cell r="G6">
            <v>-4.0677261707812535</v>
          </cell>
          <cell r="H6">
            <v>-3.9919731975000019</v>
          </cell>
          <cell r="I6">
            <v>-3.9162202242187529</v>
          </cell>
          <cell r="J6">
            <v>-3.8404672509375017</v>
          </cell>
          <cell r="K6">
            <v>-3.7647142776562523</v>
          </cell>
          <cell r="L6">
            <v>-3.6889613043750016</v>
          </cell>
          <cell r="M6">
            <v>-3.6132083310937517</v>
          </cell>
          <cell r="N6">
            <v>-3.5374553578125014</v>
          </cell>
          <cell r="O6">
            <v>-3.4617023845312511</v>
          </cell>
          <cell r="P6">
            <v>-3.3859494112500013</v>
          </cell>
          <cell r="Q6">
            <v>-3.3101964379687514</v>
          </cell>
          <cell r="R6">
            <v>-3.2344434646875011</v>
          </cell>
          <cell r="S6">
            <v>-3.1586904914062508</v>
          </cell>
          <cell r="T6">
            <v>-3.0829375181250009</v>
          </cell>
          <cell r="U6">
            <v>-3.0071845448437511</v>
          </cell>
          <cell r="V6">
            <v>-2.9314315715625008</v>
          </cell>
          <cell r="W6">
            <v>-2.8556785982812505</v>
          </cell>
          <cell r="X6">
            <v>-2.7799256250000006</v>
          </cell>
          <cell r="Y6">
            <v>-2.7080878125000005</v>
          </cell>
          <cell r="Z6">
            <v>-2.63625</v>
          </cell>
          <cell r="AA6">
            <v>-2.5681250000000002</v>
          </cell>
          <cell r="AB6">
            <v>-2.5</v>
          </cell>
          <cell r="AC6">
            <v>-2</v>
          </cell>
          <cell r="AD6">
            <v>-1.5</v>
          </cell>
          <cell r="AE6">
            <v>-1</v>
          </cell>
          <cell r="AF6">
            <v>-0.5</v>
          </cell>
          <cell r="AG6">
            <v>0</v>
          </cell>
          <cell r="AH6">
            <v>0.3</v>
          </cell>
          <cell r="AI6">
            <v>0.6</v>
          </cell>
          <cell r="AJ6">
            <v>0.9</v>
          </cell>
          <cell r="AK6">
            <v>1.2</v>
          </cell>
          <cell r="AL6">
            <v>1.5</v>
          </cell>
          <cell r="AM6">
            <v>1.8</v>
          </cell>
          <cell r="AN6">
            <v>2.1</v>
          </cell>
          <cell r="AO6">
            <v>2.3579999999999997</v>
          </cell>
          <cell r="AP6">
            <v>2.6159999999999997</v>
          </cell>
          <cell r="AQ6">
            <v>2.8378799999999997</v>
          </cell>
          <cell r="AR6">
            <v>3.0597599999999998</v>
          </cell>
          <cell r="AS6">
            <v>3.2505768000000002</v>
          </cell>
          <cell r="AT6">
            <v>3.4413936000000001</v>
          </cell>
          <cell r="AU6">
            <v>3.605496048</v>
          </cell>
          <cell r="AV6">
            <v>3.7695984960000004</v>
          </cell>
          <cell r="AW6">
            <v>3.9107266012800004</v>
          </cell>
          <cell r="AX6">
            <v>4.0518547065600004</v>
          </cell>
          <cell r="AY6">
            <v>4.1732248771008003</v>
          </cell>
          <cell r="AZ6">
            <v>4.2945950476416002</v>
          </cell>
          <cell r="BA6">
            <v>4.3989733943066884</v>
          </cell>
          <cell r="BB6">
            <v>4.5033517409717758</v>
          </cell>
          <cell r="BC6">
            <v>4.5931171191037512</v>
          </cell>
          <cell r="BD6">
            <v>4.6828824972357266</v>
          </cell>
          <cell r="BE6">
            <v>4.7600807224292252</v>
          </cell>
          <cell r="BF6">
            <v>4.8372789476227238</v>
          </cell>
          <cell r="BG6">
            <v>4.9036694212891323</v>
          </cell>
          <cell r="BH6">
            <v>4.9700598949555417</v>
          </cell>
          <cell r="BI6">
            <v>5.0271557023086535</v>
          </cell>
          <cell r="BJ6">
            <v>5.0842515096617653</v>
          </cell>
          <cell r="BK6">
            <v>5.1333539039854417</v>
          </cell>
          <cell r="BL6">
            <v>5.182456298309118</v>
          </cell>
          <cell r="BM6">
            <v>5.2315586926327944</v>
          </cell>
          <cell r="BN6">
            <v>5.2806610869564707</v>
          </cell>
          <cell r="BO6">
            <v>5.3297634812801471</v>
          </cell>
          <cell r="BP6">
            <v>5.3788658756038235</v>
          </cell>
          <cell r="BQ6">
            <v>5.4279682699274998</v>
          </cell>
          <cell r="BR6">
            <v>5.4770706642511762</v>
          </cell>
          <cell r="BS6">
            <v>5.5261730585748525</v>
          </cell>
          <cell r="BT6">
            <v>5.5752754528985289</v>
          </cell>
          <cell r="BU6">
            <v>5.6243778472222052</v>
          </cell>
          <cell r="BV6">
            <v>5.6734802415458816</v>
          </cell>
          <cell r="BW6">
            <v>5.722582635869558</v>
          </cell>
          <cell r="BX6">
            <v>5.7716850301932343</v>
          </cell>
          <cell r="BY6">
            <v>5.8207874245169107</v>
          </cell>
          <cell r="BZ6">
            <v>5.869889818840587</v>
          </cell>
          <cell r="CA6">
            <v>5.9189922131642634</v>
          </cell>
          <cell r="CB6">
            <v>5.9680946074879397</v>
          </cell>
          <cell r="CC6">
            <v>6.0171970018116161</v>
          </cell>
          <cell r="CD6">
            <v>6.0662993961352925</v>
          </cell>
          <cell r="CE6">
            <v>6.1154017904589688</v>
          </cell>
          <cell r="CF6">
            <v>6.1645041847826452</v>
          </cell>
          <cell r="CG6">
            <v>6.2136065791063215</v>
          </cell>
          <cell r="CH6">
            <v>6.2627089734299979</v>
          </cell>
          <cell r="CI6">
            <v>6.3118113677536742</v>
          </cell>
          <cell r="CJ6">
            <v>6.3609137620773506</v>
          </cell>
          <cell r="CK6">
            <v>6.410016156401027</v>
          </cell>
          <cell r="CL6">
            <v>6.4591185507247033</v>
          </cell>
          <cell r="CM6">
            <v>6.5082209450483797</v>
          </cell>
          <cell r="CN6">
            <v>6.557323339372056</v>
          </cell>
          <cell r="CO6">
            <v>6.6064257336957324</v>
          </cell>
          <cell r="CP6">
            <v>6.6555281280194087</v>
          </cell>
          <cell r="CQ6">
            <v>6.7046305223430851</v>
          </cell>
          <cell r="CR6">
            <v>6.7537329166667615</v>
          </cell>
          <cell r="CS6">
            <v>6.8028353109904378</v>
          </cell>
          <cell r="CT6">
            <v>6.8519377053141142</v>
          </cell>
          <cell r="CU6">
            <v>6.9010400996377905</v>
          </cell>
          <cell r="CV6">
            <v>6.9501424939614669</v>
          </cell>
          <cell r="CW6">
            <v>6.9992448882851432</v>
          </cell>
          <cell r="CX6">
            <v>7.0483472826088196</v>
          </cell>
          <cell r="CY6">
            <v>7.097449676932496</v>
          </cell>
          <cell r="CZ6">
            <v>7.1465520712561723</v>
          </cell>
        </row>
        <row r="7">
          <cell r="A7">
            <v>36861</v>
          </cell>
          <cell r="B7">
            <v>-4.446491037187501</v>
          </cell>
          <cell r="C7">
            <v>-4.3707380639062547</v>
          </cell>
          <cell r="D7">
            <v>-4.2949850906250013</v>
          </cell>
          <cell r="E7">
            <v>-4.2192321173437541</v>
          </cell>
          <cell r="F7">
            <v>-4.1434791440625016</v>
          </cell>
          <cell r="G7">
            <v>-4.0677261707812535</v>
          </cell>
          <cell r="H7">
            <v>-3.9919731975000019</v>
          </cell>
          <cell r="I7">
            <v>-3.9162202242187529</v>
          </cell>
          <cell r="J7">
            <v>-3.8404672509375017</v>
          </cell>
          <cell r="K7">
            <v>-3.7647142776562523</v>
          </cell>
          <cell r="L7">
            <v>-3.6889613043750016</v>
          </cell>
          <cell r="M7">
            <v>-3.6132083310937517</v>
          </cell>
          <cell r="N7">
            <v>-3.5374553578125014</v>
          </cell>
          <cell r="O7">
            <v>-3.4617023845312511</v>
          </cell>
          <cell r="P7">
            <v>-3.3859494112500013</v>
          </cell>
          <cell r="Q7">
            <v>-3.3101964379687514</v>
          </cell>
          <cell r="R7">
            <v>-3.2344434646875011</v>
          </cell>
          <cell r="S7">
            <v>-3.1586904914062508</v>
          </cell>
          <cell r="T7">
            <v>-3.0829375181250009</v>
          </cell>
          <cell r="U7">
            <v>-3.0071845448437511</v>
          </cell>
          <cell r="V7">
            <v>-2.9314315715625008</v>
          </cell>
          <cell r="W7">
            <v>-2.8556785982812505</v>
          </cell>
          <cell r="X7">
            <v>-2.7799256250000006</v>
          </cell>
          <cell r="Y7">
            <v>-2.7080878125000005</v>
          </cell>
          <cell r="Z7">
            <v>-2.63625</v>
          </cell>
          <cell r="AA7">
            <v>-2.5681250000000002</v>
          </cell>
          <cell r="AB7">
            <v>-2.5</v>
          </cell>
          <cell r="AC7">
            <v>-2</v>
          </cell>
          <cell r="AD7">
            <v>-1.5</v>
          </cell>
          <cell r="AE7">
            <v>-1</v>
          </cell>
          <cell r="AF7">
            <v>-0.5</v>
          </cell>
          <cell r="AG7">
            <v>0</v>
          </cell>
          <cell r="AH7">
            <v>0.3</v>
          </cell>
          <cell r="AI7">
            <v>0.6</v>
          </cell>
          <cell r="AJ7">
            <v>0.9</v>
          </cell>
          <cell r="AK7">
            <v>1.2</v>
          </cell>
          <cell r="AL7">
            <v>1.5</v>
          </cell>
          <cell r="AM7">
            <v>1.8</v>
          </cell>
          <cell r="AN7">
            <v>2.1</v>
          </cell>
          <cell r="AO7">
            <v>2.3579999999999997</v>
          </cell>
          <cell r="AP7">
            <v>2.6159999999999997</v>
          </cell>
          <cell r="AQ7">
            <v>2.8378799999999997</v>
          </cell>
          <cell r="AR7">
            <v>3.0597599999999998</v>
          </cell>
          <cell r="AS7">
            <v>3.2505768000000002</v>
          </cell>
          <cell r="AT7">
            <v>3.4413936000000001</v>
          </cell>
          <cell r="AU7">
            <v>3.605496048</v>
          </cell>
          <cell r="AV7">
            <v>3.7695984960000004</v>
          </cell>
          <cell r="AW7">
            <v>3.9107266012800004</v>
          </cell>
          <cell r="AX7">
            <v>4.0518547065600004</v>
          </cell>
          <cell r="AY7">
            <v>4.1732248771008003</v>
          </cell>
          <cell r="AZ7">
            <v>4.2945950476416002</v>
          </cell>
          <cell r="BA7">
            <v>4.3989733943066884</v>
          </cell>
          <cell r="BB7">
            <v>4.5033517409717758</v>
          </cell>
          <cell r="BC7">
            <v>4.5931171191037512</v>
          </cell>
          <cell r="BD7">
            <v>4.6828824972357266</v>
          </cell>
          <cell r="BE7">
            <v>4.7600807224292252</v>
          </cell>
          <cell r="BF7">
            <v>4.8372789476227238</v>
          </cell>
          <cell r="BG7">
            <v>4.9036694212891323</v>
          </cell>
          <cell r="BH7">
            <v>4.9700598949555417</v>
          </cell>
          <cell r="BI7">
            <v>5.0271557023086535</v>
          </cell>
          <cell r="BJ7">
            <v>5.0842515096617653</v>
          </cell>
          <cell r="BK7">
            <v>5.1333539039854417</v>
          </cell>
          <cell r="BL7">
            <v>5.182456298309118</v>
          </cell>
          <cell r="BM7">
            <v>5.2315586926327944</v>
          </cell>
          <cell r="BN7">
            <v>5.2806610869564707</v>
          </cell>
          <cell r="BO7">
            <v>5.3297634812801471</v>
          </cell>
          <cell r="BP7">
            <v>5.3788658756038235</v>
          </cell>
          <cell r="BQ7">
            <v>5.4279682699274998</v>
          </cell>
          <cell r="BR7">
            <v>5.4770706642511762</v>
          </cell>
          <cell r="BS7">
            <v>5.5261730585748525</v>
          </cell>
          <cell r="BT7">
            <v>5.5752754528985289</v>
          </cell>
          <cell r="BU7">
            <v>5.6243778472222052</v>
          </cell>
          <cell r="BV7">
            <v>5.6734802415458816</v>
          </cell>
          <cell r="BW7">
            <v>5.722582635869558</v>
          </cell>
          <cell r="BX7">
            <v>5.7716850301932343</v>
          </cell>
          <cell r="BY7">
            <v>5.8207874245169107</v>
          </cell>
          <cell r="BZ7">
            <v>5.869889818840587</v>
          </cell>
          <cell r="CA7">
            <v>5.9189922131642634</v>
          </cell>
          <cell r="CB7">
            <v>5.9680946074879397</v>
          </cell>
          <cell r="CC7">
            <v>6.0171970018116161</v>
          </cell>
          <cell r="CD7">
            <v>6.0662993961352925</v>
          </cell>
          <cell r="CE7">
            <v>6.1154017904589688</v>
          </cell>
          <cell r="CF7">
            <v>6.1645041847826452</v>
          </cell>
          <cell r="CG7">
            <v>6.2136065791063215</v>
          </cell>
          <cell r="CH7">
            <v>6.2627089734299979</v>
          </cell>
          <cell r="CI7">
            <v>6.3118113677536742</v>
          </cell>
          <cell r="CJ7">
            <v>6.3609137620773506</v>
          </cell>
          <cell r="CK7">
            <v>6.410016156401027</v>
          </cell>
          <cell r="CL7">
            <v>6.4591185507247033</v>
          </cell>
          <cell r="CM7">
            <v>6.5082209450483797</v>
          </cell>
          <cell r="CN7">
            <v>6.557323339372056</v>
          </cell>
          <cell r="CO7">
            <v>6.6064257336957324</v>
          </cell>
          <cell r="CP7">
            <v>6.6555281280194087</v>
          </cell>
          <cell r="CQ7">
            <v>6.7046305223430851</v>
          </cell>
          <cell r="CR7">
            <v>6.7537329166667615</v>
          </cell>
          <cell r="CS7">
            <v>6.8028353109904378</v>
          </cell>
          <cell r="CT7">
            <v>6.8519377053141142</v>
          </cell>
          <cell r="CU7">
            <v>6.9010400996377905</v>
          </cell>
          <cell r="CV7">
            <v>6.9501424939614669</v>
          </cell>
          <cell r="CW7">
            <v>6.9992448882851432</v>
          </cell>
          <cell r="CX7">
            <v>7.0483472826088196</v>
          </cell>
          <cell r="CY7">
            <v>7.097449676932496</v>
          </cell>
          <cell r="CZ7">
            <v>7.1465520712561723</v>
          </cell>
        </row>
        <row r="8">
          <cell r="A8">
            <v>36892</v>
          </cell>
          <cell r="B8">
            <v>-4.446491037187501</v>
          </cell>
          <cell r="C8">
            <v>-4.3707380639062547</v>
          </cell>
          <cell r="D8">
            <v>-4.2949850906250013</v>
          </cell>
          <cell r="E8">
            <v>-4.2192321173437541</v>
          </cell>
          <cell r="F8">
            <v>-4.1434791440625016</v>
          </cell>
          <cell r="G8">
            <v>-4.0677261707812535</v>
          </cell>
          <cell r="H8">
            <v>-3.9919731975000019</v>
          </cell>
          <cell r="I8">
            <v>-3.9162202242187529</v>
          </cell>
          <cell r="J8">
            <v>-3.8404672509375017</v>
          </cell>
          <cell r="K8">
            <v>-3.7647142776562523</v>
          </cell>
          <cell r="L8">
            <v>-3.6889613043750016</v>
          </cell>
          <cell r="M8">
            <v>-3.6132083310937517</v>
          </cell>
          <cell r="N8">
            <v>-3.5374553578125014</v>
          </cell>
          <cell r="O8">
            <v>-3.4617023845312511</v>
          </cell>
          <cell r="P8">
            <v>-3.3859494112500013</v>
          </cell>
          <cell r="Q8">
            <v>-3.3101964379687514</v>
          </cell>
          <cell r="R8">
            <v>-3.2344434646875011</v>
          </cell>
          <cell r="S8">
            <v>-3.1586904914062508</v>
          </cell>
          <cell r="T8">
            <v>-3.0829375181250009</v>
          </cell>
          <cell r="U8">
            <v>-3.0071845448437511</v>
          </cell>
          <cell r="V8">
            <v>-2.9314315715625008</v>
          </cell>
          <cell r="W8">
            <v>-2.8556785982812505</v>
          </cell>
          <cell r="X8">
            <v>-2.7799256250000006</v>
          </cell>
          <cell r="Y8">
            <v>-2.7080878125000005</v>
          </cell>
          <cell r="Z8">
            <v>-2.63625</v>
          </cell>
          <cell r="AA8">
            <v>-2.5681250000000002</v>
          </cell>
          <cell r="AB8">
            <v>-2.5</v>
          </cell>
          <cell r="AC8">
            <v>-2</v>
          </cell>
          <cell r="AD8">
            <v>-1.5</v>
          </cell>
          <cell r="AE8">
            <v>-1</v>
          </cell>
          <cell r="AF8">
            <v>-0.5</v>
          </cell>
          <cell r="AG8">
            <v>0</v>
          </cell>
          <cell r="AH8">
            <v>0.3</v>
          </cell>
          <cell r="AI8">
            <v>0.6</v>
          </cell>
          <cell r="AJ8">
            <v>0.9</v>
          </cell>
          <cell r="AK8">
            <v>1.2</v>
          </cell>
          <cell r="AL8">
            <v>1.5</v>
          </cell>
          <cell r="AM8">
            <v>1.8</v>
          </cell>
          <cell r="AN8">
            <v>2.1</v>
          </cell>
          <cell r="AO8">
            <v>2.3579999999999997</v>
          </cell>
          <cell r="AP8">
            <v>2.6159999999999997</v>
          </cell>
          <cell r="AQ8">
            <v>2.8378799999999997</v>
          </cell>
          <cell r="AR8">
            <v>3.0597599999999998</v>
          </cell>
          <cell r="AS8">
            <v>3.2505768000000002</v>
          </cell>
          <cell r="AT8">
            <v>3.4413936000000001</v>
          </cell>
          <cell r="AU8">
            <v>3.605496048</v>
          </cell>
          <cell r="AV8">
            <v>3.7695984960000004</v>
          </cell>
          <cell r="AW8">
            <v>3.9107266012800004</v>
          </cell>
          <cell r="AX8">
            <v>4.0518547065600004</v>
          </cell>
          <cell r="AY8">
            <v>4.1732248771008003</v>
          </cell>
          <cell r="AZ8">
            <v>4.2945950476416002</v>
          </cell>
          <cell r="BA8">
            <v>4.3989733943066884</v>
          </cell>
          <cell r="BB8">
            <v>4.5033517409717758</v>
          </cell>
          <cell r="BC8">
            <v>4.5931171191037512</v>
          </cell>
          <cell r="BD8">
            <v>4.6828824972357266</v>
          </cell>
          <cell r="BE8">
            <v>4.7600807224292252</v>
          </cell>
          <cell r="BF8">
            <v>4.8372789476227238</v>
          </cell>
          <cell r="BG8">
            <v>4.9036694212891323</v>
          </cell>
          <cell r="BH8">
            <v>4.9700598949555417</v>
          </cell>
          <cell r="BI8">
            <v>5.0271557023086535</v>
          </cell>
          <cell r="BJ8">
            <v>5.0842515096617653</v>
          </cell>
          <cell r="BK8">
            <v>5.1333539039854417</v>
          </cell>
          <cell r="BL8">
            <v>5.182456298309118</v>
          </cell>
          <cell r="BM8">
            <v>5.2315586926327944</v>
          </cell>
          <cell r="BN8">
            <v>5.2806610869564707</v>
          </cell>
          <cell r="BO8">
            <v>5.3297634812801471</v>
          </cell>
          <cell r="BP8">
            <v>5.3788658756038235</v>
          </cell>
          <cell r="BQ8">
            <v>5.4279682699274998</v>
          </cell>
          <cell r="BR8">
            <v>5.4770706642511762</v>
          </cell>
          <cell r="BS8">
            <v>5.5261730585748525</v>
          </cell>
          <cell r="BT8">
            <v>5.5752754528985289</v>
          </cell>
          <cell r="BU8">
            <v>5.6243778472222052</v>
          </cell>
          <cell r="BV8">
            <v>5.6734802415458816</v>
          </cell>
          <cell r="BW8">
            <v>5.722582635869558</v>
          </cell>
          <cell r="BX8">
            <v>5.7716850301932343</v>
          </cell>
          <cell r="BY8">
            <v>5.8207874245169107</v>
          </cell>
          <cell r="BZ8">
            <v>5.869889818840587</v>
          </cell>
          <cell r="CA8">
            <v>5.9189922131642634</v>
          </cell>
          <cell r="CB8">
            <v>5.9680946074879397</v>
          </cell>
          <cell r="CC8">
            <v>6.0171970018116161</v>
          </cell>
          <cell r="CD8">
            <v>6.0662993961352925</v>
          </cell>
          <cell r="CE8">
            <v>6.1154017904589688</v>
          </cell>
          <cell r="CF8">
            <v>6.1645041847826452</v>
          </cell>
          <cell r="CG8">
            <v>6.2136065791063215</v>
          </cell>
          <cell r="CH8">
            <v>6.2627089734299979</v>
          </cell>
          <cell r="CI8">
            <v>6.3118113677536742</v>
          </cell>
          <cell r="CJ8">
            <v>6.3609137620773506</v>
          </cell>
          <cell r="CK8">
            <v>6.410016156401027</v>
          </cell>
          <cell r="CL8">
            <v>6.4591185507247033</v>
          </cell>
          <cell r="CM8">
            <v>6.5082209450483797</v>
          </cell>
          <cell r="CN8">
            <v>6.557323339372056</v>
          </cell>
          <cell r="CO8">
            <v>6.6064257336957324</v>
          </cell>
          <cell r="CP8">
            <v>6.6555281280194087</v>
          </cell>
          <cell r="CQ8">
            <v>6.7046305223430851</v>
          </cell>
          <cell r="CR8">
            <v>6.7537329166667615</v>
          </cell>
          <cell r="CS8">
            <v>6.8028353109904378</v>
          </cell>
          <cell r="CT8">
            <v>6.8519377053141142</v>
          </cell>
          <cell r="CU8">
            <v>6.9010400996377905</v>
          </cell>
          <cell r="CV8">
            <v>6.9501424939614669</v>
          </cell>
          <cell r="CW8">
            <v>6.9992448882851432</v>
          </cell>
          <cell r="CX8">
            <v>7.0483472826088196</v>
          </cell>
          <cell r="CY8">
            <v>7.097449676932496</v>
          </cell>
          <cell r="CZ8">
            <v>7.1465520712561723</v>
          </cell>
        </row>
        <row r="9">
          <cell r="A9">
            <v>36923</v>
          </cell>
          <cell r="B9">
            <v>-4.446491037187501</v>
          </cell>
          <cell r="C9">
            <v>-4.3707380639062547</v>
          </cell>
          <cell r="D9">
            <v>-4.2949850906250013</v>
          </cell>
          <cell r="E9">
            <v>-4.2192321173437541</v>
          </cell>
          <cell r="F9">
            <v>-4.1434791440625016</v>
          </cell>
          <cell r="G9">
            <v>-4.0677261707812535</v>
          </cell>
          <cell r="H9">
            <v>-3.9919731975000019</v>
          </cell>
          <cell r="I9">
            <v>-3.9162202242187529</v>
          </cell>
          <cell r="J9">
            <v>-3.8404672509375017</v>
          </cell>
          <cell r="K9">
            <v>-3.7647142776562523</v>
          </cell>
          <cell r="L9">
            <v>-3.6889613043750016</v>
          </cell>
          <cell r="M9">
            <v>-3.6132083310937517</v>
          </cell>
          <cell r="N9">
            <v>-3.5374553578125014</v>
          </cell>
          <cell r="O9">
            <v>-3.4617023845312511</v>
          </cell>
          <cell r="P9">
            <v>-3.3859494112500013</v>
          </cell>
          <cell r="Q9">
            <v>-3.3101964379687514</v>
          </cell>
          <cell r="R9">
            <v>-3.2344434646875011</v>
          </cell>
          <cell r="S9">
            <v>-3.1586904914062508</v>
          </cell>
          <cell r="T9">
            <v>-3.0829375181250009</v>
          </cell>
          <cell r="U9">
            <v>-3.0071845448437511</v>
          </cell>
          <cell r="V9">
            <v>-2.9314315715625008</v>
          </cell>
          <cell r="W9">
            <v>-2.8556785982812505</v>
          </cell>
          <cell r="X9">
            <v>-2.7799256250000006</v>
          </cell>
          <cell r="Y9">
            <v>-2.7080878125000005</v>
          </cell>
          <cell r="Z9">
            <v>-2.63625</v>
          </cell>
          <cell r="AA9">
            <v>-2.5681250000000002</v>
          </cell>
          <cell r="AB9">
            <v>-2.5</v>
          </cell>
          <cell r="AC9">
            <v>-2</v>
          </cell>
          <cell r="AD9">
            <v>-1.5</v>
          </cell>
          <cell r="AE9">
            <v>-1</v>
          </cell>
          <cell r="AF9">
            <v>-0.5</v>
          </cell>
          <cell r="AG9">
            <v>0</v>
          </cell>
          <cell r="AH9">
            <v>0.3</v>
          </cell>
          <cell r="AI9">
            <v>0.6</v>
          </cell>
          <cell r="AJ9">
            <v>0.9</v>
          </cell>
          <cell r="AK9">
            <v>1.2</v>
          </cell>
          <cell r="AL9">
            <v>1.5</v>
          </cell>
          <cell r="AM9">
            <v>1.8</v>
          </cell>
          <cell r="AN9">
            <v>2.1</v>
          </cell>
          <cell r="AO9">
            <v>2.3579999999999997</v>
          </cell>
          <cell r="AP9">
            <v>2.6159999999999997</v>
          </cell>
          <cell r="AQ9">
            <v>2.8378799999999997</v>
          </cell>
          <cell r="AR9">
            <v>3.0597599999999998</v>
          </cell>
          <cell r="AS9">
            <v>3.2505768000000002</v>
          </cell>
          <cell r="AT9">
            <v>3.4413936000000001</v>
          </cell>
          <cell r="AU9">
            <v>3.605496048</v>
          </cell>
          <cell r="AV9">
            <v>3.7695984960000004</v>
          </cell>
          <cell r="AW9">
            <v>3.9107266012800004</v>
          </cell>
          <cell r="AX9">
            <v>4.0518547065600004</v>
          </cell>
          <cell r="AY9">
            <v>4.1732248771008003</v>
          </cell>
          <cell r="AZ9">
            <v>4.2945950476416002</v>
          </cell>
          <cell r="BA9">
            <v>4.3989733943066884</v>
          </cell>
          <cell r="BB9">
            <v>4.5033517409717758</v>
          </cell>
          <cell r="BC9">
            <v>4.5931171191037512</v>
          </cell>
          <cell r="BD9">
            <v>4.6828824972357266</v>
          </cell>
          <cell r="BE9">
            <v>4.7600807224292252</v>
          </cell>
          <cell r="BF9">
            <v>4.8372789476227238</v>
          </cell>
          <cell r="BG9">
            <v>4.9036694212891323</v>
          </cell>
          <cell r="BH9">
            <v>4.9700598949555417</v>
          </cell>
          <cell r="BI9">
            <v>5.0271557023086535</v>
          </cell>
          <cell r="BJ9">
            <v>5.0842515096617653</v>
          </cell>
          <cell r="BK9">
            <v>5.1333539039854417</v>
          </cell>
          <cell r="BL9">
            <v>5.182456298309118</v>
          </cell>
          <cell r="BM9">
            <v>5.2315586926327944</v>
          </cell>
          <cell r="BN9">
            <v>5.2806610869564707</v>
          </cell>
          <cell r="BO9">
            <v>5.3297634812801471</v>
          </cell>
          <cell r="BP9">
            <v>5.3788658756038235</v>
          </cell>
          <cell r="BQ9">
            <v>5.4279682699274998</v>
          </cell>
          <cell r="BR9">
            <v>5.4770706642511762</v>
          </cell>
          <cell r="BS9">
            <v>5.5261730585748525</v>
          </cell>
          <cell r="BT9">
            <v>5.5752754528985289</v>
          </cell>
          <cell r="BU9">
            <v>5.6243778472222052</v>
          </cell>
          <cell r="BV9">
            <v>5.6734802415458816</v>
          </cell>
          <cell r="BW9">
            <v>5.722582635869558</v>
          </cell>
          <cell r="BX9">
            <v>5.7716850301932343</v>
          </cell>
          <cell r="BY9">
            <v>5.8207874245169107</v>
          </cell>
          <cell r="BZ9">
            <v>5.869889818840587</v>
          </cell>
          <cell r="CA9">
            <v>5.9189922131642634</v>
          </cell>
          <cell r="CB9">
            <v>5.9680946074879397</v>
          </cell>
          <cell r="CC9">
            <v>6.0171970018116161</v>
          </cell>
          <cell r="CD9">
            <v>6.0662993961352925</v>
          </cell>
          <cell r="CE9">
            <v>6.1154017904589688</v>
          </cell>
          <cell r="CF9">
            <v>6.1645041847826452</v>
          </cell>
          <cell r="CG9">
            <v>6.2136065791063215</v>
          </cell>
          <cell r="CH9">
            <v>6.2627089734299979</v>
          </cell>
          <cell r="CI9">
            <v>6.3118113677536742</v>
          </cell>
          <cell r="CJ9">
            <v>6.3609137620773506</v>
          </cell>
          <cell r="CK9">
            <v>6.410016156401027</v>
          </cell>
          <cell r="CL9">
            <v>6.4591185507247033</v>
          </cell>
          <cell r="CM9">
            <v>6.5082209450483797</v>
          </cell>
          <cell r="CN9">
            <v>6.557323339372056</v>
          </cell>
          <cell r="CO9">
            <v>6.6064257336957324</v>
          </cell>
          <cell r="CP9">
            <v>6.6555281280194087</v>
          </cell>
          <cell r="CQ9">
            <v>6.7046305223430851</v>
          </cell>
          <cell r="CR9">
            <v>6.7537329166667615</v>
          </cell>
          <cell r="CS9">
            <v>6.8028353109904378</v>
          </cell>
          <cell r="CT9">
            <v>6.8519377053141142</v>
          </cell>
          <cell r="CU9">
            <v>6.9010400996377905</v>
          </cell>
          <cell r="CV9">
            <v>6.9501424939614669</v>
          </cell>
          <cell r="CW9">
            <v>6.9992448882851432</v>
          </cell>
          <cell r="CX9">
            <v>7.0483472826088196</v>
          </cell>
          <cell r="CY9">
            <v>7.097449676932496</v>
          </cell>
          <cell r="CZ9">
            <v>7.1465520712561723</v>
          </cell>
        </row>
        <row r="10">
          <cell r="A10">
            <v>36951</v>
          </cell>
          <cell r="B10">
            <v>-4.446491037187501</v>
          </cell>
          <cell r="C10">
            <v>-4.3707380639062547</v>
          </cell>
          <cell r="D10">
            <v>-4.2949850906250013</v>
          </cell>
          <cell r="E10">
            <v>-4.2192321173437541</v>
          </cell>
          <cell r="F10">
            <v>-4.1434791440625016</v>
          </cell>
          <cell r="G10">
            <v>-4.0677261707812535</v>
          </cell>
          <cell r="H10">
            <v>-3.9919731975000019</v>
          </cell>
          <cell r="I10">
            <v>-3.9162202242187529</v>
          </cell>
          <cell r="J10">
            <v>-3.8404672509375017</v>
          </cell>
          <cell r="K10">
            <v>-3.7647142776562523</v>
          </cell>
          <cell r="L10">
            <v>-3.6889613043750016</v>
          </cell>
          <cell r="M10">
            <v>-3.6132083310937517</v>
          </cell>
          <cell r="N10">
            <v>-3.5374553578125014</v>
          </cell>
          <cell r="O10">
            <v>-3.4617023845312511</v>
          </cell>
          <cell r="P10">
            <v>-3.3859494112500013</v>
          </cell>
          <cell r="Q10">
            <v>-3.3101964379687514</v>
          </cell>
          <cell r="R10">
            <v>-3.2344434646875011</v>
          </cell>
          <cell r="S10">
            <v>-3.1586904914062508</v>
          </cell>
          <cell r="T10">
            <v>-3.0829375181250009</v>
          </cell>
          <cell r="U10">
            <v>-3.0071845448437511</v>
          </cell>
          <cell r="V10">
            <v>-2.9314315715625008</v>
          </cell>
          <cell r="W10">
            <v>-2.8556785982812505</v>
          </cell>
          <cell r="X10">
            <v>-2.7799256250000006</v>
          </cell>
          <cell r="Y10">
            <v>-2.7080878125000005</v>
          </cell>
          <cell r="Z10">
            <v>-2.63625</v>
          </cell>
          <cell r="AA10">
            <v>-2.5681250000000002</v>
          </cell>
          <cell r="AB10">
            <v>-2.5</v>
          </cell>
          <cell r="AC10">
            <v>-2</v>
          </cell>
          <cell r="AD10">
            <v>-1.5</v>
          </cell>
          <cell r="AE10">
            <v>-1</v>
          </cell>
          <cell r="AF10">
            <v>-0.5</v>
          </cell>
          <cell r="AG10">
            <v>0</v>
          </cell>
          <cell r="AH10">
            <v>0.3</v>
          </cell>
          <cell r="AI10">
            <v>0.6</v>
          </cell>
          <cell r="AJ10">
            <v>0.9</v>
          </cell>
          <cell r="AK10">
            <v>1.2</v>
          </cell>
          <cell r="AL10">
            <v>1.5</v>
          </cell>
          <cell r="AM10">
            <v>1.8</v>
          </cell>
          <cell r="AN10">
            <v>2.1</v>
          </cell>
          <cell r="AO10">
            <v>2.3579999999999997</v>
          </cell>
          <cell r="AP10">
            <v>2.6159999999999997</v>
          </cell>
          <cell r="AQ10">
            <v>2.8378799999999997</v>
          </cell>
          <cell r="AR10">
            <v>3.0597599999999998</v>
          </cell>
          <cell r="AS10">
            <v>3.2505768000000002</v>
          </cell>
          <cell r="AT10">
            <v>3.4413936000000001</v>
          </cell>
          <cell r="AU10">
            <v>3.605496048</v>
          </cell>
          <cell r="AV10">
            <v>3.7695984960000004</v>
          </cell>
          <cell r="AW10">
            <v>3.9107266012800004</v>
          </cell>
          <cell r="AX10">
            <v>4.0518547065600004</v>
          </cell>
          <cell r="AY10">
            <v>4.1732248771008003</v>
          </cell>
          <cell r="AZ10">
            <v>4.2945950476416002</v>
          </cell>
          <cell r="BA10">
            <v>4.3989733943066884</v>
          </cell>
          <cell r="BB10">
            <v>4.5033517409717758</v>
          </cell>
          <cell r="BC10">
            <v>4.5931171191037512</v>
          </cell>
          <cell r="BD10">
            <v>4.6828824972357266</v>
          </cell>
          <cell r="BE10">
            <v>4.7600807224292252</v>
          </cell>
          <cell r="BF10">
            <v>4.8372789476227238</v>
          </cell>
          <cell r="BG10">
            <v>4.9036694212891323</v>
          </cell>
          <cell r="BH10">
            <v>4.9700598949555417</v>
          </cell>
          <cell r="BI10">
            <v>5.0271557023086535</v>
          </cell>
          <cell r="BJ10">
            <v>5.0842515096617653</v>
          </cell>
          <cell r="BK10">
            <v>5.1333539039854417</v>
          </cell>
          <cell r="BL10">
            <v>5.182456298309118</v>
          </cell>
          <cell r="BM10">
            <v>5.2315586926327944</v>
          </cell>
          <cell r="BN10">
            <v>5.2806610869564707</v>
          </cell>
          <cell r="BO10">
            <v>5.3297634812801471</v>
          </cell>
          <cell r="BP10">
            <v>5.3788658756038235</v>
          </cell>
          <cell r="BQ10">
            <v>5.4279682699274998</v>
          </cell>
          <cell r="BR10">
            <v>5.4770706642511762</v>
          </cell>
          <cell r="BS10">
            <v>5.5261730585748525</v>
          </cell>
          <cell r="BT10">
            <v>5.5752754528985289</v>
          </cell>
          <cell r="BU10">
            <v>5.6243778472222052</v>
          </cell>
          <cell r="BV10">
            <v>5.6734802415458816</v>
          </cell>
          <cell r="BW10">
            <v>5.722582635869558</v>
          </cell>
          <cell r="BX10">
            <v>5.7716850301932343</v>
          </cell>
          <cell r="BY10">
            <v>5.8207874245169107</v>
          </cell>
          <cell r="BZ10">
            <v>5.869889818840587</v>
          </cell>
          <cell r="CA10">
            <v>5.9189922131642634</v>
          </cell>
          <cell r="CB10">
            <v>5.9680946074879397</v>
          </cell>
          <cell r="CC10">
            <v>6.0171970018116161</v>
          </cell>
          <cell r="CD10">
            <v>6.0662993961352925</v>
          </cell>
          <cell r="CE10">
            <v>6.1154017904589688</v>
          </cell>
          <cell r="CF10">
            <v>6.1645041847826452</v>
          </cell>
          <cell r="CG10">
            <v>6.2136065791063215</v>
          </cell>
          <cell r="CH10">
            <v>6.2627089734299979</v>
          </cell>
          <cell r="CI10">
            <v>6.3118113677536742</v>
          </cell>
          <cell r="CJ10">
            <v>6.3609137620773506</v>
          </cell>
          <cell r="CK10">
            <v>6.410016156401027</v>
          </cell>
          <cell r="CL10">
            <v>6.4591185507247033</v>
          </cell>
          <cell r="CM10">
            <v>6.5082209450483797</v>
          </cell>
          <cell r="CN10">
            <v>6.557323339372056</v>
          </cell>
          <cell r="CO10">
            <v>6.6064257336957324</v>
          </cell>
          <cell r="CP10">
            <v>6.6555281280194087</v>
          </cell>
          <cell r="CQ10">
            <v>6.7046305223430851</v>
          </cell>
          <cell r="CR10">
            <v>6.7537329166667615</v>
          </cell>
          <cell r="CS10">
            <v>6.8028353109904378</v>
          </cell>
          <cell r="CT10">
            <v>6.8519377053141142</v>
          </cell>
          <cell r="CU10">
            <v>6.9010400996377905</v>
          </cell>
          <cell r="CV10">
            <v>6.9501424939614669</v>
          </cell>
          <cell r="CW10">
            <v>6.9992448882851432</v>
          </cell>
          <cell r="CX10">
            <v>7.0483472826088196</v>
          </cell>
          <cell r="CY10">
            <v>7.097449676932496</v>
          </cell>
          <cell r="CZ10">
            <v>7.1465520712561723</v>
          </cell>
        </row>
        <row r="11">
          <cell r="A11">
            <v>36982</v>
          </cell>
          <cell r="B11">
            <v>-2.2232455185937505</v>
          </cell>
          <cell r="C11">
            <v>-2.1853690319531274</v>
          </cell>
          <cell r="D11">
            <v>-2.1474925453125007</v>
          </cell>
          <cell r="E11">
            <v>-2.1096160586718771</v>
          </cell>
          <cell r="F11">
            <v>-2.0717395720312508</v>
          </cell>
          <cell r="G11">
            <v>-2.0338630853906268</v>
          </cell>
          <cell r="H11">
            <v>-1.995986598750001</v>
          </cell>
          <cell r="I11">
            <v>-1.9581101121093765</v>
          </cell>
          <cell r="J11">
            <v>-1.9202336254687509</v>
          </cell>
          <cell r="K11">
            <v>-1.8823571388281262</v>
          </cell>
          <cell r="L11">
            <v>-1.8444806521875008</v>
          </cell>
          <cell r="M11">
            <v>-1.8066041655468759</v>
          </cell>
          <cell r="N11">
            <v>-1.7687276789062507</v>
          </cell>
          <cell r="O11">
            <v>-1.7308511922656256</v>
          </cell>
          <cell r="P11">
            <v>-1.6929747056250006</v>
          </cell>
          <cell r="Q11">
            <v>-1.6550982189843757</v>
          </cell>
          <cell r="R11">
            <v>-1.6172217323437506</v>
          </cell>
          <cell r="S11">
            <v>-1.5793452457031254</v>
          </cell>
          <cell r="T11">
            <v>-1.5414687590625005</v>
          </cell>
          <cell r="U11">
            <v>-1.5035922724218755</v>
          </cell>
          <cell r="V11">
            <v>-1.4657157857812504</v>
          </cell>
          <cell r="W11">
            <v>-1.4278392991406252</v>
          </cell>
          <cell r="X11">
            <v>-1.3899628125000003</v>
          </cell>
          <cell r="Y11">
            <v>-1.3540439062500003</v>
          </cell>
          <cell r="Z11">
            <v>-1.318125</v>
          </cell>
          <cell r="AA11">
            <v>-1.2840625000000001</v>
          </cell>
          <cell r="AB11">
            <v>-1.25</v>
          </cell>
          <cell r="AC11">
            <v>-1</v>
          </cell>
          <cell r="AD11">
            <v>-0.75</v>
          </cell>
          <cell r="AE11">
            <v>-0.5</v>
          </cell>
          <cell r="AF11">
            <v>-0.25</v>
          </cell>
          <cell r="AG11">
            <v>0</v>
          </cell>
          <cell r="AH11">
            <v>0.25</v>
          </cell>
          <cell r="AI11">
            <v>0.5</v>
          </cell>
          <cell r="AJ11">
            <v>0.75</v>
          </cell>
          <cell r="AK11">
            <v>1</v>
          </cell>
          <cell r="AL11">
            <v>1.25</v>
          </cell>
          <cell r="AM11">
            <v>1.5</v>
          </cell>
          <cell r="AN11">
            <v>1.75</v>
          </cell>
          <cell r="AO11">
            <v>1.9650000000000001</v>
          </cell>
          <cell r="AP11">
            <v>2.1800000000000002</v>
          </cell>
          <cell r="AQ11">
            <v>2.3649000000000004</v>
          </cell>
          <cell r="AR11">
            <v>2.5498000000000003</v>
          </cell>
          <cell r="AS11">
            <v>2.7088140000000003</v>
          </cell>
          <cell r="AT11">
            <v>2.8678280000000003</v>
          </cell>
          <cell r="AU11">
            <v>3.0045800400000005</v>
          </cell>
          <cell r="AV11">
            <v>3.1413320800000002</v>
          </cell>
          <cell r="AW11">
            <v>3.2589388344000003</v>
          </cell>
          <cell r="AX11">
            <v>3.3765455888</v>
          </cell>
          <cell r="AY11">
            <v>3.4776873975839999</v>
          </cell>
          <cell r="AZ11">
            <v>3.5788292063679998</v>
          </cell>
          <cell r="BA11">
            <v>3.6658111619222398</v>
          </cell>
          <cell r="BB11">
            <v>3.7527931174764797</v>
          </cell>
          <cell r="BC11">
            <v>3.8275975992531261</v>
          </cell>
          <cell r="BD11">
            <v>3.9024020810297726</v>
          </cell>
          <cell r="BE11">
            <v>3.9667339353576887</v>
          </cell>
          <cell r="BF11">
            <v>4.0310657896856048</v>
          </cell>
          <cell r="BG11">
            <v>4.0863911844076126</v>
          </cell>
          <cell r="BH11">
            <v>4.1417165791296204</v>
          </cell>
          <cell r="BI11">
            <v>4.1892964185905477</v>
          </cell>
          <cell r="BJ11">
            <v>4.2368762580514741</v>
          </cell>
          <cell r="BK11">
            <v>4.2777949199878709</v>
          </cell>
          <cell r="BL11">
            <v>4.3187135819242686</v>
          </cell>
          <cell r="BM11">
            <v>4.3596322438606663</v>
          </cell>
          <cell r="BN11">
            <v>4.4005509057970631</v>
          </cell>
          <cell r="BO11">
            <v>4.4414695677334599</v>
          </cell>
          <cell r="BP11">
            <v>4.4823882296698576</v>
          </cell>
          <cell r="BQ11">
            <v>4.5233068916062553</v>
          </cell>
          <cell r="BR11">
            <v>4.5642255535426521</v>
          </cell>
          <cell r="BS11">
            <v>4.605144215479049</v>
          </cell>
          <cell r="BT11">
            <v>4.6460628774154467</v>
          </cell>
          <cell r="BU11">
            <v>4.6869815393518444</v>
          </cell>
          <cell r="BV11">
            <v>4.7279002012882412</v>
          </cell>
          <cell r="BW11">
            <v>4.7688188632246398</v>
          </cell>
          <cell r="BX11">
            <v>4.8097375251610357</v>
          </cell>
          <cell r="BY11">
            <v>4.8506561870974352</v>
          </cell>
          <cell r="BZ11">
            <v>4.8915748490338302</v>
          </cell>
          <cell r="CA11">
            <v>4.9324935109702306</v>
          </cell>
          <cell r="CB11">
            <v>4.9734121729066247</v>
          </cell>
          <cell r="CC11">
            <v>5.014330834843026</v>
          </cell>
          <cell r="CD11">
            <v>5.0552494967794193</v>
          </cell>
          <cell r="CE11">
            <v>5.0961681587158214</v>
          </cell>
          <cell r="CF11">
            <v>5.1370868206522138</v>
          </cell>
          <cell r="CG11">
            <v>5.1780054825886168</v>
          </cell>
          <cell r="CH11">
            <v>5.2189241445250083</v>
          </cell>
          <cell r="CI11">
            <v>5.2598428064614122</v>
          </cell>
          <cell r="CJ11">
            <v>5.3007614683978028</v>
          </cell>
          <cell r="CK11">
            <v>5.3416801303342076</v>
          </cell>
          <cell r="CL11">
            <v>5.3825987922705973</v>
          </cell>
          <cell r="CM11">
            <v>5.423517454207003</v>
          </cell>
          <cell r="CN11">
            <v>5.4644361161433919</v>
          </cell>
          <cell r="CO11">
            <v>5.5053547780797985</v>
          </cell>
          <cell r="CP11">
            <v>5.5462734400161864</v>
          </cell>
          <cell r="CQ11">
            <v>5.5871921019525939</v>
          </cell>
          <cell r="CR11">
            <v>5.6281107638889809</v>
          </cell>
          <cell r="CS11">
            <v>5.6690294258253893</v>
          </cell>
          <cell r="CT11">
            <v>5.7099480877617754</v>
          </cell>
          <cell r="CU11">
            <v>5.7508667496981847</v>
          </cell>
          <cell r="CV11">
            <v>5.7917854116345699</v>
          </cell>
          <cell r="CW11">
            <v>5.8327040735709801</v>
          </cell>
          <cell r="CX11">
            <v>5.8736227355073645</v>
          </cell>
          <cell r="CY11">
            <v>5.9145413974437755</v>
          </cell>
          <cell r="CZ11">
            <v>5.955460059380159</v>
          </cell>
        </row>
        <row r="12">
          <cell r="A12">
            <v>37012</v>
          </cell>
          <cell r="B12">
            <v>-2.2232455185937505</v>
          </cell>
          <cell r="C12">
            <v>-2.1853690319531274</v>
          </cell>
          <cell r="D12">
            <v>-2.1474925453125007</v>
          </cell>
          <cell r="E12">
            <v>-2.1096160586718771</v>
          </cell>
          <cell r="F12">
            <v>-2.0717395720312508</v>
          </cell>
          <cell r="G12">
            <v>-2.0338630853906268</v>
          </cell>
          <cell r="H12">
            <v>-1.995986598750001</v>
          </cell>
          <cell r="I12">
            <v>-1.9581101121093765</v>
          </cell>
          <cell r="J12">
            <v>-1.9202336254687509</v>
          </cell>
          <cell r="K12">
            <v>-1.8823571388281262</v>
          </cell>
          <cell r="L12">
            <v>-1.8444806521875008</v>
          </cell>
          <cell r="M12">
            <v>-1.8066041655468759</v>
          </cell>
          <cell r="N12">
            <v>-1.7687276789062507</v>
          </cell>
          <cell r="O12">
            <v>-1.7308511922656256</v>
          </cell>
          <cell r="P12">
            <v>-1.6929747056250006</v>
          </cell>
          <cell r="Q12">
            <v>-1.6550982189843757</v>
          </cell>
          <cell r="R12">
            <v>-1.6172217323437506</v>
          </cell>
          <cell r="S12">
            <v>-1.5793452457031254</v>
          </cell>
          <cell r="T12">
            <v>-1.5414687590625005</v>
          </cell>
          <cell r="U12">
            <v>-1.5035922724218755</v>
          </cell>
          <cell r="V12">
            <v>-1.4657157857812504</v>
          </cell>
          <cell r="W12">
            <v>-1.4278392991406252</v>
          </cell>
          <cell r="X12">
            <v>-1.3899628125000003</v>
          </cell>
          <cell r="Y12">
            <v>-1.3540439062500003</v>
          </cell>
          <cell r="Z12">
            <v>-1.318125</v>
          </cell>
          <cell r="AA12">
            <v>-1.2840625000000001</v>
          </cell>
          <cell r="AB12">
            <v>-1.25</v>
          </cell>
          <cell r="AC12">
            <v>-1</v>
          </cell>
          <cell r="AD12">
            <v>-0.75</v>
          </cell>
          <cell r="AE12">
            <v>-0.5</v>
          </cell>
          <cell r="AF12">
            <v>-0.25</v>
          </cell>
          <cell r="AG12">
            <v>0</v>
          </cell>
          <cell r="AH12">
            <v>0.25</v>
          </cell>
          <cell r="AI12">
            <v>0.5</v>
          </cell>
          <cell r="AJ12">
            <v>0.75</v>
          </cell>
          <cell r="AK12">
            <v>1</v>
          </cell>
          <cell r="AL12">
            <v>1.25</v>
          </cell>
          <cell r="AM12">
            <v>1.5</v>
          </cell>
          <cell r="AN12">
            <v>1.75</v>
          </cell>
          <cell r="AO12">
            <v>1.9650000000000001</v>
          </cell>
          <cell r="AP12">
            <v>2.1800000000000002</v>
          </cell>
          <cell r="AQ12">
            <v>2.3649000000000004</v>
          </cell>
          <cell r="AR12">
            <v>2.5498000000000003</v>
          </cell>
          <cell r="AS12">
            <v>2.7088140000000003</v>
          </cell>
          <cell r="AT12">
            <v>2.8678280000000003</v>
          </cell>
          <cell r="AU12">
            <v>3.0045800400000005</v>
          </cell>
          <cell r="AV12">
            <v>3.1413320800000002</v>
          </cell>
          <cell r="AW12">
            <v>3.2589388344000003</v>
          </cell>
          <cell r="AX12">
            <v>3.3765455888</v>
          </cell>
          <cell r="AY12">
            <v>3.4776873975839999</v>
          </cell>
          <cell r="AZ12">
            <v>3.5788292063679998</v>
          </cell>
          <cell r="BA12">
            <v>3.6658111619222398</v>
          </cell>
          <cell r="BB12">
            <v>3.7527931174764797</v>
          </cell>
          <cell r="BC12">
            <v>3.8275975992531261</v>
          </cell>
          <cell r="BD12">
            <v>3.9024020810297726</v>
          </cell>
          <cell r="BE12">
            <v>3.9667339353576887</v>
          </cell>
          <cell r="BF12">
            <v>4.0310657896856048</v>
          </cell>
          <cell r="BG12">
            <v>4.0863911844076126</v>
          </cell>
          <cell r="BH12">
            <v>4.1417165791296204</v>
          </cell>
          <cell r="BI12">
            <v>4.1892964185905477</v>
          </cell>
          <cell r="BJ12">
            <v>4.2368762580514741</v>
          </cell>
          <cell r="BK12">
            <v>4.2777949199878709</v>
          </cell>
          <cell r="BL12">
            <v>4.3187135819242686</v>
          </cell>
          <cell r="BM12">
            <v>4.3596322438606663</v>
          </cell>
          <cell r="BN12">
            <v>4.4005509057970631</v>
          </cell>
          <cell r="BO12">
            <v>4.4414695677334599</v>
          </cell>
          <cell r="BP12">
            <v>4.4823882296698576</v>
          </cell>
          <cell r="BQ12">
            <v>4.5233068916062553</v>
          </cell>
          <cell r="BR12">
            <v>4.5642255535426521</v>
          </cell>
          <cell r="BS12">
            <v>4.605144215479049</v>
          </cell>
          <cell r="BT12">
            <v>4.6460628774154467</v>
          </cell>
          <cell r="BU12">
            <v>4.6869815393518444</v>
          </cell>
          <cell r="BV12">
            <v>4.7279002012882412</v>
          </cell>
          <cell r="BW12">
            <v>4.7688188632246398</v>
          </cell>
          <cell r="BX12">
            <v>4.8097375251610357</v>
          </cell>
          <cell r="BY12">
            <v>4.8506561870974352</v>
          </cell>
          <cell r="BZ12">
            <v>4.8915748490338302</v>
          </cell>
          <cell r="CA12">
            <v>4.9324935109702306</v>
          </cell>
          <cell r="CB12">
            <v>4.9734121729066247</v>
          </cell>
          <cell r="CC12">
            <v>5.014330834843026</v>
          </cell>
          <cell r="CD12">
            <v>5.0552494967794193</v>
          </cell>
          <cell r="CE12">
            <v>5.0961681587158214</v>
          </cell>
          <cell r="CF12">
            <v>5.1370868206522138</v>
          </cell>
          <cell r="CG12">
            <v>5.1780054825886168</v>
          </cell>
          <cell r="CH12">
            <v>5.2189241445250083</v>
          </cell>
          <cell r="CI12">
            <v>5.2598428064614122</v>
          </cell>
          <cell r="CJ12">
            <v>5.3007614683978028</v>
          </cell>
          <cell r="CK12">
            <v>5.3416801303342076</v>
          </cell>
          <cell r="CL12">
            <v>5.3825987922705973</v>
          </cell>
          <cell r="CM12">
            <v>5.423517454207003</v>
          </cell>
          <cell r="CN12">
            <v>5.4644361161433919</v>
          </cell>
          <cell r="CO12">
            <v>5.5053547780797985</v>
          </cell>
          <cell r="CP12">
            <v>5.5462734400161864</v>
          </cell>
          <cell r="CQ12">
            <v>5.5871921019525939</v>
          </cell>
          <cell r="CR12">
            <v>5.6281107638889809</v>
          </cell>
          <cell r="CS12">
            <v>5.6690294258253893</v>
          </cell>
          <cell r="CT12">
            <v>5.7099480877617754</v>
          </cell>
          <cell r="CU12">
            <v>5.7508667496981847</v>
          </cell>
          <cell r="CV12">
            <v>5.7917854116345699</v>
          </cell>
          <cell r="CW12">
            <v>5.8327040735709801</v>
          </cell>
          <cell r="CX12">
            <v>5.8736227355073645</v>
          </cell>
          <cell r="CY12">
            <v>5.9145413974437755</v>
          </cell>
          <cell r="CZ12">
            <v>5.955460059380159</v>
          </cell>
        </row>
        <row r="13">
          <cell r="A13">
            <v>37043</v>
          </cell>
          <cell r="B13">
            <v>-2.2232455185937505</v>
          </cell>
          <cell r="C13">
            <v>-2.1853690319531274</v>
          </cell>
          <cell r="D13">
            <v>-2.1474925453125007</v>
          </cell>
          <cell r="E13">
            <v>-2.1096160586718771</v>
          </cell>
          <cell r="F13">
            <v>-2.0717395720312508</v>
          </cell>
          <cell r="G13">
            <v>-2.0338630853906268</v>
          </cell>
          <cell r="H13">
            <v>-1.995986598750001</v>
          </cell>
          <cell r="I13">
            <v>-1.9581101121093765</v>
          </cell>
          <cell r="J13">
            <v>-1.9202336254687509</v>
          </cell>
          <cell r="K13">
            <v>-1.8823571388281262</v>
          </cell>
          <cell r="L13">
            <v>-1.8444806521875008</v>
          </cell>
          <cell r="M13">
            <v>-1.8066041655468759</v>
          </cell>
          <cell r="N13">
            <v>-1.7687276789062507</v>
          </cell>
          <cell r="O13">
            <v>-1.7308511922656256</v>
          </cell>
          <cell r="P13">
            <v>-1.6929747056250006</v>
          </cell>
          <cell r="Q13">
            <v>-1.6550982189843757</v>
          </cell>
          <cell r="R13">
            <v>-1.6172217323437506</v>
          </cell>
          <cell r="S13">
            <v>-1.5793452457031254</v>
          </cell>
          <cell r="T13">
            <v>-1.5414687590625005</v>
          </cell>
          <cell r="U13">
            <v>-1.5035922724218755</v>
          </cell>
          <cell r="V13">
            <v>-1.4657157857812504</v>
          </cell>
          <cell r="W13">
            <v>-1.4278392991406252</v>
          </cell>
          <cell r="X13">
            <v>-1.3899628125000003</v>
          </cell>
          <cell r="Y13">
            <v>-1.3540439062500003</v>
          </cell>
          <cell r="Z13">
            <v>-1.318125</v>
          </cell>
          <cell r="AA13">
            <v>-1.2840625000000001</v>
          </cell>
          <cell r="AB13">
            <v>-1.25</v>
          </cell>
          <cell r="AC13">
            <v>-1</v>
          </cell>
          <cell r="AD13">
            <v>-0.75</v>
          </cell>
          <cell r="AE13">
            <v>-0.5</v>
          </cell>
          <cell r="AF13">
            <v>-0.25</v>
          </cell>
          <cell r="AG13">
            <v>0</v>
          </cell>
          <cell r="AH13">
            <v>0.25</v>
          </cell>
          <cell r="AI13">
            <v>0.5</v>
          </cell>
          <cell r="AJ13">
            <v>0.75</v>
          </cell>
          <cell r="AK13">
            <v>1</v>
          </cell>
          <cell r="AL13">
            <v>1.25</v>
          </cell>
          <cell r="AM13">
            <v>1.5</v>
          </cell>
          <cell r="AN13">
            <v>1.75</v>
          </cell>
          <cell r="AO13">
            <v>1.9650000000000001</v>
          </cell>
          <cell r="AP13">
            <v>2.1800000000000002</v>
          </cell>
          <cell r="AQ13">
            <v>2.3649000000000004</v>
          </cell>
          <cell r="AR13">
            <v>2.5498000000000003</v>
          </cell>
          <cell r="AS13">
            <v>2.7088140000000003</v>
          </cell>
          <cell r="AT13">
            <v>2.8678280000000003</v>
          </cell>
          <cell r="AU13">
            <v>3.0045800400000005</v>
          </cell>
          <cell r="AV13">
            <v>3.1413320800000002</v>
          </cell>
          <cell r="AW13">
            <v>3.2589388344000003</v>
          </cell>
          <cell r="AX13">
            <v>3.3765455888</v>
          </cell>
          <cell r="AY13">
            <v>3.4776873975839999</v>
          </cell>
          <cell r="AZ13">
            <v>3.5788292063679998</v>
          </cell>
          <cell r="BA13">
            <v>3.6658111619222398</v>
          </cell>
          <cell r="BB13">
            <v>3.7527931174764797</v>
          </cell>
          <cell r="BC13">
            <v>3.8275975992531261</v>
          </cell>
          <cell r="BD13">
            <v>3.9024020810297726</v>
          </cell>
          <cell r="BE13">
            <v>3.9667339353576887</v>
          </cell>
          <cell r="BF13">
            <v>4.0310657896856048</v>
          </cell>
          <cell r="BG13">
            <v>4.0863911844076126</v>
          </cell>
          <cell r="BH13">
            <v>4.1417165791296204</v>
          </cell>
          <cell r="BI13">
            <v>4.1892964185905477</v>
          </cell>
          <cell r="BJ13">
            <v>4.2368762580514741</v>
          </cell>
          <cell r="BK13">
            <v>4.2777949199878709</v>
          </cell>
          <cell r="BL13">
            <v>4.3187135819242686</v>
          </cell>
          <cell r="BM13">
            <v>4.3596322438606663</v>
          </cell>
          <cell r="BN13">
            <v>4.4005509057970631</v>
          </cell>
          <cell r="BO13">
            <v>4.4414695677334599</v>
          </cell>
          <cell r="BP13">
            <v>4.4823882296698576</v>
          </cell>
          <cell r="BQ13">
            <v>4.5233068916062553</v>
          </cell>
          <cell r="BR13">
            <v>4.5642255535426521</v>
          </cell>
          <cell r="BS13">
            <v>4.605144215479049</v>
          </cell>
          <cell r="BT13">
            <v>4.6460628774154467</v>
          </cell>
          <cell r="BU13">
            <v>4.6869815393518444</v>
          </cell>
          <cell r="BV13">
            <v>4.7279002012882412</v>
          </cell>
          <cell r="BW13">
            <v>4.7688188632246398</v>
          </cell>
          <cell r="BX13">
            <v>4.8097375251610357</v>
          </cell>
          <cell r="BY13">
            <v>4.8506561870974352</v>
          </cell>
          <cell r="BZ13">
            <v>4.8915748490338302</v>
          </cell>
          <cell r="CA13">
            <v>4.9324935109702306</v>
          </cell>
          <cell r="CB13">
            <v>4.9734121729066247</v>
          </cell>
          <cell r="CC13">
            <v>5.014330834843026</v>
          </cell>
          <cell r="CD13">
            <v>5.0552494967794193</v>
          </cell>
          <cell r="CE13">
            <v>5.0961681587158214</v>
          </cell>
          <cell r="CF13">
            <v>5.1370868206522138</v>
          </cell>
          <cell r="CG13">
            <v>5.1780054825886168</v>
          </cell>
          <cell r="CH13">
            <v>5.2189241445250083</v>
          </cell>
          <cell r="CI13">
            <v>5.2598428064614122</v>
          </cell>
          <cell r="CJ13">
            <v>5.3007614683978028</v>
          </cell>
          <cell r="CK13">
            <v>5.3416801303342076</v>
          </cell>
          <cell r="CL13">
            <v>5.3825987922705973</v>
          </cell>
          <cell r="CM13">
            <v>5.423517454207003</v>
          </cell>
          <cell r="CN13">
            <v>5.4644361161433919</v>
          </cell>
          <cell r="CO13">
            <v>5.5053547780797985</v>
          </cell>
          <cell r="CP13">
            <v>5.5462734400161864</v>
          </cell>
          <cell r="CQ13">
            <v>5.5871921019525939</v>
          </cell>
          <cell r="CR13">
            <v>5.6281107638889809</v>
          </cell>
          <cell r="CS13">
            <v>5.6690294258253893</v>
          </cell>
          <cell r="CT13">
            <v>5.7099480877617754</v>
          </cell>
          <cell r="CU13">
            <v>5.7508667496981847</v>
          </cell>
          <cell r="CV13">
            <v>5.7917854116345699</v>
          </cell>
          <cell r="CW13">
            <v>5.8327040735709801</v>
          </cell>
          <cell r="CX13">
            <v>5.8736227355073645</v>
          </cell>
          <cell r="CY13">
            <v>5.9145413974437755</v>
          </cell>
          <cell r="CZ13">
            <v>5.955460059380159</v>
          </cell>
        </row>
        <row r="14">
          <cell r="A14">
            <v>37073</v>
          </cell>
          <cell r="B14">
            <v>-2.2232455185937505</v>
          </cell>
          <cell r="C14">
            <v>-2.1853690319531274</v>
          </cell>
          <cell r="D14">
            <v>-2.1474925453125007</v>
          </cell>
          <cell r="E14">
            <v>-2.1096160586718771</v>
          </cell>
          <cell r="F14">
            <v>-2.0717395720312508</v>
          </cell>
          <cell r="G14">
            <v>-2.0338630853906268</v>
          </cell>
          <cell r="H14">
            <v>-1.995986598750001</v>
          </cell>
          <cell r="I14">
            <v>-1.9581101121093765</v>
          </cell>
          <cell r="J14">
            <v>-1.9202336254687509</v>
          </cell>
          <cell r="K14">
            <v>-1.8823571388281262</v>
          </cell>
          <cell r="L14">
            <v>-1.8444806521875008</v>
          </cell>
          <cell r="M14">
            <v>-1.8066041655468759</v>
          </cell>
          <cell r="N14">
            <v>-1.7687276789062507</v>
          </cell>
          <cell r="O14">
            <v>-1.7308511922656256</v>
          </cell>
          <cell r="P14">
            <v>-1.6929747056250006</v>
          </cell>
          <cell r="Q14">
            <v>-1.6550982189843757</v>
          </cell>
          <cell r="R14">
            <v>-1.6172217323437506</v>
          </cell>
          <cell r="S14">
            <v>-1.5793452457031254</v>
          </cell>
          <cell r="T14">
            <v>-1.5414687590625005</v>
          </cell>
          <cell r="U14">
            <v>-1.5035922724218755</v>
          </cell>
          <cell r="V14">
            <v>-1.4657157857812504</v>
          </cell>
          <cell r="W14">
            <v>-1.4278392991406252</v>
          </cell>
          <cell r="X14">
            <v>-1.3899628125000003</v>
          </cell>
          <cell r="Y14">
            <v>-1.3540439062500003</v>
          </cell>
          <cell r="Z14">
            <v>-1.318125</v>
          </cell>
          <cell r="AA14">
            <v>-1.2840625000000001</v>
          </cell>
          <cell r="AB14">
            <v>-1.25</v>
          </cell>
          <cell r="AC14">
            <v>-1</v>
          </cell>
          <cell r="AD14">
            <v>-0.75</v>
          </cell>
          <cell r="AE14">
            <v>-0.5</v>
          </cell>
          <cell r="AF14">
            <v>-0.25</v>
          </cell>
          <cell r="AG14">
            <v>0</v>
          </cell>
          <cell r="AH14">
            <v>0.25</v>
          </cell>
          <cell r="AI14">
            <v>0.5</v>
          </cell>
          <cell r="AJ14">
            <v>0.75</v>
          </cell>
          <cell r="AK14">
            <v>1</v>
          </cell>
          <cell r="AL14">
            <v>1.25</v>
          </cell>
          <cell r="AM14">
            <v>1.5</v>
          </cell>
          <cell r="AN14">
            <v>1.75</v>
          </cell>
          <cell r="AO14">
            <v>1.9650000000000001</v>
          </cell>
          <cell r="AP14">
            <v>2.1800000000000002</v>
          </cell>
          <cell r="AQ14">
            <v>2.3649000000000004</v>
          </cell>
          <cell r="AR14">
            <v>2.5498000000000003</v>
          </cell>
          <cell r="AS14">
            <v>2.7088140000000003</v>
          </cell>
          <cell r="AT14">
            <v>2.8678280000000003</v>
          </cell>
          <cell r="AU14">
            <v>3.0045800400000005</v>
          </cell>
          <cell r="AV14">
            <v>3.1413320800000002</v>
          </cell>
          <cell r="AW14">
            <v>3.2589388344000003</v>
          </cell>
          <cell r="AX14">
            <v>3.3765455888</v>
          </cell>
          <cell r="AY14">
            <v>3.4776873975839999</v>
          </cell>
          <cell r="AZ14">
            <v>3.5788292063679998</v>
          </cell>
          <cell r="BA14">
            <v>3.6658111619222398</v>
          </cell>
          <cell r="BB14">
            <v>3.7527931174764797</v>
          </cell>
          <cell r="BC14">
            <v>3.8275975992531261</v>
          </cell>
          <cell r="BD14">
            <v>3.9024020810297726</v>
          </cell>
          <cell r="BE14">
            <v>3.9667339353576887</v>
          </cell>
          <cell r="BF14">
            <v>4.0310657896856048</v>
          </cell>
          <cell r="BG14">
            <v>4.0863911844076126</v>
          </cell>
          <cell r="BH14">
            <v>4.1417165791296204</v>
          </cell>
          <cell r="BI14">
            <v>4.1892964185905477</v>
          </cell>
          <cell r="BJ14">
            <v>4.2368762580514741</v>
          </cell>
          <cell r="BK14">
            <v>4.2777949199878709</v>
          </cell>
          <cell r="BL14">
            <v>4.3187135819242686</v>
          </cell>
          <cell r="BM14">
            <v>4.3596322438606663</v>
          </cell>
          <cell r="BN14">
            <v>4.4005509057970631</v>
          </cell>
          <cell r="BO14">
            <v>4.4414695677334599</v>
          </cell>
          <cell r="BP14">
            <v>4.4823882296698576</v>
          </cell>
          <cell r="BQ14">
            <v>4.5233068916062553</v>
          </cell>
          <cell r="BR14">
            <v>4.5642255535426521</v>
          </cell>
          <cell r="BS14">
            <v>4.605144215479049</v>
          </cell>
          <cell r="BT14">
            <v>4.6460628774154467</v>
          </cell>
          <cell r="BU14">
            <v>4.6869815393518444</v>
          </cell>
          <cell r="BV14">
            <v>4.7279002012882412</v>
          </cell>
          <cell r="BW14">
            <v>4.7688188632246398</v>
          </cell>
          <cell r="BX14">
            <v>4.8097375251610357</v>
          </cell>
          <cell r="BY14">
            <v>4.8506561870974352</v>
          </cell>
          <cell r="BZ14">
            <v>4.8915748490338302</v>
          </cell>
          <cell r="CA14">
            <v>4.9324935109702306</v>
          </cell>
          <cell r="CB14">
            <v>4.9734121729066247</v>
          </cell>
          <cell r="CC14">
            <v>5.014330834843026</v>
          </cell>
          <cell r="CD14">
            <v>5.0552494967794193</v>
          </cell>
          <cell r="CE14">
            <v>5.0961681587158214</v>
          </cell>
          <cell r="CF14">
            <v>5.1370868206522138</v>
          </cell>
          <cell r="CG14">
            <v>5.1780054825886168</v>
          </cell>
          <cell r="CH14">
            <v>5.2189241445250083</v>
          </cell>
          <cell r="CI14">
            <v>5.2598428064614122</v>
          </cell>
          <cell r="CJ14">
            <v>5.3007614683978028</v>
          </cell>
          <cell r="CK14">
            <v>5.3416801303342076</v>
          </cell>
          <cell r="CL14">
            <v>5.3825987922705973</v>
          </cell>
          <cell r="CM14">
            <v>5.423517454207003</v>
          </cell>
          <cell r="CN14">
            <v>5.4644361161433919</v>
          </cell>
          <cell r="CO14">
            <v>5.5053547780797985</v>
          </cell>
          <cell r="CP14">
            <v>5.5462734400161864</v>
          </cell>
          <cell r="CQ14">
            <v>5.5871921019525939</v>
          </cell>
          <cell r="CR14">
            <v>5.6281107638889809</v>
          </cell>
          <cell r="CS14">
            <v>5.6690294258253893</v>
          </cell>
          <cell r="CT14">
            <v>5.7099480877617754</v>
          </cell>
          <cell r="CU14">
            <v>5.7508667496981847</v>
          </cell>
          <cell r="CV14">
            <v>5.7917854116345699</v>
          </cell>
          <cell r="CW14">
            <v>5.8327040735709801</v>
          </cell>
          <cell r="CX14">
            <v>5.8736227355073645</v>
          </cell>
          <cell r="CY14">
            <v>5.9145413974437755</v>
          </cell>
          <cell r="CZ14">
            <v>5.955460059380159</v>
          </cell>
        </row>
        <row r="15">
          <cell r="A15">
            <v>37104</v>
          </cell>
          <cell r="B15">
            <v>-2.2232455185937505</v>
          </cell>
          <cell r="C15">
            <v>-2.1853690319531274</v>
          </cell>
          <cell r="D15">
            <v>-2.1474925453125007</v>
          </cell>
          <cell r="E15">
            <v>-2.1096160586718771</v>
          </cell>
          <cell r="F15">
            <v>-2.0717395720312508</v>
          </cell>
          <cell r="G15">
            <v>-2.0338630853906268</v>
          </cell>
          <cell r="H15">
            <v>-1.995986598750001</v>
          </cell>
          <cell r="I15">
            <v>-1.9581101121093765</v>
          </cell>
          <cell r="J15">
            <v>-1.9202336254687509</v>
          </cell>
          <cell r="K15">
            <v>-1.8823571388281262</v>
          </cell>
          <cell r="L15">
            <v>-1.8444806521875008</v>
          </cell>
          <cell r="M15">
            <v>-1.8066041655468759</v>
          </cell>
          <cell r="N15">
            <v>-1.7687276789062507</v>
          </cell>
          <cell r="O15">
            <v>-1.7308511922656256</v>
          </cell>
          <cell r="P15">
            <v>-1.6929747056250006</v>
          </cell>
          <cell r="Q15">
            <v>-1.6550982189843757</v>
          </cell>
          <cell r="R15">
            <v>-1.6172217323437506</v>
          </cell>
          <cell r="S15">
            <v>-1.5793452457031254</v>
          </cell>
          <cell r="T15">
            <v>-1.5414687590625005</v>
          </cell>
          <cell r="U15">
            <v>-1.5035922724218755</v>
          </cell>
          <cell r="V15">
            <v>-1.4657157857812504</v>
          </cell>
          <cell r="W15">
            <v>-1.4278392991406252</v>
          </cell>
          <cell r="X15">
            <v>-1.3899628125000003</v>
          </cell>
          <cell r="Y15">
            <v>-1.3540439062500003</v>
          </cell>
          <cell r="Z15">
            <v>-1.318125</v>
          </cell>
          <cell r="AA15">
            <v>-1.2840625000000001</v>
          </cell>
          <cell r="AB15">
            <v>-1.25</v>
          </cell>
          <cell r="AC15">
            <v>-1</v>
          </cell>
          <cell r="AD15">
            <v>-0.75</v>
          </cell>
          <cell r="AE15">
            <v>-0.5</v>
          </cell>
          <cell r="AF15">
            <v>-0.25</v>
          </cell>
          <cell r="AG15">
            <v>0</v>
          </cell>
          <cell r="AH15">
            <v>0.25</v>
          </cell>
          <cell r="AI15">
            <v>0.5</v>
          </cell>
          <cell r="AJ15">
            <v>0.75</v>
          </cell>
          <cell r="AK15">
            <v>1</v>
          </cell>
          <cell r="AL15">
            <v>1.25</v>
          </cell>
          <cell r="AM15">
            <v>1.5</v>
          </cell>
          <cell r="AN15">
            <v>1.75</v>
          </cell>
          <cell r="AO15">
            <v>1.9650000000000001</v>
          </cell>
          <cell r="AP15">
            <v>2.1800000000000002</v>
          </cell>
          <cell r="AQ15">
            <v>2.3649000000000004</v>
          </cell>
          <cell r="AR15">
            <v>2.5498000000000003</v>
          </cell>
          <cell r="AS15">
            <v>2.7088140000000003</v>
          </cell>
          <cell r="AT15">
            <v>2.8678280000000003</v>
          </cell>
          <cell r="AU15">
            <v>3.0045800400000005</v>
          </cell>
          <cell r="AV15">
            <v>3.1413320800000002</v>
          </cell>
          <cell r="AW15">
            <v>3.2589388344000003</v>
          </cell>
          <cell r="AX15">
            <v>3.3765455888</v>
          </cell>
          <cell r="AY15">
            <v>3.4776873975839999</v>
          </cell>
          <cell r="AZ15">
            <v>3.5788292063679998</v>
          </cell>
          <cell r="BA15">
            <v>3.6658111619222398</v>
          </cell>
          <cell r="BB15">
            <v>3.7527931174764797</v>
          </cell>
          <cell r="BC15">
            <v>3.8275975992531261</v>
          </cell>
          <cell r="BD15">
            <v>3.9024020810297726</v>
          </cell>
          <cell r="BE15">
            <v>3.9667339353576887</v>
          </cell>
          <cell r="BF15">
            <v>4.0310657896856048</v>
          </cell>
          <cell r="BG15">
            <v>4.0863911844076126</v>
          </cell>
          <cell r="BH15">
            <v>4.1417165791296204</v>
          </cell>
          <cell r="BI15">
            <v>4.1892964185905477</v>
          </cell>
          <cell r="BJ15">
            <v>4.2368762580514741</v>
          </cell>
          <cell r="BK15">
            <v>4.2777949199878709</v>
          </cell>
          <cell r="BL15">
            <v>4.3187135819242686</v>
          </cell>
          <cell r="BM15">
            <v>4.3596322438606663</v>
          </cell>
          <cell r="BN15">
            <v>4.4005509057970631</v>
          </cell>
          <cell r="BO15">
            <v>4.4414695677334599</v>
          </cell>
          <cell r="BP15">
            <v>4.4823882296698576</v>
          </cell>
          <cell r="BQ15">
            <v>4.5233068916062553</v>
          </cell>
          <cell r="BR15">
            <v>4.5642255535426521</v>
          </cell>
          <cell r="BS15">
            <v>4.605144215479049</v>
          </cell>
          <cell r="BT15">
            <v>4.6460628774154467</v>
          </cell>
          <cell r="BU15">
            <v>4.6869815393518444</v>
          </cell>
          <cell r="BV15">
            <v>4.7279002012882412</v>
          </cell>
          <cell r="BW15">
            <v>4.7688188632246398</v>
          </cell>
          <cell r="BX15">
            <v>4.8097375251610357</v>
          </cell>
          <cell r="BY15">
            <v>4.8506561870974352</v>
          </cell>
          <cell r="BZ15">
            <v>4.8915748490338302</v>
          </cell>
          <cell r="CA15">
            <v>4.9324935109702306</v>
          </cell>
          <cell r="CB15">
            <v>4.9734121729066247</v>
          </cell>
          <cell r="CC15">
            <v>5.014330834843026</v>
          </cell>
          <cell r="CD15">
            <v>5.0552494967794193</v>
          </cell>
          <cell r="CE15">
            <v>5.0961681587158214</v>
          </cell>
          <cell r="CF15">
            <v>5.1370868206522138</v>
          </cell>
          <cell r="CG15">
            <v>5.1780054825886168</v>
          </cell>
          <cell r="CH15">
            <v>5.2189241445250083</v>
          </cell>
          <cell r="CI15">
            <v>5.2598428064614122</v>
          </cell>
          <cell r="CJ15">
            <v>5.3007614683978028</v>
          </cell>
          <cell r="CK15">
            <v>5.3416801303342076</v>
          </cell>
          <cell r="CL15">
            <v>5.3825987922705973</v>
          </cell>
          <cell r="CM15">
            <v>5.423517454207003</v>
          </cell>
          <cell r="CN15">
            <v>5.4644361161433919</v>
          </cell>
          <cell r="CO15">
            <v>5.5053547780797985</v>
          </cell>
          <cell r="CP15">
            <v>5.5462734400161864</v>
          </cell>
          <cell r="CQ15">
            <v>5.5871921019525939</v>
          </cell>
          <cell r="CR15">
            <v>5.6281107638889809</v>
          </cell>
          <cell r="CS15">
            <v>5.6690294258253893</v>
          </cell>
          <cell r="CT15">
            <v>5.7099480877617754</v>
          </cell>
          <cell r="CU15">
            <v>5.7508667496981847</v>
          </cell>
          <cell r="CV15">
            <v>5.7917854116345699</v>
          </cell>
          <cell r="CW15">
            <v>5.8327040735709801</v>
          </cell>
          <cell r="CX15">
            <v>5.8736227355073645</v>
          </cell>
          <cell r="CY15">
            <v>5.9145413974437755</v>
          </cell>
          <cell r="CZ15">
            <v>5.955460059380159</v>
          </cell>
        </row>
        <row r="16">
          <cell r="A16">
            <v>37135</v>
          </cell>
          <cell r="B16">
            <v>-2.2232455185937505</v>
          </cell>
          <cell r="C16">
            <v>-2.1853690319531274</v>
          </cell>
          <cell r="D16">
            <v>-2.1474925453125007</v>
          </cell>
          <cell r="E16">
            <v>-2.1096160586718771</v>
          </cell>
          <cell r="F16">
            <v>-2.0717395720312508</v>
          </cell>
          <cell r="G16">
            <v>-2.0338630853906268</v>
          </cell>
          <cell r="H16">
            <v>-1.995986598750001</v>
          </cell>
          <cell r="I16">
            <v>-1.9581101121093765</v>
          </cell>
          <cell r="J16">
            <v>-1.9202336254687509</v>
          </cell>
          <cell r="K16">
            <v>-1.8823571388281262</v>
          </cell>
          <cell r="L16">
            <v>-1.8444806521875008</v>
          </cell>
          <cell r="M16">
            <v>-1.8066041655468759</v>
          </cell>
          <cell r="N16">
            <v>-1.7687276789062507</v>
          </cell>
          <cell r="O16">
            <v>-1.7308511922656256</v>
          </cell>
          <cell r="P16">
            <v>-1.6929747056250006</v>
          </cell>
          <cell r="Q16">
            <v>-1.6550982189843757</v>
          </cell>
          <cell r="R16">
            <v>-1.6172217323437506</v>
          </cell>
          <cell r="S16">
            <v>-1.5793452457031254</v>
          </cell>
          <cell r="T16">
            <v>-1.5414687590625005</v>
          </cell>
          <cell r="U16">
            <v>-1.5035922724218755</v>
          </cell>
          <cell r="V16">
            <v>-1.4657157857812504</v>
          </cell>
          <cell r="W16">
            <v>-1.4278392991406252</v>
          </cell>
          <cell r="X16">
            <v>-1.3899628125000003</v>
          </cell>
          <cell r="Y16">
            <v>-1.3540439062500003</v>
          </cell>
          <cell r="Z16">
            <v>-1.318125</v>
          </cell>
          <cell r="AA16">
            <v>-1.2840625000000001</v>
          </cell>
          <cell r="AB16">
            <v>-1.25</v>
          </cell>
          <cell r="AC16">
            <v>-1</v>
          </cell>
          <cell r="AD16">
            <v>-0.75</v>
          </cell>
          <cell r="AE16">
            <v>-0.5</v>
          </cell>
          <cell r="AF16">
            <v>-0.25</v>
          </cell>
          <cell r="AG16">
            <v>0</v>
          </cell>
          <cell r="AH16">
            <v>0.25</v>
          </cell>
          <cell r="AI16">
            <v>0.5</v>
          </cell>
          <cell r="AJ16">
            <v>0.75</v>
          </cell>
          <cell r="AK16">
            <v>1</v>
          </cell>
          <cell r="AL16">
            <v>1.25</v>
          </cell>
          <cell r="AM16">
            <v>1.5</v>
          </cell>
          <cell r="AN16">
            <v>1.75</v>
          </cell>
          <cell r="AO16">
            <v>1.9650000000000001</v>
          </cell>
          <cell r="AP16">
            <v>2.1800000000000002</v>
          </cell>
          <cell r="AQ16">
            <v>2.3649000000000004</v>
          </cell>
          <cell r="AR16">
            <v>2.5498000000000003</v>
          </cell>
          <cell r="AS16">
            <v>2.7088140000000003</v>
          </cell>
          <cell r="AT16">
            <v>2.8678280000000003</v>
          </cell>
          <cell r="AU16">
            <v>3.0045800400000005</v>
          </cell>
          <cell r="AV16">
            <v>3.1413320800000002</v>
          </cell>
          <cell r="AW16">
            <v>3.2589388344000003</v>
          </cell>
          <cell r="AX16">
            <v>3.3765455888</v>
          </cell>
          <cell r="AY16">
            <v>3.4776873975839999</v>
          </cell>
          <cell r="AZ16">
            <v>3.5788292063679998</v>
          </cell>
          <cell r="BA16">
            <v>3.6658111619222398</v>
          </cell>
          <cell r="BB16">
            <v>3.7527931174764797</v>
          </cell>
          <cell r="BC16">
            <v>3.8275975992531261</v>
          </cell>
          <cell r="BD16">
            <v>3.9024020810297726</v>
          </cell>
          <cell r="BE16">
            <v>3.9667339353576887</v>
          </cell>
          <cell r="BF16">
            <v>4.0310657896856048</v>
          </cell>
          <cell r="BG16">
            <v>4.0863911844076126</v>
          </cell>
          <cell r="BH16">
            <v>4.1417165791296204</v>
          </cell>
          <cell r="BI16">
            <v>4.1892964185905477</v>
          </cell>
          <cell r="BJ16">
            <v>4.2368762580514741</v>
          </cell>
          <cell r="BK16">
            <v>4.2777949199878709</v>
          </cell>
          <cell r="BL16">
            <v>4.3187135819242686</v>
          </cell>
          <cell r="BM16">
            <v>4.3596322438606663</v>
          </cell>
          <cell r="BN16">
            <v>4.4005509057970631</v>
          </cell>
          <cell r="BO16">
            <v>4.4414695677334599</v>
          </cell>
          <cell r="BP16">
            <v>4.4823882296698576</v>
          </cell>
          <cell r="BQ16">
            <v>4.5233068916062553</v>
          </cell>
          <cell r="BR16">
            <v>4.5642255535426521</v>
          </cell>
          <cell r="BS16">
            <v>4.605144215479049</v>
          </cell>
          <cell r="BT16">
            <v>4.6460628774154467</v>
          </cell>
          <cell r="BU16">
            <v>4.6869815393518444</v>
          </cell>
          <cell r="BV16">
            <v>4.7279002012882412</v>
          </cell>
          <cell r="BW16">
            <v>4.7688188632246398</v>
          </cell>
          <cell r="BX16">
            <v>4.8097375251610357</v>
          </cell>
          <cell r="BY16">
            <v>4.8506561870974352</v>
          </cell>
          <cell r="BZ16">
            <v>4.8915748490338302</v>
          </cell>
          <cell r="CA16">
            <v>4.9324935109702306</v>
          </cell>
          <cell r="CB16">
            <v>4.9734121729066247</v>
          </cell>
          <cell r="CC16">
            <v>5.014330834843026</v>
          </cell>
          <cell r="CD16">
            <v>5.0552494967794193</v>
          </cell>
          <cell r="CE16">
            <v>5.0961681587158214</v>
          </cell>
          <cell r="CF16">
            <v>5.1370868206522138</v>
          </cell>
          <cell r="CG16">
            <v>5.1780054825886168</v>
          </cell>
          <cell r="CH16">
            <v>5.2189241445250083</v>
          </cell>
          <cell r="CI16">
            <v>5.2598428064614122</v>
          </cell>
          <cell r="CJ16">
            <v>5.3007614683978028</v>
          </cell>
          <cell r="CK16">
            <v>5.3416801303342076</v>
          </cell>
          <cell r="CL16">
            <v>5.3825987922705973</v>
          </cell>
          <cell r="CM16">
            <v>5.423517454207003</v>
          </cell>
          <cell r="CN16">
            <v>5.4644361161433919</v>
          </cell>
          <cell r="CO16">
            <v>5.5053547780797985</v>
          </cell>
          <cell r="CP16">
            <v>5.5462734400161864</v>
          </cell>
          <cell r="CQ16">
            <v>5.5871921019525939</v>
          </cell>
          <cell r="CR16">
            <v>5.6281107638889809</v>
          </cell>
          <cell r="CS16">
            <v>5.6690294258253893</v>
          </cell>
          <cell r="CT16">
            <v>5.7099480877617754</v>
          </cell>
          <cell r="CU16">
            <v>5.7508667496981847</v>
          </cell>
          <cell r="CV16">
            <v>5.7917854116345699</v>
          </cell>
          <cell r="CW16">
            <v>5.8327040735709801</v>
          </cell>
          <cell r="CX16">
            <v>5.8736227355073645</v>
          </cell>
          <cell r="CY16">
            <v>5.9145413974437755</v>
          </cell>
          <cell r="CZ16">
            <v>5.955460059380159</v>
          </cell>
        </row>
        <row r="17">
          <cell r="A17">
            <v>37165</v>
          </cell>
          <cell r="B17">
            <v>-2.2232455185937505</v>
          </cell>
          <cell r="C17">
            <v>-2.1853690319531274</v>
          </cell>
          <cell r="D17">
            <v>-2.1474925453125007</v>
          </cell>
          <cell r="E17">
            <v>-2.1096160586718771</v>
          </cell>
          <cell r="F17">
            <v>-2.0717395720312508</v>
          </cell>
          <cell r="G17">
            <v>-2.0338630853906268</v>
          </cell>
          <cell r="H17">
            <v>-1.995986598750001</v>
          </cell>
          <cell r="I17">
            <v>-1.9581101121093765</v>
          </cell>
          <cell r="J17">
            <v>-1.9202336254687509</v>
          </cell>
          <cell r="K17">
            <v>-1.8823571388281262</v>
          </cell>
          <cell r="L17">
            <v>-1.8444806521875008</v>
          </cell>
          <cell r="M17">
            <v>-1.8066041655468759</v>
          </cell>
          <cell r="N17">
            <v>-1.7687276789062507</v>
          </cell>
          <cell r="O17">
            <v>-1.7308511922656256</v>
          </cell>
          <cell r="P17">
            <v>-1.6929747056250006</v>
          </cell>
          <cell r="Q17">
            <v>-1.6550982189843757</v>
          </cell>
          <cell r="R17">
            <v>-1.6172217323437506</v>
          </cell>
          <cell r="S17">
            <v>-1.5793452457031254</v>
          </cell>
          <cell r="T17">
            <v>-1.5414687590625005</v>
          </cell>
          <cell r="U17">
            <v>-1.5035922724218755</v>
          </cell>
          <cell r="V17">
            <v>-1.4657157857812504</v>
          </cell>
          <cell r="W17">
            <v>-1.4278392991406252</v>
          </cell>
          <cell r="X17">
            <v>-1.3899628125000003</v>
          </cell>
          <cell r="Y17">
            <v>-1.3540439062500003</v>
          </cell>
          <cell r="Z17">
            <v>-1.318125</v>
          </cell>
          <cell r="AA17">
            <v>-1.2840625000000001</v>
          </cell>
          <cell r="AB17">
            <v>-1.25</v>
          </cell>
          <cell r="AC17">
            <v>-1</v>
          </cell>
          <cell r="AD17">
            <v>-0.75</v>
          </cell>
          <cell r="AE17">
            <v>-0.5</v>
          </cell>
          <cell r="AF17">
            <v>-0.25</v>
          </cell>
          <cell r="AG17">
            <v>0</v>
          </cell>
          <cell r="AH17">
            <v>0.25</v>
          </cell>
          <cell r="AI17">
            <v>0.5</v>
          </cell>
          <cell r="AJ17">
            <v>0.75</v>
          </cell>
          <cell r="AK17">
            <v>1</v>
          </cell>
          <cell r="AL17">
            <v>1.25</v>
          </cell>
          <cell r="AM17">
            <v>1.5</v>
          </cell>
          <cell r="AN17">
            <v>1.75</v>
          </cell>
          <cell r="AO17">
            <v>1.9650000000000001</v>
          </cell>
          <cell r="AP17">
            <v>2.1800000000000002</v>
          </cell>
          <cell r="AQ17">
            <v>2.3649000000000004</v>
          </cell>
          <cell r="AR17">
            <v>2.5498000000000003</v>
          </cell>
          <cell r="AS17">
            <v>2.7088140000000003</v>
          </cell>
          <cell r="AT17">
            <v>2.8678280000000003</v>
          </cell>
          <cell r="AU17">
            <v>3.0045800400000005</v>
          </cell>
          <cell r="AV17">
            <v>3.1413320800000002</v>
          </cell>
          <cell r="AW17">
            <v>3.2589388344000003</v>
          </cell>
          <cell r="AX17">
            <v>3.3765455888</v>
          </cell>
          <cell r="AY17">
            <v>3.4776873975839999</v>
          </cell>
          <cell r="AZ17">
            <v>3.5788292063679998</v>
          </cell>
          <cell r="BA17">
            <v>3.6658111619222398</v>
          </cell>
          <cell r="BB17">
            <v>3.7527931174764797</v>
          </cell>
          <cell r="BC17">
            <v>3.8275975992531261</v>
          </cell>
          <cell r="BD17">
            <v>3.9024020810297726</v>
          </cell>
          <cell r="BE17">
            <v>3.9667339353576887</v>
          </cell>
          <cell r="BF17">
            <v>4.0310657896856048</v>
          </cell>
          <cell r="BG17">
            <v>4.0863911844076126</v>
          </cell>
          <cell r="BH17">
            <v>4.1417165791296204</v>
          </cell>
          <cell r="BI17">
            <v>4.1892964185905477</v>
          </cell>
          <cell r="BJ17">
            <v>4.2368762580514741</v>
          </cell>
          <cell r="BK17">
            <v>4.2777949199878709</v>
          </cell>
          <cell r="BL17">
            <v>4.3187135819242686</v>
          </cell>
          <cell r="BM17">
            <v>4.3596322438606663</v>
          </cell>
          <cell r="BN17">
            <v>4.4005509057970631</v>
          </cell>
          <cell r="BO17">
            <v>4.4414695677334599</v>
          </cell>
          <cell r="BP17">
            <v>4.4823882296698576</v>
          </cell>
          <cell r="BQ17">
            <v>4.5233068916062553</v>
          </cell>
          <cell r="BR17">
            <v>4.5642255535426521</v>
          </cell>
          <cell r="BS17">
            <v>4.605144215479049</v>
          </cell>
          <cell r="BT17">
            <v>4.6460628774154467</v>
          </cell>
          <cell r="BU17">
            <v>4.6869815393518444</v>
          </cell>
          <cell r="BV17">
            <v>4.7279002012882412</v>
          </cell>
          <cell r="BW17">
            <v>4.7688188632246398</v>
          </cell>
          <cell r="BX17">
            <v>4.8097375251610357</v>
          </cell>
          <cell r="BY17">
            <v>4.8506561870974352</v>
          </cell>
          <cell r="BZ17">
            <v>4.8915748490338302</v>
          </cell>
          <cell r="CA17">
            <v>4.9324935109702306</v>
          </cell>
          <cell r="CB17">
            <v>4.9734121729066247</v>
          </cell>
          <cell r="CC17">
            <v>5.014330834843026</v>
          </cell>
          <cell r="CD17">
            <v>5.0552494967794193</v>
          </cell>
          <cell r="CE17">
            <v>5.0961681587158214</v>
          </cell>
          <cell r="CF17">
            <v>5.1370868206522138</v>
          </cell>
          <cell r="CG17">
            <v>5.1780054825886168</v>
          </cell>
          <cell r="CH17">
            <v>5.2189241445250083</v>
          </cell>
          <cell r="CI17">
            <v>5.2598428064614122</v>
          </cell>
          <cell r="CJ17">
            <v>5.3007614683978028</v>
          </cell>
          <cell r="CK17">
            <v>5.3416801303342076</v>
          </cell>
          <cell r="CL17">
            <v>5.3825987922705973</v>
          </cell>
          <cell r="CM17">
            <v>5.423517454207003</v>
          </cell>
          <cell r="CN17">
            <v>5.4644361161433919</v>
          </cell>
          <cell r="CO17">
            <v>5.5053547780797985</v>
          </cell>
          <cell r="CP17">
            <v>5.5462734400161864</v>
          </cell>
          <cell r="CQ17">
            <v>5.5871921019525939</v>
          </cell>
          <cell r="CR17">
            <v>5.6281107638889809</v>
          </cell>
          <cell r="CS17">
            <v>5.6690294258253893</v>
          </cell>
          <cell r="CT17">
            <v>5.7099480877617754</v>
          </cell>
          <cell r="CU17">
            <v>5.7508667496981847</v>
          </cell>
          <cell r="CV17">
            <v>5.7917854116345699</v>
          </cell>
          <cell r="CW17">
            <v>5.8327040735709801</v>
          </cell>
          <cell r="CX17">
            <v>5.8736227355073645</v>
          </cell>
          <cell r="CY17">
            <v>5.9145413974437755</v>
          </cell>
          <cell r="CZ17">
            <v>5.955460059380159</v>
          </cell>
        </row>
        <row r="18">
          <cell r="A18">
            <v>37196</v>
          </cell>
          <cell r="B18">
            <v>-1.7785964148750009</v>
          </cell>
          <cell r="C18">
            <v>-1.7482952255625008</v>
          </cell>
          <cell r="D18">
            <v>-1.7179940362500008</v>
          </cell>
          <cell r="E18">
            <v>-1.6876928469375008</v>
          </cell>
          <cell r="F18">
            <v>-1.6573916576250007</v>
          </cell>
          <cell r="G18">
            <v>-1.6270904683125007</v>
          </cell>
          <cell r="H18">
            <v>-1.5967892790000007</v>
          </cell>
          <cell r="I18">
            <v>-1.5664880896875006</v>
          </cell>
          <cell r="J18">
            <v>-1.5361869003750006</v>
          </cell>
          <cell r="K18">
            <v>-1.5058857110625006</v>
          </cell>
          <cell r="L18">
            <v>-1.4755845217500005</v>
          </cell>
          <cell r="M18">
            <v>-1.4452833324375005</v>
          </cell>
          <cell r="N18">
            <v>-1.4149821431250005</v>
          </cell>
          <cell r="O18">
            <v>-1.3846809538125004</v>
          </cell>
          <cell r="P18">
            <v>-1.3543797645000004</v>
          </cell>
          <cell r="Q18">
            <v>-1.3240785751875004</v>
          </cell>
          <cell r="R18">
            <v>-1.2937773858750004</v>
          </cell>
          <cell r="S18">
            <v>-1.2634761965625003</v>
          </cell>
          <cell r="T18">
            <v>-1.2331750072500003</v>
          </cell>
          <cell r="U18">
            <v>-1.2028738179375003</v>
          </cell>
          <cell r="V18">
            <v>-1.1725726286250002</v>
          </cell>
          <cell r="W18">
            <v>-1.1422714393125002</v>
          </cell>
          <cell r="X18">
            <v>-1.1119702500000002</v>
          </cell>
          <cell r="Y18">
            <v>-1.0832351250000003</v>
          </cell>
          <cell r="Z18">
            <v>-1.0545000000000002</v>
          </cell>
          <cell r="AA18">
            <v>-1.0272500000000002</v>
          </cell>
          <cell r="AB18">
            <v>-1</v>
          </cell>
          <cell r="AC18">
            <v>-0.8</v>
          </cell>
          <cell r="AD18">
            <v>-0.6</v>
          </cell>
          <cell r="AE18">
            <v>-0.4</v>
          </cell>
          <cell r="AF18">
            <v>-0.2</v>
          </cell>
          <cell r="AG18">
            <v>0</v>
          </cell>
          <cell r="AH18">
            <v>0.2</v>
          </cell>
          <cell r="AI18">
            <v>0.4</v>
          </cell>
          <cell r="AJ18">
            <v>0.6</v>
          </cell>
          <cell r="AK18">
            <v>0.8</v>
          </cell>
          <cell r="AL18">
            <v>1</v>
          </cell>
          <cell r="AM18">
            <v>1.2</v>
          </cell>
          <cell r="AN18">
            <v>1.4</v>
          </cell>
          <cell r="AO18">
            <v>1.58</v>
          </cell>
          <cell r="AP18">
            <v>1.76</v>
          </cell>
          <cell r="AQ18">
            <v>1.9220000000000006</v>
          </cell>
          <cell r="AR18">
            <v>2.0840000000000005</v>
          </cell>
          <cell r="AS18">
            <v>2.2298000000000004</v>
          </cell>
          <cell r="AT18">
            <v>2.3756000000000004</v>
          </cell>
          <cell r="AU18">
            <v>2.5068200000000003</v>
          </cell>
          <cell r="AV18">
            <v>2.6380400000000002</v>
          </cell>
          <cell r="AW18">
            <v>2.756138</v>
          </cell>
          <cell r="AX18">
            <v>2.8742359999999998</v>
          </cell>
          <cell r="AY18">
            <v>2.9805241999999996</v>
          </cell>
          <cell r="AZ18">
            <v>3.0868123999999995</v>
          </cell>
          <cell r="BA18">
            <v>3.1824717799999993</v>
          </cell>
          <cell r="BB18">
            <v>3.2781311599999992</v>
          </cell>
          <cell r="BC18">
            <v>3.3642246019999993</v>
          </cell>
          <cell r="BD18">
            <v>3.450318043999999</v>
          </cell>
          <cell r="BE18">
            <v>3.5278021417999987</v>
          </cell>
          <cell r="BF18">
            <v>3.6052862395999989</v>
          </cell>
          <cell r="BG18">
            <v>3.6750219276199987</v>
          </cell>
          <cell r="BH18">
            <v>3.7447576156399989</v>
          </cell>
          <cell r="BI18">
            <v>3.8144933036599991</v>
          </cell>
          <cell r="BJ18">
            <v>3.8842289916799988</v>
          </cell>
          <cell r="BK18">
            <v>3.9539646796999985</v>
          </cell>
          <cell r="BL18">
            <v>4.0237003677199983</v>
          </cell>
          <cell r="BM18">
            <v>4.093436055739998</v>
          </cell>
          <cell r="BN18">
            <v>4.1631717437599978</v>
          </cell>
          <cell r="BO18">
            <v>4.2329074317799975</v>
          </cell>
          <cell r="BP18">
            <v>4.3026431197999973</v>
          </cell>
          <cell r="BQ18">
            <v>4.372378807819997</v>
          </cell>
          <cell r="BR18">
            <v>4.4421144958399967</v>
          </cell>
          <cell r="BS18">
            <v>4.5118501838599965</v>
          </cell>
          <cell r="BT18">
            <v>4.5815858718799962</v>
          </cell>
          <cell r="BU18">
            <v>4.651321559899996</v>
          </cell>
          <cell r="BV18">
            <v>4.7210572479199957</v>
          </cell>
          <cell r="BW18">
            <v>4.7907929359399954</v>
          </cell>
          <cell r="BX18">
            <v>4.8605286239599952</v>
          </cell>
          <cell r="BY18">
            <v>4.9302643119799949</v>
          </cell>
          <cell r="BZ18">
            <v>4.9999999999999947</v>
          </cell>
          <cell r="CA18">
            <v>5.0697356880199944</v>
          </cell>
          <cell r="CB18">
            <v>5.1394713760399942</v>
          </cell>
          <cell r="CC18">
            <v>5.2092070640599939</v>
          </cell>
          <cell r="CD18">
            <v>5.2789427520799936</v>
          </cell>
          <cell r="CE18">
            <v>5.3486784400999934</v>
          </cell>
          <cell r="CF18">
            <v>5.4184141281199931</v>
          </cell>
          <cell r="CG18">
            <v>5.4881498161399929</v>
          </cell>
          <cell r="CH18">
            <v>5.5578855041599926</v>
          </cell>
          <cell r="CI18">
            <v>5.6276211921799923</v>
          </cell>
          <cell r="CJ18">
            <v>5.6973568801999921</v>
          </cell>
          <cell r="CK18">
            <v>5.7670925682199918</v>
          </cell>
          <cell r="CL18">
            <v>5.8368282562399916</v>
          </cell>
          <cell r="CM18">
            <v>5.9065639442599913</v>
          </cell>
          <cell r="CN18">
            <v>5.9762996322799911</v>
          </cell>
          <cell r="CO18">
            <v>6.0460353202999908</v>
          </cell>
          <cell r="CP18">
            <v>6.1157710083199905</v>
          </cell>
          <cell r="CQ18">
            <v>6.1855066963399903</v>
          </cell>
          <cell r="CR18">
            <v>6.25524238435999</v>
          </cell>
          <cell r="CS18">
            <v>6.3249780723799898</v>
          </cell>
          <cell r="CT18">
            <v>6.3947137603999895</v>
          </cell>
          <cell r="CU18">
            <v>6.4644494484199893</v>
          </cell>
          <cell r="CV18">
            <v>6.534185136439989</v>
          </cell>
          <cell r="CW18">
            <v>6.6039208244599887</v>
          </cell>
          <cell r="CX18">
            <v>6.6736565124799885</v>
          </cell>
          <cell r="CY18">
            <v>6.7433922004999882</v>
          </cell>
          <cell r="CZ18">
            <v>6.813127888519988</v>
          </cell>
        </row>
        <row r="19">
          <cell r="A19">
            <v>37226</v>
          </cell>
          <cell r="B19">
            <v>-1.7785964148750009</v>
          </cell>
          <cell r="C19">
            <v>-1.7482952255625008</v>
          </cell>
          <cell r="D19">
            <v>-1.7179940362500008</v>
          </cell>
          <cell r="E19">
            <v>-1.6876928469375008</v>
          </cell>
          <cell r="F19">
            <v>-1.6573916576250007</v>
          </cell>
          <cell r="G19">
            <v>-1.6270904683125007</v>
          </cell>
          <cell r="H19">
            <v>-1.5967892790000007</v>
          </cell>
          <cell r="I19">
            <v>-1.5664880896875006</v>
          </cell>
          <cell r="J19">
            <v>-1.5361869003750006</v>
          </cell>
          <cell r="K19">
            <v>-1.5058857110625006</v>
          </cell>
          <cell r="L19">
            <v>-1.4755845217500005</v>
          </cell>
          <cell r="M19">
            <v>-1.4452833324375005</v>
          </cell>
          <cell r="N19">
            <v>-1.4149821431250005</v>
          </cell>
          <cell r="O19">
            <v>-1.3846809538125004</v>
          </cell>
          <cell r="P19">
            <v>-1.3543797645000004</v>
          </cell>
          <cell r="Q19">
            <v>-1.3240785751875004</v>
          </cell>
          <cell r="R19">
            <v>-1.2937773858750004</v>
          </cell>
          <cell r="S19">
            <v>-1.2634761965625003</v>
          </cell>
          <cell r="T19">
            <v>-1.2331750072500003</v>
          </cell>
          <cell r="U19">
            <v>-1.2028738179375003</v>
          </cell>
          <cell r="V19">
            <v>-1.1725726286250002</v>
          </cell>
          <cell r="W19">
            <v>-1.1422714393125002</v>
          </cell>
          <cell r="X19">
            <v>-1.1119702500000002</v>
          </cell>
          <cell r="Y19">
            <v>-1.0832351250000003</v>
          </cell>
          <cell r="Z19">
            <v>-1.0545000000000002</v>
          </cell>
          <cell r="AA19">
            <v>-1.0272500000000002</v>
          </cell>
          <cell r="AB19">
            <v>-1</v>
          </cell>
          <cell r="AC19">
            <v>-0.8</v>
          </cell>
          <cell r="AD19">
            <v>-0.6</v>
          </cell>
          <cell r="AE19">
            <v>-0.4</v>
          </cell>
          <cell r="AF19">
            <v>-0.2</v>
          </cell>
          <cell r="AG19">
            <v>0</v>
          </cell>
          <cell r="AH19">
            <v>0.2</v>
          </cell>
          <cell r="AI19">
            <v>0.4</v>
          </cell>
          <cell r="AJ19">
            <v>0.6</v>
          </cell>
          <cell r="AK19">
            <v>0.8</v>
          </cell>
          <cell r="AL19">
            <v>1</v>
          </cell>
          <cell r="AM19">
            <v>1.2</v>
          </cell>
          <cell r="AN19">
            <v>1.4</v>
          </cell>
          <cell r="AO19">
            <v>1.58</v>
          </cell>
          <cell r="AP19">
            <v>1.76</v>
          </cell>
          <cell r="AQ19">
            <v>1.9220000000000006</v>
          </cell>
          <cell r="AR19">
            <v>2.0840000000000005</v>
          </cell>
          <cell r="AS19">
            <v>2.2298000000000004</v>
          </cell>
          <cell r="AT19">
            <v>2.3756000000000004</v>
          </cell>
          <cell r="AU19">
            <v>2.5068200000000003</v>
          </cell>
          <cell r="AV19">
            <v>2.6380400000000002</v>
          </cell>
          <cell r="AW19">
            <v>2.756138</v>
          </cell>
          <cell r="AX19">
            <v>2.8742359999999998</v>
          </cell>
          <cell r="AY19">
            <v>2.9805241999999996</v>
          </cell>
          <cell r="AZ19">
            <v>3.0868123999999995</v>
          </cell>
          <cell r="BA19">
            <v>3.1824717799999993</v>
          </cell>
          <cell r="BB19">
            <v>3.2781311599999992</v>
          </cell>
          <cell r="BC19">
            <v>3.3642246019999993</v>
          </cell>
          <cell r="BD19">
            <v>3.450318043999999</v>
          </cell>
          <cell r="BE19">
            <v>3.5278021417999987</v>
          </cell>
          <cell r="BF19">
            <v>3.6052862395999989</v>
          </cell>
          <cell r="BG19">
            <v>3.6750219276199987</v>
          </cell>
          <cell r="BH19">
            <v>3.7447576156399989</v>
          </cell>
          <cell r="BI19">
            <v>3.8144933036599991</v>
          </cell>
          <cell r="BJ19">
            <v>3.8842289916799988</v>
          </cell>
          <cell r="BK19">
            <v>3.9539646796999985</v>
          </cell>
          <cell r="BL19">
            <v>4.0237003677199983</v>
          </cell>
          <cell r="BM19">
            <v>4.093436055739998</v>
          </cell>
          <cell r="BN19">
            <v>4.1631717437599978</v>
          </cell>
          <cell r="BO19">
            <v>4.2329074317799975</v>
          </cell>
          <cell r="BP19">
            <v>4.3026431197999973</v>
          </cell>
          <cell r="BQ19">
            <v>4.372378807819997</v>
          </cell>
          <cell r="BR19">
            <v>4.4421144958399967</v>
          </cell>
          <cell r="BS19">
            <v>4.5118501838599965</v>
          </cell>
          <cell r="BT19">
            <v>4.5815858718799962</v>
          </cell>
          <cell r="BU19">
            <v>4.651321559899996</v>
          </cell>
          <cell r="BV19">
            <v>4.7210572479199957</v>
          </cell>
          <cell r="BW19">
            <v>4.7907929359399954</v>
          </cell>
          <cell r="BX19">
            <v>4.8605286239599952</v>
          </cell>
          <cell r="BY19">
            <v>4.9302643119799949</v>
          </cell>
          <cell r="BZ19">
            <v>4.9999999999999947</v>
          </cell>
          <cell r="CA19">
            <v>5.0697356880199944</v>
          </cell>
          <cell r="CB19">
            <v>5.1394713760399942</v>
          </cell>
          <cell r="CC19">
            <v>5.2092070640599939</v>
          </cell>
          <cell r="CD19">
            <v>5.2789427520799936</v>
          </cell>
          <cell r="CE19">
            <v>5.3486784400999934</v>
          </cell>
          <cell r="CF19">
            <v>5.4184141281199931</v>
          </cell>
          <cell r="CG19">
            <v>5.4881498161399929</v>
          </cell>
          <cell r="CH19">
            <v>5.5578855041599926</v>
          </cell>
          <cell r="CI19">
            <v>5.6276211921799923</v>
          </cell>
          <cell r="CJ19">
            <v>5.6973568801999921</v>
          </cell>
          <cell r="CK19">
            <v>5.7670925682199918</v>
          </cell>
          <cell r="CL19">
            <v>5.8368282562399916</v>
          </cell>
          <cell r="CM19">
            <v>5.9065639442599913</v>
          </cell>
          <cell r="CN19">
            <v>5.9762996322799911</v>
          </cell>
          <cell r="CO19">
            <v>6.0460353202999908</v>
          </cell>
          <cell r="CP19">
            <v>6.1157710083199905</v>
          </cell>
          <cell r="CQ19">
            <v>6.1855066963399903</v>
          </cell>
          <cell r="CR19">
            <v>6.25524238435999</v>
          </cell>
          <cell r="CS19">
            <v>6.3249780723799898</v>
          </cell>
          <cell r="CT19">
            <v>6.3947137603999895</v>
          </cell>
          <cell r="CU19">
            <v>6.4644494484199893</v>
          </cell>
          <cell r="CV19">
            <v>6.534185136439989</v>
          </cell>
          <cell r="CW19">
            <v>6.6039208244599887</v>
          </cell>
          <cell r="CX19">
            <v>6.6736565124799885</v>
          </cell>
          <cell r="CY19">
            <v>6.7433922004999882</v>
          </cell>
          <cell r="CZ19">
            <v>6.813127888519988</v>
          </cell>
        </row>
        <row r="20">
          <cell r="A20">
            <v>37257</v>
          </cell>
          <cell r="B20">
            <v>-1.7785964148750009</v>
          </cell>
          <cell r="C20">
            <v>-1.7482952255625008</v>
          </cell>
          <cell r="D20">
            <v>-1.7179940362500008</v>
          </cell>
          <cell r="E20">
            <v>-1.6876928469375008</v>
          </cell>
          <cell r="F20">
            <v>-1.6573916576250007</v>
          </cell>
          <cell r="G20">
            <v>-1.6270904683125007</v>
          </cell>
          <cell r="H20">
            <v>-1.5967892790000007</v>
          </cell>
          <cell r="I20">
            <v>-1.5664880896875006</v>
          </cell>
          <cell r="J20">
            <v>-1.5361869003750006</v>
          </cell>
          <cell r="K20">
            <v>-1.5058857110625006</v>
          </cell>
          <cell r="L20">
            <v>-1.4755845217500005</v>
          </cell>
          <cell r="M20">
            <v>-1.4452833324375005</v>
          </cell>
          <cell r="N20">
            <v>-1.4149821431250005</v>
          </cell>
          <cell r="O20">
            <v>-1.3846809538125004</v>
          </cell>
          <cell r="P20">
            <v>-1.3543797645000004</v>
          </cell>
          <cell r="Q20">
            <v>-1.3240785751875004</v>
          </cell>
          <cell r="R20">
            <v>-1.2937773858750004</v>
          </cell>
          <cell r="S20">
            <v>-1.2634761965625003</v>
          </cell>
          <cell r="T20">
            <v>-1.2331750072500003</v>
          </cell>
          <cell r="U20">
            <v>-1.2028738179375003</v>
          </cell>
          <cell r="V20">
            <v>-1.1725726286250002</v>
          </cell>
          <cell r="W20">
            <v>-1.1422714393125002</v>
          </cell>
          <cell r="X20">
            <v>-1.1119702500000002</v>
          </cell>
          <cell r="Y20">
            <v>-1.0832351250000003</v>
          </cell>
          <cell r="Z20">
            <v>-1.0545000000000002</v>
          </cell>
          <cell r="AA20">
            <v>-1.0272500000000002</v>
          </cell>
          <cell r="AB20">
            <v>-1</v>
          </cell>
          <cell r="AC20">
            <v>-0.8</v>
          </cell>
          <cell r="AD20">
            <v>-0.6</v>
          </cell>
          <cell r="AE20">
            <v>-0.4</v>
          </cell>
          <cell r="AF20">
            <v>-0.2</v>
          </cell>
          <cell r="AG20">
            <v>0</v>
          </cell>
          <cell r="AH20">
            <v>0.2</v>
          </cell>
          <cell r="AI20">
            <v>0.4</v>
          </cell>
          <cell r="AJ20">
            <v>0.6</v>
          </cell>
          <cell r="AK20">
            <v>0.8</v>
          </cell>
          <cell r="AL20">
            <v>1</v>
          </cell>
          <cell r="AM20">
            <v>1.2</v>
          </cell>
          <cell r="AN20">
            <v>1.4</v>
          </cell>
          <cell r="AO20">
            <v>1.58</v>
          </cell>
          <cell r="AP20">
            <v>1.76</v>
          </cell>
          <cell r="AQ20">
            <v>1.9220000000000006</v>
          </cell>
          <cell r="AR20">
            <v>2.0840000000000005</v>
          </cell>
          <cell r="AS20">
            <v>2.2298000000000004</v>
          </cell>
          <cell r="AT20">
            <v>2.3756000000000004</v>
          </cell>
          <cell r="AU20">
            <v>2.5068200000000003</v>
          </cell>
          <cell r="AV20">
            <v>2.6380400000000002</v>
          </cell>
          <cell r="AW20">
            <v>2.756138</v>
          </cell>
          <cell r="AX20">
            <v>2.8742359999999998</v>
          </cell>
          <cell r="AY20">
            <v>2.9805241999999996</v>
          </cell>
          <cell r="AZ20">
            <v>3.0868123999999995</v>
          </cell>
          <cell r="BA20">
            <v>3.1824717799999993</v>
          </cell>
          <cell r="BB20">
            <v>3.2781311599999992</v>
          </cell>
          <cell r="BC20">
            <v>3.3642246019999993</v>
          </cell>
          <cell r="BD20">
            <v>3.450318043999999</v>
          </cell>
          <cell r="BE20">
            <v>3.5278021417999987</v>
          </cell>
          <cell r="BF20">
            <v>3.6052862395999989</v>
          </cell>
          <cell r="BG20">
            <v>3.6750219276199987</v>
          </cell>
          <cell r="BH20">
            <v>3.7447576156399989</v>
          </cell>
          <cell r="BI20">
            <v>3.8144933036599991</v>
          </cell>
          <cell r="BJ20">
            <v>3.8842289916799988</v>
          </cell>
          <cell r="BK20">
            <v>3.9539646796999985</v>
          </cell>
          <cell r="BL20">
            <v>4.0237003677199983</v>
          </cell>
          <cell r="BM20">
            <v>4.093436055739998</v>
          </cell>
          <cell r="BN20">
            <v>4.1631717437599978</v>
          </cell>
          <cell r="BO20">
            <v>4.2329074317799975</v>
          </cell>
          <cell r="BP20">
            <v>4.3026431197999973</v>
          </cell>
          <cell r="BQ20">
            <v>4.372378807819997</v>
          </cell>
          <cell r="BR20">
            <v>4.4421144958399967</v>
          </cell>
          <cell r="BS20">
            <v>4.5118501838599965</v>
          </cell>
          <cell r="BT20">
            <v>4.5815858718799962</v>
          </cell>
          <cell r="BU20">
            <v>4.651321559899996</v>
          </cell>
          <cell r="BV20">
            <v>4.7210572479199957</v>
          </cell>
          <cell r="BW20">
            <v>4.7907929359399954</v>
          </cell>
          <cell r="BX20">
            <v>4.8605286239599952</v>
          </cell>
          <cell r="BY20">
            <v>4.9302643119799949</v>
          </cell>
          <cell r="BZ20">
            <v>4.9999999999999947</v>
          </cell>
          <cell r="CA20">
            <v>5.0697356880199944</v>
          </cell>
          <cell r="CB20">
            <v>5.1394713760399942</v>
          </cell>
          <cell r="CC20">
            <v>5.2092070640599939</v>
          </cell>
          <cell r="CD20">
            <v>5.2789427520799936</v>
          </cell>
          <cell r="CE20">
            <v>5.3486784400999934</v>
          </cell>
          <cell r="CF20">
            <v>5.4184141281199931</v>
          </cell>
          <cell r="CG20">
            <v>5.4881498161399929</v>
          </cell>
          <cell r="CH20">
            <v>5.5578855041599926</v>
          </cell>
          <cell r="CI20">
            <v>5.6276211921799923</v>
          </cell>
          <cell r="CJ20">
            <v>5.6973568801999921</v>
          </cell>
          <cell r="CK20">
            <v>5.7670925682199918</v>
          </cell>
          <cell r="CL20">
            <v>5.8368282562399916</v>
          </cell>
          <cell r="CM20">
            <v>5.9065639442599913</v>
          </cell>
          <cell r="CN20">
            <v>5.9762996322799911</v>
          </cell>
          <cell r="CO20">
            <v>6.0460353202999908</v>
          </cell>
          <cell r="CP20">
            <v>6.1157710083199905</v>
          </cell>
          <cell r="CQ20">
            <v>6.1855066963399903</v>
          </cell>
          <cell r="CR20">
            <v>6.25524238435999</v>
          </cell>
          <cell r="CS20">
            <v>6.3249780723799898</v>
          </cell>
          <cell r="CT20">
            <v>6.3947137603999895</v>
          </cell>
          <cell r="CU20">
            <v>6.4644494484199893</v>
          </cell>
          <cell r="CV20">
            <v>6.534185136439989</v>
          </cell>
          <cell r="CW20">
            <v>6.6039208244599887</v>
          </cell>
          <cell r="CX20">
            <v>6.6736565124799885</v>
          </cell>
          <cell r="CY20">
            <v>6.7433922004999882</v>
          </cell>
          <cell r="CZ20">
            <v>6.813127888519988</v>
          </cell>
        </row>
        <row r="21">
          <cell r="A21">
            <v>37288</v>
          </cell>
          <cell r="B21">
            <v>-1.7785964148750009</v>
          </cell>
          <cell r="C21">
            <v>-1.7482952255625008</v>
          </cell>
          <cell r="D21">
            <v>-1.7179940362500008</v>
          </cell>
          <cell r="E21">
            <v>-1.6876928469375008</v>
          </cell>
          <cell r="F21">
            <v>-1.6573916576250007</v>
          </cell>
          <cell r="G21">
            <v>-1.6270904683125007</v>
          </cell>
          <cell r="H21">
            <v>-1.5967892790000007</v>
          </cell>
          <cell r="I21">
            <v>-1.5664880896875006</v>
          </cell>
          <cell r="J21">
            <v>-1.5361869003750006</v>
          </cell>
          <cell r="K21">
            <v>-1.5058857110625006</v>
          </cell>
          <cell r="L21">
            <v>-1.4755845217500005</v>
          </cell>
          <cell r="M21">
            <v>-1.4452833324375005</v>
          </cell>
          <cell r="N21">
            <v>-1.4149821431250005</v>
          </cell>
          <cell r="O21">
            <v>-1.3846809538125004</v>
          </cell>
          <cell r="P21">
            <v>-1.3543797645000004</v>
          </cell>
          <cell r="Q21">
            <v>-1.3240785751875004</v>
          </cell>
          <cell r="R21">
            <v>-1.2937773858750004</v>
          </cell>
          <cell r="S21">
            <v>-1.2634761965625003</v>
          </cell>
          <cell r="T21">
            <v>-1.2331750072500003</v>
          </cell>
          <cell r="U21">
            <v>-1.2028738179375003</v>
          </cell>
          <cell r="V21">
            <v>-1.1725726286250002</v>
          </cell>
          <cell r="W21">
            <v>-1.1422714393125002</v>
          </cell>
          <cell r="X21">
            <v>-1.1119702500000002</v>
          </cell>
          <cell r="Y21">
            <v>-1.0832351250000003</v>
          </cell>
          <cell r="Z21">
            <v>-1.0545000000000002</v>
          </cell>
          <cell r="AA21">
            <v>-1.0272500000000002</v>
          </cell>
          <cell r="AB21">
            <v>-1</v>
          </cell>
          <cell r="AC21">
            <v>-0.8</v>
          </cell>
          <cell r="AD21">
            <v>-0.6</v>
          </cell>
          <cell r="AE21">
            <v>-0.4</v>
          </cell>
          <cell r="AF21">
            <v>-0.2</v>
          </cell>
          <cell r="AG21">
            <v>0</v>
          </cell>
          <cell r="AH21">
            <v>0.2</v>
          </cell>
          <cell r="AI21">
            <v>0.4</v>
          </cell>
          <cell r="AJ21">
            <v>0.6</v>
          </cell>
          <cell r="AK21">
            <v>0.8</v>
          </cell>
          <cell r="AL21">
            <v>1</v>
          </cell>
          <cell r="AM21">
            <v>1.2</v>
          </cell>
          <cell r="AN21">
            <v>1.4</v>
          </cell>
          <cell r="AO21">
            <v>1.58</v>
          </cell>
          <cell r="AP21">
            <v>1.76</v>
          </cell>
          <cell r="AQ21">
            <v>1.9220000000000006</v>
          </cell>
          <cell r="AR21">
            <v>2.0840000000000005</v>
          </cell>
          <cell r="AS21">
            <v>2.2298000000000004</v>
          </cell>
          <cell r="AT21">
            <v>2.3756000000000004</v>
          </cell>
          <cell r="AU21">
            <v>2.5068200000000003</v>
          </cell>
          <cell r="AV21">
            <v>2.6380400000000002</v>
          </cell>
          <cell r="AW21">
            <v>2.756138</v>
          </cell>
          <cell r="AX21">
            <v>2.8742359999999998</v>
          </cell>
          <cell r="AY21">
            <v>2.9805241999999996</v>
          </cell>
          <cell r="AZ21">
            <v>3.0868123999999995</v>
          </cell>
          <cell r="BA21">
            <v>3.1824717799999993</v>
          </cell>
          <cell r="BB21">
            <v>3.2781311599999992</v>
          </cell>
          <cell r="BC21">
            <v>3.3642246019999993</v>
          </cell>
          <cell r="BD21">
            <v>3.450318043999999</v>
          </cell>
          <cell r="BE21">
            <v>3.5278021417999987</v>
          </cell>
          <cell r="BF21">
            <v>3.6052862395999989</v>
          </cell>
          <cell r="BG21">
            <v>3.6750219276199987</v>
          </cell>
          <cell r="BH21">
            <v>3.7447576156399989</v>
          </cell>
          <cell r="BI21">
            <v>3.8144933036599991</v>
          </cell>
          <cell r="BJ21">
            <v>3.8842289916799988</v>
          </cell>
          <cell r="BK21">
            <v>3.9539646796999985</v>
          </cell>
          <cell r="BL21">
            <v>4.0237003677199983</v>
          </cell>
          <cell r="BM21">
            <v>4.093436055739998</v>
          </cell>
          <cell r="BN21">
            <v>4.1631717437599978</v>
          </cell>
          <cell r="BO21">
            <v>4.2329074317799975</v>
          </cell>
          <cell r="BP21">
            <v>4.3026431197999973</v>
          </cell>
          <cell r="BQ21">
            <v>4.372378807819997</v>
          </cell>
          <cell r="BR21">
            <v>4.4421144958399967</v>
          </cell>
          <cell r="BS21">
            <v>4.5118501838599965</v>
          </cell>
          <cell r="BT21">
            <v>4.5815858718799962</v>
          </cell>
          <cell r="BU21">
            <v>4.651321559899996</v>
          </cell>
          <cell r="BV21">
            <v>4.7210572479199957</v>
          </cell>
          <cell r="BW21">
            <v>4.7907929359399954</v>
          </cell>
          <cell r="BX21">
            <v>4.8605286239599952</v>
          </cell>
          <cell r="BY21">
            <v>4.9302643119799949</v>
          </cell>
          <cell r="BZ21">
            <v>4.9999999999999947</v>
          </cell>
          <cell r="CA21">
            <v>5.0697356880199944</v>
          </cell>
          <cell r="CB21">
            <v>5.1394713760399942</v>
          </cell>
          <cell r="CC21">
            <v>5.2092070640599939</v>
          </cell>
          <cell r="CD21">
            <v>5.2789427520799936</v>
          </cell>
          <cell r="CE21">
            <v>5.3486784400999934</v>
          </cell>
          <cell r="CF21">
            <v>5.4184141281199931</v>
          </cell>
          <cell r="CG21">
            <v>5.4881498161399929</v>
          </cell>
          <cell r="CH21">
            <v>5.5578855041599926</v>
          </cell>
          <cell r="CI21">
            <v>5.6276211921799923</v>
          </cell>
          <cell r="CJ21">
            <v>5.6973568801999921</v>
          </cell>
          <cell r="CK21">
            <v>5.7670925682199918</v>
          </cell>
          <cell r="CL21">
            <v>5.8368282562399916</v>
          </cell>
          <cell r="CM21">
            <v>5.9065639442599913</v>
          </cell>
          <cell r="CN21">
            <v>5.9762996322799911</v>
          </cell>
          <cell r="CO21">
            <v>6.0460353202999908</v>
          </cell>
          <cell r="CP21">
            <v>6.1157710083199905</v>
          </cell>
          <cell r="CQ21">
            <v>6.1855066963399903</v>
          </cell>
          <cell r="CR21">
            <v>6.25524238435999</v>
          </cell>
          <cell r="CS21">
            <v>6.3249780723799898</v>
          </cell>
          <cell r="CT21">
            <v>6.3947137603999895</v>
          </cell>
          <cell r="CU21">
            <v>6.4644494484199893</v>
          </cell>
          <cell r="CV21">
            <v>6.534185136439989</v>
          </cell>
          <cell r="CW21">
            <v>6.6039208244599887</v>
          </cell>
          <cell r="CX21">
            <v>6.6736565124799885</v>
          </cell>
          <cell r="CY21">
            <v>6.7433922004999882</v>
          </cell>
          <cell r="CZ21">
            <v>6.813127888519988</v>
          </cell>
        </row>
        <row r="22">
          <cell r="A22">
            <v>37316</v>
          </cell>
          <cell r="B22">
            <v>-1.7785964148750009</v>
          </cell>
          <cell r="C22">
            <v>-1.7482952255625008</v>
          </cell>
          <cell r="D22">
            <v>-1.7179940362500008</v>
          </cell>
          <cell r="E22">
            <v>-1.6876928469375008</v>
          </cell>
          <cell r="F22">
            <v>-1.6573916576250007</v>
          </cell>
          <cell r="G22">
            <v>-1.6270904683125007</v>
          </cell>
          <cell r="H22">
            <v>-1.5967892790000007</v>
          </cell>
          <cell r="I22">
            <v>-1.5664880896875006</v>
          </cell>
          <cell r="J22">
            <v>-1.5361869003750006</v>
          </cell>
          <cell r="K22">
            <v>-1.5058857110625006</v>
          </cell>
          <cell r="L22">
            <v>-1.4755845217500005</v>
          </cell>
          <cell r="M22">
            <v>-1.4452833324375005</v>
          </cell>
          <cell r="N22">
            <v>-1.4149821431250005</v>
          </cell>
          <cell r="O22">
            <v>-1.3846809538125004</v>
          </cell>
          <cell r="P22">
            <v>-1.3543797645000004</v>
          </cell>
          <cell r="Q22">
            <v>-1.3240785751875004</v>
          </cell>
          <cell r="R22">
            <v>-1.2937773858750004</v>
          </cell>
          <cell r="S22">
            <v>-1.2634761965625003</v>
          </cell>
          <cell r="T22">
            <v>-1.2331750072500003</v>
          </cell>
          <cell r="U22">
            <v>-1.2028738179375003</v>
          </cell>
          <cell r="V22">
            <v>-1.1725726286250002</v>
          </cell>
          <cell r="W22">
            <v>-1.1422714393125002</v>
          </cell>
          <cell r="X22">
            <v>-1.1119702500000002</v>
          </cell>
          <cell r="Y22">
            <v>-1.0832351250000003</v>
          </cell>
          <cell r="Z22">
            <v>-1.0545000000000002</v>
          </cell>
          <cell r="AA22">
            <v>-1.0272500000000002</v>
          </cell>
          <cell r="AB22">
            <v>-1</v>
          </cell>
          <cell r="AC22">
            <v>-0.8</v>
          </cell>
          <cell r="AD22">
            <v>-0.6</v>
          </cell>
          <cell r="AE22">
            <v>-0.4</v>
          </cell>
          <cell r="AF22">
            <v>-0.2</v>
          </cell>
          <cell r="AG22">
            <v>0</v>
          </cell>
          <cell r="AH22">
            <v>0.2</v>
          </cell>
          <cell r="AI22">
            <v>0.4</v>
          </cell>
          <cell r="AJ22">
            <v>0.6</v>
          </cell>
          <cell r="AK22">
            <v>0.8</v>
          </cell>
          <cell r="AL22">
            <v>1</v>
          </cell>
          <cell r="AM22">
            <v>1.2</v>
          </cell>
          <cell r="AN22">
            <v>1.4</v>
          </cell>
          <cell r="AO22">
            <v>1.58</v>
          </cell>
          <cell r="AP22">
            <v>1.76</v>
          </cell>
          <cell r="AQ22">
            <v>1.9220000000000006</v>
          </cell>
          <cell r="AR22">
            <v>2.0840000000000005</v>
          </cell>
          <cell r="AS22">
            <v>2.2298000000000004</v>
          </cell>
          <cell r="AT22">
            <v>2.3756000000000004</v>
          </cell>
          <cell r="AU22">
            <v>2.5068200000000003</v>
          </cell>
          <cell r="AV22">
            <v>2.6380400000000002</v>
          </cell>
          <cell r="AW22">
            <v>2.756138</v>
          </cell>
          <cell r="AX22">
            <v>2.8742359999999998</v>
          </cell>
          <cell r="AY22">
            <v>2.9805241999999996</v>
          </cell>
          <cell r="AZ22">
            <v>3.0868123999999995</v>
          </cell>
          <cell r="BA22">
            <v>3.1824717799999993</v>
          </cell>
          <cell r="BB22">
            <v>3.2781311599999992</v>
          </cell>
          <cell r="BC22">
            <v>3.3642246019999993</v>
          </cell>
          <cell r="BD22">
            <v>3.450318043999999</v>
          </cell>
          <cell r="BE22">
            <v>3.5278021417999987</v>
          </cell>
          <cell r="BF22">
            <v>3.6052862395999989</v>
          </cell>
          <cell r="BG22">
            <v>3.6750219276199987</v>
          </cell>
          <cell r="BH22">
            <v>3.7447576156399989</v>
          </cell>
          <cell r="BI22">
            <v>3.8144933036599991</v>
          </cell>
          <cell r="BJ22">
            <v>3.8842289916799988</v>
          </cell>
          <cell r="BK22">
            <v>3.9539646796999985</v>
          </cell>
          <cell r="BL22">
            <v>4.0237003677199983</v>
          </cell>
          <cell r="BM22">
            <v>4.093436055739998</v>
          </cell>
          <cell r="BN22">
            <v>4.1631717437599978</v>
          </cell>
          <cell r="BO22">
            <v>4.2329074317799975</v>
          </cell>
          <cell r="BP22">
            <v>4.3026431197999973</v>
          </cell>
          <cell r="BQ22">
            <v>4.372378807819997</v>
          </cell>
          <cell r="BR22">
            <v>4.4421144958399967</v>
          </cell>
          <cell r="BS22">
            <v>4.5118501838599965</v>
          </cell>
          <cell r="BT22">
            <v>4.5815858718799962</v>
          </cell>
          <cell r="BU22">
            <v>4.651321559899996</v>
          </cell>
          <cell r="BV22">
            <v>4.7210572479199957</v>
          </cell>
          <cell r="BW22">
            <v>4.7907929359399954</v>
          </cell>
          <cell r="BX22">
            <v>4.8605286239599952</v>
          </cell>
          <cell r="BY22">
            <v>4.9302643119799949</v>
          </cell>
          <cell r="BZ22">
            <v>4.9999999999999947</v>
          </cell>
          <cell r="CA22">
            <v>5.0697356880199944</v>
          </cell>
          <cell r="CB22">
            <v>5.1394713760399942</v>
          </cell>
          <cell r="CC22">
            <v>5.2092070640599939</v>
          </cell>
          <cell r="CD22">
            <v>5.2789427520799936</v>
          </cell>
          <cell r="CE22">
            <v>5.3486784400999934</v>
          </cell>
          <cell r="CF22">
            <v>5.4184141281199931</v>
          </cell>
          <cell r="CG22">
            <v>5.4881498161399929</v>
          </cell>
          <cell r="CH22">
            <v>5.5578855041599926</v>
          </cell>
          <cell r="CI22">
            <v>5.6276211921799923</v>
          </cell>
          <cell r="CJ22">
            <v>5.6973568801999921</v>
          </cell>
          <cell r="CK22">
            <v>5.7670925682199918</v>
          </cell>
          <cell r="CL22">
            <v>5.8368282562399916</v>
          </cell>
          <cell r="CM22">
            <v>5.9065639442599913</v>
          </cell>
          <cell r="CN22">
            <v>5.9762996322799911</v>
          </cell>
          <cell r="CO22">
            <v>6.0460353202999908</v>
          </cell>
          <cell r="CP22">
            <v>6.1157710083199905</v>
          </cell>
          <cell r="CQ22">
            <v>6.1855066963399903</v>
          </cell>
          <cell r="CR22">
            <v>6.25524238435999</v>
          </cell>
          <cell r="CS22">
            <v>6.3249780723799898</v>
          </cell>
          <cell r="CT22">
            <v>6.3947137603999895</v>
          </cell>
          <cell r="CU22">
            <v>6.4644494484199893</v>
          </cell>
          <cell r="CV22">
            <v>6.534185136439989</v>
          </cell>
          <cell r="CW22">
            <v>6.6039208244599887</v>
          </cell>
          <cell r="CX22">
            <v>6.6736565124799885</v>
          </cell>
          <cell r="CY22">
            <v>6.7433922004999882</v>
          </cell>
          <cell r="CZ22">
            <v>6.813127888519988</v>
          </cell>
        </row>
        <row r="23">
          <cell r="A23">
            <v>37347</v>
          </cell>
          <cell r="B23">
            <v>-1.7785964148750009</v>
          </cell>
          <cell r="C23">
            <v>-1.7482952255625008</v>
          </cell>
          <cell r="D23">
            <v>-1.7179940362500008</v>
          </cell>
          <cell r="E23">
            <v>-1.6876928469375008</v>
          </cell>
          <cell r="F23">
            <v>-1.6573916576250007</v>
          </cell>
          <cell r="G23">
            <v>-1.6270904683125007</v>
          </cell>
          <cell r="H23">
            <v>-1.5967892790000007</v>
          </cell>
          <cell r="I23">
            <v>-1.5664880896875006</v>
          </cell>
          <cell r="J23">
            <v>-1.5361869003750006</v>
          </cell>
          <cell r="K23">
            <v>-1.5058857110625006</v>
          </cell>
          <cell r="L23">
            <v>-1.4755845217500005</v>
          </cell>
          <cell r="M23">
            <v>-1.4452833324375005</v>
          </cell>
          <cell r="N23">
            <v>-1.4149821431250005</v>
          </cell>
          <cell r="O23">
            <v>-1.3846809538125004</v>
          </cell>
          <cell r="P23">
            <v>-1.3543797645000004</v>
          </cell>
          <cell r="Q23">
            <v>-1.3240785751875004</v>
          </cell>
          <cell r="R23">
            <v>-1.2937773858750004</v>
          </cell>
          <cell r="S23">
            <v>-1.2634761965625003</v>
          </cell>
          <cell r="T23">
            <v>-1.2331750072500003</v>
          </cell>
          <cell r="U23">
            <v>-1.2028738179375003</v>
          </cell>
          <cell r="V23">
            <v>-1.1725726286250002</v>
          </cell>
          <cell r="W23">
            <v>-1.1422714393125002</v>
          </cell>
          <cell r="X23">
            <v>-1.1119702500000002</v>
          </cell>
          <cell r="Y23">
            <v>-1.0832351250000003</v>
          </cell>
          <cell r="Z23">
            <v>-1.0545000000000002</v>
          </cell>
          <cell r="AA23">
            <v>-1.0272500000000002</v>
          </cell>
          <cell r="AB23">
            <v>-1</v>
          </cell>
          <cell r="AC23">
            <v>-0.8</v>
          </cell>
          <cell r="AD23">
            <v>-0.6</v>
          </cell>
          <cell r="AE23">
            <v>-0.4</v>
          </cell>
          <cell r="AF23">
            <v>-0.2</v>
          </cell>
          <cell r="AG23">
            <v>0</v>
          </cell>
          <cell r="AH23">
            <v>0.2</v>
          </cell>
          <cell r="AI23">
            <v>0.4</v>
          </cell>
          <cell r="AJ23">
            <v>0.6</v>
          </cell>
          <cell r="AK23">
            <v>0.8</v>
          </cell>
          <cell r="AL23">
            <v>1</v>
          </cell>
          <cell r="AM23">
            <v>1.2</v>
          </cell>
          <cell r="AN23">
            <v>1.4</v>
          </cell>
          <cell r="AO23">
            <v>1.6</v>
          </cell>
          <cell r="AP23">
            <v>1.8</v>
          </cell>
          <cell r="AQ23">
            <v>2</v>
          </cell>
          <cell r="AR23">
            <v>2.2000000000000002</v>
          </cell>
          <cell r="AS23">
            <v>2.4</v>
          </cell>
          <cell r="AT23">
            <v>2.6</v>
          </cell>
          <cell r="AU23">
            <v>2.8</v>
          </cell>
          <cell r="AV23">
            <v>3</v>
          </cell>
          <cell r="AW23">
            <v>3.2</v>
          </cell>
          <cell r="AX23">
            <v>3.4</v>
          </cell>
          <cell r="AY23">
            <v>3.6</v>
          </cell>
          <cell r="AZ23">
            <v>3.8</v>
          </cell>
          <cell r="BA23">
            <v>4</v>
          </cell>
          <cell r="BB23">
            <v>4.2</v>
          </cell>
          <cell r="BC23">
            <v>4.4000000000000004</v>
          </cell>
          <cell r="BD23">
            <v>4.5999999999999996</v>
          </cell>
          <cell r="BE23">
            <v>4.8</v>
          </cell>
          <cell r="BF23">
            <v>5</v>
          </cell>
          <cell r="BG23">
            <v>5.2</v>
          </cell>
          <cell r="BH23">
            <v>5.4</v>
          </cell>
          <cell r="BI23">
            <v>5.6</v>
          </cell>
          <cell r="BJ23">
            <v>5.8</v>
          </cell>
          <cell r="BK23">
            <v>6</v>
          </cell>
          <cell r="BL23">
            <v>6.2</v>
          </cell>
          <cell r="BM23">
            <v>6.4</v>
          </cell>
          <cell r="BN23">
            <v>6.6</v>
          </cell>
          <cell r="BO23">
            <v>6.8</v>
          </cell>
          <cell r="BP23">
            <v>7</v>
          </cell>
          <cell r="BQ23">
            <v>7.2</v>
          </cell>
          <cell r="BR23">
            <v>7.4</v>
          </cell>
          <cell r="BS23">
            <v>7.6</v>
          </cell>
          <cell r="BT23">
            <v>7.8</v>
          </cell>
          <cell r="BU23">
            <v>8</v>
          </cell>
          <cell r="BV23">
            <v>8.1999999999999993</v>
          </cell>
          <cell r="BW23">
            <v>8.4</v>
          </cell>
          <cell r="BX23">
            <v>8.6</v>
          </cell>
          <cell r="BY23">
            <v>8.7999999999999936</v>
          </cell>
          <cell r="BZ23">
            <v>9</v>
          </cell>
          <cell r="CA23">
            <v>9.1999999999999922</v>
          </cell>
          <cell r="CB23">
            <v>9.4</v>
          </cell>
          <cell r="CC23">
            <v>9.5999999999999908</v>
          </cell>
          <cell r="CD23">
            <v>9.8000000000000007</v>
          </cell>
          <cell r="CE23">
            <v>9.9999999999999893</v>
          </cell>
          <cell r="CF23">
            <v>10.199999999999999</v>
          </cell>
          <cell r="CG23">
            <v>10.4</v>
          </cell>
          <cell r="CH23">
            <v>10.6</v>
          </cell>
          <cell r="CI23">
            <v>10.8</v>
          </cell>
          <cell r="CJ23">
            <v>11</v>
          </cell>
          <cell r="CK23">
            <v>11.2</v>
          </cell>
          <cell r="CL23">
            <v>11.4</v>
          </cell>
          <cell r="CM23">
            <v>11.6</v>
          </cell>
          <cell r="CN23">
            <v>11.8</v>
          </cell>
          <cell r="CO23">
            <v>12</v>
          </cell>
          <cell r="CP23">
            <v>12.2</v>
          </cell>
          <cell r="CQ23">
            <v>12.4</v>
          </cell>
          <cell r="CR23">
            <v>12.6</v>
          </cell>
          <cell r="CS23">
            <v>12.8</v>
          </cell>
          <cell r="CT23">
            <v>13</v>
          </cell>
          <cell r="CU23">
            <v>13.2</v>
          </cell>
          <cell r="CV23">
            <v>13.4</v>
          </cell>
          <cell r="CW23">
            <v>13.6</v>
          </cell>
          <cell r="CX23">
            <v>13.8</v>
          </cell>
          <cell r="CY23">
            <v>14</v>
          </cell>
          <cell r="CZ23">
            <v>14.2</v>
          </cell>
        </row>
        <row r="24">
          <cell r="A24">
            <v>37377</v>
          </cell>
          <cell r="B24">
            <v>-1.7785964148750009</v>
          </cell>
          <cell r="C24">
            <v>-1.7482952255625008</v>
          </cell>
          <cell r="D24">
            <v>-1.7179940362500008</v>
          </cell>
          <cell r="E24">
            <v>-1.6876928469375008</v>
          </cell>
          <cell r="F24">
            <v>-1.6573916576250007</v>
          </cell>
          <cell r="G24">
            <v>-1.6270904683125007</v>
          </cell>
          <cell r="H24">
            <v>-1.5967892790000007</v>
          </cell>
          <cell r="I24">
            <v>-1.5664880896875006</v>
          </cell>
          <cell r="J24">
            <v>-1.5361869003750006</v>
          </cell>
          <cell r="K24">
            <v>-1.5058857110625006</v>
          </cell>
          <cell r="L24">
            <v>-1.4755845217500005</v>
          </cell>
          <cell r="M24">
            <v>-1.4452833324375005</v>
          </cell>
          <cell r="N24">
            <v>-1.4149821431250005</v>
          </cell>
          <cell r="O24">
            <v>-1.3846809538125004</v>
          </cell>
          <cell r="P24">
            <v>-1.3543797645000004</v>
          </cell>
          <cell r="Q24">
            <v>-1.3240785751875004</v>
          </cell>
          <cell r="R24">
            <v>-1.2937773858750004</v>
          </cell>
          <cell r="S24">
            <v>-1.2634761965625003</v>
          </cell>
          <cell r="T24">
            <v>-1.2331750072500003</v>
          </cell>
          <cell r="U24">
            <v>-1.2028738179375003</v>
          </cell>
          <cell r="V24">
            <v>-1.1725726286250002</v>
          </cell>
          <cell r="W24">
            <v>-1.1422714393125002</v>
          </cell>
          <cell r="X24">
            <v>-1.1119702500000002</v>
          </cell>
          <cell r="Y24">
            <v>-1.0832351250000003</v>
          </cell>
          <cell r="Z24">
            <v>-1.0545000000000002</v>
          </cell>
          <cell r="AA24">
            <v>-1.0272500000000002</v>
          </cell>
          <cell r="AB24">
            <v>-1</v>
          </cell>
          <cell r="AC24">
            <v>-0.8</v>
          </cell>
          <cell r="AD24">
            <v>-0.6</v>
          </cell>
          <cell r="AE24">
            <v>-0.4</v>
          </cell>
          <cell r="AF24">
            <v>-0.2</v>
          </cell>
          <cell r="AG24">
            <v>0</v>
          </cell>
          <cell r="AH24">
            <v>0.2</v>
          </cell>
          <cell r="AI24">
            <v>0.4</v>
          </cell>
          <cell r="AJ24">
            <v>0.6</v>
          </cell>
          <cell r="AK24">
            <v>0.8</v>
          </cell>
          <cell r="AL24">
            <v>1</v>
          </cell>
          <cell r="AM24">
            <v>1.2</v>
          </cell>
          <cell r="AN24">
            <v>1.4</v>
          </cell>
          <cell r="AO24">
            <v>1.6</v>
          </cell>
          <cell r="AP24">
            <v>1.8</v>
          </cell>
          <cell r="AQ24">
            <v>2</v>
          </cell>
          <cell r="AR24">
            <v>2.2000000000000002</v>
          </cell>
          <cell r="AS24">
            <v>2.4</v>
          </cell>
          <cell r="AT24">
            <v>2.6</v>
          </cell>
          <cell r="AU24">
            <v>2.8</v>
          </cell>
          <cell r="AV24">
            <v>3</v>
          </cell>
          <cell r="AW24">
            <v>3.2</v>
          </cell>
          <cell r="AX24">
            <v>3.4</v>
          </cell>
          <cell r="AY24">
            <v>3.6</v>
          </cell>
          <cell r="AZ24">
            <v>3.8</v>
          </cell>
          <cell r="BA24">
            <v>4</v>
          </cell>
          <cell r="BB24">
            <v>4.2</v>
          </cell>
          <cell r="BC24">
            <v>4.4000000000000004</v>
          </cell>
          <cell r="BD24">
            <v>4.5999999999999996</v>
          </cell>
          <cell r="BE24">
            <v>4.8</v>
          </cell>
          <cell r="BF24">
            <v>5</v>
          </cell>
          <cell r="BG24">
            <v>5.2</v>
          </cell>
          <cell r="BH24">
            <v>5.4</v>
          </cell>
          <cell r="BI24">
            <v>5.6</v>
          </cell>
          <cell r="BJ24">
            <v>5.8</v>
          </cell>
          <cell r="BK24">
            <v>6</v>
          </cell>
          <cell r="BL24">
            <v>6.2</v>
          </cell>
          <cell r="BM24">
            <v>6.4</v>
          </cell>
          <cell r="BN24">
            <v>6.6</v>
          </cell>
          <cell r="BO24">
            <v>6.8</v>
          </cell>
          <cell r="BP24">
            <v>7</v>
          </cell>
          <cell r="BQ24">
            <v>7.2</v>
          </cell>
          <cell r="BR24">
            <v>7.4</v>
          </cell>
          <cell r="BS24">
            <v>7.6</v>
          </cell>
          <cell r="BT24">
            <v>7.8</v>
          </cell>
          <cell r="BU24">
            <v>8</v>
          </cell>
          <cell r="BV24">
            <v>8.1999999999999993</v>
          </cell>
          <cell r="BW24">
            <v>8.4</v>
          </cell>
          <cell r="BX24">
            <v>8.6</v>
          </cell>
          <cell r="BY24">
            <v>8.7999999999999936</v>
          </cell>
          <cell r="BZ24">
            <v>9</v>
          </cell>
          <cell r="CA24">
            <v>9.1999999999999922</v>
          </cell>
          <cell r="CB24">
            <v>9.4</v>
          </cell>
          <cell r="CC24">
            <v>9.5999999999999908</v>
          </cell>
          <cell r="CD24">
            <v>9.8000000000000007</v>
          </cell>
          <cell r="CE24">
            <v>9.9999999999999893</v>
          </cell>
          <cell r="CF24">
            <v>10.199999999999999</v>
          </cell>
          <cell r="CG24">
            <v>10.4</v>
          </cell>
          <cell r="CH24">
            <v>10.6</v>
          </cell>
          <cell r="CI24">
            <v>10.8</v>
          </cell>
          <cell r="CJ24">
            <v>11</v>
          </cell>
          <cell r="CK24">
            <v>11.2</v>
          </cell>
          <cell r="CL24">
            <v>11.4</v>
          </cell>
          <cell r="CM24">
            <v>11.6</v>
          </cell>
          <cell r="CN24">
            <v>11.8</v>
          </cell>
          <cell r="CO24">
            <v>12</v>
          </cell>
          <cell r="CP24">
            <v>12.2</v>
          </cell>
          <cell r="CQ24">
            <v>12.4</v>
          </cell>
          <cell r="CR24">
            <v>12.6</v>
          </cell>
          <cell r="CS24">
            <v>12.8</v>
          </cell>
          <cell r="CT24">
            <v>13</v>
          </cell>
          <cell r="CU24">
            <v>13.2</v>
          </cell>
          <cell r="CV24">
            <v>13.4</v>
          </cell>
          <cell r="CW24">
            <v>13.6</v>
          </cell>
          <cell r="CX24">
            <v>13.8</v>
          </cell>
          <cell r="CY24">
            <v>14</v>
          </cell>
          <cell r="CZ24">
            <v>14.2</v>
          </cell>
        </row>
        <row r="25">
          <cell r="A25">
            <v>37408</v>
          </cell>
          <cell r="B25">
            <v>-1.7785964148750009</v>
          </cell>
          <cell r="C25">
            <v>-1.7482952255625008</v>
          </cell>
          <cell r="D25">
            <v>-1.7179940362500008</v>
          </cell>
          <cell r="E25">
            <v>-1.6876928469375008</v>
          </cell>
          <cell r="F25">
            <v>-1.6573916576250007</v>
          </cell>
          <cell r="G25">
            <v>-1.6270904683125007</v>
          </cell>
          <cell r="H25">
            <v>-1.5967892790000007</v>
          </cell>
          <cell r="I25">
            <v>-1.5664880896875006</v>
          </cell>
          <cell r="J25">
            <v>-1.5361869003750006</v>
          </cell>
          <cell r="K25">
            <v>-1.5058857110625006</v>
          </cell>
          <cell r="L25">
            <v>-1.4755845217500005</v>
          </cell>
          <cell r="M25">
            <v>-1.4452833324375005</v>
          </cell>
          <cell r="N25">
            <v>-1.4149821431250005</v>
          </cell>
          <cell r="O25">
            <v>-1.3846809538125004</v>
          </cell>
          <cell r="P25">
            <v>-1.3543797645000004</v>
          </cell>
          <cell r="Q25">
            <v>-1.3240785751875004</v>
          </cell>
          <cell r="R25">
            <v>-1.2937773858750004</v>
          </cell>
          <cell r="S25">
            <v>-1.2634761965625003</v>
          </cell>
          <cell r="T25">
            <v>-1.2331750072500003</v>
          </cell>
          <cell r="U25">
            <v>-1.2028738179375003</v>
          </cell>
          <cell r="V25">
            <v>-1.1725726286250002</v>
          </cell>
          <cell r="W25">
            <v>-1.1422714393125002</v>
          </cell>
          <cell r="X25">
            <v>-1.1119702500000002</v>
          </cell>
          <cell r="Y25">
            <v>-1.0832351250000003</v>
          </cell>
          <cell r="Z25">
            <v>-1.0545000000000002</v>
          </cell>
          <cell r="AA25">
            <v>-1.0272500000000002</v>
          </cell>
          <cell r="AB25">
            <v>-1</v>
          </cell>
          <cell r="AC25">
            <v>-0.8</v>
          </cell>
          <cell r="AD25">
            <v>-0.6</v>
          </cell>
          <cell r="AE25">
            <v>-0.4</v>
          </cell>
          <cell r="AF25">
            <v>-0.2</v>
          </cell>
          <cell r="AG25">
            <v>0</v>
          </cell>
          <cell r="AH25">
            <v>0.2</v>
          </cell>
          <cell r="AI25">
            <v>0.4</v>
          </cell>
          <cell r="AJ25">
            <v>0.6</v>
          </cell>
          <cell r="AK25">
            <v>0.8</v>
          </cell>
          <cell r="AL25">
            <v>1</v>
          </cell>
          <cell r="AM25">
            <v>1.2</v>
          </cell>
          <cell r="AN25">
            <v>1.4</v>
          </cell>
          <cell r="AO25">
            <v>1.6</v>
          </cell>
          <cell r="AP25">
            <v>1.8</v>
          </cell>
          <cell r="AQ25">
            <v>2</v>
          </cell>
          <cell r="AR25">
            <v>2.2000000000000002</v>
          </cell>
          <cell r="AS25">
            <v>2.4</v>
          </cell>
          <cell r="AT25">
            <v>2.6</v>
          </cell>
          <cell r="AU25">
            <v>2.8</v>
          </cell>
          <cell r="AV25">
            <v>3</v>
          </cell>
          <cell r="AW25">
            <v>3.2</v>
          </cell>
          <cell r="AX25">
            <v>3.4</v>
          </cell>
          <cell r="AY25">
            <v>3.6</v>
          </cell>
          <cell r="AZ25">
            <v>3.8</v>
          </cell>
          <cell r="BA25">
            <v>4</v>
          </cell>
          <cell r="BB25">
            <v>4.2</v>
          </cell>
          <cell r="BC25">
            <v>4.4000000000000004</v>
          </cell>
          <cell r="BD25">
            <v>4.5999999999999996</v>
          </cell>
          <cell r="BE25">
            <v>4.8</v>
          </cell>
          <cell r="BF25">
            <v>5</v>
          </cell>
          <cell r="BG25">
            <v>5.2</v>
          </cell>
          <cell r="BH25">
            <v>5.4</v>
          </cell>
          <cell r="BI25">
            <v>5.6</v>
          </cell>
          <cell r="BJ25">
            <v>5.8</v>
          </cell>
          <cell r="BK25">
            <v>6</v>
          </cell>
          <cell r="BL25">
            <v>6.2</v>
          </cell>
          <cell r="BM25">
            <v>6.4</v>
          </cell>
          <cell r="BN25">
            <v>6.6</v>
          </cell>
          <cell r="BO25">
            <v>6.8</v>
          </cell>
          <cell r="BP25">
            <v>7</v>
          </cell>
          <cell r="BQ25">
            <v>7.2</v>
          </cell>
          <cell r="BR25">
            <v>7.4</v>
          </cell>
          <cell r="BS25">
            <v>7.6</v>
          </cell>
          <cell r="BT25">
            <v>7.8</v>
          </cell>
          <cell r="BU25">
            <v>8</v>
          </cell>
          <cell r="BV25">
            <v>8.1999999999999993</v>
          </cell>
          <cell r="BW25">
            <v>8.4</v>
          </cell>
          <cell r="BX25">
            <v>8.6</v>
          </cell>
          <cell r="BY25">
            <v>8.7999999999999936</v>
          </cell>
          <cell r="BZ25">
            <v>9</v>
          </cell>
          <cell r="CA25">
            <v>9.1999999999999922</v>
          </cell>
          <cell r="CB25">
            <v>9.4</v>
          </cell>
          <cell r="CC25">
            <v>9.5999999999999908</v>
          </cell>
          <cell r="CD25">
            <v>9.8000000000000007</v>
          </cell>
          <cell r="CE25">
            <v>9.9999999999999893</v>
          </cell>
          <cell r="CF25">
            <v>10.199999999999999</v>
          </cell>
          <cell r="CG25">
            <v>10.4</v>
          </cell>
          <cell r="CH25">
            <v>10.6</v>
          </cell>
          <cell r="CI25">
            <v>10.8</v>
          </cell>
          <cell r="CJ25">
            <v>11</v>
          </cell>
          <cell r="CK25">
            <v>11.2</v>
          </cell>
          <cell r="CL25">
            <v>11.4</v>
          </cell>
          <cell r="CM25">
            <v>11.6</v>
          </cell>
          <cell r="CN25">
            <v>11.8</v>
          </cell>
          <cell r="CO25">
            <v>12</v>
          </cell>
          <cell r="CP25">
            <v>12.2</v>
          </cell>
          <cell r="CQ25">
            <v>12.4</v>
          </cell>
          <cell r="CR25">
            <v>12.6</v>
          </cell>
          <cell r="CS25">
            <v>12.8</v>
          </cell>
          <cell r="CT25">
            <v>13</v>
          </cell>
          <cell r="CU25">
            <v>13.2</v>
          </cell>
          <cell r="CV25">
            <v>13.4</v>
          </cell>
          <cell r="CW25">
            <v>13.6</v>
          </cell>
          <cell r="CX25">
            <v>13.8</v>
          </cell>
          <cell r="CY25">
            <v>14</v>
          </cell>
          <cell r="CZ25">
            <v>14.2</v>
          </cell>
        </row>
        <row r="26">
          <cell r="A26">
            <v>37438</v>
          </cell>
          <cell r="B26">
            <v>-1.7785964148750009</v>
          </cell>
          <cell r="C26">
            <v>-1.7482952255625008</v>
          </cell>
          <cell r="D26">
            <v>-1.7179940362500008</v>
          </cell>
          <cell r="E26">
            <v>-1.6876928469375008</v>
          </cell>
          <cell r="F26">
            <v>-1.6573916576250007</v>
          </cell>
          <cell r="G26">
            <v>-1.6270904683125007</v>
          </cell>
          <cell r="H26">
            <v>-1.5967892790000007</v>
          </cell>
          <cell r="I26">
            <v>-1.5664880896875006</v>
          </cell>
          <cell r="J26">
            <v>-1.5361869003750006</v>
          </cell>
          <cell r="K26">
            <v>-1.5058857110625006</v>
          </cell>
          <cell r="L26">
            <v>-1.4755845217500005</v>
          </cell>
          <cell r="M26">
            <v>-1.4452833324375005</v>
          </cell>
          <cell r="N26">
            <v>-1.4149821431250005</v>
          </cell>
          <cell r="O26">
            <v>-1.3846809538125004</v>
          </cell>
          <cell r="P26">
            <v>-1.3543797645000004</v>
          </cell>
          <cell r="Q26">
            <v>-1.3240785751875004</v>
          </cell>
          <cell r="R26">
            <v>-1.2937773858750004</v>
          </cell>
          <cell r="S26">
            <v>-1.2634761965625003</v>
          </cell>
          <cell r="T26">
            <v>-1.2331750072500003</v>
          </cell>
          <cell r="U26">
            <v>-1.2028738179375003</v>
          </cell>
          <cell r="V26">
            <v>-1.1725726286250002</v>
          </cell>
          <cell r="W26">
            <v>-1.1422714393125002</v>
          </cell>
          <cell r="X26">
            <v>-1.1119702500000002</v>
          </cell>
          <cell r="Y26">
            <v>-1.0832351250000003</v>
          </cell>
          <cell r="Z26">
            <v>-1.0545000000000002</v>
          </cell>
          <cell r="AA26">
            <v>-1.0272500000000002</v>
          </cell>
          <cell r="AB26">
            <v>-1</v>
          </cell>
          <cell r="AC26">
            <v>-0.8</v>
          </cell>
          <cell r="AD26">
            <v>-0.6</v>
          </cell>
          <cell r="AE26">
            <v>-0.4</v>
          </cell>
          <cell r="AF26">
            <v>-0.2</v>
          </cell>
          <cell r="AG26">
            <v>0</v>
          </cell>
          <cell r="AH26">
            <v>0.2</v>
          </cell>
          <cell r="AI26">
            <v>0.4</v>
          </cell>
          <cell r="AJ26">
            <v>0.6</v>
          </cell>
          <cell r="AK26">
            <v>0.8</v>
          </cell>
          <cell r="AL26">
            <v>1</v>
          </cell>
          <cell r="AM26">
            <v>1.2</v>
          </cell>
          <cell r="AN26">
            <v>1.4</v>
          </cell>
          <cell r="AO26">
            <v>1.6</v>
          </cell>
          <cell r="AP26">
            <v>1.8</v>
          </cell>
          <cell r="AQ26">
            <v>2</v>
          </cell>
          <cell r="AR26">
            <v>2.2000000000000002</v>
          </cell>
          <cell r="AS26">
            <v>2.4</v>
          </cell>
          <cell r="AT26">
            <v>2.6</v>
          </cell>
          <cell r="AU26">
            <v>2.8</v>
          </cell>
          <cell r="AV26">
            <v>3</v>
          </cell>
          <cell r="AW26">
            <v>3.2</v>
          </cell>
          <cell r="AX26">
            <v>3.4</v>
          </cell>
          <cell r="AY26">
            <v>3.6</v>
          </cell>
          <cell r="AZ26">
            <v>3.8</v>
          </cell>
          <cell r="BA26">
            <v>4</v>
          </cell>
          <cell r="BB26">
            <v>4.2</v>
          </cell>
          <cell r="BC26">
            <v>4.4000000000000004</v>
          </cell>
          <cell r="BD26">
            <v>4.5999999999999996</v>
          </cell>
          <cell r="BE26">
            <v>4.8</v>
          </cell>
          <cell r="BF26">
            <v>5</v>
          </cell>
          <cell r="BG26">
            <v>5.2</v>
          </cell>
          <cell r="BH26">
            <v>5.4</v>
          </cell>
          <cell r="BI26">
            <v>5.6</v>
          </cell>
          <cell r="BJ26">
            <v>5.8</v>
          </cell>
          <cell r="BK26">
            <v>6</v>
          </cell>
          <cell r="BL26">
            <v>6.2</v>
          </cell>
          <cell r="BM26">
            <v>6.4</v>
          </cell>
          <cell r="BN26">
            <v>6.6</v>
          </cell>
          <cell r="BO26">
            <v>6.8</v>
          </cell>
          <cell r="BP26">
            <v>7</v>
          </cell>
          <cell r="BQ26">
            <v>7.2</v>
          </cell>
          <cell r="BR26">
            <v>7.4</v>
          </cell>
          <cell r="BS26">
            <v>7.6</v>
          </cell>
          <cell r="BT26">
            <v>7.8</v>
          </cell>
          <cell r="BU26">
            <v>8</v>
          </cell>
          <cell r="BV26">
            <v>8.1999999999999993</v>
          </cell>
          <cell r="BW26">
            <v>8.4</v>
          </cell>
          <cell r="BX26">
            <v>8.6</v>
          </cell>
          <cell r="BY26">
            <v>8.7999999999999936</v>
          </cell>
          <cell r="BZ26">
            <v>9</v>
          </cell>
          <cell r="CA26">
            <v>9.1999999999999922</v>
          </cell>
          <cell r="CB26">
            <v>9.4</v>
          </cell>
          <cell r="CC26">
            <v>9.5999999999999908</v>
          </cell>
          <cell r="CD26">
            <v>9.8000000000000007</v>
          </cell>
          <cell r="CE26">
            <v>9.9999999999999893</v>
          </cell>
          <cell r="CF26">
            <v>10.199999999999999</v>
          </cell>
          <cell r="CG26">
            <v>10.4</v>
          </cell>
          <cell r="CH26">
            <v>10.6</v>
          </cell>
          <cell r="CI26">
            <v>10.8</v>
          </cell>
          <cell r="CJ26">
            <v>11</v>
          </cell>
          <cell r="CK26">
            <v>11.2</v>
          </cell>
          <cell r="CL26">
            <v>11.4</v>
          </cell>
          <cell r="CM26">
            <v>11.6</v>
          </cell>
          <cell r="CN26">
            <v>11.8</v>
          </cell>
          <cell r="CO26">
            <v>12</v>
          </cell>
          <cell r="CP26">
            <v>12.2</v>
          </cell>
          <cell r="CQ26">
            <v>12.4</v>
          </cell>
          <cell r="CR26">
            <v>12.6</v>
          </cell>
          <cell r="CS26">
            <v>12.8</v>
          </cell>
          <cell r="CT26">
            <v>13</v>
          </cell>
          <cell r="CU26">
            <v>13.2</v>
          </cell>
          <cell r="CV26">
            <v>13.4</v>
          </cell>
          <cell r="CW26">
            <v>13.6</v>
          </cell>
          <cell r="CX26">
            <v>13.8</v>
          </cell>
          <cell r="CY26">
            <v>14</v>
          </cell>
          <cell r="CZ26">
            <v>14.2</v>
          </cell>
        </row>
        <row r="27">
          <cell r="A27">
            <v>37469</v>
          </cell>
          <cell r="B27">
            <v>-1.7785964148750009</v>
          </cell>
          <cell r="C27">
            <v>-1.7482952255625008</v>
          </cell>
          <cell r="D27">
            <v>-1.7179940362500008</v>
          </cell>
          <cell r="E27">
            <v>-1.6876928469375008</v>
          </cell>
          <cell r="F27">
            <v>-1.6573916576250007</v>
          </cell>
          <cell r="G27">
            <v>-1.6270904683125007</v>
          </cell>
          <cell r="H27">
            <v>-1.5967892790000007</v>
          </cell>
          <cell r="I27">
            <v>-1.5664880896875006</v>
          </cell>
          <cell r="J27">
            <v>-1.5361869003750006</v>
          </cell>
          <cell r="K27">
            <v>-1.5058857110625006</v>
          </cell>
          <cell r="L27">
            <v>-1.4755845217500005</v>
          </cell>
          <cell r="M27">
            <v>-1.4452833324375005</v>
          </cell>
          <cell r="N27">
            <v>-1.4149821431250005</v>
          </cell>
          <cell r="O27">
            <v>-1.3846809538125004</v>
          </cell>
          <cell r="P27">
            <v>-1.3543797645000004</v>
          </cell>
          <cell r="Q27">
            <v>-1.3240785751875004</v>
          </cell>
          <cell r="R27">
            <v>-1.2937773858750004</v>
          </cell>
          <cell r="S27">
            <v>-1.2634761965625003</v>
          </cell>
          <cell r="T27">
            <v>-1.2331750072500003</v>
          </cell>
          <cell r="U27">
            <v>-1.2028738179375003</v>
          </cell>
          <cell r="V27">
            <v>-1.1725726286250002</v>
          </cell>
          <cell r="W27">
            <v>-1.1422714393125002</v>
          </cell>
          <cell r="X27">
            <v>-1.1119702500000002</v>
          </cell>
          <cell r="Y27">
            <v>-1.0832351250000003</v>
          </cell>
          <cell r="Z27">
            <v>-1.0545000000000002</v>
          </cell>
          <cell r="AA27">
            <v>-1.0272500000000002</v>
          </cell>
          <cell r="AB27">
            <v>-1</v>
          </cell>
          <cell r="AC27">
            <v>-0.8</v>
          </cell>
          <cell r="AD27">
            <v>-0.6</v>
          </cell>
          <cell r="AE27">
            <v>-0.4</v>
          </cell>
          <cell r="AF27">
            <v>-0.2</v>
          </cell>
          <cell r="AG27">
            <v>0</v>
          </cell>
          <cell r="AH27">
            <v>0.2</v>
          </cell>
          <cell r="AI27">
            <v>0.4</v>
          </cell>
          <cell r="AJ27">
            <v>0.6</v>
          </cell>
          <cell r="AK27">
            <v>0.8</v>
          </cell>
          <cell r="AL27">
            <v>1</v>
          </cell>
          <cell r="AM27">
            <v>1.2</v>
          </cell>
          <cell r="AN27">
            <v>1.4</v>
          </cell>
          <cell r="AO27">
            <v>1.6</v>
          </cell>
          <cell r="AP27">
            <v>1.8</v>
          </cell>
          <cell r="AQ27">
            <v>2</v>
          </cell>
          <cell r="AR27">
            <v>2.2000000000000002</v>
          </cell>
          <cell r="AS27">
            <v>2.4</v>
          </cell>
          <cell r="AT27">
            <v>2.6</v>
          </cell>
          <cell r="AU27">
            <v>2.8</v>
          </cell>
          <cell r="AV27">
            <v>3</v>
          </cell>
          <cell r="AW27">
            <v>3.2</v>
          </cell>
          <cell r="AX27">
            <v>3.4</v>
          </cell>
          <cell r="AY27">
            <v>3.6</v>
          </cell>
          <cell r="AZ27">
            <v>3.8</v>
          </cell>
          <cell r="BA27">
            <v>4</v>
          </cell>
          <cell r="BB27">
            <v>4.2</v>
          </cell>
          <cell r="BC27">
            <v>4.4000000000000004</v>
          </cell>
          <cell r="BD27">
            <v>4.5999999999999996</v>
          </cell>
          <cell r="BE27">
            <v>4.8</v>
          </cell>
          <cell r="BF27">
            <v>5</v>
          </cell>
          <cell r="BG27">
            <v>5.2</v>
          </cell>
          <cell r="BH27">
            <v>5.4</v>
          </cell>
          <cell r="BI27">
            <v>5.6</v>
          </cell>
          <cell r="BJ27">
            <v>5.8</v>
          </cell>
          <cell r="BK27">
            <v>6</v>
          </cell>
          <cell r="BL27">
            <v>6.2</v>
          </cell>
          <cell r="BM27">
            <v>6.4</v>
          </cell>
          <cell r="BN27">
            <v>6.6</v>
          </cell>
          <cell r="BO27">
            <v>6.8</v>
          </cell>
          <cell r="BP27">
            <v>7</v>
          </cell>
          <cell r="BQ27">
            <v>7.2</v>
          </cell>
          <cell r="BR27">
            <v>7.4</v>
          </cell>
          <cell r="BS27">
            <v>7.6</v>
          </cell>
          <cell r="BT27">
            <v>7.8</v>
          </cell>
          <cell r="BU27">
            <v>8</v>
          </cell>
          <cell r="BV27">
            <v>8.1999999999999993</v>
          </cell>
          <cell r="BW27">
            <v>8.4</v>
          </cell>
          <cell r="BX27">
            <v>8.6</v>
          </cell>
          <cell r="BY27">
            <v>8.7999999999999936</v>
          </cell>
          <cell r="BZ27">
            <v>9</v>
          </cell>
          <cell r="CA27">
            <v>9.1999999999999922</v>
          </cell>
          <cell r="CB27">
            <v>9.4</v>
          </cell>
          <cell r="CC27">
            <v>9.5999999999999908</v>
          </cell>
          <cell r="CD27">
            <v>9.8000000000000007</v>
          </cell>
          <cell r="CE27">
            <v>9.9999999999999893</v>
          </cell>
          <cell r="CF27">
            <v>10.199999999999999</v>
          </cell>
          <cell r="CG27">
            <v>10.4</v>
          </cell>
          <cell r="CH27">
            <v>10.6</v>
          </cell>
          <cell r="CI27">
            <v>10.8</v>
          </cell>
          <cell r="CJ27">
            <v>11</v>
          </cell>
          <cell r="CK27">
            <v>11.2</v>
          </cell>
          <cell r="CL27">
            <v>11.4</v>
          </cell>
          <cell r="CM27">
            <v>11.6</v>
          </cell>
          <cell r="CN27">
            <v>11.8</v>
          </cell>
          <cell r="CO27">
            <v>12</v>
          </cell>
          <cell r="CP27">
            <v>12.2</v>
          </cell>
          <cell r="CQ27">
            <v>12.4</v>
          </cell>
          <cell r="CR27">
            <v>12.6</v>
          </cell>
          <cell r="CS27">
            <v>12.8</v>
          </cell>
          <cell r="CT27">
            <v>13</v>
          </cell>
          <cell r="CU27">
            <v>13.2</v>
          </cell>
          <cell r="CV27">
            <v>13.4</v>
          </cell>
          <cell r="CW27">
            <v>13.6</v>
          </cell>
          <cell r="CX27">
            <v>13.8</v>
          </cell>
          <cell r="CY27">
            <v>14</v>
          </cell>
          <cell r="CZ27">
            <v>14.2</v>
          </cell>
        </row>
        <row r="28">
          <cell r="A28">
            <v>37500</v>
          </cell>
          <cell r="B28">
            <v>-1.7785964148750009</v>
          </cell>
          <cell r="C28">
            <v>-1.7482952255625008</v>
          </cell>
          <cell r="D28">
            <v>-1.7179940362500008</v>
          </cell>
          <cell r="E28">
            <v>-1.6876928469375008</v>
          </cell>
          <cell r="F28">
            <v>-1.6573916576250007</v>
          </cell>
          <cell r="G28">
            <v>-1.6270904683125007</v>
          </cell>
          <cell r="H28">
            <v>-1.5967892790000007</v>
          </cell>
          <cell r="I28">
            <v>-1.5664880896875006</v>
          </cell>
          <cell r="J28">
            <v>-1.5361869003750006</v>
          </cell>
          <cell r="K28">
            <v>-1.5058857110625006</v>
          </cell>
          <cell r="L28">
            <v>-1.4755845217500005</v>
          </cell>
          <cell r="M28">
            <v>-1.4452833324375005</v>
          </cell>
          <cell r="N28">
            <v>-1.4149821431250005</v>
          </cell>
          <cell r="O28">
            <v>-1.3846809538125004</v>
          </cell>
          <cell r="P28">
            <v>-1.3543797645000004</v>
          </cell>
          <cell r="Q28">
            <v>-1.3240785751875004</v>
          </cell>
          <cell r="R28">
            <v>-1.2937773858750004</v>
          </cell>
          <cell r="S28">
            <v>-1.2634761965625003</v>
          </cell>
          <cell r="T28">
            <v>-1.2331750072500003</v>
          </cell>
          <cell r="U28">
            <v>-1.2028738179375003</v>
          </cell>
          <cell r="V28">
            <v>-1.1725726286250002</v>
          </cell>
          <cell r="W28">
            <v>-1.1422714393125002</v>
          </cell>
          <cell r="X28">
            <v>-1.1119702500000002</v>
          </cell>
          <cell r="Y28">
            <v>-1.0832351250000003</v>
          </cell>
          <cell r="Z28">
            <v>-1.0545000000000002</v>
          </cell>
          <cell r="AA28">
            <v>-1.0272500000000002</v>
          </cell>
          <cell r="AB28">
            <v>-1</v>
          </cell>
          <cell r="AC28">
            <v>-0.8</v>
          </cell>
          <cell r="AD28">
            <v>-0.6</v>
          </cell>
          <cell r="AE28">
            <v>-0.4</v>
          </cell>
          <cell r="AF28">
            <v>-0.2</v>
          </cell>
          <cell r="AG28">
            <v>0</v>
          </cell>
          <cell r="AH28">
            <v>0.2</v>
          </cell>
          <cell r="AI28">
            <v>0.4</v>
          </cell>
          <cell r="AJ28">
            <v>0.6</v>
          </cell>
          <cell r="AK28">
            <v>0.8</v>
          </cell>
          <cell r="AL28">
            <v>1</v>
          </cell>
          <cell r="AM28">
            <v>1.2</v>
          </cell>
          <cell r="AN28">
            <v>1.4</v>
          </cell>
          <cell r="AO28">
            <v>1.6</v>
          </cell>
          <cell r="AP28">
            <v>1.8</v>
          </cell>
          <cell r="AQ28">
            <v>2</v>
          </cell>
          <cell r="AR28">
            <v>2.2000000000000002</v>
          </cell>
          <cell r="AS28">
            <v>2.4</v>
          </cell>
          <cell r="AT28">
            <v>2.6</v>
          </cell>
          <cell r="AU28">
            <v>2.8</v>
          </cell>
          <cell r="AV28">
            <v>3</v>
          </cell>
          <cell r="AW28">
            <v>3.2</v>
          </cell>
          <cell r="AX28">
            <v>3.4</v>
          </cell>
          <cell r="AY28">
            <v>3.6</v>
          </cell>
          <cell r="AZ28">
            <v>3.8</v>
          </cell>
          <cell r="BA28">
            <v>4</v>
          </cell>
          <cell r="BB28">
            <v>4.2</v>
          </cell>
          <cell r="BC28">
            <v>4.4000000000000004</v>
          </cell>
          <cell r="BD28">
            <v>4.5999999999999996</v>
          </cell>
          <cell r="BE28">
            <v>4.8</v>
          </cell>
          <cell r="BF28">
            <v>5</v>
          </cell>
          <cell r="BG28">
            <v>5.2</v>
          </cell>
          <cell r="BH28">
            <v>5.4</v>
          </cell>
          <cell r="BI28">
            <v>5.6</v>
          </cell>
          <cell r="BJ28">
            <v>5.8</v>
          </cell>
          <cell r="BK28">
            <v>6</v>
          </cell>
          <cell r="BL28">
            <v>6.2</v>
          </cell>
          <cell r="BM28">
            <v>6.4</v>
          </cell>
          <cell r="BN28">
            <v>6.6</v>
          </cell>
          <cell r="BO28">
            <v>6.8</v>
          </cell>
          <cell r="BP28">
            <v>7</v>
          </cell>
          <cell r="BQ28">
            <v>7.2</v>
          </cell>
          <cell r="BR28">
            <v>7.4</v>
          </cell>
          <cell r="BS28">
            <v>7.6</v>
          </cell>
          <cell r="BT28">
            <v>7.8</v>
          </cell>
          <cell r="BU28">
            <v>8</v>
          </cell>
          <cell r="BV28">
            <v>8.1999999999999993</v>
          </cell>
          <cell r="BW28">
            <v>8.4</v>
          </cell>
          <cell r="BX28">
            <v>8.6</v>
          </cell>
          <cell r="BY28">
            <v>8.7999999999999936</v>
          </cell>
          <cell r="BZ28">
            <v>9</v>
          </cell>
          <cell r="CA28">
            <v>9.1999999999999922</v>
          </cell>
          <cell r="CB28">
            <v>9.4</v>
          </cell>
          <cell r="CC28">
            <v>9.5999999999999908</v>
          </cell>
          <cell r="CD28">
            <v>9.8000000000000007</v>
          </cell>
          <cell r="CE28">
            <v>9.9999999999999893</v>
          </cell>
          <cell r="CF28">
            <v>10.199999999999999</v>
          </cell>
          <cell r="CG28">
            <v>10.4</v>
          </cell>
          <cell r="CH28">
            <v>10.6</v>
          </cell>
          <cell r="CI28">
            <v>10.8</v>
          </cell>
          <cell r="CJ28">
            <v>11</v>
          </cell>
          <cell r="CK28">
            <v>11.2</v>
          </cell>
          <cell r="CL28">
            <v>11.4</v>
          </cell>
          <cell r="CM28">
            <v>11.6</v>
          </cell>
          <cell r="CN28">
            <v>11.8</v>
          </cell>
          <cell r="CO28">
            <v>12</v>
          </cell>
          <cell r="CP28">
            <v>12.2</v>
          </cell>
          <cell r="CQ28">
            <v>12.4</v>
          </cell>
          <cell r="CR28">
            <v>12.6</v>
          </cell>
          <cell r="CS28">
            <v>12.8</v>
          </cell>
          <cell r="CT28">
            <v>13</v>
          </cell>
          <cell r="CU28">
            <v>13.2</v>
          </cell>
          <cell r="CV28">
            <v>13.4</v>
          </cell>
          <cell r="CW28">
            <v>13.6</v>
          </cell>
          <cell r="CX28">
            <v>13.8</v>
          </cell>
          <cell r="CY28">
            <v>14</v>
          </cell>
          <cell r="CZ28">
            <v>14.2</v>
          </cell>
        </row>
        <row r="29">
          <cell r="A29">
            <v>37530</v>
          </cell>
          <cell r="B29">
            <v>-1.7785964148750009</v>
          </cell>
          <cell r="C29">
            <v>-1.7482952255625008</v>
          </cell>
          <cell r="D29">
            <v>-1.7179940362500008</v>
          </cell>
          <cell r="E29">
            <v>-1.6876928469375008</v>
          </cell>
          <cell r="F29">
            <v>-1.6573916576250007</v>
          </cell>
          <cell r="G29">
            <v>-1.6270904683125007</v>
          </cell>
          <cell r="H29">
            <v>-1.5967892790000007</v>
          </cell>
          <cell r="I29">
            <v>-1.5664880896875006</v>
          </cell>
          <cell r="J29">
            <v>-1.5361869003750006</v>
          </cell>
          <cell r="K29">
            <v>-1.5058857110625006</v>
          </cell>
          <cell r="L29">
            <v>-1.4755845217500005</v>
          </cell>
          <cell r="M29">
            <v>-1.4452833324375005</v>
          </cell>
          <cell r="N29">
            <v>-1.4149821431250005</v>
          </cell>
          <cell r="O29">
            <v>-1.3846809538125004</v>
          </cell>
          <cell r="P29">
            <v>-1.3543797645000004</v>
          </cell>
          <cell r="Q29">
            <v>-1.3240785751875004</v>
          </cell>
          <cell r="R29">
            <v>-1.2937773858750004</v>
          </cell>
          <cell r="S29">
            <v>-1.2634761965625003</v>
          </cell>
          <cell r="T29">
            <v>-1.2331750072500003</v>
          </cell>
          <cell r="U29">
            <v>-1.2028738179375003</v>
          </cell>
          <cell r="V29">
            <v>-1.1725726286250002</v>
          </cell>
          <cell r="W29">
            <v>-1.1422714393125002</v>
          </cell>
          <cell r="X29">
            <v>-1.1119702500000002</v>
          </cell>
          <cell r="Y29">
            <v>-1.0832351250000003</v>
          </cell>
          <cell r="Z29">
            <v>-1.0545000000000002</v>
          </cell>
          <cell r="AA29">
            <v>-1.0272500000000002</v>
          </cell>
          <cell r="AB29">
            <v>-1</v>
          </cell>
          <cell r="AC29">
            <v>-0.8</v>
          </cell>
          <cell r="AD29">
            <v>-0.6</v>
          </cell>
          <cell r="AE29">
            <v>-0.4</v>
          </cell>
          <cell r="AF29">
            <v>-0.2</v>
          </cell>
          <cell r="AG29">
            <v>0</v>
          </cell>
          <cell r="AH29">
            <v>0.2</v>
          </cell>
          <cell r="AI29">
            <v>0.4</v>
          </cell>
          <cell r="AJ29">
            <v>0.6</v>
          </cell>
          <cell r="AK29">
            <v>0.8</v>
          </cell>
          <cell r="AL29">
            <v>1</v>
          </cell>
          <cell r="AM29">
            <v>1.2</v>
          </cell>
          <cell r="AN29">
            <v>1.4</v>
          </cell>
          <cell r="AO29">
            <v>1.6</v>
          </cell>
          <cell r="AP29">
            <v>1.8</v>
          </cell>
          <cell r="AQ29">
            <v>2</v>
          </cell>
          <cell r="AR29">
            <v>2.2000000000000002</v>
          </cell>
          <cell r="AS29">
            <v>2.4</v>
          </cell>
          <cell r="AT29">
            <v>2.6</v>
          </cell>
          <cell r="AU29">
            <v>2.8</v>
          </cell>
          <cell r="AV29">
            <v>3</v>
          </cell>
          <cell r="AW29">
            <v>3.2</v>
          </cell>
          <cell r="AX29">
            <v>3.4</v>
          </cell>
          <cell r="AY29">
            <v>3.6</v>
          </cell>
          <cell r="AZ29">
            <v>3.8</v>
          </cell>
          <cell r="BA29">
            <v>4</v>
          </cell>
          <cell r="BB29">
            <v>4.2</v>
          </cell>
          <cell r="BC29">
            <v>4.4000000000000004</v>
          </cell>
          <cell r="BD29">
            <v>4.5999999999999996</v>
          </cell>
          <cell r="BE29">
            <v>4.8</v>
          </cell>
          <cell r="BF29">
            <v>5</v>
          </cell>
          <cell r="BG29">
            <v>5.2</v>
          </cell>
          <cell r="BH29">
            <v>5.4</v>
          </cell>
          <cell r="BI29">
            <v>5.6</v>
          </cell>
          <cell r="BJ29">
            <v>5.8</v>
          </cell>
          <cell r="BK29">
            <v>6</v>
          </cell>
          <cell r="BL29">
            <v>6.2</v>
          </cell>
          <cell r="BM29">
            <v>6.4</v>
          </cell>
          <cell r="BN29">
            <v>6.6</v>
          </cell>
          <cell r="BO29">
            <v>6.8</v>
          </cell>
          <cell r="BP29">
            <v>7</v>
          </cell>
          <cell r="BQ29">
            <v>7.2</v>
          </cell>
          <cell r="BR29">
            <v>7.4</v>
          </cell>
          <cell r="BS29">
            <v>7.6</v>
          </cell>
          <cell r="BT29">
            <v>7.8</v>
          </cell>
          <cell r="BU29">
            <v>8</v>
          </cell>
          <cell r="BV29">
            <v>8.1999999999999993</v>
          </cell>
          <cell r="BW29">
            <v>8.4</v>
          </cell>
          <cell r="BX29">
            <v>8.6</v>
          </cell>
          <cell r="BY29">
            <v>8.7999999999999936</v>
          </cell>
          <cell r="BZ29">
            <v>9</v>
          </cell>
          <cell r="CA29">
            <v>9.1999999999999922</v>
          </cell>
          <cell r="CB29">
            <v>9.4</v>
          </cell>
          <cell r="CC29">
            <v>9.5999999999999908</v>
          </cell>
          <cell r="CD29">
            <v>9.8000000000000007</v>
          </cell>
          <cell r="CE29">
            <v>9.9999999999999893</v>
          </cell>
          <cell r="CF29">
            <v>10.199999999999999</v>
          </cell>
          <cell r="CG29">
            <v>10.4</v>
          </cell>
          <cell r="CH29">
            <v>10.6</v>
          </cell>
          <cell r="CI29">
            <v>10.8</v>
          </cell>
          <cell r="CJ29">
            <v>11</v>
          </cell>
          <cell r="CK29">
            <v>11.2</v>
          </cell>
          <cell r="CL29">
            <v>11.4</v>
          </cell>
          <cell r="CM29">
            <v>11.6</v>
          </cell>
          <cell r="CN29">
            <v>11.8</v>
          </cell>
          <cell r="CO29">
            <v>12</v>
          </cell>
          <cell r="CP29">
            <v>12.2</v>
          </cell>
          <cell r="CQ29">
            <v>12.4</v>
          </cell>
          <cell r="CR29">
            <v>12.6</v>
          </cell>
          <cell r="CS29">
            <v>12.8</v>
          </cell>
          <cell r="CT29">
            <v>13</v>
          </cell>
          <cell r="CU29">
            <v>13.2</v>
          </cell>
          <cell r="CV29">
            <v>13.4</v>
          </cell>
          <cell r="CW29">
            <v>13.6</v>
          </cell>
          <cell r="CX29">
            <v>13.8</v>
          </cell>
          <cell r="CY29">
            <v>14</v>
          </cell>
          <cell r="CZ29">
            <v>14.2</v>
          </cell>
        </row>
        <row r="30">
          <cell r="A30">
            <v>37561</v>
          </cell>
          <cell r="B30">
            <v>-1.7785964148750009</v>
          </cell>
          <cell r="C30">
            <v>-1.7482952255625008</v>
          </cell>
          <cell r="D30">
            <v>-1.7179940362500008</v>
          </cell>
          <cell r="E30">
            <v>-1.6876928469375008</v>
          </cell>
          <cell r="F30">
            <v>-1.6573916576250007</v>
          </cell>
          <cell r="G30">
            <v>-1.6270904683125007</v>
          </cell>
          <cell r="H30">
            <v>-1.5967892790000007</v>
          </cell>
          <cell r="I30">
            <v>-1.5664880896875006</v>
          </cell>
          <cell r="J30">
            <v>-1.5361869003750006</v>
          </cell>
          <cell r="K30">
            <v>-1.5058857110625006</v>
          </cell>
          <cell r="L30">
            <v>-1.4755845217500005</v>
          </cell>
          <cell r="M30">
            <v>-1.4452833324375005</v>
          </cell>
          <cell r="N30">
            <v>-1.4149821431250005</v>
          </cell>
          <cell r="O30">
            <v>-1.3846809538125004</v>
          </cell>
          <cell r="P30">
            <v>-1.3543797645000004</v>
          </cell>
          <cell r="Q30">
            <v>-1.3240785751875004</v>
          </cell>
          <cell r="R30">
            <v>-1.2937773858750004</v>
          </cell>
          <cell r="S30">
            <v>-1.2634761965625003</v>
          </cell>
          <cell r="T30">
            <v>-1.2331750072500003</v>
          </cell>
          <cell r="U30">
            <v>-1.2028738179375003</v>
          </cell>
          <cell r="V30">
            <v>-1.1725726286250002</v>
          </cell>
          <cell r="W30">
            <v>-1.1422714393125002</v>
          </cell>
          <cell r="X30">
            <v>-1.1119702500000002</v>
          </cell>
          <cell r="Y30">
            <v>-1.0832351250000003</v>
          </cell>
          <cell r="Z30">
            <v>-1.0545000000000002</v>
          </cell>
          <cell r="AA30">
            <v>-1.0272500000000002</v>
          </cell>
          <cell r="AB30">
            <v>-1</v>
          </cell>
          <cell r="AC30">
            <v>-0.8</v>
          </cell>
          <cell r="AD30">
            <v>-0.6</v>
          </cell>
          <cell r="AE30">
            <v>-0.4</v>
          </cell>
          <cell r="AF30">
            <v>-0.2</v>
          </cell>
          <cell r="AG30">
            <v>0</v>
          </cell>
          <cell r="AH30">
            <v>0.2</v>
          </cell>
          <cell r="AI30">
            <v>0.4</v>
          </cell>
          <cell r="AJ30">
            <v>0.6</v>
          </cell>
          <cell r="AK30">
            <v>0.8</v>
          </cell>
          <cell r="AL30">
            <v>1</v>
          </cell>
          <cell r="AM30">
            <v>1.2</v>
          </cell>
          <cell r="AN30">
            <v>1.4</v>
          </cell>
          <cell r="AO30">
            <v>1.6</v>
          </cell>
          <cell r="AP30">
            <v>1.8</v>
          </cell>
          <cell r="AQ30">
            <v>2</v>
          </cell>
          <cell r="AR30">
            <v>2.2000000000000002</v>
          </cell>
          <cell r="AS30">
            <v>2.4</v>
          </cell>
          <cell r="AT30">
            <v>2.6</v>
          </cell>
          <cell r="AU30">
            <v>2.8</v>
          </cell>
          <cell r="AV30">
            <v>3</v>
          </cell>
          <cell r="AW30">
            <v>3.2</v>
          </cell>
          <cell r="AX30">
            <v>3.4</v>
          </cell>
          <cell r="AY30">
            <v>3.6</v>
          </cell>
          <cell r="AZ30">
            <v>3.8</v>
          </cell>
          <cell r="BA30">
            <v>4</v>
          </cell>
          <cell r="BB30">
            <v>4.2</v>
          </cell>
          <cell r="BC30">
            <v>4.4000000000000004</v>
          </cell>
          <cell r="BD30">
            <v>4.5999999999999996</v>
          </cell>
          <cell r="BE30">
            <v>4.8</v>
          </cell>
          <cell r="BF30">
            <v>5</v>
          </cell>
          <cell r="BG30">
            <v>5.2</v>
          </cell>
          <cell r="BH30">
            <v>5.4</v>
          </cell>
          <cell r="BI30">
            <v>5.6</v>
          </cell>
          <cell r="BJ30">
            <v>5.8</v>
          </cell>
          <cell r="BK30">
            <v>6</v>
          </cell>
          <cell r="BL30">
            <v>6.2</v>
          </cell>
          <cell r="BM30">
            <v>6.4</v>
          </cell>
          <cell r="BN30">
            <v>6.6</v>
          </cell>
          <cell r="BO30">
            <v>6.8</v>
          </cell>
          <cell r="BP30">
            <v>7</v>
          </cell>
          <cell r="BQ30">
            <v>7.2</v>
          </cell>
          <cell r="BR30">
            <v>7.4</v>
          </cell>
          <cell r="BS30">
            <v>7.6</v>
          </cell>
          <cell r="BT30">
            <v>7.8</v>
          </cell>
          <cell r="BU30">
            <v>8</v>
          </cell>
          <cell r="BV30">
            <v>8.1999999999999993</v>
          </cell>
          <cell r="BW30">
            <v>8.4</v>
          </cell>
          <cell r="BX30">
            <v>8.6</v>
          </cell>
          <cell r="BY30">
            <v>8.7999999999999936</v>
          </cell>
          <cell r="BZ30">
            <v>9</v>
          </cell>
          <cell r="CA30">
            <v>9.1999999999999922</v>
          </cell>
          <cell r="CB30">
            <v>9.4</v>
          </cell>
          <cell r="CC30">
            <v>9.5999999999999908</v>
          </cell>
          <cell r="CD30">
            <v>9.8000000000000007</v>
          </cell>
          <cell r="CE30">
            <v>9.9999999999999893</v>
          </cell>
          <cell r="CF30">
            <v>10.199999999999999</v>
          </cell>
          <cell r="CG30">
            <v>10.4</v>
          </cell>
          <cell r="CH30">
            <v>10.6</v>
          </cell>
          <cell r="CI30">
            <v>10.8</v>
          </cell>
          <cell r="CJ30">
            <v>11</v>
          </cell>
          <cell r="CK30">
            <v>11.2</v>
          </cell>
          <cell r="CL30">
            <v>11.4</v>
          </cell>
          <cell r="CM30">
            <v>11.6</v>
          </cell>
          <cell r="CN30">
            <v>11.8</v>
          </cell>
          <cell r="CO30">
            <v>12</v>
          </cell>
          <cell r="CP30">
            <v>12.2</v>
          </cell>
          <cell r="CQ30">
            <v>12.4</v>
          </cell>
          <cell r="CR30">
            <v>12.6</v>
          </cell>
          <cell r="CS30">
            <v>12.8</v>
          </cell>
          <cell r="CT30">
            <v>13</v>
          </cell>
          <cell r="CU30">
            <v>13.2</v>
          </cell>
          <cell r="CV30">
            <v>13.4</v>
          </cell>
          <cell r="CW30">
            <v>13.6</v>
          </cell>
          <cell r="CX30">
            <v>13.8</v>
          </cell>
          <cell r="CY30">
            <v>14</v>
          </cell>
          <cell r="CZ30">
            <v>14.2</v>
          </cell>
        </row>
        <row r="31">
          <cell r="A31">
            <v>37591</v>
          </cell>
          <cell r="B31">
            <v>-1.7785964148750009</v>
          </cell>
          <cell r="C31">
            <v>-1.7482952255625008</v>
          </cell>
          <cell r="D31">
            <v>-1.7179940362500008</v>
          </cell>
          <cell r="E31">
            <v>-1.6876928469375008</v>
          </cell>
          <cell r="F31">
            <v>-1.6573916576250007</v>
          </cell>
          <cell r="G31">
            <v>-1.6270904683125007</v>
          </cell>
          <cell r="H31">
            <v>-1.5967892790000007</v>
          </cell>
          <cell r="I31">
            <v>-1.5664880896875006</v>
          </cell>
          <cell r="J31">
            <v>-1.5361869003750006</v>
          </cell>
          <cell r="K31">
            <v>-1.5058857110625006</v>
          </cell>
          <cell r="L31">
            <v>-1.4755845217500005</v>
          </cell>
          <cell r="M31">
            <v>-1.4452833324375005</v>
          </cell>
          <cell r="N31">
            <v>-1.4149821431250005</v>
          </cell>
          <cell r="O31">
            <v>-1.3846809538125004</v>
          </cell>
          <cell r="P31">
            <v>-1.3543797645000004</v>
          </cell>
          <cell r="Q31">
            <v>-1.3240785751875004</v>
          </cell>
          <cell r="R31">
            <v>-1.2937773858750004</v>
          </cell>
          <cell r="S31">
            <v>-1.2634761965625003</v>
          </cell>
          <cell r="T31">
            <v>-1.2331750072500003</v>
          </cell>
          <cell r="U31">
            <v>-1.2028738179375003</v>
          </cell>
          <cell r="V31">
            <v>-1.1725726286250002</v>
          </cell>
          <cell r="W31">
            <v>-1.1422714393125002</v>
          </cell>
          <cell r="X31">
            <v>-1.1119702500000002</v>
          </cell>
          <cell r="Y31">
            <v>-1.0832351250000003</v>
          </cell>
          <cell r="Z31">
            <v>-1.0545000000000002</v>
          </cell>
          <cell r="AA31">
            <v>-1.0272500000000002</v>
          </cell>
          <cell r="AB31">
            <v>-1</v>
          </cell>
          <cell r="AC31">
            <v>-0.8</v>
          </cell>
          <cell r="AD31">
            <v>-0.6</v>
          </cell>
          <cell r="AE31">
            <v>-0.4</v>
          </cell>
          <cell r="AF31">
            <v>-0.2</v>
          </cell>
          <cell r="AG31">
            <v>0</v>
          </cell>
          <cell r="AH31">
            <v>0.2</v>
          </cell>
          <cell r="AI31">
            <v>0.4</v>
          </cell>
          <cell r="AJ31">
            <v>0.6</v>
          </cell>
          <cell r="AK31">
            <v>0.8</v>
          </cell>
          <cell r="AL31">
            <v>1</v>
          </cell>
          <cell r="AM31">
            <v>1.2</v>
          </cell>
          <cell r="AN31">
            <v>1.4</v>
          </cell>
          <cell r="AO31">
            <v>1.6</v>
          </cell>
          <cell r="AP31">
            <v>1.8</v>
          </cell>
          <cell r="AQ31">
            <v>2</v>
          </cell>
          <cell r="AR31">
            <v>2.2000000000000002</v>
          </cell>
          <cell r="AS31">
            <v>2.4</v>
          </cell>
          <cell r="AT31">
            <v>2.6</v>
          </cell>
          <cell r="AU31">
            <v>2.8</v>
          </cell>
          <cell r="AV31">
            <v>3</v>
          </cell>
          <cell r="AW31">
            <v>3.2</v>
          </cell>
          <cell r="AX31">
            <v>3.4</v>
          </cell>
          <cell r="AY31">
            <v>3.6</v>
          </cell>
          <cell r="AZ31">
            <v>3.8</v>
          </cell>
          <cell r="BA31">
            <v>4</v>
          </cell>
          <cell r="BB31">
            <v>4.2</v>
          </cell>
          <cell r="BC31">
            <v>4.4000000000000004</v>
          </cell>
          <cell r="BD31">
            <v>4.5999999999999996</v>
          </cell>
          <cell r="BE31">
            <v>4.8</v>
          </cell>
          <cell r="BF31">
            <v>5</v>
          </cell>
          <cell r="BG31">
            <v>5.2</v>
          </cell>
          <cell r="BH31">
            <v>5.4</v>
          </cell>
          <cell r="BI31">
            <v>5.6</v>
          </cell>
          <cell r="BJ31">
            <v>5.8</v>
          </cell>
          <cell r="BK31">
            <v>6</v>
          </cell>
          <cell r="BL31">
            <v>6.2</v>
          </cell>
          <cell r="BM31">
            <v>6.4</v>
          </cell>
          <cell r="BN31">
            <v>6.6</v>
          </cell>
          <cell r="BO31">
            <v>6.8</v>
          </cell>
          <cell r="BP31">
            <v>7</v>
          </cell>
          <cell r="BQ31">
            <v>7.2</v>
          </cell>
          <cell r="BR31">
            <v>7.4</v>
          </cell>
          <cell r="BS31">
            <v>7.6</v>
          </cell>
          <cell r="BT31">
            <v>7.8</v>
          </cell>
          <cell r="BU31">
            <v>8</v>
          </cell>
          <cell r="BV31">
            <v>8.1999999999999993</v>
          </cell>
          <cell r="BW31">
            <v>8.4</v>
          </cell>
          <cell r="BX31">
            <v>8.6</v>
          </cell>
          <cell r="BY31">
            <v>8.7999999999999936</v>
          </cell>
          <cell r="BZ31">
            <v>9</v>
          </cell>
          <cell r="CA31">
            <v>9.1999999999999922</v>
          </cell>
          <cell r="CB31">
            <v>9.4</v>
          </cell>
          <cell r="CC31">
            <v>9.5999999999999908</v>
          </cell>
          <cell r="CD31">
            <v>9.8000000000000007</v>
          </cell>
          <cell r="CE31">
            <v>9.9999999999999893</v>
          </cell>
          <cell r="CF31">
            <v>10.199999999999999</v>
          </cell>
          <cell r="CG31">
            <v>10.4</v>
          </cell>
          <cell r="CH31">
            <v>10.6</v>
          </cell>
          <cell r="CI31">
            <v>10.8</v>
          </cell>
          <cell r="CJ31">
            <v>11</v>
          </cell>
          <cell r="CK31">
            <v>11.2</v>
          </cell>
          <cell r="CL31">
            <v>11.4</v>
          </cell>
          <cell r="CM31">
            <v>11.6</v>
          </cell>
          <cell r="CN31">
            <v>11.8</v>
          </cell>
          <cell r="CO31">
            <v>12</v>
          </cell>
          <cell r="CP31">
            <v>12.2</v>
          </cell>
          <cell r="CQ31">
            <v>12.4</v>
          </cell>
          <cell r="CR31">
            <v>12.6</v>
          </cell>
          <cell r="CS31">
            <v>12.8</v>
          </cell>
          <cell r="CT31">
            <v>13</v>
          </cell>
          <cell r="CU31">
            <v>13.2</v>
          </cell>
          <cell r="CV31">
            <v>13.4</v>
          </cell>
          <cell r="CW31">
            <v>13.6</v>
          </cell>
          <cell r="CX31">
            <v>13.8</v>
          </cell>
          <cell r="CY31">
            <v>14</v>
          </cell>
          <cell r="CZ31">
            <v>14.2</v>
          </cell>
        </row>
        <row r="32">
          <cell r="A32">
            <v>37622</v>
          </cell>
          <cell r="B32">
            <v>-1.7785964148750009</v>
          </cell>
          <cell r="C32">
            <v>-1.7482952255625008</v>
          </cell>
          <cell r="D32">
            <v>-1.7179940362500008</v>
          </cell>
          <cell r="E32">
            <v>-1.6876928469375008</v>
          </cell>
          <cell r="F32">
            <v>-1.6573916576250007</v>
          </cell>
          <cell r="G32">
            <v>-1.6270904683125007</v>
          </cell>
          <cell r="H32">
            <v>-1.5967892790000007</v>
          </cell>
          <cell r="I32">
            <v>-1.5664880896875006</v>
          </cell>
          <cell r="J32">
            <v>-1.5361869003750006</v>
          </cell>
          <cell r="K32">
            <v>-1.5058857110625006</v>
          </cell>
          <cell r="L32">
            <v>-1.4755845217500005</v>
          </cell>
          <cell r="M32">
            <v>-1.4452833324375005</v>
          </cell>
          <cell r="N32">
            <v>-1.4149821431250005</v>
          </cell>
          <cell r="O32">
            <v>-1.3846809538125004</v>
          </cell>
          <cell r="P32">
            <v>-1.3543797645000004</v>
          </cell>
          <cell r="Q32">
            <v>-1.3240785751875004</v>
          </cell>
          <cell r="R32">
            <v>-1.2937773858750004</v>
          </cell>
          <cell r="S32">
            <v>-1.2634761965625003</v>
          </cell>
          <cell r="T32">
            <v>-1.2331750072500003</v>
          </cell>
          <cell r="U32">
            <v>-1.2028738179375003</v>
          </cell>
          <cell r="V32">
            <v>-1.1725726286250002</v>
          </cell>
          <cell r="W32">
            <v>-1.1422714393125002</v>
          </cell>
          <cell r="X32">
            <v>-1.1119702500000002</v>
          </cell>
          <cell r="Y32">
            <v>-1.0832351250000003</v>
          </cell>
          <cell r="Z32">
            <v>-1.0545000000000002</v>
          </cell>
          <cell r="AA32">
            <v>-1.0272500000000002</v>
          </cell>
          <cell r="AB32">
            <v>-1</v>
          </cell>
          <cell r="AC32">
            <v>-0.8</v>
          </cell>
          <cell r="AD32">
            <v>-0.6</v>
          </cell>
          <cell r="AE32">
            <v>-0.4</v>
          </cell>
          <cell r="AF32">
            <v>-0.2</v>
          </cell>
          <cell r="AG32">
            <v>0</v>
          </cell>
          <cell r="AH32">
            <v>0.2</v>
          </cell>
          <cell r="AI32">
            <v>0.4</v>
          </cell>
          <cell r="AJ32">
            <v>0.6</v>
          </cell>
          <cell r="AK32">
            <v>0.8</v>
          </cell>
          <cell r="AL32">
            <v>1</v>
          </cell>
          <cell r="AM32">
            <v>1.2</v>
          </cell>
          <cell r="AN32">
            <v>1.4</v>
          </cell>
          <cell r="AO32">
            <v>1.6</v>
          </cell>
          <cell r="AP32">
            <v>1.8</v>
          </cell>
          <cell r="AQ32">
            <v>2</v>
          </cell>
          <cell r="AR32">
            <v>2.2000000000000002</v>
          </cell>
          <cell r="AS32">
            <v>2.4</v>
          </cell>
          <cell r="AT32">
            <v>2.6</v>
          </cell>
          <cell r="AU32">
            <v>2.8</v>
          </cell>
          <cell r="AV32">
            <v>3</v>
          </cell>
          <cell r="AW32">
            <v>3.2</v>
          </cell>
          <cell r="AX32">
            <v>3.4</v>
          </cell>
          <cell r="AY32">
            <v>3.6</v>
          </cell>
          <cell r="AZ32">
            <v>3.8</v>
          </cell>
          <cell r="BA32">
            <v>4</v>
          </cell>
          <cell r="BB32">
            <v>4.2</v>
          </cell>
          <cell r="BC32">
            <v>4.4000000000000004</v>
          </cell>
          <cell r="BD32">
            <v>4.5999999999999996</v>
          </cell>
          <cell r="BE32">
            <v>4.8</v>
          </cell>
          <cell r="BF32">
            <v>5</v>
          </cell>
          <cell r="BG32">
            <v>5.2</v>
          </cell>
          <cell r="BH32">
            <v>5.4</v>
          </cell>
          <cell r="BI32">
            <v>5.6</v>
          </cell>
          <cell r="BJ32">
            <v>5.8</v>
          </cell>
          <cell r="BK32">
            <v>6</v>
          </cell>
          <cell r="BL32">
            <v>6.2</v>
          </cell>
          <cell r="BM32">
            <v>6.4</v>
          </cell>
          <cell r="BN32">
            <v>6.6</v>
          </cell>
          <cell r="BO32">
            <v>6.8</v>
          </cell>
          <cell r="BP32">
            <v>7</v>
          </cell>
          <cell r="BQ32">
            <v>7.2</v>
          </cell>
          <cell r="BR32">
            <v>7.4</v>
          </cell>
          <cell r="BS32">
            <v>7.6</v>
          </cell>
          <cell r="BT32">
            <v>7.8</v>
          </cell>
          <cell r="BU32">
            <v>8</v>
          </cell>
          <cell r="BV32">
            <v>8.1999999999999993</v>
          </cell>
          <cell r="BW32">
            <v>8.4</v>
          </cell>
          <cell r="BX32">
            <v>8.6</v>
          </cell>
          <cell r="BY32">
            <v>8.7999999999999936</v>
          </cell>
          <cell r="BZ32">
            <v>9</v>
          </cell>
          <cell r="CA32">
            <v>9.1999999999999922</v>
          </cell>
          <cell r="CB32">
            <v>9.4</v>
          </cell>
          <cell r="CC32">
            <v>9.5999999999999908</v>
          </cell>
          <cell r="CD32">
            <v>9.8000000000000007</v>
          </cell>
          <cell r="CE32">
            <v>9.9999999999999893</v>
          </cell>
          <cell r="CF32">
            <v>10.199999999999999</v>
          </cell>
          <cell r="CG32">
            <v>10.4</v>
          </cell>
          <cell r="CH32">
            <v>10.6</v>
          </cell>
          <cell r="CI32">
            <v>10.8</v>
          </cell>
          <cell r="CJ32">
            <v>11</v>
          </cell>
          <cell r="CK32">
            <v>11.2</v>
          </cell>
          <cell r="CL32">
            <v>11.4</v>
          </cell>
          <cell r="CM32">
            <v>11.6</v>
          </cell>
          <cell r="CN32">
            <v>11.8</v>
          </cell>
          <cell r="CO32">
            <v>12</v>
          </cell>
          <cell r="CP32">
            <v>12.2</v>
          </cell>
          <cell r="CQ32">
            <v>12.4</v>
          </cell>
          <cell r="CR32">
            <v>12.6</v>
          </cell>
          <cell r="CS32">
            <v>12.8</v>
          </cell>
          <cell r="CT32">
            <v>13</v>
          </cell>
          <cell r="CU32">
            <v>13.2</v>
          </cell>
          <cell r="CV32">
            <v>13.4</v>
          </cell>
          <cell r="CW32">
            <v>13.6</v>
          </cell>
          <cell r="CX32">
            <v>13.8</v>
          </cell>
          <cell r="CY32">
            <v>14</v>
          </cell>
          <cell r="CZ32">
            <v>14.2</v>
          </cell>
        </row>
        <row r="33">
          <cell r="A33">
            <v>37653</v>
          </cell>
          <cell r="B33">
            <v>-1.7785964148750009</v>
          </cell>
          <cell r="C33">
            <v>-1.7482952255625008</v>
          </cell>
          <cell r="D33">
            <v>-1.7179940362500008</v>
          </cell>
          <cell r="E33">
            <v>-1.6876928469375008</v>
          </cell>
          <cell r="F33">
            <v>-1.6573916576250007</v>
          </cell>
          <cell r="G33">
            <v>-1.6270904683125007</v>
          </cell>
          <cell r="H33">
            <v>-1.5967892790000007</v>
          </cell>
          <cell r="I33">
            <v>-1.5664880896875006</v>
          </cell>
          <cell r="J33">
            <v>-1.5361869003750006</v>
          </cell>
          <cell r="K33">
            <v>-1.5058857110625006</v>
          </cell>
          <cell r="L33">
            <v>-1.4755845217500005</v>
          </cell>
          <cell r="M33">
            <v>-1.4452833324375005</v>
          </cell>
          <cell r="N33">
            <v>-1.4149821431250005</v>
          </cell>
          <cell r="O33">
            <v>-1.3846809538125004</v>
          </cell>
          <cell r="P33">
            <v>-1.3543797645000004</v>
          </cell>
          <cell r="Q33">
            <v>-1.3240785751875004</v>
          </cell>
          <cell r="R33">
            <v>-1.2937773858750004</v>
          </cell>
          <cell r="S33">
            <v>-1.2634761965625003</v>
          </cell>
          <cell r="T33">
            <v>-1.2331750072500003</v>
          </cell>
          <cell r="U33">
            <v>-1.2028738179375003</v>
          </cell>
          <cell r="V33">
            <v>-1.1725726286250002</v>
          </cell>
          <cell r="W33">
            <v>-1.1422714393125002</v>
          </cell>
          <cell r="X33">
            <v>-1.1119702500000002</v>
          </cell>
          <cell r="Y33">
            <v>-1.0832351250000003</v>
          </cell>
          <cell r="Z33">
            <v>-1.0545000000000002</v>
          </cell>
          <cell r="AA33">
            <v>-1.0272500000000002</v>
          </cell>
          <cell r="AB33">
            <v>-1</v>
          </cell>
          <cell r="AC33">
            <v>-0.8</v>
          </cell>
          <cell r="AD33">
            <v>-0.6</v>
          </cell>
          <cell r="AE33">
            <v>-0.4</v>
          </cell>
          <cell r="AF33">
            <v>-0.2</v>
          </cell>
          <cell r="AG33">
            <v>0</v>
          </cell>
          <cell r="AH33">
            <v>0.2</v>
          </cell>
          <cell r="AI33">
            <v>0.4</v>
          </cell>
          <cell r="AJ33">
            <v>0.6</v>
          </cell>
          <cell r="AK33">
            <v>0.8</v>
          </cell>
          <cell r="AL33">
            <v>1</v>
          </cell>
          <cell r="AM33">
            <v>1.2</v>
          </cell>
          <cell r="AN33">
            <v>1.4</v>
          </cell>
          <cell r="AO33">
            <v>1.6</v>
          </cell>
          <cell r="AP33">
            <v>1.8</v>
          </cell>
          <cell r="AQ33">
            <v>2</v>
          </cell>
          <cell r="AR33">
            <v>2.2000000000000002</v>
          </cell>
          <cell r="AS33">
            <v>2.4</v>
          </cell>
          <cell r="AT33">
            <v>2.6</v>
          </cell>
          <cell r="AU33">
            <v>2.8</v>
          </cell>
          <cell r="AV33">
            <v>3</v>
          </cell>
          <cell r="AW33">
            <v>3.2</v>
          </cell>
          <cell r="AX33">
            <v>3.4</v>
          </cell>
          <cell r="AY33">
            <v>3.6</v>
          </cell>
          <cell r="AZ33">
            <v>3.8</v>
          </cell>
          <cell r="BA33">
            <v>4</v>
          </cell>
          <cell r="BB33">
            <v>4.2</v>
          </cell>
          <cell r="BC33">
            <v>4.4000000000000004</v>
          </cell>
          <cell r="BD33">
            <v>4.5999999999999996</v>
          </cell>
          <cell r="BE33">
            <v>4.8</v>
          </cell>
          <cell r="BF33">
            <v>5</v>
          </cell>
          <cell r="BG33">
            <v>5.2</v>
          </cell>
          <cell r="BH33">
            <v>5.4</v>
          </cell>
          <cell r="BI33">
            <v>5.6</v>
          </cell>
          <cell r="BJ33">
            <v>5.8</v>
          </cell>
          <cell r="BK33">
            <v>6</v>
          </cell>
          <cell r="BL33">
            <v>6.2</v>
          </cell>
          <cell r="BM33">
            <v>6.4</v>
          </cell>
          <cell r="BN33">
            <v>6.6</v>
          </cell>
          <cell r="BO33">
            <v>6.8</v>
          </cell>
          <cell r="BP33">
            <v>7</v>
          </cell>
          <cell r="BQ33">
            <v>7.2</v>
          </cell>
          <cell r="BR33">
            <v>7.4</v>
          </cell>
          <cell r="BS33">
            <v>7.6</v>
          </cell>
          <cell r="BT33">
            <v>7.8</v>
          </cell>
          <cell r="BU33">
            <v>8</v>
          </cell>
          <cell r="BV33">
            <v>8.1999999999999993</v>
          </cell>
          <cell r="BW33">
            <v>8.4</v>
          </cell>
          <cell r="BX33">
            <v>8.6</v>
          </cell>
          <cell r="BY33">
            <v>8.7999999999999936</v>
          </cell>
          <cell r="BZ33">
            <v>9</v>
          </cell>
          <cell r="CA33">
            <v>9.1999999999999922</v>
          </cell>
          <cell r="CB33">
            <v>9.4</v>
          </cell>
          <cell r="CC33">
            <v>9.5999999999999908</v>
          </cell>
          <cell r="CD33">
            <v>9.8000000000000007</v>
          </cell>
          <cell r="CE33">
            <v>9.9999999999999893</v>
          </cell>
          <cell r="CF33">
            <v>10.199999999999999</v>
          </cell>
          <cell r="CG33">
            <v>10.4</v>
          </cell>
          <cell r="CH33">
            <v>10.6</v>
          </cell>
          <cell r="CI33">
            <v>10.8</v>
          </cell>
          <cell r="CJ33">
            <v>11</v>
          </cell>
          <cell r="CK33">
            <v>11.2</v>
          </cell>
          <cell r="CL33">
            <v>11.4</v>
          </cell>
          <cell r="CM33">
            <v>11.6</v>
          </cell>
          <cell r="CN33">
            <v>11.8</v>
          </cell>
          <cell r="CO33">
            <v>12</v>
          </cell>
          <cell r="CP33">
            <v>12.2</v>
          </cell>
          <cell r="CQ33">
            <v>12.4</v>
          </cell>
          <cell r="CR33">
            <v>12.6</v>
          </cell>
          <cell r="CS33">
            <v>12.8</v>
          </cell>
          <cell r="CT33">
            <v>13</v>
          </cell>
          <cell r="CU33">
            <v>13.2</v>
          </cell>
          <cell r="CV33">
            <v>13.4</v>
          </cell>
          <cell r="CW33">
            <v>13.6</v>
          </cell>
          <cell r="CX33">
            <v>13.8</v>
          </cell>
          <cell r="CY33">
            <v>14</v>
          </cell>
          <cell r="CZ33">
            <v>14.2</v>
          </cell>
        </row>
        <row r="34">
          <cell r="A34">
            <v>37681</v>
          </cell>
          <cell r="B34">
            <v>-1.7785964148750009</v>
          </cell>
          <cell r="C34">
            <v>-1.7482952255625008</v>
          </cell>
          <cell r="D34">
            <v>-1.7179940362500008</v>
          </cell>
          <cell r="E34">
            <v>-1.6876928469375008</v>
          </cell>
          <cell r="F34">
            <v>-1.6573916576250007</v>
          </cell>
          <cell r="G34">
            <v>-1.6270904683125007</v>
          </cell>
          <cell r="H34">
            <v>-1.5967892790000007</v>
          </cell>
          <cell r="I34">
            <v>-1.5664880896875006</v>
          </cell>
          <cell r="J34">
            <v>-1.5361869003750006</v>
          </cell>
          <cell r="K34">
            <v>-1.5058857110625006</v>
          </cell>
          <cell r="L34">
            <v>-1.4755845217500005</v>
          </cell>
          <cell r="M34">
            <v>-1.4452833324375005</v>
          </cell>
          <cell r="N34">
            <v>-1.4149821431250005</v>
          </cell>
          <cell r="O34">
            <v>-1.3846809538125004</v>
          </cell>
          <cell r="P34">
            <v>-1.3543797645000004</v>
          </cell>
          <cell r="Q34">
            <v>-1.3240785751875004</v>
          </cell>
          <cell r="R34">
            <v>-1.2937773858750004</v>
          </cell>
          <cell r="S34">
            <v>-1.2634761965625003</v>
          </cell>
          <cell r="T34">
            <v>-1.2331750072500003</v>
          </cell>
          <cell r="U34">
            <v>-1.2028738179375003</v>
          </cell>
          <cell r="V34">
            <v>-1.1725726286250002</v>
          </cell>
          <cell r="W34">
            <v>-1.1422714393125002</v>
          </cell>
          <cell r="X34">
            <v>-1.1119702500000002</v>
          </cell>
          <cell r="Y34">
            <v>-1.0832351250000003</v>
          </cell>
          <cell r="Z34">
            <v>-1.0545000000000002</v>
          </cell>
          <cell r="AA34">
            <v>-1.0272500000000002</v>
          </cell>
          <cell r="AB34">
            <v>-1</v>
          </cell>
          <cell r="AC34">
            <v>-0.8</v>
          </cell>
          <cell r="AD34">
            <v>-0.6</v>
          </cell>
          <cell r="AE34">
            <v>-0.4</v>
          </cell>
          <cell r="AF34">
            <v>-0.2</v>
          </cell>
          <cell r="AG34">
            <v>0</v>
          </cell>
          <cell r="AH34">
            <v>0.2</v>
          </cell>
          <cell r="AI34">
            <v>0.4</v>
          </cell>
          <cell r="AJ34">
            <v>0.6</v>
          </cell>
          <cell r="AK34">
            <v>0.8</v>
          </cell>
          <cell r="AL34">
            <v>1</v>
          </cell>
          <cell r="AM34">
            <v>1.2</v>
          </cell>
          <cell r="AN34">
            <v>1.4</v>
          </cell>
          <cell r="AO34">
            <v>1.6</v>
          </cell>
          <cell r="AP34">
            <v>1.8</v>
          </cell>
          <cell r="AQ34">
            <v>2</v>
          </cell>
          <cell r="AR34">
            <v>2.2000000000000002</v>
          </cell>
          <cell r="AS34">
            <v>2.4</v>
          </cell>
          <cell r="AT34">
            <v>2.6</v>
          </cell>
          <cell r="AU34">
            <v>2.8</v>
          </cell>
          <cell r="AV34">
            <v>3</v>
          </cell>
          <cell r="AW34">
            <v>3.2</v>
          </cell>
          <cell r="AX34">
            <v>3.4</v>
          </cell>
          <cell r="AY34">
            <v>3.6</v>
          </cell>
          <cell r="AZ34">
            <v>3.8</v>
          </cell>
          <cell r="BA34">
            <v>4</v>
          </cell>
          <cell r="BB34">
            <v>4.2</v>
          </cell>
          <cell r="BC34">
            <v>4.4000000000000004</v>
          </cell>
          <cell r="BD34">
            <v>4.5999999999999996</v>
          </cell>
          <cell r="BE34">
            <v>4.8</v>
          </cell>
          <cell r="BF34">
            <v>5</v>
          </cell>
          <cell r="BG34">
            <v>5.2</v>
          </cell>
          <cell r="BH34">
            <v>5.4</v>
          </cell>
          <cell r="BI34">
            <v>5.6</v>
          </cell>
          <cell r="BJ34">
            <v>5.8</v>
          </cell>
          <cell r="BK34">
            <v>6</v>
          </cell>
          <cell r="BL34">
            <v>6.2</v>
          </cell>
          <cell r="BM34">
            <v>6.4</v>
          </cell>
          <cell r="BN34">
            <v>6.6</v>
          </cell>
          <cell r="BO34">
            <v>6.8</v>
          </cell>
          <cell r="BP34">
            <v>7</v>
          </cell>
          <cell r="BQ34">
            <v>7.2</v>
          </cell>
          <cell r="BR34">
            <v>7.4</v>
          </cell>
          <cell r="BS34">
            <v>7.6</v>
          </cell>
          <cell r="BT34">
            <v>7.8</v>
          </cell>
          <cell r="BU34">
            <v>8</v>
          </cell>
          <cell r="BV34">
            <v>8.1999999999999993</v>
          </cell>
          <cell r="BW34">
            <v>8.4</v>
          </cell>
          <cell r="BX34">
            <v>8.6</v>
          </cell>
          <cell r="BY34">
            <v>8.7999999999999936</v>
          </cell>
          <cell r="BZ34">
            <v>9</v>
          </cell>
          <cell r="CA34">
            <v>9.1999999999999922</v>
          </cell>
          <cell r="CB34">
            <v>9.4</v>
          </cell>
          <cell r="CC34">
            <v>9.5999999999999908</v>
          </cell>
          <cell r="CD34">
            <v>9.8000000000000007</v>
          </cell>
          <cell r="CE34">
            <v>9.9999999999999893</v>
          </cell>
          <cell r="CF34">
            <v>10.199999999999999</v>
          </cell>
          <cell r="CG34">
            <v>10.4</v>
          </cell>
          <cell r="CH34">
            <v>10.6</v>
          </cell>
          <cell r="CI34">
            <v>10.8</v>
          </cell>
          <cell r="CJ34">
            <v>11</v>
          </cell>
          <cell r="CK34">
            <v>11.2</v>
          </cell>
          <cell r="CL34">
            <v>11.4</v>
          </cell>
          <cell r="CM34">
            <v>11.6</v>
          </cell>
          <cell r="CN34">
            <v>11.8</v>
          </cell>
          <cell r="CO34">
            <v>12</v>
          </cell>
          <cell r="CP34">
            <v>12.2</v>
          </cell>
          <cell r="CQ34">
            <v>12.4</v>
          </cell>
          <cell r="CR34">
            <v>12.6</v>
          </cell>
          <cell r="CS34">
            <v>12.8</v>
          </cell>
          <cell r="CT34">
            <v>13</v>
          </cell>
          <cell r="CU34">
            <v>13.2</v>
          </cell>
          <cell r="CV34">
            <v>13.4</v>
          </cell>
          <cell r="CW34">
            <v>13.6</v>
          </cell>
          <cell r="CX34">
            <v>13.8</v>
          </cell>
          <cell r="CY34">
            <v>14</v>
          </cell>
          <cell r="CZ34">
            <v>14.2</v>
          </cell>
        </row>
        <row r="35">
          <cell r="A35">
            <v>37712</v>
          </cell>
          <cell r="B35">
            <v>-1.7785964148750009</v>
          </cell>
          <cell r="C35">
            <v>-1.7482952255625008</v>
          </cell>
          <cell r="D35">
            <v>-1.7179940362500008</v>
          </cell>
          <cell r="E35">
            <v>-1.6876928469375008</v>
          </cell>
          <cell r="F35">
            <v>-1.6573916576250007</v>
          </cell>
          <cell r="G35">
            <v>-1.6270904683125007</v>
          </cell>
          <cell r="H35">
            <v>-1.5967892790000007</v>
          </cell>
          <cell r="I35">
            <v>-1.5664880896875006</v>
          </cell>
          <cell r="J35">
            <v>-1.5361869003750006</v>
          </cell>
          <cell r="K35">
            <v>-1.5058857110625006</v>
          </cell>
          <cell r="L35">
            <v>-1.4755845217500005</v>
          </cell>
          <cell r="M35">
            <v>-1.4452833324375005</v>
          </cell>
          <cell r="N35">
            <v>-1.4149821431250005</v>
          </cell>
          <cell r="O35">
            <v>-1.3846809538125004</v>
          </cell>
          <cell r="P35">
            <v>-1.3543797645000004</v>
          </cell>
          <cell r="Q35">
            <v>-1.3240785751875004</v>
          </cell>
          <cell r="R35">
            <v>-1.2937773858750004</v>
          </cell>
          <cell r="S35">
            <v>-1.2634761965625003</v>
          </cell>
          <cell r="T35">
            <v>-1.2331750072500003</v>
          </cell>
          <cell r="U35">
            <v>-1.2028738179375003</v>
          </cell>
          <cell r="V35">
            <v>-1.1725726286250002</v>
          </cell>
          <cell r="W35">
            <v>-1.1422714393125002</v>
          </cell>
          <cell r="X35">
            <v>-1.1119702500000002</v>
          </cell>
          <cell r="Y35">
            <v>-1.0832351250000003</v>
          </cell>
          <cell r="Z35">
            <v>-1.0545000000000002</v>
          </cell>
          <cell r="AA35">
            <v>-1.0272500000000002</v>
          </cell>
          <cell r="AB35">
            <v>-1</v>
          </cell>
          <cell r="AC35">
            <v>-0.8</v>
          </cell>
          <cell r="AD35">
            <v>-0.6</v>
          </cell>
          <cell r="AE35">
            <v>-0.4</v>
          </cell>
          <cell r="AF35">
            <v>-0.2</v>
          </cell>
          <cell r="AG35">
            <v>0</v>
          </cell>
          <cell r="AH35">
            <v>0.2</v>
          </cell>
          <cell r="AI35">
            <v>0.4</v>
          </cell>
          <cell r="AJ35">
            <v>0.6</v>
          </cell>
          <cell r="AK35">
            <v>0.8</v>
          </cell>
          <cell r="AL35">
            <v>1</v>
          </cell>
          <cell r="AM35">
            <v>1.2</v>
          </cell>
          <cell r="AN35">
            <v>1.4</v>
          </cell>
          <cell r="AO35">
            <v>1.6</v>
          </cell>
          <cell r="AP35">
            <v>1.8</v>
          </cell>
          <cell r="AQ35">
            <v>2</v>
          </cell>
          <cell r="AR35">
            <v>2.2000000000000002</v>
          </cell>
          <cell r="AS35">
            <v>2.4</v>
          </cell>
          <cell r="AT35">
            <v>2.6</v>
          </cell>
          <cell r="AU35">
            <v>2.8</v>
          </cell>
          <cell r="AV35">
            <v>3</v>
          </cell>
          <cell r="AW35">
            <v>3.2</v>
          </cell>
          <cell r="AX35">
            <v>3.4</v>
          </cell>
          <cell r="AY35">
            <v>3.6</v>
          </cell>
          <cell r="AZ35">
            <v>3.8</v>
          </cell>
          <cell r="BA35">
            <v>4</v>
          </cell>
          <cell r="BB35">
            <v>4.2</v>
          </cell>
          <cell r="BC35">
            <v>4.4000000000000004</v>
          </cell>
          <cell r="BD35">
            <v>4.5999999999999996</v>
          </cell>
          <cell r="BE35">
            <v>4.8</v>
          </cell>
          <cell r="BF35">
            <v>5</v>
          </cell>
          <cell r="BG35">
            <v>5.2</v>
          </cell>
          <cell r="BH35">
            <v>5.4</v>
          </cell>
          <cell r="BI35">
            <v>5.6</v>
          </cell>
          <cell r="BJ35">
            <v>5.8</v>
          </cell>
          <cell r="BK35">
            <v>6</v>
          </cell>
          <cell r="BL35">
            <v>6.2</v>
          </cell>
          <cell r="BM35">
            <v>6.4</v>
          </cell>
          <cell r="BN35">
            <v>6.6</v>
          </cell>
          <cell r="BO35">
            <v>6.8</v>
          </cell>
          <cell r="BP35">
            <v>7</v>
          </cell>
          <cell r="BQ35">
            <v>7.2</v>
          </cell>
          <cell r="BR35">
            <v>7.4</v>
          </cell>
          <cell r="BS35">
            <v>7.6</v>
          </cell>
          <cell r="BT35">
            <v>7.8</v>
          </cell>
          <cell r="BU35">
            <v>8</v>
          </cell>
          <cell r="BV35">
            <v>8.1999999999999993</v>
          </cell>
          <cell r="BW35">
            <v>8.4</v>
          </cell>
          <cell r="BX35">
            <v>8.6</v>
          </cell>
          <cell r="BY35">
            <v>8.7999999999999936</v>
          </cell>
          <cell r="BZ35">
            <v>9</v>
          </cell>
          <cell r="CA35">
            <v>9.1999999999999922</v>
          </cell>
          <cell r="CB35">
            <v>9.4</v>
          </cell>
          <cell r="CC35">
            <v>9.5999999999999908</v>
          </cell>
          <cell r="CD35">
            <v>9.8000000000000007</v>
          </cell>
          <cell r="CE35">
            <v>9.9999999999999893</v>
          </cell>
          <cell r="CF35">
            <v>10.199999999999999</v>
          </cell>
          <cell r="CG35">
            <v>10.4</v>
          </cell>
          <cell r="CH35">
            <v>10.6</v>
          </cell>
          <cell r="CI35">
            <v>10.8</v>
          </cell>
          <cell r="CJ35">
            <v>11</v>
          </cell>
          <cell r="CK35">
            <v>11.2</v>
          </cell>
          <cell r="CL35">
            <v>11.4</v>
          </cell>
          <cell r="CM35">
            <v>11.6</v>
          </cell>
          <cell r="CN35">
            <v>11.8</v>
          </cell>
          <cell r="CO35">
            <v>12</v>
          </cell>
          <cell r="CP35">
            <v>12.2</v>
          </cell>
          <cell r="CQ35">
            <v>12.4</v>
          </cell>
          <cell r="CR35">
            <v>12.6</v>
          </cell>
          <cell r="CS35">
            <v>12.8</v>
          </cell>
          <cell r="CT35">
            <v>13</v>
          </cell>
          <cell r="CU35">
            <v>13.2</v>
          </cell>
          <cell r="CV35">
            <v>13.4</v>
          </cell>
          <cell r="CW35">
            <v>13.6</v>
          </cell>
          <cell r="CX35">
            <v>13.8</v>
          </cell>
          <cell r="CY35">
            <v>14</v>
          </cell>
          <cell r="CZ35">
            <v>14.2</v>
          </cell>
        </row>
        <row r="36">
          <cell r="A36">
            <v>37742</v>
          </cell>
          <cell r="B36">
            <v>-1.7785964148750009</v>
          </cell>
          <cell r="C36">
            <v>-1.7482952255625008</v>
          </cell>
          <cell r="D36">
            <v>-1.7179940362500008</v>
          </cell>
          <cell r="E36">
            <v>-1.6876928469375008</v>
          </cell>
          <cell r="F36">
            <v>-1.6573916576250007</v>
          </cell>
          <cell r="G36">
            <v>-1.6270904683125007</v>
          </cell>
          <cell r="H36">
            <v>-1.5967892790000007</v>
          </cell>
          <cell r="I36">
            <v>-1.5664880896875006</v>
          </cell>
          <cell r="J36">
            <v>-1.5361869003750006</v>
          </cell>
          <cell r="K36">
            <v>-1.5058857110625006</v>
          </cell>
          <cell r="L36">
            <v>-1.4755845217500005</v>
          </cell>
          <cell r="M36">
            <v>-1.4452833324375005</v>
          </cell>
          <cell r="N36">
            <v>-1.4149821431250005</v>
          </cell>
          <cell r="O36">
            <v>-1.3846809538125004</v>
          </cell>
          <cell r="P36">
            <v>-1.3543797645000004</v>
          </cell>
          <cell r="Q36">
            <v>-1.3240785751875004</v>
          </cell>
          <cell r="R36">
            <v>-1.2937773858750004</v>
          </cell>
          <cell r="S36">
            <v>-1.2634761965625003</v>
          </cell>
          <cell r="T36">
            <v>-1.2331750072500003</v>
          </cell>
          <cell r="U36">
            <v>-1.2028738179375003</v>
          </cell>
          <cell r="V36">
            <v>-1.1725726286250002</v>
          </cell>
          <cell r="W36">
            <v>-1.1422714393125002</v>
          </cell>
          <cell r="X36">
            <v>-1.1119702500000002</v>
          </cell>
          <cell r="Y36">
            <v>-1.0832351250000003</v>
          </cell>
          <cell r="Z36">
            <v>-1.0545000000000002</v>
          </cell>
          <cell r="AA36">
            <v>-1.0272500000000002</v>
          </cell>
          <cell r="AB36">
            <v>-1</v>
          </cell>
          <cell r="AC36">
            <v>-0.8</v>
          </cell>
          <cell r="AD36">
            <v>-0.6</v>
          </cell>
          <cell r="AE36">
            <v>-0.4</v>
          </cell>
          <cell r="AF36">
            <v>-0.2</v>
          </cell>
          <cell r="AG36">
            <v>0</v>
          </cell>
          <cell r="AH36">
            <v>0.2</v>
          </cell>
          <cell r="AI36">
            <v>0.4</v>
          </cell>
          <cell r="AJ36">
            <v>0.6</v>
          </cell>
          <cell r="AK36">
            <v>0.8</v>
          </cell>
          <cell r="AL36">
            <v>1</v>
          </cell>
          <cell r="AM36">
            <v>1.2</v>
          </cell>
          <cell r="AN36">
            <v>1.4</v>
          </cell>
          <cell r="AO36">
            <v>1.6</v>
          </cell>
          <cell r="AP36">
            <v>1.8</v>
          </cell>
          <cell r="AQ36">
            <v>2</v>
          </cell>
          <cell r="AR36">
            <v>2.2000000000000002</v>
          </cell>
          <cell r="AS36">
            <v>2.4</v>
          </cell>
          <cell r="AT36">
            <v>2.6</v>
          </cell>
          <cell r="AU36">
            <v>2.8</v>
          </cell>
          <cell r="AV36">
            <v>3</v>
          </cell>
          <cell r="AW36">
            <v>3.2</v>
          </cell>
          <cell r="AX36">
            <v>3.4</v>
          </cell>
          <cell r="AY36">
            <v>3.6</v>
          </cell>
          <cell r="AZ36">
            <v>3.8</v>
          </cell>
          <cell r="BA36">
            <v>4</v>
          </cell>
          <cell r="BB36">
            <v>4.2</v>
          </cell>
          <cell r="BC36">
            <v>4.4000000000000004</v>
          </cell>
          <cell r="BD36">
            <v>4.5999999999999996</v>
          </cell>
          <cell r="BE36">
            <v>4.8</v>
          </cell>
          <cell r="BF36">
            <v>5</v>
          </cell>
          <cell r="BG36">
            <v>5.2</v>
          </cell>
          <cell r="BH36">
            <v>5.4</v>
          </cell>
          <cell r="BI36">
            <v>5.6</v>
          </cell>
          <cell r="BJ36">
            <v>5.8</v>
          </cell>
          <cell r="BK36">
            <v>6</v>
          </cell>
          <cell r="BL36">
            <v>6.2</v>
          </cell>
          <cell r="BM36">
            <v>6.4</v>
          </cell>
          <cell r="BN36">
            <v>6.6</v>
          </cell>
          <cell r="BO36">
            <v>6.8</v>
          </cell>
          <cell r="BP36">
            <v>7</v>
          </cell>
          <cell r="BQ36">
            <v>7.2</v>
          </cell>
          <cell r="BR36">
            <v>7.4</v>
          </cell>
          <cell r="BS36">
            <v>7.6</v>
          </cell>
          <cell r="BT36">
            <v>7.8</v>
          </cell>
          <cell r="BU36">
            <v>8</v>
          </cell>
          <cell r="BV36">
            <v>8.1999999999999993</v>
          </cell>
          <cell r="BW36">
            <v>8.4</v>
          </cell>
          <cell r="BX36">
            <v>8.6</v>
          </cell>
          <cell r="BY36">
            <v>8.7999999999999936</v>
          </cell>
          <cell r="BZ36">
            <v>9</v>
          </cell>
          <cell r="CA36">
            <v>9.1999999999999922</v>
          </cell>
          <cell r="CB36">
            <v>9.4</v>
          </cell>
          <cell r="CC36">
            <v>9.5999999999999908</v>
          </cell>
          <cell r="CD36">
            <v>9.8000000000000007</v>
          </cell>
          <cell r="CE36">
            <v>9.9999999999999893</v>
          </cell>
          <cell r="CF36">
            <v>10.199999999999999</v>
          </cell>
          <cell r="CG36">
            <v>10.4</v>
          </cell>
          <cell r="CH36">
            <v>10.6</v>
          </cell>
          <cell r="CI36">
            <v>10.8</v>
          </cell>
          <cell r="CJ36">
            <v>11</v>
          </cell>
          <cell r="CK36">
            <v>11.2</v>
          </cell>
          <cell r="CL36">
            <v>11.4</v>
          </cell>
          <cell r="CM36">
            <v>11.6</v>
          </cell>
          <cell r="CN36">
            <v>11.8</v>
          </cell>
          <cell r="CO36">
            <v>12</v>
          </cell>
          <cell r="CP36">
            <v>12.2</v>
          </cell>
          <cell r="CQ36">
            <v>12.4</v>
          </cell>
          <cell r="CR36">
            <v>12.6</v>
          </cell>
          <cell r="CS36">
            <v>12.8</v>
          </cell>
          <cell r="CT36">
            <v>13</v>
          </cell>
          <cell r="CU36">
            <v>13.2</v>
          </cell>
          <cell r="CV36">
            <v>13.4</v>
          </cell>
          <cell r="CW36">
            <v>13.6</v>
          </cell>
          <cell r="CX36">
            <v>13.8</v>
          </cell>
          <cell r="CY36">
            <v>14</v>
          </cell>
          <cell r="CZ36">
            <v>14.2</v>
          </cell>
        </row>
        <row r="37">
          <cell r="A37">
            <v>37773</v>
          </cell>
          <cell r="B37">
            <v>-1.7785964148750009</v>
          </cell>
          <cell r="C37">
            <v>-1.7482952255625008</v>
          </cell>
          <cell r="D37">
            <v>-1.7179940362500008</v>
          </cell>
          <cell r="E37">
            <v>-1.6876928469375008</v>
          </cell>
          <cell r="F37">
            <v>-1.6573916576250007</v>
          </cell>
          <cell r="G37">
            <v>-1.6270904683125007</v>
          </cell>
          <cell r="H37">
            <v>-1.5967892790000007</v>
          </cell>
          <cell r="I37">
            <v>-1.5664880896875006</v>
          </cell>
          <cell r="J37">
            <v>-1.5361869003750006</v>
          </cell>
          <cell r="K37">
            <v>-1.5058857110625006</v>
          </cell>
          <cell r="L37">
            <v>-1.4755845217500005</v>
          </cell>
          <cell r="M37">
            <v>-1.4452833324375005</v>
          </cell>
          <cell r="N37">
            <v>-1.4149821431250005</v>
          </cell>
          <cell r="O37">
            <v>-1.3846809538125004</v>
          </cell>
          <cell r="P37">
            <v>-1.3543797645000004</v>
          </cell>
          <cell r="Q37">
            <v>-1.3240785751875004</v>
          </cell>
          <cell r="R37">
            <v>-1.2937773858750004</v>
          </cell>
          <cell r="S37">
            <v>-1.2634761965625003</v>
          </cell>
          <cell r="T37">
            <v>-1.2331750072500003</v>
          </cell>
          <cell r="U37">
            <v>-1.2028738179375003</v>
          </cell>
          <cell r="V37">
            <v>-1.1725726286250002</v>
          </cell>
          <cell r="W37">
            <v>-1.1422714393125002</v>
          </cell>
          <cell r="X37">
            <v>-1.1119702500000002</v>
          </cell>
          <cell r="Y37">
            <v>-1.0832351250000003</v>
          </cell>
          <cell r="Z37">
            <v>-1.0545000000000002</v>
          </cell>
          <cell r="AA37">
            <v>-1.0272500000000002</v>
          </cell>
          <cell r="AB37">
            <v>-1</v>
          </cell>
          <cell r="AC37">
            <v>-0.8</v>
          </cell>
          <cell r="AD37">
            <v>-0.6</v>
          </cell>
          <cell r="AE37">
            <v>-0.4</v>
          </cell>
          <cell r="AF37">
            <v>-0.2</v>
          </cell>
          <cell r="AG37">
            <v>0</v>
          </cell>
          <cell r="AH37">
            <v>0.2</v>
          </cell>
          <cell r="AI37">
            <v>0.4</v>
          </cell>
          <cell r="AJ37">
            <v>0.6</v>
          </cell>
          <cell r="AK37">
            <v>0.8</v>
          </cell>
          <cell r="AL37">
            <v>1</v>
          </cell>
          <cell r="AM37">
            <v>1.2</v>
          </cell>
          <cell r="AN37">
            <v>1.4</v>
          </cell>
          <cell r="AO37">
            <v>1.6</v>
          </cell>
          <cell r="AP37">
            <v>1.8</v>
          </cell>
          <cell r="AQ37">
            <v>2</v>
          </cell>
          <cell r="AR37">
            <v>2.2000000000000002</v>
          </cell>
          <cell r="AS37">
            <v>2.4</v>
          </cell>
          <cell r="AT37">
            <v>2.6</v>
          </cell>
          <cell r="AU37">
            <v>2.8</v>
          </cell>
          <cell r="AV37">
            <v>3</v>
          </cell>
          <cell r="AW37">
            <v>3.2</v>
          </cell>
          <cell r="AX37">
            <v>3.4</v>
          </cell>
          <cell r="AY37">
            <v>3.6</v>
          </cell>
          <cell r="AZ37">
            <v>3.8</v>
          </cell>
          <cell r="BA37">
            <v>4</v>
          </cell>
          <cell r="BB37">
            <v>4.2</v>
          </cell>
          <cell r="BC37">
            <v>4.4000000000000004</v>
          </cell>
          <cell r="BD37">
            <v>4.5999999999999996</v>
          </cell>
          <cell r="BE37">
            <v>4.8</v>
          </cell>
          <cell r="BF37">
            <v>5</v>
          </cell>
          <cell r="BG37">
            <v>5.2</v>
          </cell>
          <cell r="BH37">
            <v>5.4</v>
          </cell>
          <cell r="BI37">
            <v>5.6</v>
          </cell>
          <cell r="BJ37">
            <v>5.8</v>
          </cell>
          <cell r="BK37">
            <v>6</v>
          </cell>
          <cell r="BL37">
            <v>6.2</v>
          </cell>
          <cell r="BM37">
            <v>6.4</v>
          </cell>
          <cell r="BN37">
            <v>6.6</v>
          </cell>
          <cell r="BO37">
            <v>6.8</v>
          </cell>
          <cell r="BP37">
            <v>7</v>
          </cell>
          <cell r="BQ37">
            <v>7.2</v>
          </cell>
          <cell r="BR37">
            <v>7.4</v>
          </cell>
          <cell r="BS37">
            <v>7.6</v>
          </cell>
          <cell r="BT37">
            <v>7.8</v>
          </cell>
          <cell r="BU37">
            <v>8</v>
          </cell>
          <cell r="BV37">
            <v>8.1999999999999993</v>
          </cell>
          <cell r="BW37">
            <v>8.4</v>
          </cell>
          <cell r="BX37">
            <v>8.6</v>
          </cell>
          <cell r="BY37">
            <v>8.7999999999999936</v>
          </cell>
          <cell r="BZ37">
            <v>9</v>
          </cell>
          <cell r="CA37">
            <v>9.1999999999999922</v>
          </cell>
          <cell r="CB37">
            <v>9.4</v>
          </cell>
          <cell r="CC37">
            <v>9.5999999999999908</v>
          </cell>
          <cell r="CD37">
            <v>9.8000000000000007</v>
          </cell>
          <cell r="CE37">
            <v>9.9999999999999893</v>
          </cell>
          <cell r="CF37">
            <v>10.199999999999999</v>
          </cell>
          <cell r="CG37">
            <v>10.4</v>
          </cell>
          <cell r="CH37">
            <v>10.6</v>
          </cell>
          <cell r="CI37">
            <v>10.8</v>
          </cell>
          <cell r="CJ37">
            <v>11</v>
          </cell>
          <cell r="CK37">
            <v>11.2</v>
          </cell>
          <cell r="CL37">
            <v>11.4</v>
          </cell>
          <cell r="CM37">
            <v>11.6</v>
          </cell>
          <cell r="CN37">
            <v>11.8</v>
          </cell>
          <cell r="CO37">
            <v>12</v>
          </cell>
          <cell r="CP37">
            <v>12.2</v>
          </cell>
          <cell r="CQ37">
            <v>12.4</v>
          </cell>
          <cell r="CR37">
            <v>12.6</v>
          </cell>
          <cell r="CS37">
            <v>12.8</v>
          </cell>
          <cell r="CT37">
            <v>13</v>
          </cell>
          <cell r="CU37">
            <v>13.2</v>
          </cell>
          <cell r="CV37">
            <v>13.4</v>
          </cell>
          <cell r="CW37">
            <v>13.6</v>
          </cell>
          <cell r="CX37">
            <v>13.8</v>
          </cell>
          <cell r="CY37">
            <v>14</v>
          </cell>
          <cell r="CZ37">
            <v>14.2</v>
          </cell>
        </row>
        <row r="38">
          <cell r="A38">
            <v>37803</v>
          </cell>
          <cell r="B38">
            <v>-1.7785964148750009</v>
          </cell>
          <cell r="C38">
            <v>-1.7482952255625008</v>
          </cell>
          <cell r="D38">
            <v>-1.7179940362500008</v>
          </cell>
          <cell r="E38">
            <v>-1.6876928469375008</v>
          </cell>
          <cell r="F38">
            <v>-1.6573916576250007</v>
          </cell>
          <cell r="G38">
            <v>-1.6270904683125007</v>
          </cell>
          <cell r="H38">
            <v>-1.5967892790000007</v>
          </cell>
          <cell r="I38">
            <v>-1.5664880896875006</v>
          </cell>
          <cell r="J38">
            <v>-1.5361869003750006</v>
          </cell>
          <cell r="K38">
            <v>-1.5058857110625006</v>
          </cell>
          <cell r="L38">
            <v>-1.4755845217500005</v>
          </cell>
          <cell r="M38">
            <v>-1.4452833324375005</v>
          </cell>
          <cell r="N38">
            <v>-1.4149821431250005</v>
          </cell>
          <cell r="O38">
            <v>-1.3846809538125004</v>
          </cell>
          <cell r="P38">
            <v>-1.3543797645000004</v>
          </cell>
          <cell r="Q38">
            <v>-1.3240785751875004</v>
          </cell>
          <cell r="R38">
            <v>-1.2937773858750004</v>
          </cell>
          <cell r="S38">
            <v>-1.2634761965625003</v>
          </cell>
          <cell r="T38">
            <v>-1.2331750072500003</v>
          </cell>
          <cell r="U38">
            <v>-1.2028738179375003</v>
          </cell>
          <cell r="V38">
            <v>-1.1725726286250002</v>
          </cell>
          <cell r="W38">
            <v>-1.1422714393125002</v>
          </cell>
          <cell r="X38">
            <v>-1.1119702500000002</v>
          </cell>
          <cell r="Y38">
            <v>-1.0832351250000003</v>
          </cell>
          <cell r="Z38">
            <v>-1.0545000000000002</v>
          </cell>
          <cell r="AA38">
            <v>-1.0272500000000002</v>
          </cell>
          <cell r="AB38">
            <v>-1</v>
          </cell>
          <cell r="AC38">
            <v>-0.8</v>
          </cell>
          <cell r="AD38">
            <v>-0.6</v>
          </cell>
          <cell r="AE38">
            <v>-0.4</v>
          </cell>
          <cell r="AF38">
            <v>-0.2</v>
          </cell>
          <cell r="AG38">
            <v>0</v>
          </cell>
          <cell r="AH38">
            <v>0.2</v>
          </cell>
          <cell r="AI38">
            <v>0.4</v>
          </cell>
          <cell r="AJ38">
            <v>0.6</v>
          </cell>
          <cell r="AK38">
            <v>0.8</v>
          </cell>
          <cell r="AL38">
            <v>1</v>
          </cell>
          <cell r="AM38">
            <v>1.2</v>
          </cell>
          <cell r="AN38">
            <v>1.4</v>
          </cell>
          <cell r="AO38">
            <v>1.6</v>
          </cell>
          <cell r="AP38">
            <v>1.8</v>
          </cell>
          <cell r="AQ38">
            <v>2</v>
          </cell>
          <cell r="AR38">
            <v>2.2000000000000002</v>
          </cell>
          <cell r="AS38">
            <v>2.4</v>
          </cell>
          <cell r="AT38">
            <v>2.6</v>
          </cell>
          <cell r="AU38">
            <v>2.8</v>
          </cell>
          <cell r="AV38">
            <v>3</v>
          </cell>
          <cell r="AW38">
            <v>3.2</v>
          </cell>
          <cell r="AX38">
            <v>3.4</v>
          </cell>
          <cell r="AY38">
            <v>3.6</v>
          </cell>
          <cell r="AZ38">
            <v>3.8</v>
          </cell>
          <cell r="BA38">
            <v>4</v>
          </cell>
          <cell r="BB38">
            <v>4.2</v>
          </cell>
          <cell r="BC38">
            <v>4.4000000000000004</v>
          </cell>
          <cell r="BD38">
            <v>4.5999999999999996</v>
          </cell>
          <cell r="BE38">
            <v>4.8</v>
          </cell>
          <cell r="BF38">
            <v>5</v>
          </cell>
          <cell r="BG38">
            <v>5.2</v>
          </cell>
          <cell r="BH38">
            <v>5.4</v>
          </cell>
          <cell r="BI38">
            <v>5.6</v>
          </cell>
          <cell r="BJ38">
            <v>5.8</v>
          </cell>
          <cell r="BK38">
            <v>6</v>
          </cell>
          <cell r="BL38">
            <v>6.2</v>
          </cell>
          <cell r="BM38">
            <v>6.4</v>
          </cell>
          <cell r="BN38">
            <v>6.6</v>
          </cell>
          <cell r="BO38">
            <v>6.8</v>
          </cell>
          <cell r="BP38">
            <v>7</v>
          </cell>
          <cell r="BQ38">
            <v>7.2</v>
          </cell>
          <cell r="BR38">
            <v>7.4</v>
          </cell>
          <cell r="BS38">
            <v>7.6</v>
          </cell>
          <cell r="BT38">
            <v>7.8</v>
          </cell>
          <cell r="BU38">
            <v>8</v>
          </cell>
          <cell r="BV38">
            <v>8.1999999999999993</v>
          </cell>
          <cell r="BW38">
            <v>8.4</v>
          </cell>
          <cell r="BX38">
            <v>8.6</v>
          </cell>
          <cell r="BY38">
            <v>8.7999999999999936</v>
          </cell>
          <cell r="BZ38">
            <v>9</v>
          </cell>
          <cell r="CA38">
            <v>9.1999999999999922</v>
          </cell>
          <cell r="CB38">
            <v>9.4</v>
          </cell>
          <cell r="CC38">
            <v>9.5999999999999908</v>
          </cell>
          <cell r="CD38">
            <v>9.8000000000000007</v>
          </cell>
          <cell r="CE38">
            <v>9.9999999999999893</v>
          </cell>
          <cell r="CF38">
            <v>10.199999999999999</v>
          </cell>
          <cell r="CG38">
            <v>10.4</v>
          </cell>
          <cell r="CH38">
            <v>10.6</v>
          </cell>
          <cell r="CI38">
            <v>10.8</v>
          </cell>
          <cell r="CJ38">
            <v>11</v>
          </cell>
          <cell r="CK38">
            <v>11.2</v>
          </cell>
          <cell r="CL38">
            <v>11.4</v>
          </cell>
          <cell r="CM38">
            <v>11.6</v>
          </cell>
          <cell r="CN38">
            <v>11.8</v>
          </cell>
          <cell r="CO38">
            <v>12</v>
          </cell>
          <cell r="CP38">
            <v>12.2</v>
          </cell>
          <cell r="CQ38">
            <v>12.4</v>
          </cell>
          <cell r="CR38">
            <v>12.6</v>
          </cell>
          <cell r="CS38">
            <v>12.8</v>
          </cell>
          <cell r="CT38">
            <v>13</v>
          </cell>
          <cell r="CU38">
            <v>13.2</v>
          </cell>
          <cell r="CV38">
            <v>13.4</v>
          </cell>
          <cell r="CW38">
            <v>13.6</v>
          </cell>
          <cell r="CX38">
            <v>13.8</v>
          </cell>
          <cell r="CY38">
            <v>14</v>
          </cell>
          <cell r="CZ38">
            <v>14.2</v>
          </cell>
        </row>
        <row r="39">
          <cell r="A39">
            <v>37834</v>
          </cell>
          <cell r="B39">
            <v>-1.7785964148750009</v>
          </cell>
          <cell r="C39">
            <v>-1.7482952255625008</v>
          </cell>
          <cell r="D39">
            <v>-1.7179940362500008</v>
          </cell>
          <cell r="E39">
            <v>-1.6876928469375008</v>
          </cell>
          <cell r="F39">
            <v>-1.6573916576250007</v>
          </cell>
          <cell r="G39">
            <v>-1.6270904683125007</v>
          </cell>
          <cell r="H39">
            <v>-1.5967892790000007</v>
          </cell>
          <cell r="I39">
            <v>-1.5664880896875006</v>
          </cell>
          <cell r="J39">
            <v>-1.5361869003750006</v>
          </cell>
          <cell r="K39">
            <v>-1.5058857110625006</v>
          </cell>
          <cell r="L39">
            <v>-1.4755845217500005</v>
          </cell>
          <cell r="M39">
            <v>-1.4452833324375005</v>
          </cell>
          <cell r="N39">
            <v>-1.4149821431250005</v>
          </cell>
          <cell r="O39">
            <v>-1.3846809538125004</v>
          </cell>
          <cell r="P39">
            <v>-1.3543797645000004</v>
          </cell>
          <cell r="Q39">
            <v>-1.3240785751875004</v>
          </cell>
          <cell r="R39">
            <v>-1.2937773858750004</v>
          </cell>
          <cell r="S39">
            <v>-1.2634761965625003</v>
          </cell>
          <cell r="T39">
            <v>-1.2331750072500003</v>
          </cell>
          <cell r="U39">
            <v>-1.2028738179375003</v>
          </cell>
          <cell r="V39">
            <v>-1.1725726286250002</v>
          </cell>
          <cell r="W39">
            <v>-1.1422714393125002</v>
          </cell>
          <cell r="X39">
            <v>-1.1119702500000002</v>
          </cell>
          <cell r="Y39">
            <v>-1.0832351250000003</v>
          </cell>
          <cell r="Z39">
            <v>-1.0545000000000002</v>
          </cell>
          <cell r="AA39">
            <v>-1.0272500000000002</v>
          </cell>
          <cell r="AB39">
            <v>-1</v>
          </cell>
          <cell r="AC39">
            <v>-0.8</v>
          </cell>
          <cell r="AD39">
            <v>-0.6</v>
          </cell>
          <cell r="AE39">
            <v>-0.4</v>
          </cell>
          <cell r="AF39">
            <v>-0.2</v>
          </cell>
          <cell r="AG39">
            <v>0</v>
          </cell>
          <cell r="AH39">
            <v>0.2</v>
          </cell>
          <cell r="AI39">
            <v>0.4</v>
          </cell>
          <cell r="AJ39">
            <v>0.6</v>
          </cell>
          <cell r="AK39">
            <v>0.8</v>
          </cell>
          <cell r="AL39">
            <v>1</v>
          </cell>
          <cell r="AM39">
            <v>1.2</v>
          </cell>
          <cell r="AN39">
            <v>1.4</v>
          </cell>
          <cell r="AO39">
            <v>1.6</v>
          </cell>
          <cell r="AP39">
            <v>1.8</v>
          </cell>
          <cell r="AQ39">
            <v>2</v>
          </cell>
          <cell r="AR39">
            <v>2.2000000000000002</v>
          </cell>
          <cell r="AS39">
            <v>2.4</v>
          </cell>
          <cell r="AT39">
            <v>2.6</v>
          </cell>
          <cell r="AU39">
            <v>2.8</v>
          </cell>
          <cell r="AV39">
            <v>3</v>
          </cell>
          <cell r="AW39">
            <v>3.2</v>
          </cell>
          <cell r="AX39">
            <v>3.4</v>
          </cell>
          <cell r="AY39">
            <v>3.6</v>
          </cell>
          <cell r="AZ39">
            <v>3.8</v>
          </cell>
          <cell r="BA39">
            <v>4</v>
          </cell>
          <cell r="BB39">
            <v>4.2</v>
          </cell>
          <cell r="BC39">
            <v>4.4000000000000004</v>
          </cell>
          <cell r="BD39">
            <v>4.5999999999999996</v>
          </cell>
          <cell r="BE39">
            <v>4.8</v>
          </cell>
          <cell r="BF39">
            <v>5</v>
          </cell>
          <cell r="BG39">
            <v>5.2</v>
          </cell>
          <cell r="BH39">
            <v>5.4</v>
          </cell>
          <cell r="BI39">
            <v>5.6</v>
          </cell>
          <cell r="BJ39">
            <v>5.8</v>
          </cell>
          <cell r="BK39">
            <v>6</v>
          </cell>
          <cell r="BL39">
            <v>6.2</v>
          </cell>
          <cell r="BM39">
            <v>6.4</v>
          </cell>
          <cell r="BN39">
            <v>6.6</v>
          </cell>
          <cell r="BO39">
            <v>6.8</v>
          </cell>
          <cell r="BP39">
            <v>7</v>
          </cell>
          <cell r="BQ39">
            <v>7.2</v>
          </cell>
          <cell r="BR39">
            <v>7.4</v>
          </cell>
          <cell r="BS39">
            <v>7.6</v>
          </cell>
          <cell r="BT39">
            <v>7.8</v>
          </cell>
          <cell r="BU39">
            <v>8</v>
          </cell>
          <cell r="BV39">
            <v>8.1999999999999993</v>
          </cell>
          <cell r="BW39">
            <v>8.4</v>
          </cell>
          <cell r="BX39">
            <v>8.6</v>
          </cell>
          <cell r="BY39">
            <v>8.7999999999999936</v>
          </cell>
          <cell r="BZ39">
            <v>9</v>
          </cell>
          <cell r="CA39">
            <v>9.1999999999999922</v>
          </cell>
          <cell r="CB39">
            <v>9.4</v>
          </cell>
          <cell r="CC39">
            <v>9.5999999999999908</v>
          </cell>
          <cell r="CD39">
            <v>9.8000000000000007</v>
          </cell>
          <cell r="CE39">
            <v>9.9999999999999893</v>
          </cell>
          <cell r="CF39">
            <v>10.199999999999999</v>
          </cell>
          <cell r="CG39">
            <v>10.4</v>
          </cell>
          <cell r="CH39">
            <v>10.6</v>
          </cell>
          <cell r="CI39">
            <v>10.8</v>
          </cell>
          <cell r="CJ39">
            <v>11</v>
          </cell>
          <cell r="CK39">
            <v>11.2</v>
          </cell>
          <cell r="CL39">
            <v>11.4</v>
          </cell>
          <cell r="CM39">
            <v>11.6</v>
          </cell>
          <cell r="CN39">
            <v>11.8</v>
          </cell>
          <cell r="CO39">
            <v>12</v>
          </cell>
          <cell r="CP39">
            <v>12.2</v>
          </cell>
          <cell r="CQ39">
            <v>12.4</v>
          </cell>
          <cell r="CR39">
            <v>12.6</v>
          </cell>
          <cell r="CS39">
            <v>12.8</v>
          </cell>
          <cell r="CT39">
            <v>13</v>
          </cell>
          <cell r="CU39">
            <v>13.2</v>
          </cell>
          <cell r="CV39">
            <v>13.4</v>
          </cell>
          <cell r="CW39">
            <v>13.6</v>
          </cell>
          <cell r="CX39">
            <v>13.8</v>
          </cell>
          <cell r="CY39">
            <v>14</v>
          </cell>
          <cell r="CZ39">
            <v>14.2</v>
          </cell>
        </row>
        <row r="40">
          <cell r="A40">
            <v>37865</v>
          </cell>
          <cell r="B40">
            <v>-1.7785964148750009</v>
          </cell>
          <cell r="C40">
            <v>-1.7482952255625008</v>
          </cell>
          <cell r="D40">
            <v>-1.7179940362500008</v>
          </cell>
          <cell r="E40">
            <v>-1.6876928469375008</v>
          </cell>
          <cell r="F40">
            <v>-1.6573916576250007</v>
          </cell>
          <cell r="G40">
            <v>-1.6270904683125007</v>
          </cell>
          <cell r="H40">
            <v>-1.5967892790000007</v>
          </cell>
          <cell r="I40">
            <v>-1.5664880896875006</v>
          </cell>
          <cell r="J40">
            <v>-1.5361869003750006</v>
          </cell>
          <cell r="K40">
            <v>-1.5058857110625006</v>
          </cell>
          <cell r="L40">
            <v>-1.4755845217500005</v>
          </cell>
          <cell r="M40">
            <v>-1.4452833324375005</v>
          </cell>
          <cell r="N40">
            <v>-1.4149821431250005</v>
          </cell>
          <cell r="O40">
            <v>-1.3846809538125004</v>
          </cell>
          <cell r="P40">
            <v>-1.3543797645000004</v>
          </cell>
          <cell r="Q40">
            <v>-1.3240785751875004</v>
          </cell>
          <cell r="R40">
            <v>-1.2937773858750004</v>
          </cell>
          <cell r="S40">
            <v>-1.2634761965625003</v>
          </cell>
          <cell r="T40">
            <v>-1.2331750072500003</v>
          </cell>
          <cell r="U40">
            <v>-1.2028738179375003</v>
          </cell>
          <cell r="V40">
            <v>-1.1725726286250002</v>
          </cell>
          <cell r="W40">
            <v>-1.1422714393125002</v>
          </cell>
          <cell r="X40">
            <v>-1.1119702500000002</v>
          </cell>
          <cell r="Y40">
            <v>-1.0832351250000003</v>
          </cell>
          <cell r="Z40">
            <v>-1.0545000000000002</v>
          </cell>
          <cell r="AA40">
            <v>-1.0272500000000002</v>
          </cell>
          <cell r="AB40">
            <v>-1</v>
          </cell>
          <cell r="AC40">
            <v>-0.8</v>
          </cell>
          <cell r="AD40">
            <v>-0.6</v>
          </cell>
          <cell r="AE40">
            <v>-0.4</v>
          </cell>
          <cell r="AF40">
            <v>-0.2</v>
          </cell>
          <cell r="AG40">
            <v>0</v>
          </cell>
          <cell r="AH40">
            <v>0.2</v>
          </cell>
          <cell r="AI40">
            <v>0.4</v>
          </cell>
          <cell r="AJ40">
            <v>0.6</v>
          </cell>
          <cell r="AK40">
            <v>0.8</v>
          </cell>
          <cell r="AL40">
            <v>1</v>
          </cell>
          <cell r="AM40">
            <v>1.2</v>
          </cell>
          <cell r="AN40">
            <v>1.4</v>
          </cell>
          <cell r="AO40">
            <v>1.6</v>
          </cell>
          <cell r="AP40">
            <v>1.8</v>
          </cell>
          <cell r="AQ40">
            <v>2</v>
          </cell>
          <cell r="AR40">
            <v>2.2000000000000002</v>
          </cell>
          <cell r="AS40">
            <v>2.4</v>
          </cell>
          <cell r="AT40">
            <v>2.6</v>
          </cell>
          <cell r="AU40">
            <v>2.8</v>
          </cell>
          <cell r="AV40">
            <v>3</v>
          </cell>
          <cell r="AW40">
            <v>3.2</v>
          </cell>
          <cell r="AX40">
            <v>3.4</v>
          </cell>
          <cell r="AY40">
            <v>3.6</v>
          </cell>
          <cell r="AZ40">
            <v>3.8</v>
          </cell>
          <cell r="BA40">
            <v>4</v>
          </cell>
          <cell r="BB40">
            <v>4.2</v>
          </cell>
          <cell r="BC40">
            <v>4.4000000000000004</v>
          </cell>
          <cell r="BD40">
            <v>4.5999999999999996</v>
          </cell>
          <cell r="BE40">
            <v>4.8</v>
          </cell>
          <cell r="BF40">
            <v>5</v>
          </cell>
          <cell r="BG40">
            <v>5.2</v>
          </cell>
          <cell r="BH40">
            <v>5.4</v>
          </cell>
          <cell r="BI40">
            <v>5.6</v>
          </cell>
          <cell r="BJ40">
            <v>5.8</v>
          </cell>
          <cell r="BK40">
            <v>6</v>
          </cell>
          <cell r="BL40">
            <v>6.2</v>
          </cell>
          <cell r="BM40">
            <v>6.4</v>
          </cell>
          <cell r="BN40">
            <v>6.6</v>
          </cell>
          <cell r="BO40">
            <v>6.8</v>
          </cell>
          <cell r="BP40">
            <v>7</v>
          </cell>
          <cell r="BQ40">
            <v>7.2</v>
          </cell>
          <cell r="BR40">
            <v>7.4</v>
          </cell>
          <cell r="BS40">
            <v>7.6</v>
          </cell>
          <cell r="BT40">
            <v>7.8</v>
          </cell>
          <cell r="BU40">
            <v>8</v>
          </cell>
          <cell r="BV40">
            <v>8.1999999999999993</v>
          </cell>
          <cell r="BW40">
            <v>8.4</v>
          </cell>
          <cell r="BX40">
            <v>8.6</v>
          </cell>
          <cell r="BY40">
            <v>8.7999999999999936</v>
          </cell>
          <cell r="BZ40">
            <v>9</v>
          </cell>
          <cell r="CA40">
            <v>9.1999999999999922</v>
          </cell>
          <cell r="CB40">
            <v>9.4</v>
          </cell>
          <cell r="CC40">
            <v>9.5999999999999908</v>
          </cell>
          <cell r="CD40">
            <v>9.8000000000000007</v>
          </cell>
          <cell r="CE40">
            <v>9.9999999999999893</v>
          </cell>
          <cell r="CF40">
            <v>10.199999999999999</v>
          </cell>
          <cell r="CG40">
            <v>10.4</v>
          </cell>
          <cell r="CH40">
            <v>10.6</v>
          </cell>
          <cell r="CI40">
            <v>10.8</v>
          </cell>
          <cell r="CJ40">
            <v>11</v>
          </cell>
          <cell r="CK40">
            <v>11.2</v>
          </cell>
          <cell r="CL40">
            <v>11.4</v>
          </cell>
          <cell r="CM40">
            <v>11.6</v>
          </cell>
          <cell r="CN40">
            <v>11.8</v>
          </cell>
          <cell r="CO40">
            <v>12</v>
          </cell>
          <cell r="CP40">
            <v>12.2</v>
          </cell>
          <cell r="CQ40">
            <v>12.4</v>
          </cell>
          <cell r="CR40">
            <v>12.6</v>
          </cell>
          <cell r="CS40">
            <v>12.8</v>
          </cell>
          <cell r="CT40">
            <v>13</v>
          </cell>
          <cell r="CU40">
            <v>13.2</v>
          </cell>
          <cell r="CV40">
            <v>13.4</v>
          </cell>
          <cell r="CW40">
            <v>13.6</v>
          </cell>
          <cell r="CX40">
            <v>13.8</v>
          </cell>
          <cell r="CY40">
            <v>14</v>
          </cell>
          <cell r="CZ40">
            <v>14.2</v>
          </cell>
        </row>
        <row r="41">
          <cell r="A41">
            <v>37895</v>
          </cell>
          <cell r="B41">
            <v>-1.7785964148750009</v>
          </cell>
          <cell r="C41">
            <v>-1.7482952255625008</v>
          </cell>
          <cell r="D41">
            <v>-1.7179940362500008</v>
          </cell>
          <cell r="E41">
            <v>-1.6876928469375008</v>
          </cell>
          <cell r="F41">
            <v>-1.6573916576250007</v>
          </cell>
          <cell r="G41">
            <v>-1.6270904683125007</v>
          </cell>
          <cell r="H41">
            <v>-1.5967892790000007</v>
          </cell>
          <cell r="I41">
            <v>-1.5664880896875006</v>
          </cell>
          <cell r="J41">
            <v>-1.5361869003750006</v>
          </cell>
          <cell r="K41">
            <v>-1.5058857110625006</v>
          </cell>
          <cell r="L41">
            <v>-1.4755845217500005</v>
          </cell>
          <cell r="M41">
            <v>-1.4452833324375005</v>
          </cell>
          <cell r="N41">
            <v>-1.4149821431250005</v>
          </cell>
          <cell r="O41">
            <v>-1.3846809538125004</v>
          </cell>
          <cell r="P41">
            <v>-1.3543797645000004</v>
          </cell>
          <cell r="Q41">
            <v>-1.3240785751875004</v>
          </cell>
          <cell r="R41">
            <v>-1.2937773858750004</v>
          </cell>
          <cell r="S41">
            <v>-1.2634761965625003</v>
          </cell>
          <cell r="T41">
            <v>-1.2331750072500003</v>
          </cell>
          <cell r="U41">
            <v>-1.2028738179375003</v>
          </cell>
          <cell r="V41">
            <v>-1.1725726286250002</v>
          </cell>
          <cell r="W41">
            <v>-1.1422714393125002</v>
          </cell>
          <cell r="X41">
            <v>-1.1119702500000002</v>
          </cell>
          <cell r="Y41">
            <v>-1.0832351250000003</v>
          </cell>
          <cell r="Z41">
            <v>-1.0545000000000002</v>
          </cell>
          <cell r="AA41">
            <v>-1.0272500000000002</v>
          </cell>
          <cell r="AB41">
            <v>-1</v>
          </cell>
          <cell r="AC41">
            <v>-0.8</v>
          </cell>
          <cell r="AD41">
            <v>-0.6</v>
          </cell>
          <cell r="AE41">
            <v>-0.4</v>
          </cell>
          <cell r="AF41">
            <v>-0.2</v>
          </cell>
          <cell r="AG41">
            <v>0</v>
          </cell>
          <cell r="AH41">
            <v>0.2</v>
          </cell>
          <cell r="AI41">
            <v>0.4</v>
          </cell>
          <cell r="AJ41">
            <v>0.6</v>
          </cell>
          <cell r="AK41">
            <v>0.8</v>
          </cell>
          <cell r="AL41">
            <v>1</v>
          </cell>
          <cell r="AM41">
            <v>1.2</v>
          </cell>
          <cell r="AN41">
            <v>1.4</v>
          </cell>
          <cell r="AO41">
            <v>1.6</v>
          </cell>
          <cell r="AP41">
            <v>1.8</v>
          </cell>
          <cell r="AQ41">
            <v>2</v>
          </cell>
          <cell r="AR41">
            <v>2.2000000000000002</v>
          </cell>
          <cell r="AS41">
            <v>2.4</v>
          </cell>
          <cell r="AT41">
            <v>2.6</v>
          </cell>
          <cell r="AU41">
            <v>2.8</v>
          </cell>
          <cell r="AV41">
            <v>3</v>
          </cell>
          <cell r="AW41">
            <v>3.2</v>
          </cell>
          <cell r="AX41">
            <v>3.4</v>
          </cell>
          <cell r="AY41">
            <v>3.6</v>
          </cell>
          <cell r="AZ41">
            <v>3.8</v>
          </cell>
          <cell r="BA41">
            <v>4</v>
          </cell>
          <cell r="BB41">
            <v>4.2</v>
          </cell>
          <cell r="BC41">
            <v>4.4000000000000004</v>
          </cell>
          <cell r="BD41">
            <v>4.5999999999999996</v>
          </cell>
          <cell r="BE41">
            <v>4.8</v>
          </cell>
          <cell r="BF41">
            <v>5</v>
          </cell>
          <cell r="BG41">
            <v>5.2</v>
          </cell>
          <cell r="BH41">
            <v>5.4</v>
          </cell>
          <cell r="BI41">
            <v>5.6</v>
          </cell>
          <cell r="BJ41">
            <v>5.8</v>
          </cell>
          <cell r="BK41">
            <v>6</v>
          </cell>
          <cell r="BL41">
            <v>6.2</v>
          </cell>
          <cell r="BM41">
            <v>6.4</v>
          </cell>
          <cell r="BN41">
            <v>6.6</v>
          </cell>
          <cell r="BO41">
            <v>6.8</v>
          </cell>
          <cell r="BP41">
            <v>7</v>
          </cell>
          <cell r="BQ41">
            <v>7.2</v>
          </cell>
          <cell r="BR41">
            <v>7.4</v>
          </cell>
          <cell r="BS41">
            <v>7.6</v>
          </cell>
          <cell r="BT41">
            <v>7.8</v>
          </cell>
          <cell r="BU41">
            <v>8</v>
          </cell>
          <cell r="BV41">
            <v>8.1999999999999993</v>
          </cell>
          <cell r="BW41">
            <v>8.4</v>
          </cell>
          <cell r="BX41">
            <v>8.6</v>
          </cell>
          <cell r="BY41">
            <v>8.7999999999999936</v>
          </cell>
          <cell r="BZ41">
            <v>9</v>
          </cell>
          <cell r="CA41">
            <v>9.1999999999999922</v>
          </cell>
          <cell r="CB41">
            <v>9.4</v>
          </cell>
          <cell r="CC41">
            <v>9.5999999999999908</v>
          </cell>
          <cell r="CD41">
            <v>9.8000000000000007</v>
          </cell>
          <cell r="CE41">
            <v>9.9999999999999893</v>
          </cell>
          <cell r="CF41">
            <v>10.199999999999999</v>
          </cell>
          <cell r="CG41">
            <v>10.4</v>
          </cell>
          <cell r="CH41">
            <v>10.6</v>
          </cell>
          <cell r="CI41">
            <v>10.8</v>
          </cell>
          <cell r="CJ41">
            <v>11</v>
          </cell>
          <cell r="CK41">
            <v>11.2</v>
          </cell>
          <cell r="CL41">
            <v>11.4</v>
          </cell>
          <cell r="CM41">
            <v>11.6</v>
          </cell>
          <cell r="CN41">
            <v>11.8</v>
          </cell>
          <cell r="CO41">
            <v>12</v>
          </cell>
          <cell r="CP41">
            <v>12.2</v>
          </cell>
          <cell r="CQ41">
            <v>12.4</v>
          </cell>
          <cell r="CR41">
            <v>12.6</v>
          </cell>
          <cell r="CS41">
            <v>12.8</v>
          </cell>
          <cell r="CT41">
            <v>13</v>
          </cell>
          <cell r="CU41">
            <v>13.2</v>
          </cell>
          <cell r="CV41">
            <v>13.4</v>
          </cell>
          <cell r="CW41">
            <v>13.6</v>
          </cell>
          <cell r="CX41">
            <v>13.8</v>
          </cell>
          <cell r="CY41">
            <v>14</v>
          </cell>
          <cell r="CZ41">
            <v>14.2</v>
          </cell>
        </row>
        <row r="42">
          <cell r="A42">
            <v>37926</v>
          </cell>
          <cell r="B42">
            <v>-1.7785964148750009</v>
          </cell>
          <cell r="C42">
            <v>-1.7482952255625008</v>
          </cell>
          <cell r="D42">
            <v>-1.7179940362500008</v>
          </cell>
          <cell r="E42">
            <v>-1.6876928469375008</v>
          </cell>
          <cell r="F42">
            <v>-1.6573916576250007</v>
          </cell>
          <cell r="G42">
            <v>-1.6270904683125007</v>
          </cell>
          <cell r="H42">
            <v>-1.5967892790000007</v>
          </cell>
          <cell r="I42">
            <v>-1.5664880896875006</v>
          </cell>
          <cell r="J42">
            <v>-1.5361869003750006</v>
          </cell>
          <cell r="K42">
            <v>-1.5058857110625006</v>
          </cell>
          <cell r="L42">
            <v>-1.4755845217500005</v>
          </cell>
          <cell r="M42">
            <v>-1.4452833324375005</v>
          </cell>
          <cell r="N42">
            <v>-1.4149821431250005</v>
          </cell>
          <cell r="O42">
            <v>-1.3846809538125004</v>
          </cell>
          <cell r="P42">
            <v>-1.3543797645000004</v>
          </cell>
          <cell r="Q42">
            <v>-1.3240785751875004</v>
          </cell>
          <cell r="R42">
            <v>-1.2937773858750004</v>
          </cell>
          <cell r="S42">
            <v>-1.2634761965625003</v>
          </cell>
          <cell r="T42">
            <v>-1.2331750072500003</v>
          </cell>
          <cell r="U42">
            <v>-1.2028738179375003</v>
          </cell>
          <cell r="V42">
            <v>-1.1725726286250002</v>
          </cell>
          <cell r="W42">
            <v>-1.1422714393125002</v>
          </cell>
          <cell r="X42">
            <v>-1.1119702500000002</v>
          </cell>
          <cell r="Y42">
            <v>-1.0832351250000003</v>
          </cell>
          <cell r="Z42">
            <v>-1.0545000000000002</v>
          </cell>
          <cell r="AA42">
            <v>-1.0272500000000002</v>
          </cell>
          <cell r="AB42">
            <v>-1</v>
          </cell>
          <cell r="AC42">
            <v>-0.8</v>
          </cell>
          <cell r="AD42">
            <v>-0.6</v>
          </cell>
          <cell r="AE42">
            <v>-0.4</v>
          </cell>
          <cell r="AF42">
            <v>-0.2</v>
          </cell>
          <cell r="AG42">
            <v>0</v>
          </cell>
          <cell r="AH42">
            <v>0.2</v>
          </cell>
          <cell r="AI42">
            <v>0.4</v>
          </cell>
          <cell r="AJ42">
            <v>0.6</v>
          </cell>
          <cell r="AK42">
            <v>0.8</v>
          </cell>
          <cell r="AL42">
            <v>1</v>
          </cell>
          <cell r="AM42">
            <v>1.2</v>
          </cell>
          <cell r="AN42">
            <v>1.4</v>
          </cell>
          <cell r="AO42">
            <v>1.6</v>
          </cell>
          <cell r="AP42">
            <v>1.8</v>
          </cell>
          <cell r="AQ42">
            <v>2</v>
          </cell>
          <cell r="AR42">
            <v>2.2000000000000002</v>
          </cell>
          <cell r="AS42">
            <v>2.4</v>
          </cell>
          <cell r="AT42">
            <v>2.6</v>
          </cell>
          <cell r="AU42">
            <v>2.8</v>
          </cell>
          <cell r="AV42">
            <v>3</v>
          </cell>
          <cell r="AW42">
            <v>3.2</v>
          </cell>
          <cell r="AX42">
            <v>3.4</v>
          </cell>
          <cell r="AY42">
            <v>3.6</v>
          </cell>
          <cell r="AZ42">
            <v>3.8</v>
          </cell>
          <cell r="BA42">
            <v>4</v>
          </cell>
          <cell r="BB42">
            <v>4.2</v>
          </cell>
          <cell r="BC42">
            <v>4.4000000000000004</v>
          </cell>
          <cell r="BD42">
            <v>4.5999999999999996</v>
          </cell>
          <cell r="BE42">
            <v>4.8</v>
          </cell>
          <cell r="BF42">
            <v>5</v>
          </cell>
          <cell r="BG42">
            <v>5.2</v>
          </cell>
          <cell r="BH42">
            <v>5.4</v>
          </cell>
          <cell r="BI42">
            <v>5.6</v>
          </cell>
          <cell r="BJ42">
            <v>5.8</v>
          </cell>
          <cell r="BK42">
            <v>6</v>
          </cell>
          <cell r="BL42">
            <v>6.2</v>
          </cell>
          <cell r="BM42">
            <v>6.4</v>
          </cell>
          <cell r="BN42">
            <v>6.6</v>
          </cell>
          <cell r="BO42">
            <v>6.8</v>
          </cell>
          <cell r="BP42">
            <v>7</v>
          </cell>
          <cell r="BQ42">
            <v>7.2</v>
          </cell>
          <cell r="BR42">
            <v>7.4</v>
          </cell>
          <cell r="BS42">
            <v>7.6</v>
          </cell>
          <cell r="BT42">
            <v>7.8</v>
          </cell>
          <cell r="BU42">
            <v>8</v>
          </cell>
          <cell r="BV42">
            <v>8.1999999999999993</v>
          </cell>
          <cell r="BW42">
            <v>8.4</v>
          </cell>
          <cell r="BX42">
            <v>8.6</v>
          </cell>
          <cell r="BY42">
            <v>8.7999999999999936</v>
          </cell>
          <cell r="BZ42">
            <v>9</v>
          </cell>
          <cell r="CA42">
            <v>9.1999999999999922</v>
          </cell>
          <cell r="CB42">
            <v>9.4</v>
          </cell>
          <cell r="CC42">
            <v>9.5999999999999908</v>
          </cell>
          <cell r="CD42">
            <v>9.8000000000000007</v>
          </cell>
          <cell r="CE42">
            <v>9.9999999999999893</v>
          </cell>
          <cell r="CF42">
            <v>10.199999999999999</v>
          </cell>
          <cell r="CG42">
            <v>10.4</v>
          </cell>
          <cell r="CH42">
            <v>10.6</v>
          </cell>
          <cell r="CI42">
            <v>10.8</v>
          </cell>
          <cell r="CJ42">
            <v>11</v>
          </cell>
          <cell r="CK42">
            <v>11.2</v>
          </cell>
          <cell r="CL42">
            <v>11.4</v>
          </cell>
          <cell r="CM42">
            <v>11.6</v>
          </cell>
          <cell r="CN42">
            <v>11.8</v>
          </cell>
          <cell r="CO42">
            <v>12</v>
          </cell>
          <cell r="CP42">
            <v>12.2</v>
          </cell>
          <cell r="CQ42">
            <v>12.4</v>
          </cell>
          <cell r="CR42">
            <v>12.6</v>
          </cell>
          <cell r="CS42">
            <v>12.8</v>
          </cell>
          <cell r="CT42">
            <v>13</v>
          </cell>
          <cell r="CU42">
            <v>13.2</v>
          </cell>
          <cell r="CV42">
            <v>13.4</v>
          </cell>
          <cell r="CW42">
            <v>13.6</v>
          </cell>
          <cell r="CX42">
            <v>13.8</v>
          </cell>
          <cell r="CY42">
            <v>14</v>
          </cell>
          <cell r="CZ42">
            <v>14.2</v>
          </cell>
        </row>
        <row r="43">
          <cell r="A43">
            <v>37956</v>
          </cell>
          <cell r="B43">
            <v>-1.7785964148750009</v>
          </cell>
          <cell r="C43">
            <v>-1.7482952255625008</v>
          </cell>
          <cell r="D43">
            <v>-1.7179940362500008</v>
          </cell>
          <cell r="E43">
            <v>-1.6876928469375008</v>
          </cell>
          <cell r="F43">
            <v>-1.6573916576250007</v>
          </cell>
          <cell r="G43">
            <v>-1.6270904683125007</v>
          </cell>
          <cell r="H43">
            <v>-1.5967892790000007</v>
          </cell>
          <cell r="I43">
            <v>-1.5664880896875006</v>
          </cell>
          <cell r="J43">
            <v>-1.5361869003750006</v>
          </cell>
          <cell r="K43">
            <v>-1.5058857110625006</v>
          </cell>
          <cell r="L43">
            <v>-1.4755845217500005</v>
          </cell>
          <cell r="M43">
            <v>-1.4452833324375005</v>
          </cell>
          <cell r="N43">
            <v>-1.4149821431250005</v>
          </cell>
          <cell r="O43">
            <v>-1.3846809538125004</v>
          </cell>
          <cell r="P43">
            <v>-1.3543797645000004</v>
          </cell>
          <cell r="Q43">
            <v>-1.3240785751875004</v>
          </cell>
          <cell r="R43">
            <v>-1.2937773858750004</v>
          </cell>
          <cell r="S43">
            <v>-1.2634761965625003</v>
          </cell>
          <cell r="T43">
            <v>-1.2331750072500003</v>
          </cell>
          <cell r="U43">
            <v>-1.2028738179375003</v>
          </cell>
          <cell r="V43">
            <v>-1.1725726286250002</v>
          </cell>
          <cell r="W43">
            <v>-1.1422714393125002</v>
          </cell>
          <cell r="X43">
            <v>-1.1119702500000002</v>
          </cell>
          <cell r="Y43">
            <v>-1.0832351250000003</v>
          </cell>
          <cell r="Z43">
            <v>-1.0545000000000002</v>
          </cell>
          <cell r="AA43">
            <v>-1.0272500000000002</v>
          </cell>
          <cell r="AB43">
            <v>-1</v>
          </cell>
          <cell r="AC43">
            <v>-0.8</v>
          </cell>
          <cell r="AD43">
            <v>-0.6</v>
          </cell>
          <cell r="AE43">
            <v>-0.4</v>
          </cell>
          <cell r="AF43">
            <v>-0.2</v>
          </cell>
          <cell r="AG43">
            <v>0</v>
          </cell>
          <cell r="AH43">
            <v>0.2</v>
          </cell>
          <cell r="AI43">
            <v>0.4</v>
          </cell>
          <cell r="AJ43">
            <v>0.6</v>
          </cell>
          <cell r="AK43">
            <v>0.8</v>
          </cell>
          <cell r="AL43">
            <v>1</v>
          </cell>
          <cell r="AM43">
            <v>1.2</v>
          </cell>
          <cell r="AN43">
            <v>1.4</v>
          </cell>
          <cell r="AO43">
            <v>1.6</v>
          </cell>
          <cell r="AP43">
            <v>1.8</v>
          </cell>
          <cell r="AQ43">
            <v>2</v>
          </cell>
          <cell r="AR43">
            <v>2.2000000000000002</v>
          </cell>
          <cell r="AS43">
            <v>2.4</v>
          </cell>
          <cell r="AT43">
            <v>2.6</v>
          </cell>
          <cell r="AU43">
            <v>2.8</v>
          </cell>
          <cell r="AV43">
            <v>3</v>
          </cell>
          <cell r="AW43">
            <v>3.2</v>
          </cell>
          <cell r="AX43">
            <v>3.4</v>
          </cell>
          <cell r="AY43">
            <v>3.6</v>
          </cell>
          <cell r="AZ43">
            <v>3.8</v>
          </cell>
          <cell r="BA43">
            <v>4</v>
          </cell>
          <cell r="BB43">
            <v>4.2</v>
          </cell>
          <cell r="BC43">
            <v>4.4000000000000004</v>
          </cell>
          <cell r="BD43">
            <v>4.5999999999999996</v>
          </cell>
          <cell r="BE43">
            <v>4.8</v>
          </cell>
          <cell r="BF43">
            <v>5</v>
          </cell>
          <cell r="BG43">
            <v>5.2</v>
          </cell>
          <cell r="BH43">
            <v>5.4</v>
          </cell>
          <cell r="BI43">
            <v>5.6</v>
          </cell>
          <cell r="BJ43">
            <v>5.8</v>
          </cell>
          <cell r="BK43">
            <v>6</v>
          </cell>
          <cell r="BL43">
            <v>6.2</v>
          </cell>
          <cell r="BM43">
            <v>6.4</v>
          </cell>
          <cell r="BN43">
            <v>6.6</v>
          </cell>
          <cell r="BO43">
            <v>6.8</v>
          </cell>
          <cell r="BP43">
            <v>7</v>
          </cell>
          <cell r="BQ43">
            <v>7.2</v>
          </cell>
          <cell r="BR43">
            <v>7.4</v>
          </cell>
          <cell r="BS43">
            <v>7.6</v>
          </cell>
          <cell r="BT43">
            <v>7.8</v>
          </cell>
          <cell r="BU43">
            <v>8</v>
          </cell>
          <cell r="BV43">
            <v>8.1999999999999993</v>
          </cell>
          <cell r="BW43">
            <v>8.4</v>
          </cell>
          <cell r="BX43">
            <v>8.6</v>
          </cell>
          <cell r="BY43">
            <v>8.7999999999999936</v>
          </cell>
          <cell r="BZ43">
            <v>9</v>
          </cell>
          <cell r="CA43">
            <v>9.1999999999999922</v>
          </cell>
          <cell r="CB43">
            <v>9.4</v>
          </cell>
          <cell r="CC43">
            <v>9.5999999999999908</v>
          </cell>
          <cell r="CD43">
            <v>9.8000000000000007</v>
          </cell>
          <cell r="CE43">
            <v>9.9999999999999893</v>
          </cell>
          <cell r="CF43">
            <v>10.199999999999999</v>
          </cell>
          <cell r="CG43">
            <v>10.4</v>
          </cell>
          <cell r="CH43">
            <v>10.6</v>
          </cell>
          <cell r="CI43">
            <v>10.8</v>
          </cell>
          <cell r="CJ43">
            <v>11</v>
          </cell>
          <cell r="CK43">
            <v>11.2</v>
          </cell>
          <cell r="CL43">
            <v>11.4</v>
          </cell>
          <cell r="CM43">
            <v>11.6</v>
          </cell>
          <cell r="CN43">
            <v>11.8</v>
          </cell>
          <cell r="CO43">
            <v>12</v>
          </cell>
          <cell r="CP43">
            <v>12.2</v>
          </cell>
          <cell r="CQ43">
            <v>12.4</v>
          </cell>
          <cell r="CR43">
            <v>12.6</v>
          </cell>
          <cell r="CS43">
            <v>12.8</v>
          </cell>
          <cell r="CT43">
            <v>13</v>
          </cell>
          <cell r="CU43">
            <v>13.2</v>
          </cell>
          <cell r="CV43">
            <v>13.4</v>
          </cell>
          <cell r="CW43">
            <v>13.6</v>
          </cell>
          <cell r="CX43">
            <v>13.8</v>
          </cell>
          <cell r="CY43">
            <v>14</v>
          </cell>
          <cell r="CZ43">
            <v>14.2</v>
          </cell>
        </row>
        <row r="44">
          <cell r="A44">
            <v>37987</v>
          </cell>
          <cell r="B44">
            <v>-1.7785964148750009</v>
          </cell>
          <cell r="C44">
            <v>-1.7482952255625008</v>
          </cell>
          <cell r="D44">
            <v>-1.7179940362500008</v>
          </cell>
          <cell r="E44">
            <v>-1.6876928469375008</v>
          </cell>
          <cell r="F44">
            <v>-1.6573916576250007</v>
          </cell>
          <cell r="G44">
            <v>-1.6270904683125007</v>
          </cell>
          <cell r="H44">
            <v>-1.5967892790000007</v>
          </cell>
          <cell r="I44">
            <v>-1.5664880896875006</v>
          </cell>
          <cell r="J44">
            <v>-1.5361869003750006</v>
          </cell>
          <cell r="K44">
            <v>-1.5058857110625006</v>
          </cell>
          <cell r="L44">
            <v>-1.4755845217500005</v>
          </cell>
          <cell r="M44">
            <v>-1.4452833324375005</v>
          </cell>
          <cell r="N44">
            <v>-1.4149821431250005</v>
          </cell>
          <cell r="O44">
            <v>-1.3846809538125004</v>
          </cell>
          <cell r="P44">
            <v>-1.3543797645000004</v>
          </cell>
          <cell r="Q44">
            <v>-1.3240785751875004</v>
          </cell>
          <cell r="R44">
            <v>-1.2937773858750004</v>
          </cell>
          <cell r="S44">
            <v>-1.2634761965625003</v>
          </cell>
          <cell r="T44">
            <v>-1.2331750072500003</v>
          </cell>
          <cell r="U44">
            <v>-1.2028738179375003</v>
          </cell>
          <cell r="V44">
            <v>-1.1725726286250002</v>
          </cell>
          <cell r="W44">
            <v>-1.1422714393125002</v>
          </cell>
          <cell r="X44">
            <v>-1.1119702500000002</v>
          </cell>
          <cell r="Y44">
            <v>-1.0832351250000003</v>
          </cell>
          <cell r="Z44">
            <v>-1.0545000000000002</v>
          </cell>
          <cell r="AA44">
            <v>-1.0272500000000002</v>
          </cell>
          <cell r="AB44">
            <v>-1</v>
          </cell>
          <cell r="AC44">
            <v>-0.8</v>
          </cell>
          <cell r="AD44">
            <v>-0.6</v>
          </cell>
          <cell r="AE44">
            <v>-0.4</v>
          </cell>
          <cell r="AF44">
            <v>-0.2</v>
          </cell>
          <cell r="AG44">
            <v>0</v>
          </cell>
          <cell r="AH44">
            <v>0.2</v>
          </cell>
          <cell r="AI44">
            <v>0.4</v>
          </cell>
          <cell r="AJ44">
            <v>0.6</v>
          </cell>
          <cell r="AK44">
            <v>0.8</v>
          </cell>
          <cell r="AL44">
            <v>1</v>
          </cell>
          <cell r="AM44">
            <v>1.2</v>
          </cell>
          <cell r="AN44">
            <v>1.4</v>
          </cell>
          <cell r="AO44">
            <v>1.6</v>
          </cell>
          <cell r="AP44">
            <v>1.8</v>
          </cell>
          <cell r="AQ44">
            <v>2</v>
          </cell>
          <cell r="AR44">
            <v>2.2000000000000002</v>
          </cell>
          <cell r="AS44">
            <v>2.4</v>
          </cell>
          <cell r="AT44">
            <v>2.6</v>
          </cell>
          <cell r="AU44">
            <v>2.8</v>
          </cell>
          <cell r="AV44">
            <v>3</v>
          </cell>
          <cell r="AW44">
            <v>3.2</v>
          </cell>
          <cell r="AX44">
            <v>3.4</v>
          </cell>
          <cell r="AY44">
            <v>3.6</v>
          </cell>
          <cell r="AZ44">
            <v>3.8</v>
          </cell>
          <cell r="BA44">
            <v>4</v>
          </cell>
          <cell r="BB44">
            <v>4.2</v>
          </cell>
          <cell r="BC44">
            <v>4.4000000000000004</v>
          </cell>
          <cell r="BD44">
            <v>4.5999999999999996</v>
          </cell>
          <cell r="BE44">
            <v>4.8</v>
          </cell>
          <cell r="BF44">
            <v>5</v>
          </cell>
          <cell r="BG44">
            <v>5.2</v>
          </cell>
          <cell r="BH44">
            <v>5.4</v>
          </cell>
          <cell r="BI44">
            <v>5.6</v>
          </cell>
          <cell r="BJ44">
            <v>5.8</v>
          </cell>
          <cell r="BK44">
            <v>6</v>
          </cell>
          <cell r="BL44">
            <v>6.2</v>
          </cell>
          <cell r="BM44">
            <v>6.4</v>
          </cell>
          <cell r="BN44">
            <v>6.6</v>
          </cell>
          <cell r="BO44">
            <v>6.8</v>
          </cell>
          <cell r="BP44">
            <v>7</v>
          </cell>
          <cell r="BQ44">
            <v>7.2</v>
          </cell>
          <cell r="BR44">
            <v>7.4</v>
          </cell>
          <cell r="BS44">
            <v>7.6</v>
          </cell>
          <cell r="BT44">
            <v>7.8</v>
          </cell>
          <cell r="BU44">
            <v>8</v>
          </cell>
          <cell r="BV44">
            <v>8.1999999999999993</v>
          </cell>
          <cell r="BW44">
            <v>8.4</v>
          </cell>
          <cell r="BX44">
            <v>8.6</v>
          </cell>
          <cell r="BY44">
            <v>8.7999999999999936</v>
          </cell>
          <cell r="BZ44">
            <v>9</v>
          </cell>
          <cell r="CA44">
            <v>9.1999999999999922</v>
          </cell>
          <cell r="CB44">
            <v>9.4</v>
          </cell>
          <cell r="CC44">
            <v>9.5999999999999908</v>
          </cell>
          <cell r="CD44">
            <v>9.8000000000000007</v>
          </cell>
          <cell r="CE44">
            <v>9.9999999999999893</v>
          </cell>
          <cell r="CF44">
            <v>10.199999999999999</v>
          </cell>
          <cell r="CG44">
            <v>10.4</v>
          </cell>
          <cell r="CH44">
            <v>10.6</v>
          </cell>
          <cell r="CI44">
            <v>10.8</v>
          </cell>
          <cell r="CJ44">
            <v>11</v>
          </cell>
          <cell r="CK44">
            <v>11.2</v>
          </cell>
          <cell r="CL44">
            <v>11.4</v>
          </cell>
          <cell r="CM44">
            <v>11.6</v>
          </cell>
          <cell r="CN44">
            <v>11.8</v>
          </cell>
          <cell r="CO44">
            <v>12</v>
          </cell>
          <cell r="CP44">
            <v>12.2</v>
          </cell>
          <cell r="CQ44">
            <v>12.4</v>
          </cell>
          <cell r="CR44">
            <v>12.6</v>
          </cell>
          <cell r="CS44">
            <v>12.8</v>
          </cell>
          <cell r="CT44">
            <v>13</v>
          </cell>
          <cell r="CU44">
            <v>13.2</v>
          </cell>
          <cell r="CV44">
            <v>13.4</v>
          </cell>
          <cell r="CW44">
            <v>13.6</v>
          </cell>
          <cell r="CX44">
            <v>13.8</v>
          </cell>
          <cell r="CY44">
            <v>14</v>
          </cell>
          <cell r="CZ44">
            <v>14.2</v>
          </cell>
        </row>
        <row r="45">
          <cell r="A45">
            <v>38018</v>
          </cell>
          <cell r="B45">
            <v>-1.7785964148750009</v>
          </cell>
          <cell r="C45">
            <v>-1.7482952255625008</v>
          </cell>
          <cell r="D45">
            <v>-1.7179940362500008</v>
          </cell>
          <cell r="E45">
            <v>-1.6876928469375008</v>
          </cell>
          <cell r="F45">
            <v>-1.6573916576250007</v>
          </cell>
          <cell r="G45">
            <v>-1.6270904683125007</v>
          </cell>
          <cell r="H45">
            <v>-1.5967892790000007</v>
          </cell>
          <cell r="I45">
            <v>-1.5664880896875006</v>
          </cell>
          <cell r="J45">
            <v>-1.5361869003750006</v>
          </cell>
          <cell r="K45">
            <v>-1.5058857110625006</v>
          </cell>
          <cell r="L45">
            <v>-1.4755845217500005</v>
          </cell>
          <cell r="M45">
            <v>-1.4452833324375005</v>
          </cell>
          <cell r="N45">
            <v>-1.4149821431250005</v>
          </cell>
          <cell r="O45">
            <v>-1.3846809538125004</v>
          </cell>
          <cell r="P45">
            <v>-1.3543797645000004</v>
          </cell>
          <cell r="Q45">
            <v>-1.3240785751875004</v>
          </cell>
          <cell r="R45">
            <v>-1.2937773858750004</v>
          </cell>
          <cell r="S45">
            <v>-1.2634761965625003</v>
          </cell>
          <cell r="T45">
            <v>-1.2331750072500003</v>
          </cell>
          <cell r="U45">
            <v>-1.2028738179375003</v>
          </cell>
          <cell r="V45">
            <v>-1.1725726286250002</v>
          </cell>
          <cell r="W45">
            <v>-1.1422714393125002</v>
          </cell>
          <cell r="X45">
            <v>-1.1119702500000002</v>
          </cell>
          <cell r="Y45">
            <v>-1.0832351250000003</v>
          </cell>
          <cell r="Z45">
            <v>-1.0545000000000002</v>
          </cell>
          <cell r="AA45">
            <v>-1.0272500000000002</v>
          </cell>
          <cell r="AB45">
            <v>-1</v>
          </cell>
          <cell r="AC45">
            <v>-0.8</v>
          </cell>
          <cell r="AD45">
            <v>-0.6</v>
          </cell>
          <cell r="AE45">
            <v>-0.4</v>
          </cell>
          <cell r="AF45">
            <v>-0.2</v>
          </cell>
          <cell r="AG45">
            <v>0</v>
          </cell>
          <cell r="AH45">
            <v>0.2</v>
          </cell>
          <cell r="AI45">
            <v>0.4</v>
          </cell>
          <cell r="AJ45">
            <v>0.6</v>
          </cell>
          <cell r="AK45">
            <v>0.8</v>
          </cell>
          <cell r="AL45">
            <v>1</v>
          </cell>
          <cell r="AM45">
            <v>1.2</v>
          </cell>
          <cell r="AN45">
            <v>1.4</v>
          </cell>
          <cell r="AO45">
            <v>1.6</v>
          </cell>
          <cell r="AP45">
            <v>1.8</v>
          </cell>
          <cell r="AQ45">
            <v>2</v>
          </cell>
          <cell r="AR45">
            <v>2.2000000000000002</v>
          </cell>
          <cell r="AS45">
            <v>2.4</v>
          </cell>
          <cell r="AT45">
            <v>2.6</v>
          </cell>
          <cell r="AU45">
            <v>2.8</v>
          </cell>
          <cell r="AV45">
            <v>3</v>
          </cell>
          <cell r="AW45">
            <v>3.2</v>
          </cell>
          <cell r="AX45">
            <v>3.4</v>
          </cell>
          <cell r="AY45">
            <v>3.6</v>
          </cell>
          <cell r="AZ45">
            <v>3.8</v>
          </cell>
          <cell r="BA45">
            <v>4</v>
          </cell>
          <cell r="BB45">
            <v>4.2</v>
          </cell>
          <cell r="BC45">
            <v>4.4000000000000004</v>
          </cell>
          <cell r="BD45">
            <v>4.5999999999999996</v>
          </cell>
          <cell r="BE45">
            <v>4.8</v>
          </cell>
          <cell r="BF45">
            <v>5</v>
          </cell>
          <cell r="BG45">
            <v>5.2</v>
          </cell>
          <cell r="BH45">
            <v>5.4</v>
          </cell>
          <cell r="BI45">
            <v>5.6</v>
          </cell>
          <cell r="BJ45">
            <v>5.8</v>
          </cell>
          <cell r="BK45">
            <v>6</v>
          </cell>
          <cell r="BL45">
            <v>6.2</v>
          </cell>
          <cell r="BM45">
            <v>6.4</v>
          </cell>
          <cell r="BN45">
            <v>6.6</v>
          </cell>
          <cell r="BO45">
            <v>6.8</v>
          </cell>
          <cell r="BP45">
            <v>7</v>
          </cell>
          <cell r="BQ45">
            <v>7.2</v>
          </cell>
          <cell r="BR45">
            <v>7.4</v>
          </cell>
          <cell r="BS45">
            <v>7.6</v>
          </cell>
          <cell r="BT45">
            <v>7.8</v>
          </cell>
          <cell r="BU45">
            <v>8</v>
          </cell>
          <cell r="BV45">
            <v>8.1999999999999993</v>
          </cell>
          <cell r="BW45">
            <v>8.4</v>
          </cell>
          <cell r="BX45">
            <v>8.6</v>
          </cell>
          <cell r="BY45">
            <v>8.7999999999999936</v>
          </cell>
          <cell r="BZ45">
            <v>9</v>
          </cell>
          <cell r="CA45">
            <v>9.1999999999999922</v>
          </cell>
          <cell r="CB45">
            <v>9.4</v>
          </cell>
          <cell r="CC45">
            <v>9.5999999999999908</v>
          </cell>
          <cell r="CD45">
            <v>9.8000000000000007</v>
          </cell>
          <cell r="CE45">
            <v>9.9999999999999893</v>
          </cell>
          <cell r="CF45">
            <v>10.199999999999999</v>
          </cell>
          <cell r="CG45">
            <v>10.4</v>
          </cell>
          <cell r="CH45">
            <v>10.6</v>
          </cell>
          <cell r="CI45">
            <v>10.8</v>
          </cell>
          <cell r="CJ45">
            <v>11</v>
          </cell>
          <cell r="CK45">
            <v>11.2</v>
          </cell>
          <cell r="CL45">
            <v>11.4</v>
          </cell>
          <cell r="CM45">
            <v>11.6</v>
          </cell>
          <cell r="CN45">
            <v>11.8</v>
          </cell>
          <cell r="CO45">
            <v>12</v>
          </cell>
          <cell r="CP45">
            <v>12.2</v>
          </cell>
          <cell r="CQ45">
            <v>12.4</v>
          </cell>
          <cell r="CR45">
            <v>12.6</v>
          </cell>
          <cell r="CS45">
            <v>12.8</v>
          </cell>
          <cell r="CT45">
            <v>13</v>
          </cell>
          <cell r="CU45">
            <v>13.2</v>
          </cell>
          <cell r="CV45">
            <v>13.4</v>
          </cell>
          <cell r="CW45">
            <v>13.6</v>
          </cell>
          <cell r="CX45">
            <v>13.8</v>
          </cell>
          <cell r="CY45">
            <v>14</v>
          </cell>
          <cell r="CZ45">
            <v>14.2</v>
          </cell>
        </row>
        <row r="46">
          <cell r="A46">
            <v>38047</v>
          </cell>
          <cell r="B46">
            <v>-1.7785964148750009</v>
          </cell>
          <cell r="C46">
            <v>-1.7482952255625008</v>
          </cell>
          <cell r="D46">
            <v>-1.7179940362500008</v>
          </cell>
          <cell r="E46">
            <v>-1.6876928469375008</v>
          </cell>
          <cell r="F46">
            <v>-1.6573916576250007</v>
          </cell>
          <cell r="G46">
            <v>-1.6270904683125007</v>
          </cell>
          <cell r="H46">
            <v>-1.5967892790000007</v>
          </cell>
          <cell r="I46">
            <v>-1.5664880896875006</v>
          </cell>
          <cell r="J46">
            <v>-1.5361869003750006</v>
          </cell>
          <cell r="K46">
            <v>-1.5058857110625006</v>
          </cell>
          <cell r="L46">
            <v>-1.4755845217500005</v>
          </cell>
          <cell r="M46">
            <v>-1.4452833324375005</v>
          </cell>
          <cell r="N46">
            <v>-1.4149821431250005</v>
          </cell>
          <cell r="O46">
            <v>-1.3846809538125004</v>
          </cell>
          <cell r="P46">
            <v>-1.3543797645000004</v>
          </cell>
          <cell r="Q46">
            <v>-1.3240785751875004</v>
          </cell>
          <cell r="R46">
            <v>-1.2937773858750004</v>
          </cell>
          <cell r="S46">
            <v>-1.2634761965625003</v>
          </cell>
          <cell r="T46">
            <v>-1.2331750072500003</v>
          </cell>
          <cell r="U46">
            <v>-1.2028738179375003</v>
          </cell>
          <cell r="V46">
            <v>-1.1725726286250002</v>
          </cell>
          <cell r="W46">
            <v>-1.1422714393125002</v>
          </cell>
          <cell r="X46">
            <v>-1.1119702500000002</v>
          </cell>
          <cell r="Y46">
            <v>-1.0832351250000003</v>
          </cell>
          <cell r="Z46">
            <v>-1.0545000000000002</v>
          </cell>
          <cell r="AA46">
            <v>-1.0272500000000002</v>
          </cell>
          <cell r="AB46">
            <v>-1</v>
          </cell>
          <cell r="AC46">
            <v>-0.8</v>
          </cell>
          <cell r="AD46">
            <v>-0.6</v>
          </cell>
          <cell r="AE46">
            <v>-0.4</v>
          </cell>
          <cell r="AF46">
            <v>-0.2</v>
          </cell>
          <cell r="AG46">
            <v>0</v>
          </cell>
          <cell r="AH46">
            <v>0.2</v>
          </cell>
          <cell r="AI46">
            <v>0.4</v>
          </cell>
          <cell r="AJ46">
            <v>0.6</v>
          </cell>
          <cell r="AK46">
            <v>0.8</v>
          </cell>
          <cell r="AL46">
            <v>1</v>
          </cell>
          <cell r="AM46">
            <v>1.2</v>
          </cell>
          <cell r="AN46">
            <v>1.4</v>
          </cell>
          <cell r="AO46">
            <v>1.6</v>
          </cell>
          <cell r="AP46">
            <v>1.8</v>
          </cell>
          <cell r="AQ46">
            <v>2</v>
          </cell>
          <cell r="AR46">
            <v>2.2000000000000002</v>
          </cell>
          <cell r="AS46">
            <v>2.4</v>
          </cell>
          <cell r="AT46">
            <v>2.6</v>
          </cell>
          <cell r="AU46">
            <v>2.8</v>
          </cell>
          <cell r="AV46">
            <v>3</v>
          </cell>
          <cell r="AW46">
            <v>3.2</v>
          </cell>
          <cell r="AX46">
            <v>3.4</v>
          </cell>
          <cell r="AY46">
            <v>3.6</v>
          </cell>
          <cell r="AZ46">
            <v>3.8</v>
          </cell>
          <cell r="BA46">
            <v>4</v>
          </cell>
          <cell r="BB46">
            <v>4.2</v>
          </cell>
          <cell r="BC46">
            <v>4.4000000000000004</v>
          </cell>
          <cell r="BD46">
            <v>4.5999999999999996</v>
          </cell>
          <cell r="BE46">
            <v>4.8</v>
          </cell>
          <cell r="BF46">
            <v>5</v>
          </cell>
          <cell r="BG46">
            <v>5.2</v>
          </cell>
          <cell r="BH46">
            <v>5.4</v>
          </cell>
          <cell r="BI46">
            <v>5.6</v>
          </cell>
          <cell r="BJ46">
            <v>5.8</v>
          </cell>
          <cell r="BK46">
            <v>6</v>
          </cell>
          <cell r="BL46">
            <v>6.2</v>
          </cell>
          <cell r="BM46">
            <v>6.4</v>
          </cell>
          <cell r="BN46">
            <v>6.6</v>
          </cell>
          <cell r="BO46">
            <v>6.8</v>
          </cell>
          <cell r="BP46">
            <v>7</v>
          </cell>
          <cell r="BQ46">
            <v>7.2</v>
          </cell>
          <cell r="BR46">
            <v>7.4</v>
          </cell>
          <cell r="BS46">
            <v>7.6</v>
          </cell>
          <cell r="BT46">
            <v>7.8</v>
          </cell>
          <cell r="BU46">
            <v>8</v>
          </cell>
          <cell r="BV46">
            <v>8.1999999999999993</v>
          </cell>
          <cell r="BW46">
            <v>8.4</v>
          </cell>
          <cell r="BX46">
            <v>8.6</v>
          </cell>
          <cell r="BY46">
            <v>8.7999999999999936</v>
          </cell>
          <cell r="BZ46">
            <v>9</v>
          </cell>
          <cell r="CA46">
            <v>9.1999999999999922</v>
          </cell>
          <cell r="CB46">
            <v>9.4</v>
          </cell>
          <cell r="CC46">
            <v>9.5999999999999908</v>
          </cell>
          <cell r="CD46">
            <v>9.8000000000000007</v>
          </cell>
          <cell r="CE46">
            <v>9.9999999999999893</v>
          </cell>
          <cell r="CF46">
            <v>10.199999999999999</v>
          </cell>
          <cell r="CG46">
            <v>10.4</v>
          </cell>
          <cell r="CH46">
            <v>10.6</v>
          </cell>
          <cell r="CI46">
            <v>10.8</v>
          </cell>
          <cell r="CJ46">
            <v>11</v>
          </cell>
          <cell r="CK46">
            <v>11.2</v>
          </cell>
          <cell r="CL46">
            <v>11.4</v>
          </cell>
          <cell r="CM46">
            <v>11.6</v>
          </cell>
          <cell r="CN46">
            <v>11.8</v>
          </cell>
          <cell r="CO46">
            <v>12</v>
          </cell>
          <cell r="CP46">
            <v>12.2</v>
          </cell>
          <cell r="CQ46">
            <v>12.4</v>
          </cell>
          <cell r="CR46">
            <v>12.6</v>
          </cell>
          <cell r="CS46">
            <v>12.8</v>
          </cell>
          <cell r="CT46">
            <v>13</v>
          </cell>
          <cell r="CU46">
            <v>13.2</v>
          </cell>
          <cell r="CV46">
            <v>13.4</v>
          </cell>
          <cell r="CW46">
            <v>13.6</v>
          </cell>
          <cell r="CX46">
            <v>13.8</v>
          </cell>
          <cell r="CY46">
            <v>14</v>
          </cell>
          <cell r="CZ46">
            <v>14.2</v>
          </cell>
        </row>
        <row r="47">
          <cell r="A47">
            <v>38078</v>
          </cell>
          <cell r="B47">
            <v>-1.7785964148750009</v>
          </cell>
          <cell r="C47">
            <v>-1.7482952255625008</v>
          </cell>
          <cell r="D47">
            <v>-1.7179940362500008</v>
          </cell>
          <cell r="E47">
            <v>-1.6876928469375008</v>
          </cell>
          <cell r="F47">
            <v>-1.6573916576250007</v>
          </cell>
          <cell r="G47">
            <v>-1.6270904683125007</v>
          </cell>
          <cell r="H47">
            <v>-1.5967892790000007</v>
          </cell>
          <cell r="I47">
            <v>-1.5664880896875006</v>
          </cell>
          <cell r="J47">
            <v>-1.5361869003750006</v>
          </cell>
          <cell r="K47">
            <v>-1.5058857110625006</v>
          </cell>
          <cell r="L47">
            <v>-1.4755845217500005</v>
          </cell>
          <cell r="M47">
            <v>-1.4452833324375005</v>
          </cell>
          <cell r="N47">
            <v>-1.4149821431250005</v>
          </cell>
          <cell r="O47">
            <v>-1.3846809538125004</v>
          </cell>
          <cell r="P47">
            <v>-1.3543797645000004</v>
          </cell>
          <cell r="Q47">
            <v>-1.3240785751875004</v>
          </cell>
          <cell r="R47">
            <v>-1.2937773858750004</v>
          </cell>
          <cell r="S47">
            <v>-1.2634761965625003</v>
          </cell>
          <cell r="T47">
            <v>-1.2331750072500003</v>
          </cell>
          <cell r="U47">
            <v>-1.2028738179375003</v>
          </cell>
          <cell r="V47">
            <v>-1.1725726286250002</v>
          </cell>
          <cell r="W47">
            <v>-1.1422714393125002</v>
          </cell>
          <cell r="X47">
            <v>-1.1119702500000002</v>
          </cell>
          <cell r="Y47">
            <v>-1.0832351250000003</v>
          </cell>
          <cell r="Z47">
            <v>-1.0545000000000002</v>
          </cell>
          <cell r="AA47">
            <v>-1.0272500000000002</v>
          </cell>
          <cell r="AB47">
            <v>-1</v>
          </cell>
          <cell r="AC47">
            <v>-0.8</v>
          </cell>
          <cell r="AD47">
            <v>-0.6</v>
          </cell>
          <cell r="AE47">
            <v>-0.4</v>
          </cell>
          <cell r="AF47">
            <v>-0.2</v>
          </cell>
          <cell r="AG47">
            <v>0</v>
          </cell>
          <cell r="AH47">
            <v>0.2</v>
          </cell>
          <cell r="AI47">
            <v>0.4</v>
          </cell>
          <cell r="AJ47">
            <v>0.6</v>
          </cell>
          <cell r="AK47">
            <v>0.8</v>
          </cell>
          <cell r="AL47">
            <v>1</v>
          </cell>
          <cell r="AM47">
            <v>1.2</v>
          </cell>
          <cell r="AN47">
            <v>1.4</v>
          </cell>
          <cell r="AO47">
            <v>1.6</v>
          </cell>
          <cell r="AP47">
            <v>1.8</v>
          </cell>
          <cell r="AQ47">
            <v>2</v>
          </cell>
          <cell r="AR47">
            <v>2.2000000000000002</v>
          </cell>
          <cell r="AS47">
            <v>2.4</v>
          </cell>
          <cell r="AT47">
            <v>2.6</v>
          </cell>
          <cell r="AU47">
            <v>2.8</v>
          </cell>
          <cell r="AV47">
            <v>3</v>
          </cell>
          <cell r="AW47">
            <v>3.2</v>
          </cell>
          <cell r="AX47">
            <v>3.4</v>
          </cell>
          <cell r="AY47">
            <v>3.6</v>
          </cell>
          <cell r="AZ47">
            <v>3.8</v>
          </cell>
          <cell r="BA47">
            <v>4</v>
          </cell>
          <cell r="BB47">
            <v>4.2</v>
          </cell>
          <cell r="BC47">
            <v>4.4000000000000004</v>
          </cell>
          <cell r="BD47">
            <v>4.5999999999999996</v>
          </cell>
          <cell r="BE47">
            <v>4.8</v>
          </cell>
          <cell r="BF47">
            <v>5</v>
          </cell>
          <cell r="BG47">
            <v>5.2</v>
          </cell>
          <cell r="BH47">
            <v>5.4</v>
          </cell>
          <cell r="BI47">
            <v>5.6</v>
          </cell>
          <cell r="BJ47">
            <v>5.8</v>
          </cell>
          <cell r="BK47">
            <v>6</v>
          </cell>
          <cell r="BL47">
            <v>6.2</v>
          </cell>
          <cell r="BM47">
            <v>6.4</v>
          </cell>
          <cell r="BN47">
            <v>6.6</v>
          </cell>
          <cell r="BO47">
            <v>6.8</v>
          </cell>
          <cell r="BP47">
            <v>7</v>
          </cell>
          <cell r="BQ47">
            <v>7.2</v>
          </cell>
          <cell r="BR47">
            <v>7.4</v>
          </cell>
          <cell r="BS47">
            <v>7.6</v>
          </cell>
          <cell r="BT47">
            <v>7.8</v>
          </cell>
          <cell r="BU47">
            <v>8</v>
          </cell>
          <cell r="BV47">
            <v>8.1999999999999993</v>
          </cell>
          <cell r="BW47">
            <v>8.4</v>
          </cell>
          <cell r="BX47">
            <v>8.6</v>
          </cell>
          <cell r="BY47">
            <v>8.7999999999999936</v>
          </cell>
          <cell r="BZ47">
            <v>9</v>
          </cell>
          <cell r="CA47">
            <v>9.1999999999999922</v>
          </cell>
          <cell r="CB47">
            <v>9.4</v>
          </cell>
          <cell r="CC47">
            <v>9.5999999999999908</v>
          </cell>
          <cell r="CD47">
            <v>9.8000000000000007</v>
          </cell>
          <cell r="CE47">
            <v>9.9999999999999893</v>
          </cell>
          <cell r="CF47">
            <v>10.199999999999999</v>
          </cell>
          <cell r="CG47">
            <v>10.4</v>
          </cell>
          <cell r="CH47">
            <v>10.6</v>
          </cell>
          <cell r="CI47">
            <v>10.8</v>
          </cell>
          <cell r="CJ47">
            <v>11</v>
          </cell>
          <cell r="CK47">
            <v>11.2</v>
          </cell>
          <cell r="CL47">
            <v>11.4</v>
          </cell>
          <cell r="CM47">
            <v>11.6</v>
          </cell>
          <cell r="CN47">
            <v>11.8</v>
          </cell>
          <cell r="CO47">
            <v>12</v>
          </cell>
          <cell r="CP47">
            <v>12.2</v>
          </cell>
          <cell r="CQ47">
            <v>12.4</v>
          </cell>
          <cell r="CR47">
            <v>12.6</v>
          </cell>
          <cell r="CS47">
            <v>12.8</v>
          </cell>
          <cell r="CT47">
            <v>13</v>
          </cell>
          <cell r="CU47">
            <v>13.2</v>
          </cell>
          <cell r="CV47">
            <v>13.4</v>
          </cell>
          <cell r="CW47">
            <v>13.6</v>
          </cell>
          <cell r="CX47">
            <v>13.8</v>
          </cell>
          <cell r="CY47">
            <v>14</v>
          </cell>
          <cell r="CZ47">
            <v>14.2</v>
          </cell>
        </row>
        <row r="48">
          <cell r="A48">
            <v>38108</v>
          </cell>
          <cell r="B48">
            <v>-1.7785964148750009</v>
          </cell>
          <cell r="C48">
            <v>-1.7482952255625008</v>
          </cell>
          <cell r="D48">
            <v>-1.7179940362500008</v>
          </cell>
          <cell r="E48">
            <v>-1.6876928469375008</v>
          </cell>
          <cell r="F48">
            <v>-1.6573916576250007</v>
          </cell>
          <cell r="G48">
            <v>-1.6270904683125007</v>
          </cell>
          <cell r="H48">
            <v>-1.5967892790000007</v>
          </cell>
          <cell r="I48">
            <v>-1.5664880896875006</v>
          </cell>
          <cell r="J48">
            <v>-1.5361869003750006</v>
          </cell>
          <cell r="K48">
            <v>-1.5058857110625006</v>
          </cell>
          <cell r="L48">
            <v>-1.4755845217500005</v>
          </cell>
          <cell r="M48">
            <v>-1.4452833324375005</v>
          </cell>
          <cell r="N48">
            <v>-1.4149821431250005</v>
          </cell>
          <cell r="O48">
            <v>-1.3846809538125004</v>
          </cell>
          <cell r="P48">
            <v>-1.3543797645000004</v>
          </cell>
          <cell r="Q48">
            <v>-1.3240785751875004</v>
          </cell>
          <cell r="R48">
            <v>-1.2937773858750004</v>
          </cell>
          <cell r="S48">
            <v>-1.2634761965625003</v>
          </cell>
          <cell r="T48">
            <v>-1.2331750072500003</v>
          </cell>
          <cell r="U48">
            <v>-1.2028738179375003</v>
          </cell>
          <cell r="V48">
            <v>-1.1725726286250002</v>
          </cell>
          <cell r="W48">
            <v>-1.1422714393125002</v>
          </cell>
          <cell r="X48">
            <v>-1.1119702500000002</v>
          </cell>
          <cell r="Y48">
            <v>-1.0832351250000003</v>
          </cell>
          <cell r="Z48">
            <v>-1.0545000000000002</v>
          </cell>
          <cell r="AA48">
            <v>-1.0272500000000002</v>
          </cell>
          <cell r="AB48">
            <v>-1</v>
          </cell>
          <cell r="AC48">
            <v>-0.8</v>
          </cell>
          <cell r="AD48">
            <v>-0.6</v>
          </cell>
          <cell r="AE48">
            <v>-0.4</v>
          </cell>
          <cell r="AF48">
            <v>-0.2</v>
          </cell>
          <cell r="AG48">
            <v>0</v>
          </cell>
          <cell r="AH48">
            <v>0.2</v>
          </cell>
          <cell r="AI48">
            <v>0.4</v>
          </cell>
          <cell r="AJ48">
            <v>0.6</v>
          </cell>
          <cell r="AK48">
            <v>0.8</v>
          </cell>
          <cell r="AL48">
            <v>1</v>
          </cell>
          <cell r="AM48">
            <v>1.2</v>
          </cell>
          <cell r="AN48">
            <v>1.4</v>
          </cell>
          <cell r="AO48">
            <v>1.6</v>
          </cell>
          <cell r="AP48">
            <v>1.8</v>
          </cell>
          <cell r="AQ48">
            <v>2</v>
          </cell>
          <cell r="AR48">
            <v>2.2000000000000002</v>
          </cell>
          <cell r="AS48">
            <v>2.4</v>
          </cell>
          <cell r="AT48">
            <v>2.6</v>
          </cell>
          <cell r="AU48">
            <v>2.8</v>
          </cell>
          <cell r="AV48">
            <v>3</v>
          </cell>
          <cell r="AW48">
            <v>3.2</v>
          </cell>
          <cell r="AX48">
            <v>3.4</v>
          </cell>
          <cell r="AY48">
            <v>3.6</v>
          </cell>
          <cell r="AZ48">
            <v>3.8</v>
          </cell>
          <cell r="BA48">
            <v>4</v>
          </cell>
          <cell r="BB48">
            <v>4.2</v>
          </cell>
          <cell r="BC48">
            <v>4.4000000000000004</v>
          </cell>
          <cell r="BD48">
            <v>4.5999999999999996</v>
          </cell>
          <cell r="BE48">
            <v>4.8</v>
          </cell>
          <cell r="BF48">
            <v>5</v>
          </cell>
          <cell r="BG48">
            <v>5.2</v>
          </cell>
          <cell r="BH48">
            <v>5.4</v>
          </cell>
          <cell r="BI48">
            <v>5.6</v>
          </cell>
          <cell r="BJ48">
            <v>5.8</v>
          </cell>
          <cell r="BK48">
            <v>6</v>
          </cell>
          <cell r="BL48">
            <v>6.2</v>
          </cell>
          <cell r="BM48">
            <v>6.4</v>
          </cell>
          <cell r="BN48">
            <v>6.6</v>
          </cell>
          <cell r="BO48">
            <v>6.8</v>
          </cell>
          <cell r="BP48">
            <v>7</v>
          </cell>
          <cell r="BQ48">
            <v>7.2</v>
          </cell>
          <cell r="BR48">
            <v>7.4</v>
          </cell>
          <cell r="BS48">
            <v>7.6</v>
          </cell>
          <cell r="BT48">
            <v>7.8</v>
          </cell>
          <cell r="BU48">
            <v>8</v>
          </cell>
          <cell r="BV48">
            <v>8.1999999999999993</v>
          </cell>
          <cell r="BW48">
            <v>8.4</v>
          </cell>
          <cell r="BX48">
            <v>8.6</v>
          </cell>
          <cell r="BY48">
            <v>8.7999999999999936</v>
          </cell>
          <cell r="BZ48">
            <v>9</v>
          </cell>
          <cell r="CA48">
            <v>9.1999999999999922</v>
          </cell>
          <cell r="CB48">
            <v>9.4</v>
          </cell>
          <cell r="CC48">
            <v>9.5999999999999908</v>
          </cell>
          <cell r="CD48">
            <v>9.8000000000000007</v>
          </cell>
          <cell r="CE48">
            <v>9.9999999999999893</v>
          </cell>
          <cell r="CF48">
            <v>10.199999999999999</v>
          </cell>
          <cell r="CG48">
            <v>10.4</v>
          </cell>
          <cell r="CH48">
            <v>10.6</v>
          </cell>
          <cell r="CI48">
            <v>10.8</v>
          </cell>
          <cell r="CJ48">
            <v>11</v>
          </cell>
          <cell r="CK48">
            <v>11.2</v>
          </cell>
          <cell r="CL48">
            <v>11.4</v>
          </cell>
          <cell r="CM48">
            <v>11.6</v>
          </cell>
          <cell r="CN48">
            <v>11.8</v>
          </cell>
          <cell r="CO48">
            <v>12</v>
          </cell>
          <cell r="CP48">
            <v>12.2</v>
          </cell>
          <cell r="CQ48">
            <v>12.4</v>
          </cell>
          <cell r="CR48">
            <v>12.6</v>
          </cell>
          <cell r="CS48">
            <v>12.8</v>
          </cell>
          <cell r="CT48">
            <v>13</v>
          </cell>
          <cell r="CU48">
            <v>13.2</v>
          </cell>
          <cell r="CV48">
            <v>13.4</v>
          </cell>
          <cell r="CW48">
            <v>13.6</v>
          </cell>
          <cell r="CX48">
            <v>13.8</v>
          </cell>
          <cell r="CY48">
            <v>14</v>
          </cell>
          <cell r="CZ48">
            <v>14.2</v>
          </cell>
        </row>
        <row r="49">
          <cell r="A49">
            <v>38139</v>
          </cell>
          <cell r="B49">
            <v>-1.7785964148750009</v>
          </cell>
          <cell r="C49">
            <v>-1.7482952255625008</v>
          </cell>
          <cell r="D49">
            <v>-1.7179940362500008</v>
          </cell>
          <cell r="E49">
            <v>-1.6876928469375008</v>
          </cell>
          <cell r="F49">
            <v>-1.6573916576250007</v>
          </cell>
          <cell r="G49">
            <v>-1.6270904683125007</v>
          </cell>
          <cell r="H49">
            <v>-1.5967892790000007</v>
          </cell>
          <cell r="I49">
            <v>-1.5664880896875006</v>
          </cell>
          <cell r="J49">
            <v>-1.5361869003750006</v>
          </cell>
          <cell r="K49">
            <v>-1.5058857110625006</v>
          </cell>
          <cell r="L49">
            <v>-1.4755845217500005</v>
          </cell>
          <cell r="M49">
            <v>-1.4452833324375005</v>
          </cell>
          <cell r="N49">
            <v>-1.4149821431250005</v>
          </cell>
          <cell r="O49">
            <v>-1.3846809538125004</v>
          </cell>
          <cell r="P49">
            <v>-1.3543797645000004</v>
          </cell>
          <cell r="Q49">
            <v>-1.3240785751875004</v>
          </cell>
          <cell r="R49">
            <v>-1.2937773858750004</v>
          </cell>
          <cell r="S49">
            <v>-1.2634761965625003</v>
          </cell>
          <cell r="T49">
            <v>-1.2331750072500003</v>
          </cell>
          <cell r="U49">
            <v>-1.2028738179375003</v>
          </cell>
          <cell r="V49">
            <v>-1.1725726286250002</v>
          </cell>
          <cell r="W49">
            <v>-1.1422714393125002</v>
          </cell>
          <cell r="X49">
            <v>-1.1119702500000002</v>
          </cell>
          <cell r="Y49">
            <v>-1.0832351250000003</v>
          </cell>
          <cell r="Z49">
            <v>-1.0545000000000002</v>
          </cell>
          <cell r="AA49">
            <v>-1.0272500000000002</v>
          </cell>
          <cell r="AB49">
            <v>-1</v>
          </cell>
          <cell r="AC49">
            <v>-0.8</v>
          </cell>
          <cell r="AD49">
            <v>-0.6</v>
          </cell>
          <cell r="AE49">
            <v>-0.4</v>
          </cell>
          <cell r="AF49">
            <v>-0.2</v>
          </cell>
          <cell r="AG49">
            <v>0</v>
          </cell>
          <cell r="AH49">
            <v>0.2</v>
          </cell>
          <cell r="AI49">
            <v>0.4</v>
          </cell>
          <cell r="AJ49">
            <v>0.6</v>
          </cell>
          <cell r="AK49">
            <v>0.8</v>
          </cell>
          <cell r="AL49">
            <v>1</v>
          </cell>
          <cell r="AM49">
            <v>1.2</v>
          </cell>
          <cell r="AN49">
            <v>1.4</v>
          </cell>
          <cell r="AO49">
            <v>1.6</v>
          </cell>
          <cell r="AP49">
            <v>1.8</v>
          </cell>
          <cell r="AQ49">
            <v>2</v>
          </cell>
          <cell r="AR49">
            <v>2.2000000000000002</v>
          </cell>
          <cell r="AS49">
            <v>2.4</v>
          </cell>
          <cell r="AT49">
            <v>2.6</v>
          </cell>
          <cell r="AU49">
            <v>2.8</v>
          </cell>
          <cell r="AV49">
            <v>3</v>
          </cell>
          <cell r="AW49">
            <v>3.2</v>
          </cell>
          <cell r="AX49">
            <v>3.4</v>
          </cell>
          <cell r="AY49">
            <v>3.6</v>
          </cell>
          <cell r="AZ49">
            <v>3.8</v>
          </cell>
          <cell r="BA49">
            <v>4</v>
          </cell>
          <cell r="BB49">
            <v>4.2</v>
          </cell>
          <cell r="BC49">
            <v>4.4000000000000004</v>
          </cell>
          <cell r="BD49">
            <v>4.5999999999999996</v>
          </cell>
          <cell r="BE49">
            <v>4.8</v>
          </cell>
          <cell r="BF49">
            <v>5</v>
          </cell>
          <cell r="BG49">
            <v>5.2</v>
          </cell>
          <cell r="BH49">
            <v>5.4</v>
          </cell>
          <cell r="BI49">
            <v>5.6</v>
          </cell>
          <cell r="BJ49">
            <v>5.8</v>
          </cell>
          <cell r="BK49">
            <v>6</v>
          </cell>
          <cell r="BL49">
            <v>6.2</v>
          </cell>
          <cell r="BM49">
            <v>6.4</v>
          </cell>
          <cell r="BN49">
            <v>6.6</v>
          </cell>
          <cell r="BO49">
            <v>6.8</v>
          </cell>
          <cell r="BP49">
            <v>7</v>
          </cell>
          <cell r="BQ49">
            <v>7.2</v>
          </cell>
          <cell r="BR49">
            <v>7.4</v>
          </cell>
          <cell r="BS49">
            <v>7.6</v>
          </cell>
          <cell r="BT49">
            <v>7.8</v>
          </cell>
          <cell r="BU49">
            <v>8</v>
          </cell>
          <cell r="BV49">
            <v>8.1999999999999993</v>
          </cell>
          <cell r="BW49">
            <v>8.4</v>
          </cell>
          <cell r="BX49">
            <v>8.6</v>
          </cell>
          <cell r="BY49">
            <v>8.7999999999999936</v>
          </cell>
          <cell r="BZ49">
            <v>9</v>
          </cell>
          <cell r="CA49">
            <v>9.1999999999999922</v>
          </cell>
          <cell r="CB49">
            <v>9.4</v>
          </cell>
          <cell r="CC49">
            <v>9.5999999999999908</v>
          </cell>
          <cell r="CD49">
            <v>9.8000000000000007</v>
          </cell>
          <cell r="CE49">
            <v>9.9999999999999893</v>
          </cell>
          <cell r="CF49">
            <v>10.199999999999999</v>
          </cell>
          <cell r="CG49">
            <v>10.4</v>
          </cell>
          <cell r="CH49">
            <v>10.6</v>
          </cell>
          <cell r="CI49">
            <v>10.8</v>
          </cell>
          <cell r="CJ49">
            <v>11</v>
          </cell>
          <cell r="CK49">
            <v>11.2</v>
          </cell>
          <cell r="CL49">
            <v>11.4</v>
          </cell>
          <cell r="CM49">
            <v>11.6</v>
          </cell>
          <cell r="CN49">
            <v>11.8</v>
          </cell>
          <cell r="CO49">
            <v>12</v>
          </cell>
          <cell r="CP49">
            <v>12.2</v>
          </cell>
          <cell r="CQ49">
            <v>12.4</v>
          </cell>
          <cell r="CR49">
            <v>12.6</v>
          </cell>
          <cell r="CS49">
            <v>12.8</v>
          </cell>
          <cell r="CT49">
            <v>13</v>
          </cell>
          <cell r="CU49">
            <v>13.2</v>
          </cell>
          <cell r="CV49">
            <v>13.4</v>
          </cell>
          <cell r="CW49">
            <v>13.6</v>
          </cell>
          <cell r="CX49">
            <v>13.8</v>
          </cell>
          <cell r="CY49">
            <v>14</v>
          </cell>
          <cell r="CZ49">
            <v>14.2</v>
          </cell>
        </row>
        <row r="50">
          <cell r="A50">
            <v>38169</v>
          </cell>
          <cell r="B50">
            <v>-1.7785964148750009</v>
          </cell>
          <cell r="C50">
            <v>-1.7482952255625008</v>
          </cell>
          <cell r="D50">
            <v>-1.7179940362500008</v>
          </cell>
          <cell r="E50">
            <v>-1.6876928469375008</v>
          </cell>
          <cell r="F50">
            <v>-1.6573916576250007</v>
          </cell>
          <cell r="G50">
            <v>-1.6270904683125007</v>
          </cell>
          <cell r="H50">
            <v>-1.5967892790000007</v>
          </cell>
          <cell r="I50">
            <v>-1.5664880896875006</v>
          </cell>
          <cell r="J50">
            <v>-1.5361869003750006</v>
          </cell>
          <cell r="K50">
            <v>-1.5058857110625006</v>
          </cell>
          <cell r="L50">
            <v>-1.4755845217500005</v>
          </cell>
          <cell r="M50">
            <v>-1.4452833324375005</v>
          </cell>
          <cell r="N50">
            <v>-1.4149821431250005</v>
          </cell>
          <cell r="O50">
            <v>-1.3846809538125004</v>
          </cell>
          <cell r="P50">
            <v>-1.3543797645000004</v>
          </cell>
          <cell r="Q50">
            <v>-1.3240785751875004</v>
          </cell>
          <cell r="R50">
            <v>-1.2937773858750004</v>
          </cell>
          <cell r="S50">
            <v>-1.2634761965625003</v>
          </cell>
          <cell r="T50">
            <v>-1.2331750072500003</v>
          </cell>
          <cell r="U50">
            <v>-1.2028738179375003</v>
          </cell>
          <cell r="V50">
            <v>-1.1725726286250002</v>
          </cell>
          <cell r="W50">
            <v>-1.1422714393125002</v>
          </cell>
          <cell r="X50">
            <v>-1.1119702500000002</v>
          </cell>
          <cell r="Y50">
            <v>-1.0832351250000003</v>
          </cell>
          <cell r="Z50">
            <v>-1.0545000000000002</v>
          </cell>
          <cell r="AA50">
            <v>-1.0272500000000002</v>
          </cell>
          <cell r="AB50">
            <v>-1</v>
          </cell>
          <cell r="AC50">
            <v>-0.8</v>
          </cell>
          <cell r="AD50">
            <v>-0.6</v>
          </cell>
          <cell r="AE50">
            <v>-0.4</v>
          </cell>
          <cell r="AF50">
            <v>-0.2</v>
          </cell>
          <cell r="AG50">
            <v>0</v>
          </cell>
          <cell r="AH50">
            <v>0.2</v>
          </cell>
          <cell r="AI50">
            <v>0.4</v>
          </cell>
          <cell r="AJ50">
            <v>0.6</v>
          </cell>
          <cell r="AK50">
            <v>0.8</v>
          </cell>
          <cell r="AL50">
            <v>1</v>
          </cell>
          <cell r="AM50">
            <v>1.2</v>
          </cell>
          <cell r="AN50">
            <v>1.4</v>
          </cell>
          <cell r="AO50">
            <v>1.6</v>
          </cell>
          <cell r="AP50">
            <v>1.8</v>
          </cell>
          <cell r="AQ50">
            <v>2</v>
          </cell>
          <cell r="AR50">
            <v>2.2000000000000002</v>
          </cell>
          <cell r="AS50">
            <v>2.4</v>
          </cell>
          <cell r="AT50">
            <v>2.6</v>
          </cell>
          <cell r="AU50">
            <v>2.8</v>
          </cell>
          <cell r="AV50">
            <v>3</v>
          </cell>
          <cell r="AW50">
            <v>3.2</v>
          </cell>
          <cell r="AX50">
            <v>3.4</v>
          </cell>
          <cell r="AY50">
            <v>3.6</v>
          </cell>
          <cell r="AZ50">
            <v>3.8</v>
          </cell>
          <cell r="BA50">
            <v>4</v>
          </cell>
          <cell r="BB50">
            <v>4.2</v>
          </cell>
          <cell r="BC50">
            <v>4.4000000000000004</v>
          </cell>
          <cell r="BD50">
            <v>4.5999999999999996</v>
          </cell>
          <cell r="BE50">
            <v>4.8</v>
          </cell>
          <cell r="BF50">
            <v>5</v>
          </cell>
          <cell r="BG50">
            <v>5.2</v>
          </cell>
          <cell r="BH50">
            <v>5.4</v>
          </cell>
          <cell r="BI50">
            <v>5.6</v>
          </cell>
          <cell r="BJ50">
            <v>5.8</v>
          </cell>
          <cell r="BK50">
            <v>6</v>
          </cell>
          <cell r="BL50">
            <v>6.2</v>
          </cell>
          <cell r="BM50">
            <v>6.4</v>
          </cell>
          <cell r="BN50">
            <v>6.6</v>
          </cell>
          <cell r="BO50">
            <v>6.8</v>
          </cell>
          <cell r="BP50">
            <v>7</v>
          </cell>
          <cell r="BQ50">
            <v>7.2</v>
          </cell>
          <cell r="BR50">
            <v>7.4</v>
          </cell>
          <cell r="BS50">
            <v>7.6</v>
          </cell>
          <cell r="BT50">
            <v>7.8</v>
          </cell>
          <cell r="BU50">
            <v>8</v>
          </cell>
          <cell r="BV50">
            <v>8.1999999999999993</v>
          </cell>
          <cell r="BW50">
            <v>8.4</v>
          </cell>
          <cell r="BX50">
            <v>8.6</v>
          </cell>
          <cell r="BY50">
            <v>8.7999999999999936</v>
          </cell>
          <cell r="BZ50">
            <v>9</v>
          </cell>
          <cell r="CA50">
            <v>9.1999999999999922</v>
          </cell>
          <cell r="CB50">
            <v>9.4</v>
          </cell>
          <cell r="CC50">
            <v>9.5999999999999908</v>
          </cell>
          <cell r="CD50">
            <v>9.8000000000000007</v>
          </cell>
          <cell r="CE50">
            <v>9.9999999999999893</v>
          </cell>
          <cell r="CF50">
            <v>10.199999999999999</v>
          </cell>
          <cell r="CG50">
            <v>10.4</v>
          </cell>
          <cell r="CH50">
            <v>10.6</v>
          </cell>
          <cell r="CI50">
            <v>10.8</v>
          </cell>
          <cell r="CJ50">
            <v>11</v>
          </cell>
          <cell r="CK50">
            <v>11.2</v>
          </cell>
          <cell r="CL50">
            <v>11.4</v>
          </cell>
          <cell r="CM50">
            <v>11.6</v>
          </cell>
          <cell r="CN50">
            <v>11.8</v>
          </cell>
          <cell r="CO50">
            <v>12</v>
          </cell>
          <cell r="CP50">
            <v>12.2</v>
          </cell>
          <cell r="CQ50">
            <v>12.4</v>
          </cell>
          <cell r="CR50">
            <v>12.6</v>
          </cell>
          <cell r="CS50">
            <v>12.8</v>
          </cell>
          <cell r="CT50">
            <v>13</v>
          </cell>
          <cell r="CU50">
            <v>13.2</v>
          </cell>
          <cell r="CV50">
            <v>13.4</v>
          </cell>
          <cell r="CW50">
            <v>13.6</v>
          </cell>
          <cell r="CX50">
            <v>13.8</v>
          </cell>
          <cell r="CY50">
            <v>14</v>
          </cell>
          <cell r="CZ50">
            <v>14.2</v>
          </cell>
        </row>
        <row r="51">
          <cell r="A51">
            <v>38200</v>
          </cell>
          <cell r="B51">
            <v>-1.7785964148750009</v>
          </cell>
          <cell r="C51">
            <v>-1.7482952255625008</v>
          </cell>
          <cell r="D51">
            <v>-1.7179940362500008</v>
          </cell>
          <cell r="E51">
            <v>-1.6876928469375008</v>
          </cell>
          <cell r="F51">
            <v>-1.6573916576250007</v>
          </cell>
          <cell r="G51">
            <v>-1.6270904683125007</v>
          </cell>
          <cell r="H51">
            <v>-1.5967892790000007</v>
          </cell>
          <cell r="I51">
            <v>-1.5664880896875006</v>
          </cell>
          <cell r="J51">
            <v>-1.5361869003750006</v>
          </cell>
          <cell r="K51">
            <v>-1.5058857110625006</v>
          </cell>
          <cell r="L51">
            <v>-1.4755845217500005</v>
          </cell>
          <cell r="M51">
            <v>-1.4452833324375005</v>
          </cell>
          <cell r="N51">
            <v>-1.4149821431250005</v>
          </cell>
          <cell r="O51">
            <v>-1.3846809538125004</v>
          </cell>
          <cell r="P51">
            <v>-1.3543797645000004</v>
          </cell>
          <cell r="Q51">
            <v>-1.3240785751875004</v>
          </cell>
          <cell r="R51">
            <v>-1.2937773858750004</v>
          </cell>
          <cell r="S51">
            <v>-1.2634761965625003</v>
          </cell>
          <cell r="T51">
            <v>-1.2331750072500003</v>
          </cell>
          <cell r="U51">
            <v>-1.2028738179375003</v>
          </cell>
          <cell r="V51">
            <v>-1.1725726286250002</v>
          </cell>
          <cell r="W51">
            <v>-1.1422714393125002</v>
          </cell>
          <cell r="X51">
            <v>-1.1119702500000002</v>
          </cell>
          <cell r="Y51">
            <v>-1.0832351250000003</v>
          </cell>
          <cell r="Z51">
            <v>-1.0545000000000002</v>
          </cell>
          <cell r="AA51">
            <v>-1.0272500000000002</v>
          </cell>
          <cell r="AB51">
            <v>-1</v>
          </cell>
          <cell r="AC51">
            <v>-0.8</v>
          </cell>
          <cell r="AD51">
            <v>-0.6</v>
          </cell>
          <cell r="AE51">
            <v>-0.4</v>
          </cell>
          <cell r="AF51">
            <v>-0.2</v>
          </cell>
          <cell r="AG51">
            <v>0</v>
          </cell>
          <cell r="AH51">
            <v>0.2</v>
          </cell>
          <cell r="AI51">
            <v>0.4</v>
          </cell>
          <cell r="AJ51">
            <v>0.6</v>
          </cell>
          <cell r="AK51">
            <v>0.8</v>
          </cell>
          <cell r="AL51">
            <v>1</v>
          </cell>
          <cell r="AM51">
            <v>1.2</v>
          </cell>
          <cell r="AN51">
            <v>1.4</v>
          </cell>
          <cell r="AO51">
            <v>1.6</v>
          </cell>
          <cell r="AP51">
            <v>1.8</v>
          </cell>
          <cell r="AQ51">
            <v>2</v>
          </cell>
          <cell r="AR51">
            <v>2.2000000000000002</v>
          </cell>
          <cell r="AS51">
            <v>2.4</v>
          </cell>
          <cell r="AT51">
            <v>2.6</v>
          </cell>
          <cell r="AU51">
            <v>2.8</v>
          </cell>
          <cell r="AV51">
            <v>3</v>
          </cell>
          <cell r="AW51">
            <v>3.2</v>
          </cell>
          <cell r="AX51">
            <v>3.4</v>
          </cell>
          <cell r="AY51">
            <v>3.6</v>
          </cell>
          <cell r="AZ51">
            <v>3.8</v>
          </cell>
          <cell r="BA51">
            <v>4</v>
          </cell>
          <cell r="BB51">
            <v>4.2</v>
          </cell>
          <cell r="BC51">
            <v>4.4000000000000004</v>
          </cell>
          <cell r="BD51">
            <v>4.5999999999999996</v>
          </cell>
          <cell r="BE51">
            <v>4.8</v>
          </cell>
          <cell r="BF51">
            <v>5</v>
          </cell>
          <cell r="BG51">
            <v>5.2</v>
          </cell>
          <cell r="BH51">
            <v>5.4</v>
          </cell>
          <cell r="BI51">
            <v>5.6</v>
          </cell>
          <cell r="BJ51">
            <v>5.8</v>
          </cell>
          <cell r="BK51">
            <v>6</v>
          </cell>
          <cell r="BL51">
            <v>6.2</v>
          </cell>
          <cell r="BM51">
            <v>6.4</v>
          </cell>
          <cell r="BN51">
            <v>6.6</v>
          </cell>
          <cell r="BO51">
            <v>6.8</v>
          </cell>
          <cell r="BP51">
            <v>7</v>
          </cell>
          <cell r="BQ51">
            <v>7.2</v>
          </cell>
          <cell r="BR51">
            <v>7.4</v>
          </cell>
          <cell r="BS51">
            <v>7.6</v>
          </cell>
          <cell r="BT51">
            <v>7.8</v>
          </cell>
          <cell r="BU51">
            <v>8</v>
          </cell>
          <cell r="BV51">
            <v>8.1999999999999993</v>
          </cell>
          <cell r="BW51">
            <v>8.4</v>
          </cell>
          <cell r="BX51">
            <v>8.6</v>
          </cell>
          <cell r="BY51">
            <v>8.7999999999999936</v>
          </cell>
          <cell r="BZ51">
            <v>9</v>
          </cell>
          <cell r="CA51">
            <v>9.1999999999999922</v>
          </cell>
          <cell r="CB51">
            <v>9.4</v>
          </cell>
          <cell r="CC51">
            <v>9.5999999999999908</v>
          </cell>
          <cell r="CD51">
            <v>9.8000000000000007</v>
          </cell>
          <cell r="CE51">
            <v>9.9999999999999893</v>
          </cell>
          <cell r="CF51">
            <v>10.199999999999999</v>
          </cell>
          <cell r="CG51">
            <v>10.4</v>
          </cell>
          <cell r="CH51">
            <v>10.6</v>
          </cell>
          <cell r="CI51">
            <v>10.8</v>
          </cell>
          <cell r="CJ51">
            <v>11</v>
          </cell>
          <cell r="CK51">
            <v>11.2</v>
          </cell>
          <cell r="CL51">
            <v>11.4</v>
          </cell>
          <cell r="CM51">
            <v>11.6</v>
          </cell>
          <cell r="CN51">
            <v>11.8</v>
          </cell>
          <cell r="CO51">
            <v>12</v>
          </cell>
          <cell r="CP51">
            <v>12.2</v>
          </cell>
          <cell r="CQ51">
            <v>12.4</v>
          </cell>
          <cell r="CR51">
            <v>12.6</v>
          </cell>
          <cell r="CS51">
            <v>12.8</v>
          </cell>
          <cell r="CT51">
            <v>13</v>
          </cell>
          <cell r="CU51">
            <v>13.2</v>
          </cell>
          <cell r="CV51">
            <v>13.4</v>
          </cell>
          <cell r="CW51">
            <v>13.6</v>
          </cell>
          <cell r="CX51">
            <v>13.8</v>
          </cell>
          <cell r="CY51">
            <v>14</v>
          </cell>
          <cell r="CZ51">
            <v>14.2</v>
          </cell>
        </row>
        <row r="52">
          <cell r="A52">
            <v>38231</v>
          </cell>
          <cell r="B52">
            <v>-1.7785964148750009</v>
          </cell>
          <cell r="C52">
            <v>-1.7482952255625008</v>
          </cell>
          <cell r="D52">
            <v>-1.7179940362500008</v>
          </cell>
          <cell r="E52">
            <v>-1.6876928469375008</v>
          </cell>
          <cell r="F52">
            <v>-1.6573916576250007</v>
          </cell>
          <cell r="G52">
            <v>-1.6270904683125007</v>
          </cell>
          <cell r="H52">
            <v>-1.5967892790000007</v>
          </cell>
          <cell r="I52">
            <v>-1.5664880896875006</v>
          </cell>
          <cell r="J52">
            <v>-1.5361869003750006</v>
          </cell>
          <cell r="K52">
            <v>-1.5058857110625006</v>
          </cell>
          <cell r="L52">
            <v>-1.4755845217500005</v>
          </cell>
          <cell r="M52">
            <v>-1.4452833324375005</v>
          </cell>
          <cell r="N52">
            <v>-1.4149821431250005</v>
          </cell>
          <cell r="O52">
            <v>-1.3846809538125004</v>
          </cell>
          <cell r="P52">
            <v>-1.3543797645000004</v>
          </cell>
          <cell r="Q52">
            <v>-1.3240785751875004</v>
          </cell>
          <cell r="R52">
            <v>-1.2937773858750004</v>
          </cell>
          <cell r="S52">
            <v>-1.2634761965625003</v>
          </cell>
          <cell r="T52">
            <v>-1.2331750072500003</v>
          </cell>
          <cell r="U52">
            <v>-1.2028738179375003</v>
          </cell>
          <cell r="V52">
            <v>-1.1725726286250002</v>
          </cell>
          <cell r="W52">
            <v>-1.1422714393125002</v>
          </cell>
          <cell r="X52">
            <v>-1.1119702500000002</v>
          </cell>
          <cell r="Y52">
            <v>-1.0832351250000003</v>
          </cell>
          <cell r="Z52">
            <v>-1.0545000000000002</v>
          </cell>
          <cell r="AA52">
            <v>-1.0272500000000002</v>
          </cell>
          <cell r="AB52">
            <v>-1</v>
          </cell>
          <cell r="AC52">
            <v>-0.8</v>
          </cell>
          <cell r="AD52">
            <v>-0.6</v>
          </cell>
          <cell r="AE52">
            <v>-0.4</v>
          </cell>
          <cell r="AF52">
            <v>-0.2</v>
          </cell>
          <cell r="AG52">
            <v>0</v>
          </cell>
          <cell r="AH52">
            <v>0.2</v>
          </cell>
          <cell r="AI52">
            <v>0.4</v>
          </cell>
          <cell r="AJ52">
            <v>0.6</v>
          </cell>
          <cell r="AK52">
            <v>0.8</v>
          </cell>
          <cell r="AL52">
            <v>1</v>
          </cell>
          <cell r="AM52">
            <v>1.2</v>
          </cell>
          <cell r="AN52">
            <v>1.4</v>
          </cell>
          <cell r="AO52">
            <v>1.6</v>
          </cell>
          <cell r="AP52">
            <v>1.8</v>
          </cell>
          <cell r="AQ52">
            <v>2</v>
          </cell>
          <cell r="AR52">
            <v>2.2000000000000002</v>
          </cell>
          <cell r="AS52">
            <v>2.4</v>
          </cell>
          <cell r="AT52">
            <v>2.6</v>
          </cell>
          <cell r="AU52">
            <v>2.8</v>
          </cell>
          <cell r="AV52">
            <v>3</v>
          </cell>
          <cell r="AW52">
            <v>3.2</v>
          </cell>
          <cell r="AX52">
            <v>3.4</v>
          </cell>
          <cell r="AY52">
            <v>3.6</v>
          </cell>
          <cell r="AZ52">
            <v>3.8</v>
          </cell>
          <cell r="BA52">
            <v>4</v>
          </cell>
          <cell r="BB52">
            <v>4.2</v>
          </cell>
          <cell r="BC52">
            <v>4.4000000000000004</v>
          </cell>
          <cell r="BD52">
            <v>4.5999999999999996</v>
          </cell>
          <cell r="BE52">
            <v>4.8</v>
          </cell>
          <cell r="BF52">
            <v>5</v>
          </cell>
          <cell r="BG52">
            <v>5.2</v>
          </cell>
          <cell r="BH52">
            <v>5.4</v>
          </cell>
          <cell r="BI52">
            <v>5.6</v>
          </cell>
          <cell r="BJ52">
            <v>5.8</v>
          </cell>
          <cell r="BK52">
            <v>6</v>
          </cell>
          <cell r="BL52">
            <v>6.2</v>
          </cell>
          <cell r="BM52">
            <v>6.4</v>
          </cell>
          <cell r="BN52">
            <v>6.6</v>
          </cell>
          <cell r="BO52">
            <v>6.8</v>
          </cell>
          <cell r="BP52">
            <v>7</v>
          </cell>
          <cell r="BQ52">
            <v>7.2</v>
          </cell>
          <cell r="BR52">
            <v>7.4</v>
          </cell>
          <cell r="BS52">
            <v>7.6</v>
          </cell>
          <cell r="BT52">
            <v>7.8</v>
          </cell>
          <cell r="BU52">
            <v>8</v>
          </cell>
          <cell r="BV52">
            <v>8.1999999999999993</v>
          </cell>
          <cell r="BW52">
            <v>8.4</v>
          </cell>
          <cell r="BX52">
            <v>8.6</v>
          </cell>
          <cell r="BY52">
            <v>8.7999999999999936</v>
          </cell>
          <cell r="BZ52">
            <v>9</v>
          </cell>
          <cell r="CA52">
            <v>9.1999999999999922</v>
          </cell>
          <cell r="CB52">
            <v>9.4</v>
          </cell>
          <cell r="CC52">
            <v>9.5999999999999908</v>
          </cell>
          <cell r="CD52">
            <v>9.8000000000000007</v>
          </cell>
          <cell r="CE52">
            <v>9.9999999999999893</v>
          </cell>
          <cell r="CF52">
            <v>10.199999999999999</v>
          </cell>
          <cell r="CG52">
            <v>10.4</v>
          </cell>
          <cell r="CH52">
            <v>10.6</v>
          </cell>
          <cell r="CI52">
            <v>10.8</v>
          </cell>
          <cell r="CJ52">
            <v>11</v>
          </cell>
          <cell r="CK52">
            <v>11.2</v>
          </cell>
          <cell r="CL52">
            <v>11.4</v>
          </cell>
          <cell r="CM52">
            <v>11.6</v>
          </cell>
          <cell r="CN52">
            <v>11.8</v>
          </cell>
          <cell r="CO52">
            <v>12</v>
          </cell>
          <cell r="CP52">
            <v>12.2</v>
          </cell>
          <cell r="CQ52">
            <v>12.4</v>
          </cell>
          <cell r="CR52">
            <v>12.6</v>
          </cell>
          <cell r="CS52">
            <v>12.8</v>
          </cell>
          <cell r="CT52">
            <v>13</v>
          </cell>
          <cell r="CU52">
            <v>13.2</v>
          </cell>
          <cell r="CV52">
            <v>13.4</v>
          </cell>
          <cell r="CW52">
            <v>13.6</v>
          </cell>
          <cell r="CX52">
            <v>13.8</v>
          </cell>
          <cell r="CY52">
            <v>14</v>
          </cell>
          <cell r="CZ52">
            <v>14.2</v>
          </cell>
        </row>
        <row r="53">
          <cell r="A53">
            <v>38261</v>
          </cell>
          <cell r="B53">
            <v>-1.7785964148750009</v>
          </cell>
          <cell r="C53">
            <v>-1.7482952255625008</v>
          </cell>
          <cell r="D53">
            <v>-1.7179940362500008</v>
          </cell>
          <cell r="E53">
            <v>-1.6876928469375008</v>
          </cell>
          <cell r="F53">
            <v>-1.6573916576250007</v>
          </cell>
          <cell r="G53">
            <v>-1.6270904683125007</v>
          </cell>
          <cell r="H53">
            <v>-1.5967892790000007</v>
          </cell>
          <cell r="I53">
            <v>-1.5664880896875006</v>
          </cell>
          <cell r="J53">
            <v>-1.5361869003750006</v>
          </cell>
          <cell r="K53">
            <v>-1.5058857110625006</v>
          </cell>
          <cell r="L53">
            <v>-1.4755845217500005</v>
          </cell>
          <cell r="M53">
            <v>-1.4452833324375005</v>
          </cell>
          <cell r="N53">
            <v>-1.4149821431250005</v>
          </cell>
          <cell r="O53">
            <v>-1.3846809538125004</v>
          </cell>
          <cell r="P53">
            <v>-1.3543797645000004</v>
          </cell>
          <cell r="Q53">
            <v>-1.3240785751875004</v>
          </cell>
          <cell r="R53">
            <v>-1.2937773858750004</v>
          </cell>
          <cell r="S53">
            <v>-1.2634761965625003</v>
          </cell>
          <cell r="T53">
            <v>-1.2331750072500003</v>
          </cell>
          <cell r="U53">
            <v>-1.2028738179375003</v>
          </cell>
          <cell r="V53">
            <v>-1.1725726286250002</v>
          </cell>
          <cell r="W53">
            <v>-1.1422714393125002</v>
          </cell>
          <cell r="X53">
            <v>-1.1119702500000002</v>
          </cell>
          <cell r="Y53">
            <v>-1.0832351250000003</v>
          </cell>
          <cell r="Z53">
            <v>-1.0545000000000002</v>
          </cell>
          <cell r="AA53">
            <v>-1.0272500000000002</v>
          </cell>
          <cell r="AB53">
            <v>-1</v>
          </cell>
          <cell r="AC53">
            <v>-0.8</v>
          </cell>
          <cell r="AD53">
            <v>-0.6</v>
          </cell>
          <cell r="AE53">
            <v>-0.4</v>
          </cell>
          <cell r="AF53">
            <v>-0.2</v>
          </cell>
          <cell r="AG53">
            <v>0</v>
          </cell>
          <cell r="AH53">
            <v>0.2</v>
          </cell>
          <cell r="AI53">
            <v>0.4</v>
          </cell>
          <cell r="AJ53">
            <v>0.6</v>
          </cell>
          <cell r="AK53">
            <v>0.8</v>
          </cell>
          <cell r="AL53">
            <v>1</v>
          </cell>
          <cell r="AM53">
            <v>1.2</v>
          </cell>
          <cell r="AN53">
            <v>1.4</v>
          </cell>
          <cell r="AO53">
            <v>1.6</v>
          </cell>
          <cell r="AP53">
            <v>1.8</v>
          </cell>
          <cell r="AQ53">
            <v>2</v>
          </cell>
          <cell r="AR53">
            <v>2.2000000000000002</v>
          </cell>
          <cell r="AS53">
            <v>2.4</v>
          </cell>
          <cell r="AT53">
            <v>2.6</v>
          </cell>
          <cell r="AU53">
            <v>2.8</v>
          </cell>
          <cell r="AV53">
            <v>3</v>
          </cell>
          <cell r="AW53">
            <v>3.2</v>
          </cell>
          <cell r="AX53">
            <v>3.4</v>
          </cell>
          <cell r="AY53">
            <v>3.6</v>
          </cell>
          <cell r="AZ53">
            <v>3.8</v>
          </cell>
          <cell r="BA53">
            <v>4</v>
          </cell>
          <cell r="BB53">
            <v>4.2</v>
          </cell>
          <cell r="BC53">
            <v>4.4000000000000004</v>
          </cell>
          <cell r="BD53">
            <v>4.5999999999999996</v>
          </cell>
          <cell r="BE53">
            <v>4.8</v>
          </cell>
          <cell r="BF53">
            <v>5</v>
          </cell>
          <cell r="BG53">
            <v>5.2</v>
          </cell>
          <cell r="BH53">
            <v>5.4</v>
          </cell>
          <cell r="BI53">
            <v>5.6</v>
          </cell>
          <cell r="BJ53">
            <v>5.8</v>
          </cell>
          <cell r="BK53">
            <v>6</v>
          </cell>
          <cell r="BL53">
            <v>6.2</v>
          </cell>
          <cell r="BM53">
            <v>6.4</v>
          </cell>
          <cell r="BN53">
            <v>6.6</v>
          </cell>
          <cell r="BO53">
            <v>6.8</v>
          </cell>
          <cell r="BP53">
            <v>7</v>
          </cell>
          <cell r="BQ53">
            <v>7.2</v>
          </cell>
          <cell r="BR53">
            <v>7.4</v>
          </cell>
          <cell r="BS53">
            <v>7.6</v>
          </cell>
          <cell r="BT53">
            <v>7.8</v>
          </cell>
          <cell r="BU53">
            <v>8</v>
          </cell>
          <cell r="BV53">
            <v>8.1999999999999993</v>
          </cell>
          <cell r="BW53">
            <v>8.4</v>
          </cell>
          <cell r="BX53">
            <v>8.6</v>
          </cell>
          <cell r="BY53">
            <v>8.7999999999999936</v>
          </cell>
          <cell r="BZ53">
            <v>9</v>
          </cell>
          <cell r="CA53">
            <v>9.1999999999999922</v>
          </cell>
          <cell r="CB53">
            <v>9.4</v>
          </cell>
          <cell r="CC53">
            <v>9.5999999999999908</v>
          </cell>
          <cell r="CD53">
            <v>9.8000000000000007</v>
          </cell>
          <cell r="CE53">
            <v>9.9999999999999893</v>
          </cell>
          <cell r="CF53">
            <v>10.199999999999999</v>
          </cell>
          <cell r="CG53">
            <v>10.4</v>
          </cell>
          <cell r="CH53">
            <v>10.6</v>
          </cell>
          <cell r="CI53">
            <v>10.8</v>
          </cell>
          <cell r="CJ53">
            <v>11</v>
          </cell>
          <cell r="CK53">
            <v>11.2</v>
          </cell>
          <cell r="CL53">
            <v>11.4</v>
          </cell>
          <cell r="CM53">
            <v>11.6</v>
          </cell>
          <cell r="CN53">
            <v>11.8</v>
          </cell>
          <cell r="CO53">
            <v>12</v>
          </cell>
          <cell r="CP53">
            <v>12.2</v>
          </cell>
          <cell r="CQ53">
            <v>12.4</v>
          </cell>
          <cell r="CR53">
            <v>12.6</v>
          </cell>
          <cell r="CS53">
            <v>12.8</v>
          </cell>
          <cell r="CT53">
            <v>13</v>
          </cell>
          <cell r="CU53">
            <v>13.2</v>
          </cell>
          <cell r="CV53">
            <v>13.4</v>
          </cell>
          <cell r="CW53">
            <v>13.6</v>
          </cell>
          <cell r="CX53">
            <v>13.8</v>
          </cell>
          <cell r="CY53">
            <v>14</v>
          </cell>
          <cell r="CZ53">
            <v>14.2</v>
          </cell>
        </row>
        <row r="54">
          <cell r="A54">
            <v>38292</v>
          </cell>
          <cell r="B54">
            <v>-1.7785964148750009</v>
          </cell>
          <cell r="C54">
            <v>-1.7482952255625008</v>
          </cell>
          <cell r="D54">
            <v>-1.7179940362500008</v>
          </cell>
          <cell r="E54">
            <v>-1.6876928469375008</v>
          </cell>
          <cell r="F54">
            <v>-1.6573916576250007</v>
          </cell>
          <cell r="G54">
            <v>-1.6270904683125007</v>
          </cell>
          <cell r="H54">
            <v>-1.5967892790000007</v>
          </cell>
          <cell r="I54">
            <v>-1.5664880896875006</v>
          </cell>
          <cell r="J54">
            <v>-1.5361869003750006</v>
          </cell>
          <cell r="K54">
            <v>-1.5058857110625006</v>
          </cell>
          <cell r="L54">
            <v>-1.4755845217500005</v>
          </cell>
          <cell r="M54">
            <v>-1.4452833324375005</v>
          </cell>
          <cell r="N54">
            <v>-1.4149821431250005</v>
          </cell>
          <cell r="O54">
            <v>-1.3846809538125004</v>
          </cell>
          <cell r="P54">
            <v>-1.3543797645000004</v>
          </cell>
          <cell r="Q54">
            <v>-1.3240785751875004</v>
          </cell>
          <cell r="R54">
            <v>-1.2937773858750004</v>
          </cell>
          <cell r="S54">
            <v>-1.2634761965625003</v>
          </cell>
          <cell r="T54">
            <v>-1.2331750072500003</v>
          </cell>
          <cell r="U54">
            <v>-1.2028738179375003</v>
          </cell>
          <cell r="V54">
            <v>-1.1725726286250002</v>
          </cell>
          <cell r="W54">
            <v>-1.1422714393125002</v>
          </cell>
          <cell r="X54">
            <v>-1.1119702500000002</v>
          </cell>
          <cell r="Y54">
            <v>-1.0832351250000003</v>
          </cell>
          <cell r="Z54">
            <v>-1.0545000000000002</v>
          </cell>
          <cell r="AA54">
            <v>-1.0272500000000002</v>
          </cell>
          <cell r="AB54">
            <v>-1</v>
          </cell>
          <cell r="AC54">
            <v>-0.8</v>
          </cell>
          <cell r="AD54">
            <v>-0.6</v>
          </cell>
          <cell r="AE54">
            <v>-0.4</v>
          </cell>
          <cell r="AF54">
            <v>-0.2</v>
          </cell>
          <cell r="AG54">
            <v>0</v>
          </cell>
          <cell r="AH54">
            <v>0.2</v>
          </cell>
          <cell r="AI54">
            <v>0.4</v>
          </cell>
          <cell r="AJ54">
            <v>0.6</v>
          </cell>
          <cell r="AK54">
            <v>0.8</v>
          </cell>
          <cell r="AL54">
            <v>1</v>
          </cell>
          <cell r="AM54">
            <v>1.2</v>
          </cell>
          <cell r="AN54">
            <v>1.4</v>
          </cell>
          <cell r="AO54">
            <v>1.6</v>
          </cell>
          <cell r="AP54">
            <v>1.8</v>
          </cell>
          <cell r="AQ54">
            <v>2</v>
          </cell>
          <cell r="AR54">
            <v>2.2000000000000002</v>
          </cell>
          <cell r="AS54">
            <v>2.4</v>
          </cell>
          <cell r="AT54">
            <v>2.6</v>
          </cell>
          <cell r="AU54">
            <v>2.8</v>
          </cell>
          <cell r="AV54">
            <v>3</v>
          </cell>
          <cell r="AW54">
            <v>3.2</v>
          </cell>
          <cell r="AX54">
            <v>3.4</v>
          </cell>
          <cell r="AY54">
            <v>3.6</v>
          </cell>
          <cell r="AZ54">
            <v>3.8</v>
          </cell>
          <cell r="BA54">
            <v>4</v>
          </cell>
          <cell r="BB54">
            <v>4.2</v>
          </cell>
          <cell r="BC54">
            <v>4.4000000000000004</v>
          </cell>
          <cell r="BD54">
            <v>4.5999999999999996</v>
          </cell>
          <cell r="BE54">
            <v>4.8</v>
          </cell>
          <cell r="BF54">
            <v>5</v>
          </cell>
          <cell r="BG54">
            <v>5.2</v>
          </cell>
          <cell r="BH54">
            <v>5.4</v>
          </cell>
          <cell r="BI54">
            <v>5.6</v>
          </cell>
          <cell r="BJ54">
            <v>5.8</v>
          </cell>
          <cell r="BK54">
            <v>6</v>
          </cell>
          <cell r="BL54">
            <v>6.2</v>
          </cell>
          <cell r="BM54">
            <v>6.4</v>
          </cell>
          <cell r="BN54">
            <v>6.6</v>
          </cell>
          <cell r="BO54">
            <v>6.8</v>
          </cell>
          <cell r="BP54">
            <v>7</v>
          </cell>
          <cell r="BQ54">
            <v>7.2</v>
          </cell>
          <cell r="BR54">
            <v>7.4</v>
          </cell>
          <cell r="BS54">
            <v>7.6</v>
          </cell>
          <cell r="BT54">
            <v>7.8</v>
          </cell>
          <cell r="BU54">
            <v>8</v>
          </cell>
          <cell r="BV54">
            <v>8.1999999999999993</v>
          </cell>
          <cell r="BW54">
            <v>8.4</v>
          </cell>
          <cell r="BX54">
            <v>8.6</v>
          </cell>
          <cell r="BY54">
            <v>8.7999999999999936</v>
          </cell>
          <cell r="BZ54">
            <v>9</v>
          </cell>
          <cell r="CA54">
            <v>9.1999999999999922</v>
          </cell>
          <cell r="CB54">
            <v>9.4</v>
          </cell>
          <cell r="CC54">
            <v>9.5999999999999908</v>
          </cell>
          <cell r="CD54">
            <v>9.8000000000000007</v>
          </cell>
          <cell r="CE54">
            <v>9.9999999999999893</v>
          </cell>
          <cell r="CF54">
            <v>10.199999999999999</v>
          </cell>
          <cell r="CG54">
            <v>10.4</v>
          </cell>
          <cell r="CH54">
            <v>10.6</v>
          </cell>
          <cell r="CI54">
            <v>10.8</v>
          </cell>
          <cell r="CJ54">
            <v>11</v>
          </cell>
          <cell r="CK54">
            <v>11.2</v>
          </cell>
          <cell r="CL54">
            <v>11.4</v>
          </cell>
          <cell r="CM54">
            <v>11.6</v>
          </cell>
          <cell r="CN54">
            <v>11.8</v>
          </cell>
          <cell r="CO54">
            <v>12</v>
          </cell>
          <cell r="CP54">
            <v>12.2</v>
          </cell>
          <cell r="CQ54">
            <v>12.4</v>
          </cell>
          <cell r="CR54">
            <v>12.6</v>
          </cell>
          <cell r="CS54">
            <v>12.8</v>
          </cell>
          <cell r="CT54">
            <v>13</v>
          </cell>
          <cell r="CU54">
            <v>13.2</v>
          </cell>
          <cell r="CV54">
            <v>13.4</v>
          </cell>
          <cell r="CW54">
            <v>13.6</v>
          </cell>
          <cell r="CX54">
            <v>13.8</v>
          </cell>
          <cell r="CY54">
            <v>14</v>
          </cell>
          <cell r="CZ54">
            <v>14.2</v>
          </cell>
        </row>
        <row r="55">
          <cell r="A55">
            <v>38322</v>
          </cell>
          <cell r="B55">
            <v>-1.7785964148750009</v>
          </cell>
          <cell r="C55">
            <v>-1.7482952255625008</v>
          </cell>
          <cell r="D55">
            <v>-1.7179940362500008</v>
          </cell>
          <cell r="E55">
            <v>-1.6876928469375008</v>
          </cell>
          <cell r="F55">
            <v>-1.6573916576250007</v>
          </cell>
          <cell r="G55">
            <v>-1.6270904683125007</v>
          </cell>
          <cell r="H55">
            <v>-1.5967892790000007</v>
          </cell>
          <cell r="I55">
            <v>-1.5664880896875006</v>
          </cell>
          <cell r="J55">
            <v>-1.5361869003750006</v>
          </cell>
          <cell r="K55">
            <v>-1.5058857110625006</v>
          </cell>
          <cell r="L55">
            <v>-1.4755845217500005</v>
          </cell>
          <cell r="M55">
            <v>-1.4452833324375005</v>
          </cell>
          <cell r="N55">
            <v>-1.4149821431250005</v>
          </cell>
          <cell r="O55">
            <v>-1.3846809538125004</v>
          </cell>
          <cell r="P55">
            <v>-1.3543797645000004</v>
          </cell>
          <cell r="Q55">
            <v>-1.3240785751875004</v>
          </cell>
          <cell r="R55">
            <v>-1.2937773858750004</v>
          </cell>
          <cell r="S55">
            <v>-1.2634761965625003</v>
          </cell>
          <cell r="T55">
            <v>-1.2331750072500003</v>
          </cell>
          <cell r="U55">
            <v>-1.2028738179375003</v>
          </cell>
          <cell r="V55">
            <v>-1.1725726286250002</v>
          </cell>
          <cell r="W55">
            <v>-1.1422714393125002</v>
          </cell>
          <cell r="X55">
            <v>-1.1119702500000002</v>
          </cell>
          <cell r="Y55">
            <v>-1.0832351250000003</v>
          </cell>
          <cell r="Z55">
            <v>-1.0545000000000002</v>
          </cell>
          <cell r="AA55">
            <v>-1.0272500000000002</v>
          </cell>
          <cell r="AB55">
            <v>-1</v>
          </cell>
          <cell r="AC55">
            <v>-0.8</v>
          </cell>
          <cell r="AD55">
            <v>-0.6</v>
          </cell>
          <cell r="AE55">
            <v>-0.4</v>
          </cell>
          <cell r="AF55">
            <v>-0.2</v>
          </cell>
          <cell r="AG55">
            <v>0</v>
          </cell>
          <cell r="AH55">
            <v>0.2</v>
          </cell>
          <cell r="AI55">
            <v>0.4</v>
          </cell>
          <cell r="AJ55">
            <v>0.6</v>
          </cell>
          <cell r="AK55">
            <v>0.8</v>
          </cell>
          <cell r="AL55">
            <v>1</v>
          </cell>
          <cell r="AM55">
            <v>1.2</v>
          </cell>
          <cell r="AN55">
            <v>1.4</v>
          </cell>
          <cell r="AO55">
            <v>1.6</v>
          </cell>
          <cell r="AP55">
            <v>1.8</v>
          </cell>
          <cell r="AQ55">
            <v>2</v>
          </cell>
          <cell r="AR55">
            <v>2.2000000000000002</v>
          </cell>
          <cell r="AS55">
            <v>2.4</v>
          </cell>
          <cell r="AT55">
            <v>2.6</v>
          </cell>
          <cell r="AU55">
            <v>2.8</v>
          </cell>
          <cell r="AV55">
            <v>3</v>
          </cell>
          <cell r="AW55">
            <v>3.2</v>
          </cell>
          <cell r="AX55">
            <v>3.4</v>
          </cell>
          <cell r="AY55">
            <v>3.6</v>
          </cell>
          <cell r="AZ55">
            <v>3.8</v>
          </cell>
          <cell r="BA55">
            <v>4</v>
          </cell>
          <cell r="BB55">
            <v>4.2</v>
          </cell>
          <cell r="BC55">
            <v>4.4000000000000004</v>
          </cell>
          <cell r="BD55">
            <v>4.5999999999999996</v>
          </cell>
          <cell r="BE55">
            <v>4.8</v>
          </cell>
          <cell r="BF55">
            <v>5</v>
          </cell>
          <cell r="BG55">
            <v>5.2</v>
          </cell>
          <cell r="BH55">
            <v>5.4</v>
          </cell>
          <cell r="BI55">
            <v>5.6</v>
          </cell>
          <cell r="BJ55">
            <v>5.8</v>
          </cell>
          <cell r="BK55">
            <v>6</v>
          </cell>
          <cell r="BL55">
            <v>6.2</v>
          </cell>
          <cell r="BM55">
            <v>6.4</v>
          </cell>
          <cell r="BN55">
            <v>6.6</v>
          </cell>
          <cell r="BO55">
            <v>6.8</v>
          </cell>
          <cell r="BP55">
            <v>7</v>
          </cell>
          <cell r="BQ55">
            <v>7.2</v>
          </cell>
          <cell r="BR55">
            <v>7.4</v>
          </cell>
          <cell r="BS55">
            <v>7.6</v>
          </cell>
          <cell r="BT55">
            <v>7.8</v>
          </cell>
          <cell r="BU55">
            <v>8</v>
          </cell>
          <cell r="BV55">
            <v>8.1999999999999993</v>
          </cell>
          <cell r="BW55">
            <v>8.4</v>
          </cell>
          <cell r="BX55">
            <v>8.6</v>
          </cell>
          <cell r="BY55">
            <v>8.7999999999999936</v>
          </cell>
          <cell r="BZ55">
            <v>9</v>
          </cell>
          <cell r="CA55">
            <v>9.1999999999999922</v>
          </cell>
          <cell r="CB55">
            <v>9.4</v>
          </cell>
          <cell r="CC55">
            <v>9.5999999999999908</v>
          </cell>
          <cell r="CD55">
            <v>9.8000000000000007</v>
          </cell>
          <cell r="CE55">
            <v>9.9999999999999893</v>
          </cell>
          <cell r="CF55">
            <v>10.199999999999999</v>
          </cell>
          <cell r="CG55">
            <v>10.4</v>
          </cell>
          <cell r="CH55">
            <v>10.6</v>
          </cell>
          <cell r="CI55">
            <v>10.8</v>
          </cell>
          <cell r="CJ55">
            <v>11</v>
          </cell>
          <cell r="CK55">
            <v>11.2</v>
          </cell>
          <cell r="CL55">
            <v>11.4</v>
          </cell>
          <cell r="CM55">
            <v>11.6</v>
          </cell>
          <cell r="CN55">
            <v>11.8</v>
          </cell>
          <cell r="CO55">
            <v>12</v>
          </cell>
          <cell r="CP55">
            <v>12.2</v>
          </cell>
          <cell r="CQ55">
            <v>12.4</v>
          </cell>
          <cell r="CR55">
            <v>12.6</v>
          </cell>
          <cell r="CS55">
            <v>12.8</v>
          </cell>
          <cell r="CT55">
            <v>13</v>
          </cell>
          <cell r="CU55">
            <v>13.2</v>
          </cell>
          <cell r="CV55">
            <v>13.4</v>
          </cell>
          <cell r="CW55">
            <v>13.6</v>
          </cell>
          <cell r="CX55">
            <v>13.8</v>
          </cell>
          <cell r="CY55">
            <v>14</v>
          </cell>
          <cell r="CZ55">
            <v>14.2</v>
          </cell>
        </row>
        <row r="56">
          <cell r="A56">
            <v>38353</v>
          </cell>
          <cell r="B56">
            <v>-1.7785964148750009</v>
          </cell>
          <cell r="C56">
            <v>-1.7482952255625008</v>
          </cell>
          <cell r="D56">
            <v>-1.7179940362500008</v>
          </cell>
          <cell r="E56">
            <v>-1.6876928469375008</v>
          </cell>
          <cell r="F56">
            <v>-1.6573916576250007</v>
          </cell>
          <cell r="G56">
            <v>-1.6270904683125007</v>
          </cell>
          <cell r="H56">
            <v>-1.5967892790000007</v>
          </cell>
          <cell r="I56">
            <v>-1.5664880896875006</v>
          </cell>
          <cell r="J56">
            <v>-1.5361869003750006</v>
          </cell>
          <cell r="K56">
            <v>-1.5058857110625006</v>
          </cell>
          <cell r="L56">
            <v>-1.4755845217500005</v>
          </cell>
          <cell r="M56">
            <v>-1.4452833324375005</v>
          </cell>
          <cell r="N56">
            <v>-1.4149821431250005</v>
          </cell>
          <cell r="O56">
            <v>-1.3846809538125004</v>
          </cell>
          <cell r="P56">
            <v>-1.3543797645000004</v>
          </cell>
          <cell r="Q56">
            <v>-1.3240785751875004</v>
          </cell>
          <cell r="R56">
            <v>-1.2937773858750004</v>
          </cell>
          <cell r="S56">
            <v>-1.2634761965625003</v>
          </cell>
          <cell r="T56">
            <v>-1.2331750072500003</v>
          </cell>
          <cell r="U56">
            <v>-1.2028738179375003</v>
          </cell>
          <cell r="V56">
            <v>-1.1725726286250002</v>
          </cell>
          <cell r="W56">
            <v>-1.1422714393125002</v>
          </cell>
          <cell r="X56">
            <v>-1.1119702500000002</v>
          </cell>
          <cell r="Y56">
            <v>-1.0832351250000003</v>
          </cell>
          <cell r="Z56">
            <v>-1.0545000000000002</v>
          </cell>
          <cell r="AA56">
            <v>-1.0272500000000002</v>
          </cell>
          <cell r="AB56">
            <v>-1</v>
          </cell>
          <cell r="AC56">
            <v>-0.8</v>
          </cell>
          <cell r="AD56">
            <v>-0.6</v>
          </cell>
          <cell r="AE56">
            <v>-0.4</v>
          </cell>
          <cell r="AF56">
            <v>-0.2</v>
          </cell>
          <cell r="AG56">
            <v>0</v>
          </cell>
          <cell r="AH56">
            <v>0.2</v>
          </cell>
          <cell r="AI56">
            <v>0.4</v>
          </cell>
          <cell r="AJ56">
            <v>0.6</v>
          </cell>
          <cell r="AK56">
            <v>0.8</v>
          </cell>
          <cell r="AL56">
            <v>1</v>
          </cell>
          <cell r="AM56">
            <v>1.2</v>
          </cell>
          <cell r="AN56">
            <v>1.4</v>
          </cell>
          <cell r="AO56">
            <v>1.6</v>
          </cell>
          <cell r="AP56">
            <v>1.8</v>
          </cell>
          <cell r="AQ56">
            <v>2</v>
          </cell>
          <cell r="AR56">
            <v>2.2000000000000002</v>
          </cell>
          <cell r="AS56">
            <v>2.4</v>
          </cell>
          <cell r="AT56">
            <v>2.6</v>
          </cell>
          <cell r="AU56">
            <v>2.8</v>
          </cell>
          <cell r="AV56">
            <v>3</v>
          </cell>
          <cell r="AW56">
            <v>3.2</v>
          </cell>
          <cell r="AX56">
            <v>3.4</v>
          </cell>
          <cell r="AY56">
            <v>3.6</v>
          </cell>
          <cell r="AZ56">
            <v>3.8</v>
          </cell>
          <cell r="BA56">
            <v>4</v>
          </cell>
          <cell r="BB56">
            <v>4.2</v>
          </cell>
          <cell r="BC56">
            <v>4.4000000000000004</v>
          </cell>
          <cell r="BD56">
            <v>4.5999999999999996</v>
          </cell>
          <cell r="BE56">
            <v>4.8</v>
          </cell>
          <cell r="BF56">
            <v>5</v>
          </cell>
          <cell r="BG56">
            <v>5.2</v>
          </cell>
          <cell r="BH56">
            <v>5.4</v>
          </cell>
          <cell r="BI56">
            <v>5.6</v>
          </cell>
          <cell r="BJ56">
            <v>5.8</v>
          </cell>
          <cell r="BK56">
            <v>6</v>
          </cell>
          <cell r="BL56">
            <v>6.2</v>
          </cell>
          <cell r="BM56">
            <v>6.4</v>
          </cell>
          <cell r="BN56">
            <v>6.6</v>
          </cell>
          <cell r="BO56">
            <v>6.8</v>
          </cell>
          <cell r="BP56">
            <v>7</v>
          </cell>
          <cell r="BQ56">
            <v>7.2</v>
          </cell>
          <cell r="BR56">
            <v>7.4</v>
          </cell>
          <cell r="BS56">
            <v>7.6</v>
          </cell>
          <cell r="BT56">
            <v>7.8</v>
          </cell>
          <cell r="BU56">
            <v>8</v>
          </cell>
          <cell r="BV56">
            <v>8.1999999999999993</v>
          </cell>
          <cell r="BW56">
            <v>8.4</v>
          </cell>
          <cell r="BX56">
            <v>8.6</v>
          </cell>
          <cell r="BY56">
            <v>8.7999999999999936</v>
          </cell>
          <cell r="BZ56">
            <v>9</v>
          </cell>
          <cell r="CA56">
            <v>9.1999999999999922</v>
          </cell>
          <cell r="CB56">
            <v>9.4</v>
          </cell>
          <cell r="CC56">
            <v>9.5999999999999908</v>
          </cell>
          <cell r="CD56">
            <v>9.8000000000000007</v>
          </cell>
          <cell r="CE56">
            <v>9.9999999999999893</v>
          </cell>
          <cell r="CF56">
            <v>10.199999999999999</v>
          </cell>
          <cell r="CG56">
            <v>10.4</v>
          </cell>
          <cell r="CH56">
            <v>10.6</v>
          </cell>
          <cell r="CI56">
            <v>10.8</v>
          </cell>
          <cell r="CJ56">
            <v>11</v>
          </cell>
          <cell r="CK56">
            <v>11.2</v>
          </cell>
          <cell r="CL56">
            <v>11.4</v>
          </cell>
          <cell r="CM56">
            <v>11.6</v>
          </cell>
          <cell r="CN56">
            <v>11.8</v>
          </cell>
          <cell r="CO56">
            <v>12</v>
          </cell>
          <cell r="CP56">
            <v>12.2</v>
          </cell>
          <cell r="CQ56">
            <v>12.4</v>
          </cell>
          <cell r="CR56">
            <v>12.6</v>
          </cell>
          <cell r="CS56">
            <v>12.8</v>
          </cell>
          <cell r="CT56">
            <v>13</v>
          </cell>
          <cell r="CU56">
            <v>13.2</v>
          </cell>
          <cell r="CV56">
            <v>13.4</v>
          </cell>
          <cell r="CW56">
            <v>13.6</v>
          </cell>
          <cell r="CX56">
            <v>13.8</v>
          </cell>
          <cell r="CY56">
            <v>14</v>
          </cell>
          <cell r="CZ56">
            <v>14.2</v>
          </cell>
        </row>
        <row r="57">
          <cell r="A57">
            <v>38384</v>
          </cell>
          <cell r="B57">
            <v>-1.7785964148750009</v>
          </cell>
          <cell r="C57">
            <v>-1.7482952255625008</v>
          </cell>
          <cell r="D57">
            <v>-1.7179940362500008</v>
          </cell>
          <cell r="E57">
            <v>-1.6876928469375008</v>
          </cell>
          <cell r="F57">
            <v>-1.6573916576250007</v>
          </cell>
          <cell r="G57">
            <v>-1.6270904683125007</v>
          </cell>
          <cell r="H57">
            <v>-1.5967892790000007</v>
          </cell>
          <cell r="I57">
            <v>-1.5664880896875006</v>
          </cell>
          <cell r="J57">
            <v>-1.5361869003750006</v>
          </cell>
          <cell r="K57">
            <v>-1.5058857110625006</v>
          </cell>
          <cell r="L57">
            <v>-1.4755845217500005</v>
          </cell>
          <cell r="M57">
            <v>-1.4452833324375005</v>
          </cell>
          <cell r="N57">
            <v>-1.4149821431250005</v>
          </cell>
          <cell r="O57">
            <v>-1.3846809538125004</v>
          </cell>
          <cell r="P57">
            <v>-1.3543797645000004</v>
          </cell>
          <cell r="Q57">
            <v>-1.3240785751875004</v>
          </cell>
          <cell r="R57">
            <v>-1.2937773858750004</v>
          </cell>
          <cell r="S57">
            <v>-1.2634761965625003</v>
          </cell>
          <cell r="T57">
            <v>-1.2331750072500003</v>
          </cell>
          <cell r="U57">
            <v>-1.2028738179375003</v>
          </cell>
          <cell r="V57">
            <v>-1.1725726286250002</v>
          </cell>
          <cell r="W57">
            <v>-1.1422714393125002</v>
          </cell>
          <cell r="X57">
            <v>-1.1119702500000002</v>
          </cell>
          <cell r="Y57">
            <v>-1.0832351250000003</v>
          </cell>
          <cell r="Z57">
            <v>-1.0545000000000002</v>
          </cell>
          <cell r="AA57">
            <v>-1.0272500000000002</v>
          </cell>
          <cell r="AB57">
            <v>-1</v>
          </cell>
          <cell r="AC57">
            <v>-0.8</v>
          </cell>
          <cell r="AD57">
            <v>-0.6</v>
          </cell>
          <cell r="AE57">
            <v>-0.4</v>
          </cell>
          <cell r="AF57">
            <v>-0.2</v>
          </cell>
          <cell r="AG57">
            <v>0</v>
          </cell>
          <cell r="AH57">
            <v>0.2</v>
          </cell>
          <cell r="AI57">
            <v>0.4</v>
          </cell>
          <cell r="AJ57">
            <v>0.6</v>
          </cell>
          <cell r="AK57">
            <v>0.8</v>
          </cell>
          <cell r="AL57">
            <v>1</v>
          </cell>
          <cell r="AM57">
            <v>1.2</v>
          </cell>
          <cell r="AN57">
            <v>1.4</v>
          </cell>
          <cell r="AO57">
            <v>1.6</v>
          </cell>
          <cell r="AP57">
            <v>1.8</v>
          </cell>
          <cell r="AQ57">
            <v>2</v>
          </cell>
          <cell r="AR57">
            <v>2.2000000000000002</v>
          </cell>
          <cell r="AS57">
            <v>2.4</v>
          </cell>
          <cell r="AT57">
            <v>2.6</v>
          </cell>
          <cell r="AU57">
            <v>2.8</v>
          </cell>
          <cell r="AV57">
            <v>3</v>
          </cell>
          <cell r="AW57">
            <v>3.2</v>
          </cell>
          <cell r="AX57">
            <v>3.4</v>
          </cell>
          <cell r="AY57">
            <v>3.6</v>
          </cell>
          <cell r="AZ57">
            <v>3.8</v>
          </cell>
          <cell r="BA57">
            <v>4</v>
          </cell>
          <cell r="BB57">
            <v>4.2</v>
          </cell>
          <cell r="BC57">
            <v>4.4000000000000004</v>
          </cell>
          <cell r="BD57">
            <v>4.5999999999999996</v>
          </cell>
          <cell r="BE57">
            <v>4.8</v>
          </cell>
          <cell r="BF57">
            <v>5</v>
          </cell>
          <cell r="BG57">
            <v>5.2</v>
          </cell>
          <cell r="BH57">
            <v>5.4</v>
          </cell>
          <cell r="BI57">
            <v>5.6</v>
          </cell>
          <cell r="BJ57">
            <v>5.8</v>
          </cell>
          <cell r="BK57">
            <v>6</v>
          </cell>
          <cell r="BL57">
            <v>6.2</v>
          </cell>
          <cell r="BM57">
            <v>6.4</v>
          </cell>
          <cell r="BN57">
            <v>6.6</v>
          </cell>
          <cell r="BO57">
            <v>6.8</v>
          </cell>
          <cell r="BP57">
            <v>7</v>
          </cell>
          <cell r="BQ57">
            <v>7.2</v>
          </cell>
          <cell r="BR57">
            <v>7.4</v>
          </cell>
          <cell r="BS57">
            <v>7.6</v>
          </cell>
          <cell r="BT57">
            <v>7.8</v>
          </cell>
          <cell r="BU57">
            <v>8</v>
          </cell>
          <cell r="BV57">
            <v>8.1999999999999993</v>
          </cell>
          <cell r="BW57">
            <v>8.4</v>
          </cell>
          <cell r="BX57">
            <v>8.6</v>
          </cell>
          <cell r="BY57">
            <v>8.7999999999999936</v>
          </cell>
          <cell r="BZ57">
            <v>9</v>
          </cell>
          <cell r="CA57">
            <v>9.1999999999999922</v>
          </cell>
          <cell r="CB57">
            <v>9.4</v>
          </cell>
          <cell r="CC57">
            <v>9.5999999999999908</v>
          </cell>
          <cell r="CD57">
            <v>9.8000000000000007</v>
          </cell>
          <cell r="CE57">
            <v>9.9999999999999893</v>
          </cell>
          <cell r="CF57">
            <v>10.199999999999999</v>
          </cell>
          <cell r="CG57">
            <v>10.4</v>
          </cell>
          <cell r="CH57">
            <v>10.6</v>
          </cell>
          <cell r="CI57">
            <v>10.8</v>
          </cell>
          <cell r="CJ57">
            <v>11</v>
          </cell>
          <cell r="CK57">
            <v>11.2</v>
          </cell>
          <cell r="CL57">
            <v>11.4</v>
          </cell>
          <cell r="CM57">
            <v>11.6</v>
          </cell>
          <cell r="CN57">
            <v>11.8</v>
          </cell>
          <cell r="CO57">
            <v>12</v>
          </cell>
          <cell r="CP57">
            <v>12.2</v>
          </cell>
          <cell r="CQ57">
            <v>12.4</v>
          </cell>
          <cell r="CR57">
            <v>12.6</v>
          </cell>
          <cell r="CS57">
            <v>12.8</v>
          </cell>
          <cell r="CT57">
            <v>13</v>
          </cell>
          <cell r="CU57">
            <v>13.2</v>
          </cell>
          <cell r="CV57">
            <v>13.4</v>
          </cell>
          <cell r="CW57">
            <v>13.6</v>
          </cell>
          <cell r="CX57">
            <v>13.8</v>
          </cell>
          <cell r="CY57">
            <v>14</v>
          </cell>
          <cell r="CZ57">
            <v>14.2</v>
          </cell>
        </row>
        <row r="58">
          <cell r="A58">
            <v>38412</v>
          </cell>
          <cell r="B58">
            <v>-1.7785964148750009</v>
          </cell>
          <cell r="C58">
            <v>-1.7482952255625008</v>
          </cell>
          <cell r="D58">
            <v>-1.7179940362500008</v>
          </cell>
          <cell r="E58">
            <v>-1.6876928469375008</v>
          </cell>
          <cell r="F58">
            <v>-1.6573916576250007</v>
          </cell>
          <cell r="G58">
            <v>-1.6270904683125007</v>
          </cell>
          <cell r="H58">
            <v>-1.5967892790000007</v>
          </cell>
          <cell r="I58">
            <v>-1.5664880896875006</v>
          </cell>
          <cell r="J58">
            <v>-1.5361869003750006</v>
          </cell>
          <cell r="K58">
            <v>-1.5058857110625006</v>
          </cell>
          <cell r="L58">
            <v>-1.4755845217500005</v>
          </cell>
          <cell r="M58">
            <v>-1.4452833324375005</v>
          </cell>
          <cell r="N58">
            <v>-1.4149821431250005</v>
          </cell>
          <cell r="O58">
            <v>-1.3846809538125004</v>
          </cell>
          <cell r="P58">
            <v>-1.3543797645000004</v>
          </cell>
          <cell r="Q58">
            <v>-1.3240785751875004</v>
          </cell>
          <cell r="R58">
            <v>-1.2937773858750004</v>
          </cell>
          <cell r="S58">
            <v>-1.2634761965625003</v>
          </cell>
          <cell r="T58">
            <v>-1.2331750072500003</v>
          </cell>
          <cell r="U58">
            <v>-1.2028738179375003</v>
          </cell>
          <cell r="V58">
            <v>-1.1725726286250002</v>
          </cell>
          <cell r="W58">
            <v>-1.1422714393125002</v>
          </cell>
          <cell r="X58">
            <v>-1.1119702500000002</v>
          </cell>
          <cell r="Y58">
            <v>-1.0832351250000003</v>
          </cell>
          <cell r="Z58">
            <v>-1.0545000000000002</v>
          </cell>
          <cell r="AA58">
            <v>-1.0272500000000002</v>
          </cell>
          <cell r="AB58">
            <v>-1</v>
          </cell>
          <cell r="AC58">
            <v>-0.8</v>
          </cell>
          <cell r="AD58">
            <v>-0.6</v>
          </cell>
          <cell r="AE58">
            <v>-0.4</v>
          </cell>
          <cell r="AF58">
            <v>-0.2</v>
          </cell>
          <cell r="AG58">
            <v>0</v>
          </cell>
          <cell r="AH58">
            <v>0.2</v>
          </cell>
          <cell r="AI58">
            <v>0.4</v>
          </cell>
          <cell r="AJ58">
            <v>0.6</v>
          </cell>
          <cell r="AK58">
            <v>0.8</v>
          </cell>
          <cell r="AL58">
            <v>1</v>
          </cell>
          <cell r="AM58">
            <v>1.2</v>
          </cell>
          <cell r="AN58">
            <v>1.4</v>
          </cell>
          <cell r="AO58">
            <v>1.6</v>
          </cell>
          <cell r="AP58">
            <v>1.8</v>
          </cell>
          <cell r="AQ58">
            <v>2</v>
          </cell>
          <cell r="AR58">
            <v>2.2000000000000002</v>
          </cell>
          <cell r="AS58">
            <v>2.4</v>
          </cell>
          <cell r="AT58">
            <v>2.6</v>
          </cell>
          <cell r="AU58">
            <v>2.8</v>
          </cell>
          <cell r="AV58">
            <v>3</v>
          </cell>
          <cell r="AW58">
            <v>3.2</v>
          </cell>
          <cell r="AX58">
            <v>3.4</v>
          </cell>
          <cell r="AY58">
            <v>3.6</v>
          </cell>
          <cell r="AZ58">
            <v>3.8</v>
          </cell>
          <cell r="BA58">
            <v>4</v>
          </cell>
          <cell r="BB58">
            <v>4.2</v>
          </cell>
          <cell r="BC58">
            <v>4.4000000000000004</v>
          </cell>
          <cell r="BD58">
            <v>4.5999999999999996</v>
          </cell>
          <cell r="BE58">
            <v>4.8</v>
          </cell>
          <cell r="BF58">
            <v>5</v>
          </cell>
          <cell r="BG58">
            <v>5.2</v>
          </cell>
          <cell r="BH58">
            <v>5.4</v>
          </cell>
          <cell r="BI58">
            <v>5.6</v>
          </cell>
          <cell r="BJ58">
            <v>5.8</v>
          </cell>
          <cell r="BK58">
            <v>6</v>
          </cell>
          <cell r="BL58">
            <v>6.2</v>
          </cell>
          <cell r="BM58">
            <v>6.4</v>
          </cell>
          <cell r="BN58">
            <v>6.6</v>
          </cell>
          <cell r="BO58">
            <v>6.8</v>
          </cell>
          <cell r="BP58">
            <v>7</v>
          </cell>
          <cell r="BQ58">
            <v>7.2</v>
          </cell>
          <cell r="BR58">
            <v>7.4</v>
          </cell>
          <cell r="BS58">
            <v>7.6</v>
          </cell>
          <cell r="BT58">
            <v>7.8</v>
          </cell>
          <cell r="BU58">
            <v>8</v>
          </cell>
          <cell r="BV58">
            <v>8.1999999999999993</v>
          </cell>
          <cell r="BW58">
            <v>8.4</v>
          </cell>
          <cell r="BX58">
            <v>8.6</v>
          </cell>
          <cell r="BY58">
            <v>8.7999999999999936</v>
          </cell>
          <cell r="BZ58">
            <v>9</v>
          </cell>
          <cell r="CA58">
            <v>9.1999999999999922</v>
          </cell>
          <cell r="CB58">
            <v>9.4</v>
          </cell>
          <cell r="CC58">
            <v>9.5999999999999908</v>
          </cell>
          <cell r="CD58">
            <v>9.8000000000000007</v>
          </cell>
          <cell r="CE58">
            <v>9.9999999999999893</v>
          </cell>
          <cell r="CF58">
            <v>10.199999999999999</v>
          </cell>
          <cell r="CG58">
            <v>10.4</v>
          </cell>
          <cell r="CH58">
            <v>10.6</v>
          </cell>
          <cell r="CI58">
            <v>10.8</v>
          </cell>
          <cell r="CJ58">
            <v>11</v>
          </cell>
          <cell r="CK58">
            <v>11.2</v>
          </cell>
          <cell r="CL58">
            <v>11.4</v>
          </cell>
          <cell r="CM58">
            <v>11.6</v>
          </cell>
          <cell r="CN58">
            <v>11.8</v>
          </cell>
          <cell r="CO58">
            <v>12</v>
          </cell>
          <cell r="CP58">
            <v>12.2</v>
          </cell>
          <cell r="CQ58">
            <v>12.4</v>
          </cell>
          <cell r="CR58">
            <v>12.6</v>
          </cell>
          <cell r="CS58">
            <v>12.8</v>
          </cell>
          <cell r="CT58">
            <v>13</v>
          </cell>
          <cell r="CU58">
            <v>13.2</v>
          </cell>
          <cell r="CV58">
            <v>13.4</v>
          </cell>
          <cell r="CW58">
            <v>13.6</v>
          </cell>
          <cell r="CX58">
            <v>13.8</v>
          </cell>
          <cell r="CY58">
            <v>14</v>
          </cell>
          <cell r="CZ58">
            <v>14.2</v>
          </cell>
        </row>
        <row r="59">
          <cell r="A59">
            <v>38443</v>
          </cell>
          <cell r="B59">
            <v>-1.7785964148750009</v>
          </cell>
          <cell r="C59">
            <v>-1.7482952255625008</v>
          </cell>
          <cell r="D59">
            <v>-1.7179940362500008</v>
          </cell>
          <cell r="E59">
            <v>-1.6876928469375008</v>
          </cell>
          <cell r="F59">
            <v>-1.6573916576250007</v>
          </cell>
          <cell r="G59">
            <v>-1.6270904683125007</v>
          </cell>
          <cell r="H59">
            <v>-1.5967892790000007</v>
          </cell>
          <cell r="I59">
            <v>-1.5664880896875006</v>
          </cell>
          <cell r="J59">
            <v>-1.5361869003750006</v>
          </cell>
          <cell r="K59">
            <v>-1.5058857110625006</v>
          </cell>
          <cell r="L59">
            <v>-1.4755845217500005</v>
          </cell>
          <cell r="M59">
            <v>-1.4452833324375005</v>
          </cell>
          <cell r="N59">
            <v>-1.4149821431250005</v>
          </cell>
          <cell r="O59">
            <v>-1.3846809538125004</v>
          </cell>
          <cell r="P59">
            <v>-1.3543797645000004</v>
          </cell>
          <cell r="Q59">
            <v>-1.3240785751875004</v>
          </cell>
          <cell r="R59">
            <v>-1.2937773858750004</v>
          </cell>
          <cell r="S59">
            <v>-1.2634761965625003</v>
          </cell>
          <cell r="T59">
            <v>-1.2331750072500003</v>
          </cell>
          <cell r="U59">
            <v>-1.2028738179375003</v>
          </cell>
          <cell r="V59">
            <v>-1.1725726286250002</v>
          </cell>
          <cell r="W59">
            <v>-1.1422714393125002</v>
          </cell>
          <cell r="X59">
            <v>-1.1119702500000002</v>
          </cell>
          <cell r="Y59">
            <v>-1.0832351250000003</v>
          </cell>
          <cell r="Z59">
            <v>-1.0545000000000002</v>
          </cell>
          <cell r="AA59">
            <v>-1.0272500000000002</v>
          </cell>
          <cell r="AB59">
            <v>-1</v>
          </cell>
          <cell r="AC59">
            <v>-0.8</v>
          </cell>
          <cell r="AD59">
            <v>-0.6</v>
          </cell>
          <cell r="AE59">
            <v>-0.4</v>
          </cell>
          <cell r="AF59">
            <v>-0.2</v>
          </cell>
          <cell r="AG59">
            <v>0</v>
          </cell>
          <cell r="AH59">
            <v>0.2</v>
          </cell>
          <cell r="AI59">
            <v>0.4</v>
          </cell>
          <cell r="AJ59">
            <v>0.6</v>
          </cell>
          <cell r="AK59">
            <v>0.8</v>
          </cell>
          <cell r="AL59">
            <v>1</v>
          </cell>
          <cell r="AM59">
            <v>1.2</v>
          </cell>
          <cell r="AN59">
            <v>1.4</v>
          </cell>
          <cell r="AO59">
            <v>1.6</v>
          </cell>
          <cell r="AP59">
            <v>1.8</v>
          </cell>
          <cell r="AQ59">
            <v>2</v>
          </cell>
          <cell r="AR59">
            <v>2.2000000000000002</v>
          </cell>
          <cell r="AS59">
            <v>2.4</v>
          </cell>
          <cell r="AT59">
            <v>2.6</v>
          </cell>
          <cell r="AU59">
            <v>2.8</v>
          </cell>
          <cell r="AV59">
            <v>3</v>
          </cell>
          <cell r="AW59">
            <v>3.2</v>
          </cell>
          <cell r="AX59">
            <v>3.4</v>
          </cell>
          <cell r="AY59">
            <v>3.6</v>
          </cell>
          <cell r="AZ59">
            <v>3.8</v>
          </cell>
          <cell r="BA59">
            <v>4</v>
          </cell>
          <cell r="BB59">
            <v>4.2</v>
          </cell>
          <cell r="BC59">
            <v>4.4000000000000004</v>
          </cell>
          <cell r="BD59">
            <v>4.5999999999999996</v>
          </cell>
          <cell r="BE59">
            <v>4.8</v>
          </cell>
          <cell r="BF59">
            <v>5</v>
          </cell>
          <cell r="BG59">
            <v>5.2</v>
          </cell>
          <cell r="BH59">
            <v>5.4</v>
          </cell>
          <cell r="BI59">
            <v>5.6</v>
          </cell>
          <cell r="BJ59">
            <v>5.8</v>
          </cell>
          <cell r="BK59">
            <v>6</v>
          </cell>
          <cell r="BL59">
            <v>6.2</v>
          </cell>
          <cell r="BM59">
            <v>6.4</v>
          </cell>
          <cell r="BN59">
            <v>6.6</v>
          </cell>
          <cell r="BO59">
            <v>6.8</v>
          </cell>
          <cell r="BP59">
            <v>7</v>
          </cell>
          <cell r="BQ59">
            <v>7.2</v>
          </cell>
          <cell r="BR59">
            <v>7.4</v>
          </cell>
          <cell r="BS59">
            <v>7.6</v>
          </cell>
          <cell r="BT59">
            <v>7.8</v>
          </cell>
          <cell r="BU59">
            <v>8</v>
          </cell>
          <cell r="BV59">
            <v>8.1999999999999993</v>
          </cell>
          <cell r="BW59">
            <v>8.4</v>
          </cell>
          <cell r="BX59">
            <v>8.6</v>
          </cell>
          <cell r="BY59">
            <v>8.7999999999999936</v>
          </cell>
          <cell r="BZ59">
            <v>9</v>
          </cell>
          <cell r="CA59">
            <v>9.1999999999999922</v>
          </cell>
          <cell r="CB59">
            <v>9.4</v>
          </cell>
          <cell r="CC59">
            <v>9.5999999999999908</v>
          </cell>
          <cell r="CD59">
            <v>9.8000000000000007</v>
          </cell>
          <cell r="CE59">
            <v>9.9999999999999893</v>
          </cell>
          <cell r="CF59">
            <v>10.199999999999999</v>
          </cell>
          <cell r="CG59">
            <v>10.4</v>
          </cell>
          <cell r="CH59">
            <v>10.6</v>
          </cell>
          <cell r="CI59">
            <v>10.8</v>
          </cell>
          <cell r="CJ59">
            <v>11</v>
          </cell>
          <cell r="CK59">
            <v>11.2</v>
          </cell>
          <cell r="CL59">
            <v>11.4</v>
          </cell>
          <cell r="CM59">
            <v>11.6</v>
          </cell>
          <cell r="CN59">
            <v>11.8</v>
          </cell>
          <cell r="CO59">
            <v>12</v>
          </cell>
          <cell r="CP59">
            <v>12.2</v>
          </cell>
          <cell r="CQ59">
            <v>12.4</v>
          </cell>
          <cell r="CR59">
            <v>12.6</v>
          </cell>
          <cell r="CS59">
            <v>12.8</v>
          </cell>
          <cell r="CT59">
            <v>13</v>
          </cell>
          <cell r="CU59">
            <v>13.2</v>
          </cell>
          <cell r="CV59">
            <v>13.4</v>
          </cell>
          <cell r="CW59">
            <v>13.6</v>
          </cell>
          <cell r="CX59">
            <v>13.8</v>
          </cell>
          <cell r="CY59">
            <v>14</v>
          </cell>
          <cell r="CZ59">
            <v>14.2</v>
          </cell>
        </row>
        <row r="60">
          <cell r="A60">
            <v>38473</v>
          </cell>
          <cell r="B60">
            <v>-1.7785964148750009</v>
          </cell>
          <cell r="C60">
            <v>-1.7482952255625008</v>
          </cell>
          <cell r="D60">
            <v>-1.7179940362500008</v>
          </cell>
          <cell r="E60">
            <v>-1.6876928469375008</v>
          </cell>
          <cell r="F60">
            <v>-1.6573916576250007</v>
          </cell>
          <cell r="G60">
            <v>-1.6270904683125007</v>
          </cell>
          <cell r="H60">
            <v>-1.5967892790000007</v>
          </cell>
          <cell r="I60">
            <v>-1.5664880896875006</v>
          </cell>
          <cell r="J60">
            <v>-1.5361869003750006</v>
          </cell>
          <cell r="K60">
            <v>-1.5058857110625006</v>
          </cell>
          <cell r="L60">
            <v>-1.4755845217500005</v>
          </cell>
          <cell r="M60">
            <v>-1.4452833324375005</v>
          </cell>
          <cell r="N60">
            <v>-1.4149821431250005</v>
          </cell>
          <cell r="O60">
            <v>-1.3846809538125004</v>
          </cell>
          <cell r="P60">
            <v>-1.3543797645000004</v>
          </cell>
          <cell r="Q60">
            <v>-1.3240785751875004</v>
          </cell>
          <cell r="R60">
            <v>-1.2937773858750004</v>
          </cell>
          <cell r="S60">
            <v>-1.2634761965625003</v>
          </cell>
          <cell r="T60">
            <v>-1.2331750072500003</v>
          </cell>
          <cell r="U60">
            <v>-1.2028738179375003</v>
          </cell>
          <cell r="V60">
            <v>-1.1725726286250002</v>
          </cell>
          <cell r="W60">
            <v>-1.1422714393125002</v>
          </cell>
          <cell r="X60">
            <v>-1.1119702500000002</v>
          </cell>
          <cell r="Y60">
            <v>-1.0832351250000003</v>
          </cell>
          <cell r="Z60">
            <v>-1.0545000000000002</v>
          </cell>
          <cell r="AA60">
            <v>-1.0272500000000002</v>
          </cell>
          <cell r="AB60">
            <v>-1</v>
          </cell>
          <cell r="AC60">
            <v>-0.8</v>
          </cell>
          <cell r="AD60">
            <v>-0.6</v>
          </cell>
          <cell r="AE60">
            <v>-0.4</v>
          </cell>
          <cell r="AF60">
            <v>-0.2</v>
          </cell>
          <cell r="AG60">
            <v>0</v>
          </cell>
          <cell r="AH60">
            <v>0.2</v>
          </cell>
          <cell r="AI60">
            <v>0.4</v>
          </cell>
          <cell r="AJ60">
            <v>0.6</v>
          </cell>
          <cell r="AK60">
            <v>0.8</v>
          </cell>
          <cell r="AL60">
            <v>1</v>
          </cell>
          <cell r="AM60">
            <v>1.2</v>
          </cell>
          <cell r="AN60">
            <v>1.4</v>
          </cell>
          <cell r="AO60">
            <v>1.6</v>
          </cell>
          <cell r="AP60">
            <v>1.8</v>
          </cell>
          <cell r="AQ60">
            <v>2</v>
          </cell>
          <cell r="AR60">
            <v>2.2000000000000002</v>
          </cell>
          <cell r="AS60">
            <v>2.4</v>
          </cell>
          <cell r="AT60">
            <v>2.6</v>
          </cell>
          <cell r="AU60">
            <v>2.8</v>
          </cell>
          <cell r="AV60">
            <v>3</v>
          </cell>
          <cell r="AW60">
            <v>3.2</v>
          </cell>
          <cell r="AX60">
            <v>3.4</v>
          </cell>
          <cell r="AY60">
            <v>3.6</v>
          </cell>
          <cell r="AZ60">
            <v>3.8</v>
          </cell>
          <cell r="BA60">
            <v>4</v>
          </cell>
          <cell r="BB60">
            <v>4.2</v>
          </cell>
          <cell r="BC60">
            <v>4.4000000000000004</v>
          </cell>
          <cell r="BD60">
            <v>4.5999999999999996</v>
          </cell>
          <cell r="BE60">
            <v>4.8</v>
          </cell>
          <cell r="BF60">
            <v>5</v>
          </cell>
          <cell r="BG60">
            <v>5.2</v>
          </cell>
          <cell r="BH60">
            <v>5.4</v>
          </cell>
          <cell r="BI60">
            <v>5.6</v>
          </cell>
          <cell r="BJ60">
            <v>5.8</v>
          </cell>
          <cell r="BK60">
            <v>6</v>
          </cell>
          <cell r="BL60">
            <v>6.2</v>
          </cell>
          <cell r="BM60">
            <v>6.4</v>
          </cell>
          <cell r="BN60">
            <v>6.6</v>
          </cell>
          <cell r="BO60">
            <v>6.8</v>
          </cell>
          <cell r="BP60">
            <v>7</v>
          </cell>
          <cell r="BQ60">
            <v>7.2</v>
          </cell>
          <cell r="BR60">
            <v>7.4</v>
          </cell>
          <cell r="BS60">
            <v>7.6</v>
          </cell>
          <cell r="BT60">
            <v>7.8</v>
          </cell>
          <cell r="BU60">
            <v>8</v>
          </cell>
          <cell r="BV60">
            <v>8.1999999999999993</v>
          </cell>
          <cell r="BW60">
            <v>8.4</v>
          </cell>
          <cell r="BX60">
            <v>8.6</v>
          </cell>
          <cell r="BY60">
            <v>8.7999999999999936</v>
          </cell>
          <cell r="BZ60">
            <v>9</v>
          </cell>
          <cell r="CA60">
            <v>9.1999999999999922</v>
          </cell>
          <cell r="CB60">
            <v>9.4</v>
          </cell>
          <cell r="CC60">
            <v>9.5999999999999908</v>
          </cell>
          <cell r="CD60">
            <v>9.8000000000000007</v>
          </cell>
          <cell r="CE60">
            <v>9.9999999999999893</v>
          </cell>
          <cell r="CF60">
            <v>10.199999999999999</v>
          </cell>
          <cell r="CG60">
            <v>10.4</v>
          </cell>
          <cell r="CH60">
            <v>10.6</v>
          </cell>
          <cell r="CI60">
            <v>10.8</v>
          </cell>
          <cell r="CJ60">
            <v>11</v>
          </cell>
          <cell r="CK60">
            <v>11.2</v>
          </cell>
          <cell r="CL60">
            <v>11.4</v>
          </cell>
          <cell r="CM60">
            <v>11.6</v>
          </cell>
          <cell r="CN60">
            <v>11.8</v>
          </cell>
          <cell r="CO60">
            <v>12</v>
          </cell>
          <cell r="CP60">
            <v>12.2</v>
          </cell>
          <cell r="CQ60">
            <v>12.4</v>
          </cell>
          <cell r="CR60">
            <v>12.6</v>
          </cell>
          <cell r="CS60">
            <v>12.8</v>
          </cell>
          <cell r="CT60">
            <v>13</v>
          </cell>
          <cell r="CU60">
            <v>13.2</v>
          </cell>
          <cell r="CV60">
            <v>13.4</v>
          </cell>
          <cell r="CW60">
            <v>13.6</v>
          </cell>
          <cell r="CX60">
            <v>13.8</v>
          </cell>
          <cell r="CY60">
            <v>14</v>
          </cell>
          <cell r="CZ60">
            <v>14.2</v>
          </cell>
        </row>
        <row r="61">
          <cell r="A61">
            <v>38504</v>
          </cell>
          <cell r="B61">
            <v>-1.7785964148750009</v>
          </cell>
          <cell r="C61">
            <v>-1.7482952255625008</v>
          </cell>
          <cell r="D61">
            <v>-1.7179940362500008</v>
          </cell>
          <cell r="E61">
            <v>-1.6876928469375008</v>
          </cell>
          <cell r="F61">
            <v>-1.6573916576250007</v>
          </cell>
          <cell r="G61">
            <v>-1.6270904683125007</v>
          </cell>
          <cell r="H61">
            <v>-1.5967892790000007</v>
          </cell>
          <cell r="I61">
            <v>-1.5664880896875006</v>
          </cell>
          <cell r="J61">
            <v>-1.5361869003750006</v>
          </cell>
          <cell r="K61">
            <v>-1.5058857110625006</v>
          </cell>
          <cell r="L61">
            <v>-1.4755845217500005</v>
          </cell>
          <cell r="M61">
            <v>-1.4452833324375005</v>
          </cell>
          <cell r="N61">
            <v>-1.4149821431250005</v>
          </cell>
          <cell r="O61">
            <v>-1.3846809538125004</v>
          </cell>
          <cell r="P61">
            <v>-1.3543797645000004</v>
          </cell>
          <cell r="Q61">
            <v>-1.3240785751875004</v>
          </cell>
          <cell r="R61">
            <v>-1.2937773858750004</v>
          </cell>
          <cell r="S61">
            <v>-1.2634761965625003</v>
          </cell>
          <cell r="T61">
            <v>-1.2331750072500003</v>
          </cell>
          <cell r="U61">
            <v>-1.2028738179375003</v>
          </cell>
          <cell r="V61">
            <v>-1.1725726286250002</v>
          </cell>
          <cell r="W61">
            <v>-1.1422714393125002</v>
          </cell>
          <cell r="X61">
            <v>-1.1119702500000002</v>
          </cell>
          <cell r="Y61">
            <v>-1.0832351250000003</v>
          </cell>
          <cell r="Z61">
            <v>-1.0545000000000002</v>
          </cell>
          <cell r="AA61">
            <v>-1.0272500000000002</v>
          </cell>
          <cell r="AB61">
            <v>-1</v>
          </cell>
          <cell r="AC61">
            <v>-0.8</v>
          </cell>
          <cell r="AD61">
            <v>-0.6</v>
          </cell>
          <cell r="AE61">
            <v>-0.4</v>
          </cell>
          <cell r="AF61">
            <v>-0.2</v>
          </cell>
          <cell r="AG61">
            <v>0</v>
          </cell>
          <cell r="AH61">
            <v>0.2</v>
          </cell>
          <cell r="AI61">
            <v>0.4</v>
          </cell>
          <cell r="AJ61">
            <v>0.6</v>
          </cell>
          <cell r="AK61">
            <v>0.8</v>
          </cell>
          <cell r="AL61">
            <v>1</v>
          </cell>
          <cell r="AM61">
            <v>1.2</v>
          </cell>
          <cell r="AN61">
            <v>1.4</v>
          </cell>
          <cell r="AO61">
            <v>1.6</v>
          </cell>
          <cell r="AP61">
            <v>1.8</v>
          </cell>
          <cell r="AQ61">
            <v>2</v>
          </cell>
          <cell r="AR61">
            <v>2.2000000000000002</v>
          </cell>
          <cell r="AS61">
            <v>2.4</v>
          </cell>
          <cell r="AT61">
            <v>2.6</v>
          </cell>
          <cell r="AU61">
            <v>2.8</v>
          </cell>
          <cell r="AV61">
            <v>3</v>
          </cell>
          <cell r="AW61">
            <v>3.2</v>
          </cell>
          <cell r="AX61">
            <v>3.4</v>
          </cell>
          <cell r="AY61">
            <v>3.6</v>
          </cell>
          <cell r="AZ61">
            <v>3.8</v>
          </cell>
          <cell r="BA61">
            <v>4</v>
          </cell>
          <cell r="BB61">
            <v>4.2</v>
          </cell>
          <cell r="BC61">
            <v>4.4000000000000004</v>
          </cell>
          <cell r="BD61">
            <v>4.5999999999999996</v>
          </cell>
          <cell r="BE61">
            <v>4.8</v>
          </cell>
          <cell r="BF61">
            <v>5</v>
          </cell>
          <cell r="BG61">
            <v>5.2</v>
          </cell>
          <cell r="BH61">
            <v>5.4</v>
          </cell>
          <cell r="BI61">
            <v>5.6</v>
          </cell>
          <cell r="BJ61">
            <v>5.8</v>
          </cell>
          <cell r="BK61">
            <v>6</v>
          </cell>
          <cell r="BL61">
            <v>6.2</v>
          </cell>
          <cell r="BM61">
            <v>6.4</v>
          </cell>
          <cell r="BN61">
            <v>6.6</v>
          </cell>
          <cell r="BO61">
            <v>6.8</v>
          </cell>
          <cell r="BP61">
            <v>7</v>
          </cell>
          <cell r="BQ61">
            <v>7.2</v>
          </cell>
          <cell r="BR61">
            <v>7.4</v>
          </cell>
          <cell r="BS61">
            <v>7.6</v>
          </cell>
          <cell r="BT61">
            <v>7.8</v>
          </cell>
          <cell r="BU61">
            <v>8</v>
          </cell>
          <cell r="BV61">
            <v>8.1999999999999993</v>
          </cell>
          <cell r="BW61">
            <v>8.4</v>
          </cell>
          <cell r="BX61">
            <v>8.6</v>
          </cell>
          <cell r="BY61">
            <v>8.7999999999999936</v>
          </cell>
          <cell r="BZ61">
            <v>9</v>
          </cell>
          <cell r="CA61">
            <v>9.1999999999999922</v>
          </cell>
          <cell r="CB61">
            <v>9.4</v>
          </cell>
          <cell r="CC61">
            <v>9.5999999999999908</v>
          </cell>
          <cell r="CD61">
            <v>9.8000000000000007</v>
          </cell>
          <cell r="CE61">
            <v>9.9999999999999893</v>
          </cell>
          <cell r="CF61">
            <v>10.199999999999999</v>
          </cell>
          <cell r="CG61">
            <v>10.4</v>
          </cell>
          <cell r="CH61">
            <v>10.6</v>
          </cell>
          <cell r="CI61">
            <v>10.8</v>
          </cell>
          <cell r="CJ61">
            <v>11</v>
          </cell>
          <cell r="CK61">
            <v>11.2</v>
          </cell>
          <cell r="CL61">
            <v>11.4</v>
          </cell>
          <cell r="CM61">
            <v>11.6</v>
          </cell>
          <cell r="CN61">
            <v>11.8</v>
          </cell>
          <cell r="CO61">
            <v>12</v>
          </cell>
          <cell r="CP61">
            <v>12.2</v>
          </cell>
          <cell r="CQ61">
            <v>12.4</v>
          </cell>
          <cell r="CR61">
            <v>12.6</v>
          </cell>
          <cell r="CS61">
            <v>12.8</v>
          </cell>
          <cell r="CT61">
            <v>13</v>
          </cell>
          <cell r="CU61">
            <v>13.2</v>
          </cell>
          <cell r="CV61">
            <v>13.4</v>
          </cell>
          <cell r="CW61">
            <v>13.6</v>
          </cell>
          <cell r="CX61">
            <v>13.8</v>
          </cell>
          <cell r="CY61">
            <v>14</v>
          </cell>
          <cell r="CZ61">
            <v>14.2</v>
          </cell>
        </row>
        <row r="62">
          <cell r="A62">
            <v>38534</v>
          </cell>
          <cell r="B62">
            <v>-1.7785964148750009</v>
          </cell>
          <cell r="C62">
            <v>-1.7482952255625008</v>
          </cell>
          <cell r="D62">
            <v>-1.7179940362500008</v>
          </cell>
          <cell r="E62">
            <v>-1.6876928469375008</v>
          </cell>
          <cell r="F62">
            <v>-1.6573916576250007</v>
          </cell>
          <cell r="G62">
            <v>-1.6270904683125007</v>
          </cell>
          <cell r="H62">
            <v>-1.5967892790000007</v>
          </cell>
          <cell r="I62">
            <v>-1.5664880896875006</v>
          </cell>
          <cell r="J62">
            <v>-1.5361869003750006</v>
          </cell>
          <cell r="K62">
            <v>-1.5058857110625006</v>
          </cell>
          <cell r="L62">
            <v>-1.4755845217500005</v>
          </cell>
          <cell r="M62">
            <v>-1.4452833324375005</v>
          </cell>
          <cell r="N62">
            <v>-1.4149821431250005</v>
          </cell>
          <cell r="O62">
            <v>-1.3846809538125004</v>
          </cell>
          <cell r="P62">
            <v>-1.3543797645000004</v>
          </cell>
          <cell r="Q62">
            <v>-1.3240785751875004</v>
          </cell>
          <cell r="R62">
            <v>-1.2937773858750004</v>
          </cell>
          <cell r="S62">
            <v>-1.2634761965625003</v>
          </cell>
          <cell r="T62">
            <v>-1.2331750072500003</v>
          </cell>
          <cell r="U62">
            <v>-1.2028738179375003</v>
          </cell>
          <cell r="V62">
            <v>-1.1725726286250002</v>
          </cell>
          <cell r="W62">
            <v>-1.1422714393125002</v>
          </cell>
          <cell r="X62">
            <v>-1.1119702500000002</v>
          </cell>
          <cell r="Y62">
            <v>-1.0832351250000003</v>
          </cell>
          <cell r="Z62">
            <v>-1.0545000000000002</v>
          </cell>
          <cell r="AA62">
            <v>-1.0272500000000002</v>
          </cell>
          <cell r="AB62">
            <v>-1</v>
          </cell>
          <cell r="AC62">
            <v>-0.8</v>
          </cell>
          <cell r="AD62">
            <v>-0.6</v>
          </cell>
          <cell r="AE62">
            <v>-0.4</v>
          </cell>
          <cell r="AF62">
            <v>-0.2</v>
          </cell>
          <cell r="AG62">
            <v>0</v>
          </cell>
          <cell r="AH62">
            <v>0.2</v>
          </cell>
          <cell r="AI62">
            <v>0.4</v>
          </cell>
          <cell r="AJ62">
            <v>0.6</v>
          </cell>
          <cell r="AK62">
            <v>0.8</v>
          </cell>
          <cell r="AL62">
            <v>1</v>
          </cell>
          <cell r="AM62">
            <v>1.2</v>
          </cell>
          <cell r="AN62">
            <v>1.4</v>
          </cell>
          <cell r="AO62">
            <v>1.6</v>
          </cell>
          <cell r="AP62">
            <v>1.8</v>
          </cell>
          <cell r="AQ62">
            <v>2</v>
          </cell>
          <cell r="AR62">
            <v>2.2000000000000002</v>
          </cell>
          <cell r="AS62">
            <v>2.4</v>
          </cell>
          <cell r="AT62">
            <v>2.6</v>
          </cell>
          <cell r="AU62">
            <v>2.8</v>
          </cell>
          <cell r="AV62">
            <v>3</v>
          </cell>
          <cell r="AW62">
            <v>3.2</v>
          </cell>
          <cell r="AX62">
            <v>3.4</v>
          </cell>
          <cell r="AY62">
            <v>3.6</v>
          </cell>
          <cell r="AZ62">
            <v>3.8</v>
          </cell>
          <cell r="BA62">
            <v>4</v>
          </cell>
          <cell r="BB62">
            <v>4.2</v>
          </cell>
          <cell r="BC62">
            <v>4.4000000000000004</v>
          </cell>
          <cell r="BD62">
            <v>4.5999999999999996</v>
          </cell>
          <cell r="BE62">
            <v>4.8</v>
          </cell>
          <cell r="BF62">
            <v>5</v>
          </cell>
          <cell r="BG62">
            <v>5.2</v>
          </cell>
          <cell r="BH62">
            <v>5.4</v>
          </cell>
          <cell r="BI62">
            <v>5.6</v>
          </cell>
          <cell r="BJ62">
            <v>5.8</v>
          </cell>
          <cell r="BK62">
            <v>6</v>
          </cell>
          <cell r="BL62">
            <v>6.2</v>
          </cell>
          <cell r="BM62">
            <v>6.4</v>
          </cell>
          <cell r="BN62">
            <v>6.6</v>
          </cell>
          <cell r="BO62">
            <v>6.8</v>
          </cell>
          <cell r="BP62">
            <v>7</v>
          </cell>
          <cell r="BQ62">
            <v>7.2</v>
          </cell>
          <cell r="BR62">
            <v>7.4</v>
          </cell>
          <cell r="BS62">
            <v>7.6</v>
          </cell>
          <cell r="BT62">
            <v>7.8</v>
          </cell>
          <cell r="BU62">
            <v>8</v>
          </cell>
          <cell r="BV62">
            <v>8.1999999999999993</v>
          </cell>
          <cell r="BW62">
            <v>8.4</v>
          </cell>
          <cell r="BX62">
            <v>8.6</v>
          </cell>
          <cell r="BY62">
            <v>8.7999999999999936</v>
          </cell>
          <cell r="BZ62">
            <v>9</v>
          </cell>
          <cell r="CA62">
            <v>9.1999999999999922</v>
          </cell>
          <cell r="CB62">
            <v>9.4</v>
          </cell>
          <cell r="CC62">
            <v>9.5999999999999908</v>
          </cell>
          <cell r="CD62">
            <v>9.8000000000000007</v>
          </cell>
          <cell r="CE62">
            <v>9.9999999999999893</v>
          </cell>
          <cell r="CF62">
            <v>10.199999999999999</v>
          </cell>
          <cell r="CG62">
            <v>10.4</v>
          </cell>
          <cell r="CH62">
            <v>10.6</v>
          </cell>
          <cell r="CI62">
            <v>10.8</v>
          </cell>
          <cell r="CJ62">
            <v>11</v>
          </cell>
          <cell r="CK62">
            <v>11.2</v>
          </cell>
          <cell r="CL62">
            <v>11.4</v>
          </cell>
          <cell r="CM62">
            <v>11.6</v>
          </cell>
          <cell r="CN62">
            <v>11.8</v>
          </cell>
          <cell r="CO62">
            <v>12</v>
          </cell>
          <cell r="CP62">
            <v>12.2</v>
          </cell>
          <cell r="CQ62">
            <v>12.4</v>
          </cell>
          <cell r="CR62">
            <v>12.6</v>
          </cell>
          <cell r="CS62">
            <v>12.8</v>
          </cell>
          <cell r="CT62">
            <v>13</v>
          </cell>
          <cell r="CU62">
            <v>13.2</v>
          </cell>
          <cell r="CV62">
            <v>13.4</v>
          </cell>
          <cell r="CW62">
            <v>13.6</v>
          </cell>
          <cell r="CX62">
            <v>13.8</v>
          </cell>
          <cell r="CY62">
            <v>14</v>
          </cell>
          <cell r="CZ62">
            <v>14.2</v>
          </cell>
        </row>
        <row r="63">
          <cell r="A63">
            <v>38565</v>
          </cell>
          <cell r="B63">
            <v>-1.7785964148750009</v>
          </cell>
          <cell r="C63">
            <v>-1.7482952255625008</v>
          </cell>
          <cell r="D63">
            <v>-1.7179940362500008</v>
          </cell>
          <cell r="E63">
            <v>-1.6876928469375008</v>
          </cell>
          <cell r="F63">
            <v>-1.6573916576250007</v>
          </cell>
          <cell r="G63">
            <v>-1.6270904683125007</v>
          </cell>
          <cell r="H63">
            <v>-1.5967892790000007</v>
          </cell>
          <cell r="I63">
            <v>-1.5664880896875006</v>
          </cell>
          <cell r="J63">
            <v>-1.5361869003750006</v>
          </cell>
          <cell r="K63">
            <v>-1.5058857110625006</v>
          </cell>
          <cell r="L63">
            <v>-1.4755845217500005</v>
          </cell>
          <cell r="M63">
            <v>-1.4452833324375005</v>
          </cell>
          <cell r="N63">
            <v>-1.4149821431250005</v>
          </cell>
          <cell r="O63">
            <v>-1.3846809538125004</v>
          </cell>
          <cell r="P63">
            <v>-1.3543797645000004</v>
          </cell>
          <cell r="Q63">
            <v>-1.3240785751875004</v>
          </cell>
          <cell r="R63">
            <v>-1.2937773858750004</v>
          </cell>
          <cell r="S63">
            <v>-1.2634761965625003</v>
          </cell>
          <cell r="T63">
            <v>-1.2331750072500003</v>
          </cell>
          <cell r="U63">
            <v>-1.2028738179375003</v>
          </cell>
          <cell r="V63">
            <v>-1.1725726286250002</v>
          </cell>
          <cell r="W63">
            <v>-1.1422714393125002</v>
          </cell>
          <cell r="X63">
            <v>-1.1119702500000002</v>
          </cell>
          <cell r="Y63">
            <v>-1.0832351250000003</v>
          </cell>
          <cell r="Z63">
            <v>-1.0545000000000002</v>
          </cell>
          <cell r="AA63">
            <v>-1.0272500000000002</v>
          </cell>
          <cell r="AB63">
            <v>-1</v>
          </cell>
          <cell r="AC63">
            <v>-0.8</v>
          </cell>
          <cell r="AD63">
            <v>-0.6</v>
          </cell>
          <cell r="AE63">
            <v>-0.4</v>
          </cell>
          <cell r="AF63">
            <v>-0.2</v>
          </cell>
          <cell r="AG63">
            <v>0</v>
          </cell>
          <cell r="AH63">
            <v>0.2</v>
          </cell>
          <cell r="AI63">
            <v>0.4</v>
          </cell>
          <cell r="AJ63">
            <v>0.6</v>
          </cell>
          <cell r="AK63">
            <v>0.8</v>
          </cell>
          <cell r="AL63">
            <v>1</v>
          </cell>
          <cell r="AM63">
            <v>1.2</v>
          </cell>
          <cell r="AN63">
            <v>1.4</v>
          </cell>
          <cell r="AO63">
            <v>1.6</v>
          </cell>
          <cell r="AP63">
            <v>1.8</v>
          </cell>
          <cell r="AQ63">
            <v>2</v>
          </cell>
          <cell r="AR63">
            <v>2.2000000000000002</v>
          </cell>
          <cell r="AS63">
            <v>2.4</v>
          </cell>
          <cell r="AT63">
            <v>2.6</v>
          </cell>
          <cell r="AU63">
            <v>2.8</v>
          </cell>
          <cell r="AV63">
            <v>3</v>
          </cell>
          <cell r="AW63">
            <v>3.2</v>
          </cell>
          <cell r="AX63">
            <v>3.4</v>
          </cell>
          <cell r="AY63">
            <v>3.6</v>
          </cell>
          <cell r="AZ63">
            <v>3.8</v>
          </cell>
          <cell r="BA63">
            <v>4</v>
          </cell>
          <cell r="BB63">
            <v>4.2</v>
          </cell>
          <cell r="BC63">
            <v>4.4000000000000004</v>
          </cell>
          <cell r="BD63">
            <v>4.5999999999999996</v>
          </cell>
          <cell r="BE63">
            <v>4.8</v>
          </cell>
          <cell r="BF63">
            <v>5</v>
          </cell>
          <cell r="BG63">
            <v>5.2</v>
          </cell>
          <cell r="BH63">
            <v>5.4</v>
          </cell>
          <cell r="BI63">
            <v>5.6</v>
          </cell>
          <cell r="BJ63">
            <v>5.8</v>
          </cell>
          <cell r="BK63">
            <v>6</v>
          </cell>
          <cell r="BL63">
            <v>6.2</v>
          </cell>
          <cell r="BM63">
            <v>6.4</v>
          </cell>
          <cell r="BN63">
            <v>6.6</v>
          </cell>
          <cell r="BO63">
            <v>6.8</v>
          </cell>
          <cell r="BP63">
            <v>7</v>
          </cell>
          <cell r="BQ63">
            <v>7.2</v>
          </cell>
          <cell r="BR63">
            <v>7.4</v>
          </cell>
          <cell r="BS63">
            <v>7.6</v>
          </cell>
          <cell r="BT63">
            <v>7.8</v>
          </cell>
          <cell r="BU63">
            <v>8</v>
          </cell>
          <cell r="BV63">
            <v>8.1999999999999993</v>
          </cell>
          <cell r="BW63">
            <v>8.4</v>
          </cell>
          <cell r="BX63">
            <v>8.6</v>
          </cell>
          <cell r="BY63">
            <v>8.7999999999999936</v>
          </cell>
          <cell r="BZ63">
            <v>9</v>
          </cell>
          <cell r="CA63">
            <v>9.1999999999999922</v>
          </cell>
          <cell r="CB63">
            <v>9.4</v>
          </cell>
          <cell r="CC63">
            <v>9.5999999999999908</v>
          </cell>
          <cell r="CD63">
            <v>9.8000000000000007</v>
          </cell>
          <cell r="CE63">
            <v>9.9999999999999893</v>
          </cell>
          <cell r="CF63">
            <v>10.199999999999999</v>
          </cell>
          <cell r="CG63">
            <v>10.4</v>
          </cell>
          <cell r="CH63">
            <v>10.6</v>
          </cell>
          <cell r="CI63">
            <v>10.8</v>
          </cell>
          <cell r="CJ63">
            <v>11</v>
          </cell>
          <cell r="CK63">
            <v>11.2</v>
          </cell>
          <cell r="CL63">
            <v>11.4</v>
          </cell>
          <cell r="CM63">
            <v>11.6</v>
          </cell>
          <cell r="CN63">
            <v>11.8</v>
          </cell>
          <cell r="CO63">
            <v>12</v>
          </cell>
          <cell r="CP63">
            <v>12.2</v>
          </cell>
          <cell r="CQ63">
            <v>12.4</v>
          </cell>
          <cell r="CR63">
            <v>12.6</v>
          </cell>
          <cell r="CS63">
            <v>12.8</v>
          </cell>
          <cell r="CT63">
            <v>13</v>
          </cell>
          <cell r="CU63">
            <v>13.2</v>
          </cell>
          <cell r="CV63">
            <v>13.4</v>
          </cell>
          <cell r="CW63">
            <v>13.6</v>
          </cell>
          <cell r="CX63">
            <v>13.8</v>
          </cell>
          <cell r="CY63">
            <v>14</v>
          </cell>
          <cell r="CZ63">
            <v>14.2</v>
          </cell>
        </row>
        <row r="64">
          <cell r="A64">
            <v>38596</v>
          </cell>
          <cell r="B64">
            <v>-1.7785964148750009</v>
          </cell>
          <cell r="C64">
            <v>-1.7482952255625008</v>
          </cell>
          <cell r="D64">
            <v>-1.7179940362500008</v>
          </cell>
          <cell r="E64">
            <v>-1.6876928469375008</v>
          </cell>
          <cell r="F64">
            <v>-1.6573916576250007</v>
          </cell>
          <cell r="G64">
            <v>-1.6270904683125007</v>
          </cell>
          <cell r="H64">
            <v>-1.5967892790000007</v>
          </cell>
          <cell r="I64">
            <v>-1.5664880896875006</v>
          </cell>
          <cell r="J64">
            <v>-1.5361869003750006</v>
          </cell>
          <cell r="K64">
            <v>-1.5058857110625006</v>
          </cell>
          <cell r="L64">
            <v>-1.4755845217500005</v>
          </cell>
          <cell r="M64">
            <v>-1.4452833324375005</v>
          </cell>
          <cell r="N64">
            <v>-1.4149821431250005</v>
          </cell>
          <cell r="O64">
            <v>-1.3846809538125004</v>
          </cell>
          <cell r="P64">
            <v>-1.3543797645000004</v>
          </cell>
          <cell r="Q64">
            <v>-1.3240785751875004</v>
          </cell>
          <cell r="R64">
            <v>-1.2937773858750004</v>
          </cell>
          <cell r="S64">
            <v>-1.2634761965625003</v>
          </cell>
          <cell r="T64">
            <v>-1.2331750072500003</v>
          </cell>
          <cell r="U64">
            <v>-1.2028738179375003</v>
          </cell>
          <cell r="V64">
            <v>-1.1725726286250002</v>
          </cell>
          <cell r="W64">
            <v>-1.1422714393125002</v>
          </cell>
          <cell r="X64">
            <v>-1.1119702500000002</v>
          </cell>
          <cell r="Y64">
            <v>-1.0832351250000003</v>
          </cell>
          <cell r="Z64">
            <v>-1.0545000000000002</v>
          </cell>
          <cell r="AA64">
            <v>-1.0272500000000002</v>
          </cell>
          <cell r="AB64">
            <v>-1</v>
          </cell>
          <cell r="AC64">
            <v>-0.8</v>
          </cell>
          <cell r="AD64">
            <v>-0.6</v>
          </cell>
          <cell r="AE64">
            <v>-0.4</v>
          </cell>
          <cell r="AF64">
            <v>-0.2</v>
          </cell>
          <cell r="AG64">
            <v>0</v>
          </cell>
          <cell r="AH64">
            <v>0.2</v>
          </cell>
          <cell r="AI64">
            <v>0.4</v>
          </cell>
          <cell r="AJ64">
            <v>0.6</v>
          </cell>
          <cell r="AK64">
            <v>0.8</v>
          </cell>
          <cell r="AL64">
            <v>1</v>
          </cell>
          <cell r="AM64">
            <v>1.2</v>
          </cell>
          <cell r="AN64">
            <v>1.4</v>
          </cell>
          <cell r="AO64">
            <v>1.6</v>
          </cell>
          <cell r="AP64">
            <v>1.8</v>
          </cell>
          <cell r="AQ64">
            <v>2</v>
          </cell>
          <cell r="AR64">
            <v>2.2000000000000002</v>
          </cell>
          <cell r="AS64">
            <v>2.4</v>
          </cell>
          <cell r="AT64">
            <v>2.6</v>
          </cell>
          <cell r="AU64">
            <v>2.8</v>
          </cell>
          <cell r="AV64">
            <v>3</v>
          </cell>
          <cell r="AW64">
            <v>3.2</v>
          </cell>
          <cell r="AX64">
            <v>3.4</v>
          </cell>
          <cell r="AY64">
            <v>3.6</v>
          </cell>
          <cell r="AZ64">
            <v>3.8</v>
          </cell>
          <cell r="BA64">
            <v>4</v>
          </cell>
          <cell r="BB64">
            <v>4.2</v>
          </cell>
          <cell r="BC64">
            <v>4.4000000000000004</v>
          </cell>
          <cell r="BD64">
            <v>4.5999999999999996</v>
          </cell>
          <cell r="BE64">
            <v>4.8</v>
          </cell>
          <cell r="BF64">
            <v>5</v>
          </cell>
          <cell r="BG64">
            <v>5.2</v>
          </cell>
          <cell r="BH64">
            <v>5.4</v>
          </cell>
          <cell r="BI64">
            <v>5.6</v>
          </cell>
          <cell r="BJ64">
            <v>5.8</v>
          </cell>
          <cell r="BK64">
            <v>6</v>
          </cell>
          <cell r="BL64">
            <v>6.2</v>
          </cell>
          <cell r="BM64">
            <v>6.4</v>
          </cell>
          <cell r="BN64">
            <v>6.6</v>
          </cell>
          <cell r="BO64">
            <v>6.8</v>
          </cell>
          <cell r="BP64">
            <v>7</v>
          </cell>
          <cell r="BQ64">
            <v>7.2</v>
          </cell>
          <cell r="BR64">
            <v>7.4</v>
          </cell>
          <cell r="BS64">
            <v>7.6</v>
          </cell>
          <cell r="BT64">
            <v>7.8</v>
          </cell>
          <cell r="BU64">
            <v>8</v>
          </cell>
          <cell r="BV64">
            <v>8.1999999999999993</v>
          </cell>
          <cell r="BW64">
            <v>8.4</v>
          </cell>
          <cell r="BX64">
            <v>8.6</v>
          </cell>
          <cell r="BY64">
            <v>8.7999999999999936</v>
          </cell>
          <cell r="BZ64">
            <v>9</v>
          </cell>
          <cell r="CA64">
            <v>9.1999999999999922</v>
          </cell>
          <cell r="CB64">
            <v>9.4</v>
          </cell>
          <cell r="CC64">
            <v>9.5999999999999908</v>
          </cell>
          <cell r="CD64">
            <v>9.8000000000000007</v>
          </cell>
          <cell r="CE64">
            <v>9.9999999999999893</v>
          </cell>
          <cell r="CF64">
            <v>10.199999999999999</v>
          </cell>
          <cell r="CG64">
            <v>10.4</v>
          </cell>
          <cell r="CH64">
            <v>10.6</v>
          </cell>
          <cell r="CI64">
            <v>10.8</v>
          </cell>
          <cell r="CJ64">
            <v>11</v>
          </cell>
          <cell r="CK64">
            <v>11.2</v>
          </cell>
          <cell r="CL64">
            <v>11.4</v>
          </cell>
          <cell r="CM64">
            <v>11.6</v>
          </cell>
          <cell r="CN64">
            <v>11.8</v>
          </cell>
          <cell r="CO64">
            <v>12</v>
          </cell>
          <cell r="CP64">
            <v>12.2</v>
          </cell>
          <cell r="CQ64">
            <v>12.4</v>
          </cell>
          <cell r="CR64">
            <v>12.6</v>
          </cell>
          <cell r="CS64">
            <v>12.8</v>
          </cell>
          <cell r="CT64">
            <v>13</v>
          </cell>
          <cell r="CU64">
            <v>13.2</v>
          </cell>
          <cell r="CV64">
            <v>13.4</v>
          </cell>
          <cell r="CW64">
            <v>13.6</v>
          </cell>
          <cell r="CX64">
            <v>13.8</v>
          </cell>
          <cell r="CY64">
            <v>14</v>
          </cell>
          <cell r="CZ64">
            <v>14.2</v>
          </cell>
        </row>
        <row r="65">
          <cell r="A65">
            <v>38626</v>
          </cell>
          <cell r="B65">
            <v>-1.7785964148750009</v>
          </cell>
          <cell r="C65">
            <v>-1.7482952255625008</v>
          </cell>
          <cell r="D65">
            <v>-1.7179940362500008</v>
          </cell>
          <cell r="E65">
            <v>-1.6876928469375008</v>
          </cell>
          <cell r="F65">
            <v>-1.6573916576250007</v>
          </cell>
          <cell r="G65">
            <v>-1.6270904683125007</v>
          </cell>
          <cell r="H65">
            <v>-1.5967892790000007</v>
          </cell>
          <cell r="I65">
            <v>-1.5664880896875006</v>
          </cell>
          <cell r="J65">
            <v>-1.5361869003750006</v>
          </cell>
          <cell r="K65">
            <v>-1.5058857110625006</v>
          </cell>
          <cell r="L65">
            <v>-1.4755845217500005</v>
          </cell>
          <cell r="M65">
            <v>-1.4452833324375005</v>
          </cell>
          <cell r="N65">
            <v>-1.4149821431250005</v>
          </cell>
          <cell r="O65">
            <v>-1.3846809538125004</v>
          </cell>
          <cell r="P65">
            <v>-1.3543797645000004</v>
          </cell>
          <cell r="Q65">
            <v>-1.3240785751875004</v>
          </cell>
          <cell r="R65">
            <v>-1.2937773858750004</v>
          </cell>
          <cell r="S65">
            <v>-1.2634761965625003</v>
          </cell>
          <cell r="T65">
            <v>-1.2331750072500003</v>
          </cell>
          <cell r="U65">
            <v>-1.2028738179375003</v>
          </cell>
          <cell r="V65">
            <v>-1.1725726286250002</v>
          </cell>
          <cell r="W65">
            <v>-1.1422714393125002</v>
          </cell>
          <cell r="X65">
            <v>-1.1119702500000002</v>
          </cell>
          <cell r="Y65">
            <v>-1.0832351250000003</v>
          </cell>
          <cell r="Z65">
            <v>-1.0545000000000002</v>
          </cell>
          <cell r="AA65">
            <v>-1.0272500000000002</v>
          </cell>
          <cell r="AB65">
            <v>-1</v>
          </cell>
          <cell r="AC65">
            <v>-0.8</v>
          </cell>
          <cell r="AD65">
            <v>-0.6</v>
          </cell>
          <cell r="AE65">
            <v>-0.4</v>
          </cell>
          <cell r="AF65">
            <v>-0.2</v>
          </cell>
          <cell r="AG65">
            <v>0</v>
          </cell>
          <cell r="AH65">
            <v>0.2</v>
          </cell>
          <cell r="AI65">
            <v>0.4</v>
          </cell>
          <cell r="AJ65">
            <v>0.6</v>
          </cell>
          <cell r="AK65">
            <v>0.8</v>
          </cell>
          <cell r="AL65">
            <v>1</v>
          </cell>
          <cell r="AM65">
            <v>1.2</v>
          </cell>
          <cell r="AN65">
            <v>1.4</v>
          </cell>
          <cell r="AO65">
            <v>1.6</v>
          </cell>
          <cell r="AP65">
            <v>1.8</v>
          </cell>
          <cell r="AQ65">
            <v>2</v>
          </cell>
          <cell r="AR65">
            <v>2.2000000000000002</v>
          </cell>
          <cell r="AS65">
            <v>2.4</v>
          </cell>
          <cell r="AT65">
            <v>2.6</v>
          </cell>
          <cell r="AU65">
            <v>2.8</v>
          </cell>
          <cell r="AV65">
            <v>3</v>
          </cell>
          <cell r="AW65">
            <v>3.2</v>
          </cell>
          <cell r="AX65">
            <v>3.4</v>
          </cell>
          <cell r="AY65">
            <v>3.6</v>
          </cell>
          <cell r="AZ65">
            <v>3.8</v>
          </cell>
          <cell r="BA65">
            <v>4</v>
          </cell>
          <cell r="BB65">
            <v>4.2</v>
          </cell>
          <cell r="BC65">
            <v>4.4000000000000004</v>
          </cell>
          <cell r="BD65">
            <v>4.5999999999999996</v>
          </cell>
          <cell r="BE65">
            <v>4.8</v>
          </cell>
          <cell r="BF65">
            <v>5</v>
          </cell>
          <cell r="BG65">
            <v>5.2</v>
          </cell>
          <cell r="BH65">
            <v>5.4</v>
          </cell>
          <cell r="BI65">
            <v>5.6</v>
          </cell>
          <cell r="BJ65">
            <v>5.8</v>
          </cell>
          <cell r="BK65">
            <v>6</v>
          </cell>
          <cell r="BL65">
            <v>6.2</v>
          </cell>
          <cell r="BM65">
            <v>6.4</v>
          </cell>
          <cell r="BN65">
            <v>6.6</v>
          </cell>
          <cell r="BO65">
            <v>6.8</v>
          </cell>
          <cell r="BP65">
            <v>7</v>
          </cell>
          <cell r="BQ65">
            <v>7.2</v>
          </cell>
          <cell r="BR65">
            <v>7.4</v>
          </cell>
          <cell r="BS65">
            <v>7.6</v>
          </cell>
          <cell r="BT65">
            <v>7.8</v>
          </cell>
          <cell r="BU65">
            <v>8</v>
          </cell>
          <cell r="BV65">
            <v>8.1999999999999993</v>
          </cell>
          <cell r="BW65">
            <v>8.4</v>
          </cell>
          <cell r="BX65">
            <v>8.6</v>
          </cell>
          <cell r="BY65">
            <v>8.7999999999999936</v>
          </cell>
          <cell r="BZ65">
            <v>9</v>
          </cell>
          <cell r="CA65">
            <v>9.1999999999999922</v>
          </cell>
          <cell r="CB65">
            <v>9.4</v>
          </cell>
          <cell r="CC65">
            <v>9.5999999999999908</v>
          </cell>
          <cell r="CD65">
            <v>9.8000000000000007</v>
          </cell>
          <cell r="CE65">
            <v>9.9999999999999893</v>
          </cell>
          <cell r="CF65">
            <v>10.199999999999999</v>
          </cell>
          <cell r="CG65">
            <v>10.4</v>
          </cell>
          <cell r="CH65">
            <v>10.6</v>
          </cell>
          <cell r="CI65">
            <v>10.8</v>
          </cell>
          <cell r="CJ65">
            <v>11</v>
          </cell>
          <cell r="CK65">
            <v>11.2</v>
          </cell>
          <cell r="CL65">
            <v>11.4</v>
          </cell>
          <cell r="CM65">
            <v>11.6</v>
          </cell>
          <cell r="CN65">
            <v>11.8</v>
          </cell>
          <cell r="CO65">
            <v>12</v>
          </cell>
          <cell r="CP65">
            <v>12.2</v>
          </cell>
          <cell r="CQ65">
            <v>12.4</v>
          </cell>
          <cell r="CR65">
            <v>12.6</v>
          </cell>
          <cell r="CS65">
            <v>12.8</v>
          </cell>
          <cell r="CT65">
            <v>13</v>
          </cell>
          <cell r="CU65">
            <v>13.2</v>
          </cell>
          <cell r="CV65">
            <v>13.4</v>
          </cell>
          <cell r="CW65">
            <v>13.6</v>
          </cell>
          <cell r="CX65">
            <v>13.8</v>
          </cell>
          <cell r="CY65">
            <v>14</v>
          </cell>
          <cell r="CZ65">
            <v>14.2</v>
          </cell>
        </row>
        <row r="66">
          <cell r="A66">
            <v>38657</v>
          </cell>
          <cell r="B66">
            <v>-1.7785964148750009</v>
          </cell>
          <cell r="C66">
            <v>-1.7482952255625008</v>
          </cell>
          <cell r="D66">
            <v>-1.7179940362500008</v>
          </cell>
          <cell r="E66">
            <v>-1.6876928469375008</v>
          </cell>
          <cell r="F66">
            <v>-1.6573916576250007</v>
          </cell>
          <cell r="G66">
            <v>-1.6270904683125007</v>
          </cell>
          <cell r="H66">
            <v>-1.5967892790000007</v>
          </cell>
          <cell r="I66">
            <v>-1.5664880896875006</v>
          </cell>
          <cell r="J66">
            <v>-1.5361869003750006</v>
          </cell>
          <cell r="K66">
            <v>-1.5058857110625006</v>
          </cell>
          <cell r="L66">
            <v>-1.4755845217500005</v>
          </cell>
          <cell r="M66">
            <v>-1.4452833324375005</v>
          </cell>
          <cell r="N66">
            <v>-1.4149821431250005</v>
          </cell>
          <cell r="O66">
            <v>-1.3846809538125004</v>
          </cell>
          <cell r="P66">
            <v>-1.3543797645000004</v>
          </cell>
          <cell r="Q66">
            <v>-1.3240785751875004</v>
          </cell>
          <cell r="R66">
            <v>-1.2937773858750004</v>
          </cell>
          <cell r="S66">
            <v>-1.2634761965625003</v>
          </cell>
          <cell r="T66">
            <v>-1.2331750072500003</v>
          </cell>
          <cell r="U66">
            <v>-1.2028738179375003</v>
          </cell>
          <cell r="V66">
            <v>-1.1725726286250002</v>
          </cell>
          <cell r="W66">
            <v>-1.1422714393125002</v>
          </cell>
          <cell r="X66">
            <v>-1.1119702500000002</v>
          </cell>
          <cell r="Y66">
            <v>-1.0832351250000003</v>
          </cell>
          <cell r="Z66">
            <v>-1.0545000000000002</v>
          </cell>
          <cell r="AA66">
            <v>-1.0272500000000002</v>
          </cell>
          <cell r="AB66">
            <v>-1</v>
          </cell>
          <cell r="AC66">
            <v>-0.8</v>
          </cell>
          <cell r="AD66">
            <v>-0.6</v>
          </cell>
          <cell r="AE66">
            <v>-0.4</v>
          </cell>
          <cell r="AF66">
            <v>-0.2</v>
          </cell>
          <cell r="AG66">
            <v>0</v>
          </cell>
          <cell r="AH66">
            <v>0.2</v>
          </cell>
          <cell r="AI66">
            <v>0.4</v>
          </cell>
          <cell r="AJ66">
            <v>0.6</v>
          </cell>
          <cell r="AK66">
            <v>0.8</v>
          </cell>
          <cell r="AL66">
            <v>1</v>
          </cell>
          <cell r="AM66">
            <v>1.2</v>
          </cell>
          <cell r="AN66">
            <v>1.4</v>
          </cell>
          <cell r="AO66">
            <v>1.6</v>
          </cell>
          <cell r="AP66">
            <v>1.8</v>
          </cell>
          <cell r="AQ66">
            <v>2</v>
          </cell>
          <cell r="AR66">
            <v>2.2000000000000002</v>
          </cell>
          <cell r="AS66">
            <v>2.4</v>
          </cell>
          <cell r="AT66">
            <v>2.6</v>
          </cell>
          <cell r="AU66">
            <v>2.8</v>
          </cell>
          <cell r="AV66">
            <v>3</v>
          </cell>
          <cell r="AW66">
            <v>3.2</v>
          </cell>
          <cell r="AX66">
            <v>3.4</v>
          </cell>
          <cell r="AY66">
            <v>3.6</v>
          </cell>
          <cell r="AZ66">
            <v>3.8</v>
          </cell>
          <cell r="BA66">
            <v>4</v>
          </cell>
          <cell r="BB66">
            <v>4.2</v>
          </cell>
          <cell r="BC66">
            <v>4.4000000000000004</v>
          </cell>
          <cell r="BD66">
            <v>4.5999999999999996</v>
          </cell>
          <cell r="BE66">
            <v>4.8</v>
          </cell>
          <cell r="BF66">
            <v>5</v>
          </cell>
          <cell r="BG66">
            <v>5.2</v>
          </cell>
          <cell r="BH66">
            <v>5.4</v>
          </cell>
          <cell r="BI66">
            <v>5.6</v>
          </cell>
          <cell r="BJ66">
            <v>5.8</v>
          </cell>
          <cell r="BK66">
            <v>6</v>
          </cell>
          <cell r="BL66">
            <v>6.2</v>
          </cell>
          <cell r="BM66">
            <v>6.4</v>
          </cell>
          <cell r="BN66">
            <v>6.6</v>
          </cell>
          <cell r="BO66">
            <v>6.8</v>
          </cell>
          <cell r="BP66">
            <v>7</v>
          </cell>
          <cell r="BQ66">
            <v>7.2</v>
          </cell>
          <cell r="BR66">
            <v>7.4</v>
          </cell>
          <cell r="BS66">
            <v>7.6</v>
          </cell>
          <cell r="BT66">
            <v>7.8</v>
          </cell>
          <cell r="BU66">
            <v>8</v>
          </cell>
          <cell r="BV66">
            <v>8.1999999999999993</v>
          </cell>
          <cell r="BW66">
            <v>8.4</v>
          </cell>
          <cell r="BX66">
            <v>8.6</v>
          </cell>
          <cell r="BY66">
            <v>8.7999999999999936</v>
          </cell>
          <cell r="BZ66">
            <v>9</v>
          </cell>
          <cell r="CA66">
            <v>9.1999999999999922</v>
          </cell>
          <cell r="CB66">
            <v>9.4</v>
          </cell>
          <cell r="CC66">
            <v>9.5999999999999908</v>
          </cell>
          <cell r="CD66">
            <v>9.8000000000000007</v>
          </cell>
          <cell r="CE66">
            <v>9.9999999999999893</v>
          </cell>
          <cell r="CF66">
            <v>10.199999999999999</v>
          </cell>
          <cell r="CG66">
            <v>10.4</v>
          </cell>
          <cell r="CH66">
            <v>10.6</v>
          </cell>
          <cell r="CI66">
            <v>10.8</v>
          </cell>
          <cell r="CJ66">
            <v>11</v>
          </cell>
          <cell r="CK66">
            <v>11.2</v>
          </cell>
          <cell r="CL66">
            <v>11.4</v>
          </cell>
          <cell r="CM66">
            <v>11.6</v>
          </cell>
          <cell r="CN66">
            <v>11.8</v>
          </cell>
          <cell r="CO66">
            <v>12</v>
          </cell>
          <cell r="CP66">
            <v>12.2</v>
          </cell>
          <cell r="CQ66">
            <v>12.4</v>
          </cell>
          <cell r="CR66">
            <v>12.6</v>
          </cell>
          <cell r="CS66">
            <v>12.8</v>
          </cell>
          <cell r="CT66">
            <v>13</v>
          </cell>
          <cell r="CU66">
            <v>13.2</v>
          </cell>
          <cell r="CV66">
            <v>13.4</v>
          </cell>
          <cell r="CW66">
            <v>13.6</v>
          </cell>
          <cell r="CX66">
            <v>13.8</v>
          </cell>
          <cell r="CY66">
            <v>14</v>
          </cell>
          <cell r="CZ66">
            <v>14.2</v>
          </cell>
        </row>
        <row r="67">
          <cell r="A67">
            <v>38687</v>
          </cell>
          <cell r="B67">
            <v>-1.7785964148750009</v>
          </cell>
          <cell r="C67">
            <v>-1.7482952255625008</v>
          </cell>
          <cell r="D67">
            <v>-1.7179940362500008</v>
          </cell>
          <cell r="E67">
            <v>-1.6876928469375008</v>
          </cell>
          <cell r="F67">
            <v>-1.6573916576250007</v>
          </cell>
          <cell r="G67">
            <v>-1.6270904683125007</v>
          </cell>
          <cell r="H67">
            <v>-1.5967892790000007</v>
          </cell>
          <cell r="I67">
            <v>-1.5664880896875006</v>
          </cell>
          <cell r="J67">
            <v>-1.5361869003750006</v>
          </cell>
          <cell r="K67">
            <v>-1.5058857110625006</v>
          </cell>
          <cell r="L67">
            <v>-1.4755845217500005</v>
          </cell>
          <cell r="M67">
            <v>-1.4452833324375005</v>
          </cell>
          <cell r="N67">
            <v>-1.4149821431250005</v>
          </cell>
          <cell r="O67">
            <v>-1.3846809538125004</v>
          </cell>
          <cell r="P67">
            <v>-1.3543797645000004</v>
          </cell>
          <cell r="Q67">
            <v>-1.3240785751875004</v>
          </cell>
          <cell r="R67">
            <v>-1.2937773858750004</v>
          </cell>
          <cell r="S67">
            <v>-1.2634761965625003</v>
          </cell>
          <cell r="T67">
            <v>-1.2331750072500003</v>
          </cell>
          <cell r="U67">
            <v>-1.2028738179375003</v>
          </cell>
          <cell r="V67">
            <v>-1.1725726286250002</v>
          </cell>
          <cell r="W67">
            <v>-1.1422714393125002</v>
          </cell>
          <cell r="X67">
            <v>-1.1119702500000002</v>
          </cell>
          <cell r="Y67">
            <v>-1.0832351250000003</v>
          </cell>
          <cell r="Z67">
            <v>-1.0545000000000002</v>
          </cell>
          <cell r="AA67">
            <v>-1.0272500000000002</v>
          </cell>
          <cell r="AB67">
            <v>-1</v>
          </cell>
          <cell r="AC67">
            <v>-0.8</v>
          </cell>
          <cell r="AD67">
            <v>-0.6</v>
          </cell>
          <cell r="AE67">
            <v>-0.4</v>
          </cell>
          <cell r="AF67">
            <v>-0.2</v>
          </cell>
          <cell r="AG67">
            <v>0</v>
          </cell>
          <cell r="AH67">
            <v>0.2</v>
          </cell>
          <cell r="AI67">
            <v>0.4</v>
          </cell>
          <cell r="AJ67">
            <v>0.6</v>
          </cell>
          <cell r="AK67">
            <v>0.8</v>
          </cell>
          <cell r="AL67">
            <v>1</v>
          </cell>
          <cell r="AM67">
            <v>1.2</v>
          </cell>
          <cell r="AN67">
            <v>1.4</v>
          </cell>
          <cell r="AO67">
            <v>1.6</v>
          </cell>
          <cell r="AP67">
            <v>1.8</v>
          </cell>
          <cell r="AQ67">
            <v>2</v>
          </cell>
          <cell r="AR67">
            <v>2.2000000000000002</v>
          </cell>
          <cell r="AS67">
            <v>2.4</v>
          </cell>
          <cell r="AT67">
            <v>2.6</v>
          </cell>
          <cell r="AU67">
            <v>2.8</v>
          </cell>
          <cell r="AV67">
            <v>3</v>
          </cell>
          <cell r="AW67">
            <v>3.2</v>
          </cell>
          <cell r="AX67">
            <v>3.4</v>
          </cell>
          <cell r="AY67">
            <v>3.6</v>
          </cell>
          <cell r="AZ67">
            <v>3.8</v>
          </cell>
          <cell r="BA67">
            <v>4</v>
          </cell>
          <cell r="BB67">
            <v>4.2</v>
          </cell>
          <cell r="BC67">
            <v>4.4000000000000004</v>
          </cell>
          <cell r="BD67">
            <v>4.5999999999999996</v>
          </cell>
          <cell r="BE67">
            <v>4.8</v>
          </cell>
          <cell r="BF67">
            <v>5</v>
          </cell>
          <cell r="BG67">
            <v>5.2</v>
          </cell>
          <cell r="BH67">
            <v>5.4</v>
          </cell>
          <cell r="BI67">
            <v>5.6</v>
          </cell>
          <cell r="BJ67">
            <v>5.8</v>
          </cell>
          <cell r="BK67">
            <v>6</v>
          </cell>
          <cell r="BL67">
            <v>6.2</v>
          </cell>
          <cell r="BM67">
            <v>6.4</v>
          </cell>
          <cell r="BN67">
            <v>6.6</v>
          </cell>
          <cell r="BO67">
            <v>6.8</v>
          </cell>
          <cell r="BP67">
            <v>7</v>
          </cell>
          <cell r="BQ67">
            <v>7.2</v>
          </cell>
          <cell r="BR67">
            <v>7.4</v>
          </cell>
          <cell r="BS67">
            <v>7.6</v>
          </cell>
          <cell r="BT67">
            <v>7.8</v>
          </cell>
          <cell r="BU67">
            <v>8</v>
          </cell>
          <cell r="BV67">
            <v>8.1999999999999993</v>
          </cell>
          <cell r="BW67">
            <v>8.4</v>
          </cell>
          <cell r="BX67">
            <v>8.6</v>
          </cell>
          <cell r="BY67">
            <v>8.7999999999999936</v>
          </cell>
          <cell r="BZ67">
            <v>9</v>
          </cell>
          <cell r="CA67">
            <v>9.1999999999999922</v>
          </cell>
          <cell r="CB67">
            <v>9.4</v>
          </cell>
          <cell r="CC67">
            <v>9.5999999999999908</v>
          </cell>
          <cell r="CD67">
            <v>9.8000000000000007</v>
          </cell>
          <cell r="CE67">
            <v>9.9999999999999893</v>
          </cell>
          <cell r="CF67">
            <v>10.199999999999999</v>
          </cell>
          <cell r="CG67">
            <v>10.4</v>
          </cell>
          <cell r="CH67">
            <v>10.6</v>
          </cell>
          <cell r="CI67">
            <v>10.8</v>
          </cell>
          <cell r="CJ67">
            <v>11</v>
          </cell>
          <cell r="CK67">
            <v>11.2</v>
          </cell>
          <cell r="CL67">
            <v>11.4</v>
          </cell>
          <cell r="CM67">
            <v>11.6</v>
          </cell>
          <cell r="CN67">
            <v>11.8</v>
          </cell>
          <cell r="CO67">
            <v>12</v>
          </cell>
          <cell r="CP67">
            <v>12.2</v>
          </cell>
          <cell r="CQ67">
            <v>12.4</v>
          </cell>
          <cell r="CR67">
            <v>12.6</v>
          </cell>
          <cell r="CS67">
            <v>12.8</v>
          </cell>
          <cell r="CT67">
            <v>13</v>
          </cell>
          <cell r="CU67">
            <v>13.2</v>
          </cell>
          <cell r="CV67">
            <v>13.4</v>
          </cell>
          <cell r="CW67">
            <v>13.6</v>
          </cell>
          <cell r="CX67">
            <v>13.8</v>
          </cell>
          <cell r="CY67">
            <v>14</v>
          </cell>
          <cell r="CZ67">
            <v>14.2</v>
          </cell>
        </row>
        <row r="68">
          <cell r="A68">
            <v>38718</v>
          </cell>
          <cell r="B68">
            <v>-1.7785964148750009</v>
          </cell>
          <cell r="C68">
            <v>-1.7482952255625008</v>
          </cell>
          <cell r="D68">
            <v>-1.7179940362500008</v>
          </cell>
          <cell r="E68">
            <v>-1.6876928469375008</v>
          </cell>
          <cell r="F68">
            <v>-1.6573916576250007</v>
          </cell>
          <cell r="G68">
            <v>-1.6270904683125007</v>
          </cell>
          <cell r="H68">
            <v>-1.5967892790000007</v>
          </cell>
          <cell r="I68">
            <v>-1.5664880896875006</v>
          </cell>
          <cell r="J68">
            <v>-1.5361869003750006</v>
          </cell>
          <cell r="K68">
            <v>-1.5058857110625006</v>
          </cell>
          <cell r="L68">
            <v>-1.4755845217500005</v>
          </cell>
          <cell r="M68">
            <v>-1.4452833324375005</v>
          </cell>
          <cell r="N68">
            <v>-1.4149821431250005</v>
          </cell>
          <cell r="O68">
            <v>-1.3846809538125004</v>
          </cell>
          <cell r="P68">
            <v>-1.3543797645000004</v>
          </cell>
          <cell r="Q68">
            <v>-1.3240785751875004</v>
          </cell>
          <cell r="R68">
            <v>-1.2937773858750004</v>
          </cell>
          <cell r="S68">
            <v>-1.2634761965625003</v>
          </cell>
          <cell r="T68">
            <v>-1.2331750072500003</v>
          </cell>
          <cell r="U68">
            <v>-1.2028738179375003</v>
          </cell>
          <cell r="V68">
            <v>-1.1725726286250002</v>
          </cell>
          <cell r="W68">
            <v>-1.1422714393125002</v>
          </cell>
          <cell r="X68">
            <v>-1.1119702500000002</v>
          </cell>
          <cell r="Y68">
            <v>-1.0832351250000003</v>
          </cell>
          <cell r="Z68">
            <v>-1.0545000000000002</v>
          </cell>
          <cell r="AA68">
            <v>-1.0272500000000002</v>
          </cell>
          <cell r="AB68">
            <v>-1</v>
          </cell>
          <cell r="AC68">
            <v>-0.8</v>
          </cell>
          <cell r="AD68">
            <v>-0.6</v>
          </cell>
          <cell r="AE68">
            <v>-0.4</v>
          </cell>
          <cell r="AF68">
            <v>-0.2</v>
          </cell>
          <cell r="AG68">
            <v>0</v>
          </cell>
          <cell r="AH68">
            <v>0.2</v>
          </cell>
          <cell r="AI68">
            <v>0.4</v>
          </cell>
          <cell r="AJ68">
            <v>0.6</v>
          </cell>
          <cell r="AK68">
            <v>0.8</v>
          </cell>
          <cell r="AL68">
            <v>1</v>
          </cell>
          <cell r="AM68">
            <v>1.2</v>
          </cell>
          <cell r="AN68">
            <v>1.4</v>
          </cell>
          <cell r="AO68">
            <v>1.6</v>
          </cell>
          <cell r="AP68">
            <v>1.8</v>
          </cell>
          <cell r="AQ68">
            <v>2</v>
          </cell>
          <cell r="AR68">
            <v>2.2000000000000002</v>
          </cell>
          <cell r="AS68">
            <v>2.4</v>
          </cell>
          <cell r="AT68">
            <v>2.6</v>
          </cell>
          <cell r="AU68">
            <v>2.8</v>
          </cell>
          <cell r="AV68">
            <v>3</v>
          </cell>
          <cell r="AW68">
            <v>3.2</v>
          </cell>
          <cell r="AX68">
            <v>3.4</v>
          </cell>
          <cell r="AY68">
            <v>3.6</v>
          </cell>
          <cell r="AZ68">
            <v>3.8</v>
          </cell>
          <cell r="BA68">
            <v>4</v>
          </cell>
          <cell r="BB68">
            <v>4.2</v>
          </cell>
          <cell r="BC68">
            <v>4.4000000000000004</v>
          </cell>
          <cell r="BD68">
            <v>4.5999999999999996</v>
          </cell>
          <cell r="BE68">
            <v>4.8</v>
          </cell>
          <cell r="BF68">
            <v>5</v>
          </cell>
          <cell r="BG68">
            <v>5.2</v>
          </cell>
          <cell r="BH68">
            <v>5.4</v>
          </cell>
          <cell r="BI68">
            <v>5.6</v>
          </cell>
          <cell r="BJ68">
            <v>5.8</v>
          </cell>
          <cell r="BK68">
            <v>6</v>
          </cell>
          <cell r="BL68">
            <v>6.2</v>
          </cell>
          <cell r="BM68">
            <v>6.4</v>
          </cell>
          <cell r="BN68">
            <v>6.6</v>
          </cell>
          <cell r="BO68">
            <v>6.8</v>
          </cell>
          <cell r="BP68">
            <v>7</v>
          </cell>
          <cell r="BQ68">
            <v>7.2</v>
          </cell>
          <cell r="BR68">
            <v>7.4</v>
          </cell>
          <cell r="BS68">
            <v>7.6</v>
          </cell>
          <cell r="BT68">
            <v>7.8</v>
          </cell>
          <cell r="BU68">
            <v>8</v>
          </cell>
          <cell r="BV68">
            <v>8.1999999999999993</v>
          </cell>
          <cell r="BW68">
            <v>8.4</v>
          </cell>
          <cell r="BX68">
            <v>8.6</v>
          </cell>
          <cell r="BY68">
            <v>8.7999999999999936</v>
          </cell>
          <cell r="BZ68">
            <v>9</v>
          </cell>
          <cell r="CA68">
            <v>9.1999999999999922</v>
          </cell>
          <cell r="CB68">
            <v>9.4</v>
          </cell>
          <cell r="CC68">
            <v>9.5999999999999908</v>
          </cell>
          <cell r="CD68">
            <v>9.8000000000000007</v>
          </cell>
          <cell r="CE68">
            <v>9.9999999999999893</v>
          </cell>
          <cell r="CF68">
            <v>10.199999999999999</v>
          </cell>
          <cell r="CG68">
            <v>10.4</v>
          </cell>
          <cell r="CH68">
            <v>10.6</v>
          </cell>
          <cell r="CI68">
            <v>10.8</v>
          </cell>
          <cell r="CJ68">
            <v>11</v>
          </cell>
          <cell r="CK68">
            <v>11.2</v>
          </cell>
          <cell r="CL68">
            <v>11.4</v>
          </cell>
          <cell r="CM68">
            <v>11.6</v>
          </cell>
          <cell r="CN68">
            <v>11.8</v>
          </cell>
          <cell r="CO68">
            <v>12</v>
          </cell>
          <cell r="CP68">
            <v>12.2</v>
          </cell>
          <cell r="CQ68">
            <v>12.4</v>
          </cell>
          <cell r="CR68">
            <v>12.6</v>
          </cell>
          <cell r="CS68">
            <v>12.8</v>
          </cell>
          <cell r="CT68">
            <v>13</v>
          </cell>
          <cell r="CU68">
            <v>13.2</v>
          </cell>
          <cell r="CV68">
            <v>13.4</v>
          </cell>
          <cell r="CW68">
            <v>13.6</v>
          </cell>
          <cell r="CX68">
            <v>13.8</v>
          </cell>
          <cell r="CY68">
            <v>14</v>
          </cell>
          <cell r="CZ68">
            <v>14.2</v>
          </cell>
        </row>
        <row r="69">
          <cell r="A69">
            <v>38749</v>
          </cell>
          <cell r="B69">
            <v>-1.7785964148750009</v>
          </cell>
          <cell r="C69">
            <v>-1.7482952255625008</v>
          </cell>
          <cell r="D69">
            <v>-1.7179940362500008</v>
          </cell>
          <cell r="E69">
            <v>-1.6876928469375008</v>
          </cell>
          <cell r="F69">
            <v>-1.6573916576250007</v>
          </cell>
          <cell r="G69">
            <v>-1.6270904683125007</v>
          </cell>
          <cell r="H69">
            <v>-1.5967892790000007</v>
          </cell>
          <cell r="I69">
            <v>-1.5664880896875006</v>
          </cell>
          <cell r="J69">
            <v>-1.5361869003750006</v>
          </cell>
          <cell r="K69">
            <v>-1.5058857110625006</v>
          </cell>
          <cell r="L69">
            <v>-1.4755845217500005</v>
          </cell>
          <cell r="M69">
            <v>-1.4452833324375005</v>
          </cell>
          <cell r="N69">
            <v>-1.4149821431250005</v>
          </cell>
          <cell r="O69">
            <v>-1.3846809538125004</v>
          </cell>
          <cell r="P69">
            <v>-1.3543797645000004</v>
          </cell>
          <cell r="Q69">
            <v>-1.3240785751875004</v>
          </cell>
          <cell r="R69">
            <v>-1.2937773858750004</v>
          </cell>
          <cell r="S69">
            <v>-1.2634761965625003</v>
          </cell>
          <cell r="T69">
            <v>-1.2331750072500003</v>
          </cell>
          <cell r="U69">
            <v>-1.2028738179375003</v>
          </cell>
          <cell r="V69">
            <v>-1.1725726286250002</v>
          </cell>
          <cell r="W69">
            <v>-1.1422714393125002</v>
          </cell>
          <cell r="X69">
            <v>-1.1119702500000002</v>
          </cell>
          <cell r="Y69">
            <v>-1.0832351250000003</v>
          </cell>
          <cell r="Z69">
            <v>-1.0545000000000002</v>
          </cell>
          <cell r="AA69">
            <v>-1.0272500000000002</v>
          </cell>
          <cell r="AB69">
            <v>-1</v>
          </cell>
          <cell r="AC69">
            <v>-0.8</v>
          </cell>
          <cell r="AD69">
            <v>-0.6</v>
          </cell>
          <cell r="AE69">
            <v>-0.4</v>
          </cell>
          <cell r="AF69">
            <v>-0.2</v>
          </cell>
          <cell r="AG69">
            <v>0</v>
          </cell>
          <cell r="AH69">
            <v>0.2</v>
          </cell>
          <cell r="AI69">
            <v>0.4</v>
          </cell>
          <cell r="AJ69">
            <v>0.6</v>
          </cell>
          <cell r="AK69">
            <v>0.8</v>
          </cell>
          <cell r="AL69">
            <v>1</v>
          </cell>
          <cell r="AM69">
            <v>1.2</v>
          </cell>
          <cell r="AN69">
            <v>1.4</v>
          </cell>
          <cell r="AO69">
            <v>1.6</v>
          </cell>
          <cell r="AP69">
            <v>1.8</v>
          </cell>
          <cell r="AQ69">
            <v>2</v>
          </cell>
          <cell r="AR69">
            <v>2.2000000000000002</v>
          </cell>
          <cell r="AS69">
            <v>2.4</v>
          </cell>
          <cell r="AT69">
            <v>2.6</v>
          </cell>
          <cell r="AU69">
            <v>2.8</v>
          </cell>
          <cell r="AV69">
            <v>3</v>
          </cell>
          <cell r="AW69">
            <v>3.2</v>
          </cell>
          <cell r="AX69">
            <v>3.4</v>
          </cell>
          <cell r="AY69">
            <v>3.6</v>
          </cell>
          <cell r="AZ69">
            <v>3.8</v>
          </cell>
          <cell r="BA69">
            <v>4</v>
          </cell>
          <cell r="BB69">
            <v>4.2</v>
          </cell>
          <cell r="BC69">
            <v>4.4000000000000004</v>
          </cell>
          <cell r="BD69">
            <v>4.5999999999999996</v>
          </cell>
          <cell r="BE69">
            <v>4.8</v>
          </cell>
          <cell r="BF69">
            <v>5</v>
          </cell>
          <cell r="BG69">
            <v>5.2</v>
          </cell>
          <cell r="BH69">
            <v>5.4</v>
          </cell>
          <cell r="BI69">
            <v>5.6</v>
          </cell>
          <cell r="BJ69">
            <v>5.8</v>
          </cell>
          <cell r="BK69">
            <v>6</v>
          </cell>
          <cell r="BL69">
            <v>6.2</v>
          </cell>
          <cell r="BM69">
            <v>6.4</v>
          </cell>
          <cell r="BN69">
            <v>6.6</v>
          </cell>
          <cell r="BO69">
            <v>6.8</v>
          </cell>
          <cell r="BP69">
            <v>7</v>
          </cell>
          <cell r="BQ69">
            <v>7.2</v>
          </cell>
          <cell r="BR69">
            <v>7.4</v>
          </cell>
          <cell r="BS69">
            <v>7.6</v>
          </cell>
          <cell r="BT69">
            <v>7.8</v>
          </cell>
          <cell r="BU69">
            <v>8</v>
          </cell>
          <cell r="BV69">
            <v>8.1999999999999993</v>
          </cell>
          <cell r="BW69">
            <v>8.4</v>
          </cell>
          <cell r="BX69">
            <v>8.6</v>
          </cell>
          <cell r="BY69">
            <v>8.7999999999999936</v>
          </cell>
          <cell r="BZ69">
            <v>9</v>
          </cell>
          <cell r="CA69">
            <v>9.1999999999999922</v>
          </cell>
          <cell r="CB69">
            <v>9.4</v>
          </cell>
          <cell r="CC69">
            <v>9.5999999999999908</v>
          </cell>
          <cell r="CD69">
            <v>9.8000000000000007</v>
          </cell>
          <cell r="CE69">
            <v>9.9999999999999893</v>
          </cell>
          <cell r="CF69">
            <v>10.199999999999999</v>
          </cell>
          <cell r="CG69">
            <v>10.4</v>
          </cell>
          <cell r="CH69">
            <v>10.6</v>
          </cell>
          <cell r="CI69">
            <v>10.8</v>
          </cell>
          <cell r="CJ69">
            <v>11</v>
          </cell>
          <cell r="CK69">
            <v>11.2</v>
          </cell>
          <cell r="CL69">
            <v>11.4</v>
          </cell>
          <cell r="CM69">
            <v>11.6</v>
          </cell>
          <cell r="CN69">
            <v>11.8</v>
          </cell>
          <cell r="CO69">
            <v>12</v>
          </cell>
          <cell r="CP69">
            <v>12.2</v>
          </cell>
          <cell r="CQ69">
            <v>12.4</v>
          </cell>
          <cell r="CR69">
            <v>12.6</v>
          </cell>
          <cell r="CS69">
            <v>12.8</v>
          </cell>
          <cell r="CT69">
            <v>13</v>
          </cell>
          <cell r="CU69">
            <v>13.2</v>
          </cell>
          <cell r="CV69">
            <v>13.4</v>
          </cell>
          <cell r="CW69">
            <v>13.6</v>
          </cell>
          <cell r="CX69">
            <v>13.8</v>
          </cell>
          <cell r="CY69">
            <v>14</v>
          </cell>
          <cell r="CZ69">
            <v>14.2</v>
          </cell>
        </row>
        <row r="70">
          <cell r="A70">
            <v>38777</v>
          </cell>
          <cell r="B70">
            <v>-1.7785964148750009</v>
          </cell>
          <cell r="C70">
            <v>-1.7482952255625008</v>
          </cell>
          <cell r="D70">
            <v>-1.7179940362500008</v>
          </cell>
          <cell r="E70">
            <v>-1.6876928469375008</v>
          </cell>
          <cell r="F70">
            <v>-1.6573916576250007</v>
          </cell>
          <cell r="G70">
            <v>-1.6270904683125007</v>
          </cell>
          <cell r="H70">
            <v>-1.5967892790000007</v>
          </cell>
          <cell r="I70">
            <v>-1.5664880896875006</v>
          </cell>
          <cell r="J70">
            <v>-1.5361869003750006</v>
          </cell>
          <cell r="K70">
            <v>-1.5058857110625006</v>
          </cell>
          <cell r="L70">
            <v>-1.4755845217500005</v>
          </cell>
          <cell r="M70">
            <v>-1.4452833324375005</v>
          </cell>
          <cell r="N70">
            <v>-1.4149821431250005</v>
          </cell>
          <cell r="O70">
            <v>-1.3846809538125004</v>
          </cell>
          <cell r="P70">
            <v>-1.3543797645000004</v>
          </cell>
          <cell r="Q70">
            <v>-1.3240785751875004</v>
          </cell>
          <cell r="R70">
            <v>-1.2937773858750004</v>
          </cell>
          <cell r="S70">
            <v>-1.2634761965625003</v>
          </cell>
          <cell r="T70">
            <v>-1.2331750072500003</v>
          </cell>
          <cell r="U70">
            <v>-1.2028738179375003</v>
          </cell>
          <cell r="V70">
            <v>-1.1725726286250002</v>
          </cell>
          <cell r="W70">
            <v>-1.1422714393125002</v>
          </cell>
          <cell r="X70">
            <v>-1.1119702500000002</v>
          </cell>
          <cell r="Y70">
            <v>-1.0832351250000003</v>
          </cell>
          <cell r="Z70">
            <v>-1.0545000000000002</v>
          </cell>
          <cell r="AA70">
            <v>-1.0272500000000002</v>
          </cell>
          <cell r="AB70">
            <v>-1</v>
          </cell>
          <cell r="AC70">
            <v>-0.8</v>
          </cell>
          <cell r="AD70">
            <v>-0.6</v>
          </cell>
          <cell r="AE70">
            <v>-0.4</v>
          </cell>
          <cell r="AF70">
            <v>-0.2</v>
          </cell>
          <cell r="AG70">
            <v>0</v>
          </cell>
          <cell r="AH70">
            <v>0.2</v>
          </cell>
          <cell r="AI70">
            <v>0.4</v>
          </cell>
          <cell r="AJ70">
            <v>0.6</v>
          </cell>
          <cell r="AK70">
            <v>0.8</v>
          </cell>
          <cell r="AL70">
            <v>1</v>
          </cell>
          <cell r="AM70">
            <v>1.2</v>
          </cell>
          <cell r="AN70">
            <v>1.4</v>
          </cell>
          <cell r="AO70">
            <v>1.6</v>
          </cell>
          <cell r="AP70">
            <v>1.8</v>
          </cell>
          <cell r="AQ70">
            <v>2</v>
          </cell>
          <cell r="AR70">
            <v>2.2000000000000002</v>
          </cell>
          <cell r="AS70">
            <v>2.4</v>
          </cell>
          <cell r="AT70">
            <v>2.6</v>
          </cell>
          <cell r="AU70">
            <v>2.8</v>
          </cell>
          <cell r="AV70">
            <v>3</v>
          </cell>
          <cell r="AW70">
            <v>3.2</v>
          </cell>
          <cell r="AX70">
            <v>3.4</v>
          </cell>
          <cell r="AY70">
            <v>3.6</v>
          </cell>
          <cell r="AZ70">
            <v>3.8</v>
          </cell>
          <cell r="BA70">
            <v>4</v>
          </cell>
          <cell r="BB70">
            <v>4.2</v>
          </cell>
          <cell r="BC70">
            <v>4.4000000000000004</v>
          </cell>
          <cell r="BD70">
            <v>4.5999999999999996</v>
          </cell>
          <cell r="BE70">
            <v>4.8</v>
          </cell>
          <cell r="BF70">
            <v>5</v>
          </cell>
          <cell r="BG70">
            <v>5.2</v>
          </cell>
          <cell r="BH70">
            <v>5.4</v>
          </cell>
          <cell r="BI70">
            <v>5.6</v>
          </cell>
          <cell r="BJ70">
            <v>5.8</v>
          </cell>
          <cell r="BK70">
            <v>6</v>
          </cell>
          <cell r="BL70">
            <v>6.2</v>
          </cell>
          <cell r="BM70">
            <v>6.4</v>
          </cell>
          <cell r="BN70">
            <v>6.6</v>
          </cell>
          <cell r="BO70">
            <v>6.8</v>
          </cell>
          <cell r="BP70">
            <v>7</v>
          </cell>
          <cell r="BQ70">
            <v>7.2</v>
          </cell>
          <cell r="BR70">
            <v>7.4</v>
          </cell>
          <cell r="BS70">
            <v>7.6</v>
          </cell>
          <cell r="BT70">
            <v>7.8</v>
          </cell>
          <cell r="BU70">
            <v>8</v>
          </cell>
          <cell r="BV70">
            <v>8.1999999999999993</v>
          </cell>
          <cell r="BW70">
            <v>8.4</v>
          </cell>
          <cell r="BX70">
            <v>8.6</v>
          </cell>
          <cell r="BY70">
            <v>8.7999999999999936</v>
          </cell>
          <cell r="BZ70">
            <v>9</v>
          </cell>
          <cell r="CA70">
            <v>9.1999999999999922</v>
          </cell>
          <cell r="CB70">
            <v>9.4</v>
          </cell>
          <cell r="CC70">
            <v>9.5999999999999908</v>
          </cell>
          <cell r="CD70">
            <v>9.8000000000000007</v>
          </cell>
          <cell r="CE70">
            <v>9.9999999999999893</v>
          </cell>
          <cell r="CF70">
            <v>10.199999999999999</v>
          </cell>
          <cell r="CG70">
            <v>10.4</v>
          </cell>
          <cell r="CH70">
            <v>10.6</v>
          </cell>
          <cell r="CI70">
            <v>10.8</v>
          </cell>
          <cell r="CJ70">
            <v>11</v>
          </cell>
          <cell r="CK70">
            <v>11.2</v>
          </cell>
          <cell r="CL70">
            <v>11.4</v>
          </cell>
          <cell r="CM70">
            <v>11.6</v>
          </cell>
          <cell r="CN70">
            <v>11.8</v>
          </cell>
          <cell r="CO70">
            <v>12</v>
          </cell>
          <cell r="CP70">
            <v>12.2</v>
          </cell>
          <cell r="CQ70">
            <v>12.4</v>
          </cell>
          <cell r="CR70">
            <v>12.6</v>
          </cell>
          <cell r="CS70">
            <v>12.8</v>
          </cell>
          <cell r="CT70">
            <v>13</v>
          </cell>
          <cell r="CU70">
            <v>13.2</v>
          </cell>
          <cell r="CV70">
            <v>13.4</v>
          </cell>
          <cell r="CW70">
            <v>13.6</v>
          </cell>
          <cell r="CX70">
            <v>13.8</v>
          </cell>
          <cell r="CY70">
            <v>14</v>
          </cell>
          <cell r="CZ70">
            <v>14.2</v>
          </cell>
        </row>
        <row r="71">
          <cell r="A71">
            <v>38808</v>
          </cell>
          <cell r="B71">
            <v>-1.7785964148750009</v>
          </cell>
          <cell r="C71">
            <v>-1.7482952255625008</v>
          </cell>
          <cell r="D71">
            <v>-1.7179940362500008</v>
          </cell>
          <cell r="E71">
            <v>-1.6876928469375008</v>
          </cell>
          <cell r="F71">
            <v>-1.6573916576250007</v>
          </cell>
          <cell r="G71">
            <v>-1.6270904683125007</v>
          </cell>
          <cell r="H71">
            <v>-1.5967892790000007</v>
          </cell>
          <cell r="I71">
            <v>-1.5664880896875006</v>
          </cell>
          <cell r="J71">
            <v>-1.5361869003750006</v>
          </cell>
          <cell r="K71">
            <v>-1.5058857110625006</v>
          </cell>
          <cell r="L71">
            <v>-1.4755845217500005</v>
          </cell>
          <cell r="M71">
            <v>-1.4452833324375005</v>
          </cell>
          <cell r="N71">
            <v>-1.4149821431250005</v>
          </cell>
          <cell r="O71">
            <v>-1.3846809538125004</v>
          </cell>
          <cell r="P71">
            <v>-1.3543797645000004</v>
          </cell>
          <cell r="Q71">
            <v>-1.3240785751875004</v>
          </cell>
          <cell r="R71">
            <v>-1.2937773858750004</v>
          </cell>
          <cell r="S71">
            <v>-1.2634761965625003</v>
          </cell>
          <cell r="T71">
            <v>-1.2331750072500003</v>
          </cell>
          <cell r="U71">
            <v>-1.2028738179375003</v>
          </cell>
          <cell r="V71">
            <v>-1.1725726286250002</v>
          </cell>
          <cell r="W71">
            <v>-1.1422714393125002</v>
          </cell>
          <cell r="X71">
            <v>-1.1119702500000002</v>
          </cell>
          <cell r="Y71">
            <v>-1.0832351250000003</v>
          </cell>
          <cell r="Z71">
            <v>-1.0545000000000002</v>
          </cell>
          <cell r="AA71">
            <v>-1.0272500000000002</v>
          </cell>
          <cell r="AB71">
            <v>-1</v>
          </cell>
          <cell r="AC71">
            <v>-0.8</v>
          </cell>
          <cell r="AD71">
            <v>-0.6</v>
          </cell>
          <cell r="AE71">
            <v>-0.4</v>
          </cell>
          <cell r="AF71">
            <v>-0.2</v>
          </cell>
          <cell r="AG71">
            <v>0</v>
          </cell>
          <cell r="AH71">
            <v>0.2</v>
          </cell>
          <cell r="AI71">
            <v>0.4</v>
          </cell>
          <cell r="AJ71">
            <v>0.6</v>
          </cell>
          <cell r="AK71">
            <v>0.8</v>
          </cell>
          <cell r="AL71">
            <v>1</v>
          </cell>
          <cell r="AM71">
            <v>1.2</v>
          </cell>
          <cell r="AN71">
            <v>1.4</v>
          </cell>
          <cell r="AO71">
            <v>1.6</v>
          </cell>
          <cell r="AP71">
            <v>1.8</v>
          </cell>
          <cell r="AQ71">
            <v>2</v>
          </cell>
          <cell r="AR71">
            <v>2.2000000000000002</v>
          </cell>
          <cell r="AS71">
            <v>2.4</v>
          </cell>
          <cell r="AT71">
            <v>2.6</v>
          </cell>
          <cell r="AU71">
            <v>2.8</v>
          </cell>
          <cell r="AV71">
            <v>3</v>
          </cell>
          <cell r="AW71">
            <v>3.2</v>
          </cell>
          <cell r="AX71">
            <v>3.4</v>
          </cell>
          <cell r="AY71">
            <v>3.6</v>
          </cell>
          <cell r="AZ71">
            <v>3.8</v>
          </cell>
          <cell r="BA71">
            <v>4</v>
          </cell>
          <cell r="BB71">
            <v>4.2</v>
          </cell>
          <cell r="BC71">
            <v>4.4000000000000004</v>
          </cell>
          <cell r="BD71">
            <v>4.5999999999999996</v>
          </cell>
          <cell r="BE71">
            <v>4.8</v>
          </cell>
          <cell r="BF71">
            <v>5</v>
          </cell>
          <cell r="BG71">
            <v>5.2</v>
          </cell>
          <cell r="BH71">
            <v>5.4</v>
          </cell>
          <cell r="BI71">
            <v>5.6</v>
          </cell>
          <cell r="BJ71">
            <v>5.8</v>
          </cell>
          <cell r="BK71">
            <v>6</v>
          </cell>
          <cell r="BL71">
            <v>6.2</v>
          </cell>
          <cell r="BM71">
            <v>6.4</v>
          </cell>
          <cell r="BN71">
            <v>6.6</v>
          </cell>
          <cell r="BO71">
            <v>6.8</v>
          </cell>
          <cell r="BP71">
            <v>7</v>
          </cell>
          <cell r="BQ71">
            <v>7.2</v>
          </cell>
          <cell r="BR71">
            <v>7.4</v>
          </cell>
          <cell r="BS71">
            <v>7.6</v>
          </cell>
          <cell r="BT71">
            <v>7.8</v>
          </cell>
          <cell r="BU71">
            <v>8</v>
          </cell>
          <cell r="BV71">
            <v>8.1999999999999993</v>
          </cell>
          <cell r="BW71">
            <v>8.4</v>
          </cell>
          <cell r="BX71">
            <v>8.6</v>
          </cell>
          <cell r="BY71">
            <v>8.7999999999999936</v>
          </cell>
          <cell r="BZ71">
            <v>9</v>
          </cell>
          <cell r="CA71">
            <v>9.1999999999999922</v>
          </cell>
          <cell r="CB71">
            <v>9.4</v>
          </cell>
          <cell r="CC71">
            <v>9.5999999999999908</v>
          </cell>
          <cell r="CD71">
            <v>9.8000000000000007</v>
          </cell>
          <cell r="CE71">
            <v>9.9999999999999893</v>
          </cell>
          <cell r="CF71">
            <v>10.199999999999999</v>
          </cell>
          <cell r="CG71">
            <v>10.4</v>
          </cell>
          <cell r="CH71">
            <v>10.6</v>
          </cell>
          <cell r="CI71">
            <v>10.8</v>
          </cell>
          <cell r="CJ71">
            <v>11</v>
          </cell>
          <cell r="CK71">
            <v>11.2</v>
          </cell>
          <cell r="CL71">
            <v>11.4</v>
          </cell>
          <cell r="CM71">
            <v>11.6</v>
          </cell>
          <cell r="CN71">
            <v>11.8</v>
          </cell>
          <cell r="CO71">
            <v>12</v>
          </cell>
          <cell r="CP71">
            <v>12.2</v>
          </cell>
          <cell r="CQ71">
            <v>12.4</v>
          </cell>
          <cell r="CR71">
            <v>12.6</v>
          </cell>
          <cell r="CS71">
            <v>12.8</v>
          </cell>
          <cell r="CT71">
            <v>13</v>
          </cell>
          <cell r="CU71">
            <v>13.2</v>
          </cell>
          <cell r="CV71">
            <v>13.4</v>
          </cell>
          <cell r="CW71">
            <v>13.6</v>
          </cell>
          <cell r="CX71">
            <v>13.8</v>
          </cell>
          <cell r="CY71">
            <v>14</v>
          </cell>
          <cell r="CZ71">
            <v>14.2</v>
          </cell>
        </row>
        <row r="72">
          <cell r="A72">
            <v>38838</v>
          </cell>
          <cell r="B72">
            <v>-1.7785964148750009</v>
          </cell>
          <cell r="C72">
            <v>-1.7482952255625008</v>
          </cell>
          <cell r="D72">
            <v>-1.7179940362500008</v>
          </cell>
          <cell r="E72">
            <v>-1.6876928469375008</v>
          </cell>
          <cell r="F72">
            <v>-1.6573916576250007</v>
          </cell>
          <cell r="G72">
            <v>-1.6270904683125007</v>
          </cell>
          <cell r="H72">
            <v>-1.5967892790000007</v>
          </cell>
          <cell r="I72">
            <v>-1.5664880896875006</v>
          </cell>
          <cell r="J72">
            <v>-1.5361869003750006</v>
          </cell>
          <cell r="K72">
            <v>-1.5058857110625006</v>
          </cell>
          <cell r="L72">
            <v>-1.4755845217500005</v>
          </cell>
          <cell r="M72">
            <v>-1.4452833324375005</v>
          </cell>
          <cell r="N72">
            <v>-1.4149821431250005</v>
          </cell>
          <cell r="O72">
            <v>-1.3846809538125004</v>
          </cell>
          <cell r="P72">
            <v>-1.3543797645000004</v>
          </cell>
          <cell r="Q72">
            <v>-1.3240785751875004</v>
          </cell>
          <cell r="R72">
            <v>-1.2937773858750004</v>
          </cell>
          <cell r="S72">
            <v>-1.2634761965625003</v>
          </cell>
          <cell r="T72">
            <v>-1.2331750072500003</v>
          </cell>
          <cell r="U72">
            <v>-1.2028738179375003</v>
          </cell>
          <cell r="V72">
            <v>-1.1725726286250002</v>
          </cell>
          <cell r="W72">
            <v>-1.1422714393125002</v>
          </cell>
          <cell r="X72">
            <v>-1.1119702500000002</v>
          </cell>
          <cell r="Y72">
            <v>-1.0832351250000003</v>
          </cell>
          <cell r="Z72">
            <v>-1.0545000000000002</v>
          </cell>
          <cell r="AA72">
            <v>-1.0272500000000002</v>
          </cell>
          <cell r="AB72">
            <v>-1</v>
          </cell>
          <cell r="AC72">
            <v>-0.8</v>
          </cell>
          <cell r="AD72">
            <v>-0.6</v>
          </cell>
          <cell r="AE72">
            <v>-0.4</v>
          </cell>
          <cell r="AF72">
            <v>-0.2</v>
          </cell>
          <cell r="AG72">
            <v>0</v>
          </cell>
          <cell r="AH72">
            <v>0.2</v>
          </cell>
          <cell r="AI72">
            <v>0.4</v>
          </cell>
          <cell r="AJ72">
            <v>0.6</v>
          </cell>
          <cell r="AK72">
            <v>0.8</v>
          </cell>
          <cell r="AL72">
            <v>1</v>
          </cell>
          <cell r="AM72">
            <v>1.2</v>
          </cell>
          <cell r="AN72">
            <v>1.4</v>
          </cell>
          <cell r="AO72">
            <v>1.6</v>
          </cell>
          <cell r="AP72">
            <v>1.8</v>
          </cell>
          <cell r="AQ72">
            <v>2</v>
          </cell>
          <cell r="AR72">
            <v>2.2000000000000002</v>
          </cell>
          <cell r="AS72">
            <v>2.4</v>
          </cell>
          <cell r="AT72">
            <v>2.6</v>
          </cell>
          <cell r="AU72">
            <v>2.8</v>
          </cell>
          <cell r="AV72">
            <v>3</v>
          </cell>
          <cell r="AW72">
            <v>3.2</v>
          </cell>
          <cell r="AX72">
            <v>3.4</v>
          </cell>
          <cell r="AY72">
            <v>3.6</v>
          </cell>
          <cell r="AZ72">
            <v>3.8</v>
          </cell>
          <cell r="BA72">
            <v>4</v>
          </cell>
          <cell r="BB72">
            <v>4.2</v>
          </cell>
          <cell r="BC72">
            <v>4.4000000000000004</v>
          </cell>
          <cell r="BD72">
            <v>4.5999999999999996</v>
          </cell>
          <cell r="BE72">
            <v>4.8</v>
          </cell>
          <cell r="BF72">
            <v>5</v>
          </cell>
          <cell r="BG72">
            <v>5.2</v>
          </cell>
          <cell r="BH72">
            <v>5.4</v>
          </cell>
          <cell r="BI72">
            <v>5.6</v>
          </cell>
          <cell r="BJ72">
            <v>5.8</v>
          </cell>
          <cell r="BK72">
            <v>6</v>
          </cell>
          <cell r="BL72">
            <v>6.2</v>
          </cell>
          <cell r="BM72">
            <v>6.4</v>
          </cell>
          <cell r="BN72">
            <v>6.6</v>
          </cell>
          <cell r="BO72">
            <v>6.8</v>
          </cell>
          <cell r="BP72">
            <v>7</v>
          </cell>
          <cell r="BQ72">
            <v>7.2</v>
          </cell>
          <cell r="BR72">
            <v>7.4</v>
          </cell>
          <cell r="BS72">
            <v>7.6</v>
          </cell>
          <cell r="BT72">
            <v>7.8</v>
          </cell>
          <cell r="BU72">
            <v>8</v>
          </cell>
          <cell r="BV72">
            <v>8.1999999999999993</v>
          </cell>
          <cell r="BW72">
            <v>8.4</v>
          </cell>
          <cell r="BX72">
            <v>8.6</v>
          </cell>
          <cell r="BY72">
            <v>8.7999999999999936</v>
          </cell>
          <cell r="BZ72">
            <v>9</v>
          </cell>
          <cell r="CA72">
            <v>9.1999999999999922</v>
          </cell>
          <cell r="CB72">
            <v>9.4</v>
          </cell>
          <cell r="CC72">
            <v>9.5999999999999908</v>
          </cell>
          <cell r="CD72">
            <v>9.8000000000000007</v>
          </cell>
          <cell r="CE72">
            <v>9.9999999999999893</v>
          </cell>
          <cell r="CF72">
            <v>10.199999999999999</v>
          </cell>
          <cell r="CG72">
            <v>10.4</v>
          </cell>
          <cell r="CH72">
            <v>10.6</v>
          </cell>
          <cell r="CI72">
            <v>10.8</v>
          </cell>
          <cell r="CJ72">
            <v>11</v>
          </cell>
          <cell r="CK72">
            <v>11.2</v>
          </cell>
          <cell r="CL72">
            <v>11.4</v>
          </cell>
          <cell r="CM72">
            <v>11.6</v>
          </cell>
          <cell r="CN72">
            <v>11.8</v>
          </cell>
          <cell r="CO72">
            <v>12</v>
          </cell>
          <cell r="CP72">
            <v>12.2</v>
          </cell>
          <cell r="CQ72">
            <v>12.4</v>
          </cell>
          <cell r="CR72">
            <v>12.6</v>
          </cell>
          <cell r="CS72">
            <v>12.8</v>
          </cell>
          <cell r="CT72">
            <v>13</v>
          </cell>
          <cell r="CU72">
            <v>13.2</v>
          </cell>
          <cell r="CV72">
            <v>13.4</v>
          </cell>
          <cell r="CW72">
            <v>13.6</v>
          </cell>
          <cell r="CX72">
            <v>13.8</v>
          </cell>
          <cell r="CY72">
            <v>14</v>
          </cell>
          <cell r="CZ72">
            <v>14.2</v>
          </cell>
        </row>
        <row r="73">
          <cell r="A73">
            <v>38869</v>
          </cell>
          <cell r="B73">
            <v>-1.7785964148750009</v>
          </cell>
          <cell r="C73">
            <v>-1.7482952255625008</v>
          </cell>
          <cell r="D73">
            <v>-1.7179940362500008</v>
          </cell>
          <cell r="E73">
            <v>-1.6876928469375008</v>
          </cell>
          <cell r="F73">
            <v>-1.6573916576250007</v>
          </cell>
          <cell r="G73">
            <v>-1.6270904683125007</v>
          </cell>
          <cell r="H73">
            <v>-1.5967892790000007</v>
          </cell>
          <cell r="I73">
            <v>-1.5664880896875006</v>
          </cell>
          <cell r="J73">
            <v>-1.5361869003750006</v>
          </cell>
          <cell r="K73">
            <v>-1.5058857110625006</v>
          </cell>
          <cell r="L73">
            <v>-1.4755845217500005</v>
          </cell>
          <cell r="M73">
            <v>-1.4452833324375005</v>
          </cell>
          <cell r="N73">
            <v>-1.4149821431250005</v>
          </cell>
          <cell r="O73">
            <v>-1.3846809538125004</v>
          </cell>
          <cell r="P73">
            <v>-1.3543797645000004</v>
          </cell>
          <cell r="Q73">
            <v>-1.3240785751875004</v>
          </cell>
          <cell r="R73">
            <v>-1.2937773858750004</v>
          </cell>
          <cell r="S73">
            <v>-1.2634761965625003</v>
          </cell>
          <cell r="T73">
            <v>-1.2331750072500003</v>
          </cell>
          <cell r="U73">
            <v>-1.2028738179375003</v>
          </cell>
          <cell r="V73">
            <v>-1.1725726286250002</v>
          </cell>
          <cell r="W73">
            <v>-1.1422714393125002</v>
          </cell>
          <cell r="X73">
            <v>-1.1119702500000002</v>
          </cell>
          <cell r="Y73">
            <v>-1.0832351250000003</v>
          </cell>
          <cell r="Z73">
            <v>-1.0545000000000002</v>
          </cell>
          <cell r="AA73">
            <v>-1.0272500000000002</v>
          </cell>
          <cell r="AB73">
            <v>-1</v>
          </cell>
          <cell r="AC73">
            <v>-0.8</v>
          </cell>
          <cell r="AD73">
            <v>-0.6</v>
          </cell>
          <cell r="AE73">
            <v>-0.4</v>
          </cell>
          <cell r="AF73">
            <v>-0.2</v>
          </cell>
          <cell r="AG73">
            <v>0</v>
          </cell>
          <cell r="AH73">
            <v>0.2</v>
          </cell>
          <cell r="AI73">
            <v>0.4</v>
          </cell>
          <cell r="AJ73">
            <v>0.6</v>
          </cell>
          <cell r="AK73">
            <v>0.8</v>
          </cell>
          <cell r="AL73">
            <v>1</v>
          </cell>
          <cell r="AM73">
            <v>1.2</v>
          </cell>
          <cell r="AN73">
            <v>1.4</v>
          </cell>
          <cell r="AO73">
            <v>1.6</v>
          </cell>
          <cell r="AP73">
            <v>1.8</v>
          </cell>
          <cell r="AQ73">
            <v>2</v>
          </cell>
          <cell r="AR73">
            <v>2.2000000000000002</v>
          </cell>
          <cell r="AS73">
            <v>2.4</v>
          </cell>
          <cell r="AT73">
            <v>2.6</v>
          </cell>
          <cell r="AU73">
            <v>2.8</v>
          </cell>
          <cell r="AV73">
            <v>3</v>
          </cell>
          <cell r="AW73">
            <v>3.2</v>
          </cell>
          <cell r="AX73">
            <v>3.4</v>
          </cell>
          <cell r="AY73">
            <v>3.6</v>
          </cell>
          <cell r="AZ73">
            <v>3.8</v>
          </cell>
          <cell r="BA73">
            <v>4</v>
          </cell>
          <cell r="BB73">
            <v>4.2</v>
          </cell>
          <cell r="BC73">
            <v>4.4000000000000004</v>
          </cell>
          <cell r="BD73">
            <v>4.5999999999999996</v>
          </cell>
          <cell r="BE73">
            <v>4.8</v>
          </cell>
          <cell r="BF73">
            <v>5</v>
          </cell>
          <cell r="BG73">
            <v>5.2</v>
          </cell>
          <cell r="BH73">
            <v>5.4</v>
          </cell>
          <cell r="BI73">
            <v>5.6</v>
          </cell>
          <cell r="BJ73">
            <v>5.8</v>
          </cell>
          <cell r="BK73">
            <v>6</v>
          </cell>
          <cell r="BL73">
            <v>6.2</v>
          </cell>
          <cell r="BM73">
            <v>6.4</v>
          </cell>
          <cell r="BN73">
            <v>6.6</v>
          </cell>
          <cell r="BO73">
            <v>6.8</v>
          </cell>
          <cell r="BP73">
            <v>7</v>
          </cell>
          <cell r="BQ73">
            <v>7.2</v>
          </cell>
          <cell r="BR73">
            <v>7.4</v>
          </cell>
          <cell r="BS73">
            <v>7.6</v>
          </cell>
          <cell r="BT73">
            <v>7.8</v>
          </cell>
          <cell r="BU73">
            <v>8</v>
          </cell>
          <cell r="BV73">
            <v>8.1999999999999993</v>
          </cell>
          <cell r="BW73">
            <v>8.4</v>
          </cell>
          <cell r="BX73">
            <v>8.6</v>
          </cell>
          <cell r="BY73">
            <v>8.7999999999999936</v>
          </cell>
          <cell r="BZ73">
            <v>9</v>
          </cell>
          <cell r="CA73">
            <v>9.1999999999999922</v>
          </cell>
          <cell r="CB73">
            <v>9.4</v>
          </cell>
          <cell r="CC73">
            <v>9.5999999999999908</v>
          </cell>
          <cell r="CD73">
            <v>9.8000000000000007</v>
          </cell>
          <cell r="CE73">
            <v>9.9999999999999893</v>
          </cell>
          <cell r="CF73">
            <v>10.199999999999999</v>
          </cell>
          <cell r="CG73">
            <v>10.4</v>
          </cell>
          <cell r="CH73">
            <v>10.6</v>
          </cell>
          <cell r="CI73">
            <v>10.8</v>
          </cell>
          <cell r="CJ73">
            <v>11</v>
          </cell>
          <cell r="CK73">
            <v>11.2</v>
          </cell>
          <cell r="CL73">
            <v>11.4</v>
          </cell>
          <cell r="CM73">
            <v>11.6</v>
          </cell>
          <cell r="CN73">
            <v>11.8</v>
          </cell>
          <cell r="CO73">
            <v>12</v>
          </cell>
          <cell r="CP73">
            <v>12.2</v>
          </cell>
          <cell r="CQ73">
            <v>12.4</v>
          </cell>
          <cell r="CR73">
            <v>12.6</v>
          </cell>
          <cell r="CS73">
            <v>12.8</v>
          </cell>
          <cell r="CT73">
            <v>13</v>
          </cell>
          <cell r="CU73">
            <v>13.2</v>
          </cell>
          <cell r="CV73">
            <v>13.4</v>
          </cell>
          <cell r="CW73">
            <v>13.6</v>
          </cell>
          <cell r="CX73">
            <v>13.8</v>
          </cell>
          <cell r="CY73">
            <v>14</v>
          </cell>
          <cell r="CZ73">
            <v>14.2</v>
          </cell>
        </row>
        <row r="74">
          <cell r="A74">
            <v>38899</v>
          </cell>
          <cell r="B74">
            <v>-1.7785964148750009</v>
          </cell>
          <cell r="C74">
            <v>-1.7482952255625008</v>
          </cell>
          <cell r="D74">
            <v>-1.7179940362500008</v>
          </cell>
          <cell r="E74">
            <v>-1.6876928469375008</v>
          </cell>
          <cell r="F74">
            <v>-1.6573916576250007</v>
          </cell>
          <cell r="G74">
            <v>-1.6270904683125007</v>
          </cell>
          <cell r="H74">
            <v>-1.5967892790000007</v>
          </cell>
          <cell r="I74">
            <v>-1.5664880896875006</v>
          </cell>
          <cell r="J74">
            <v>-1.5361869003750006</v>
          </cell>
          <cell r="K74">
            <v>-1.5058857110625006</v>
          </cell>
          <cell r="L74">
            <v>-1.4755845217500005</v>
          </cell>
          <cell r="M74">
            <v>-1.4452833324375005</v>
          </cell>
          <cell r="N74">
            <v>-1.4149821431250005</v>
          </cell>
          <cell r="O74">
            <v>-1.3846809538125004</v>
          </cell>
          <cell r="P74">
            <v>-1.3543797645000004</v>
          </cell>
          <cell r="Q74">
            <v>-1.3240785751875004</v>
          </cell>
          <cell r="R74">
            <v>-1.2937773858750004</v>
          </cell>
          <cell r="S74">
            <v>-1.2634761965625003</v>
          </cell>
          <cell r="T74">
            <v>-1.2331750072500003</v>
          </cell>
          <cell r="U74">
            <v>-1.2028738179375003</v>
          </cell>
          <cell r="V74">
            <v>-1.1725726286250002</v>
          </cell>
          <cell r="W74">
            <v>-1.1422714393125002</v>
          </cell>
          <cell r="X74">
            <v>-1.1119702500000002</v>
          </cell>
          <cell r="Y74">
            <v>-1.0832351250000003</v>
          </cell>
          <cell r="Z74">
            <v>-1.0545000000000002</v>
          </cell>
          <cell r="AA74">
            <v>-1.0272500000000002</v>
          </cell>
          <cell r="AB74">
            <v>-1</v>
          </cell>
          <cell r="AC74">
            <v>-0.8</v>
          </cell>
          <cell r="AD74">
            <v>-0.6</v>
          </cell>
          <cell r="AE74">
            <v>-0.4</v>
          </cell>
          <cell r="AF74">
            <v>-0.2</v>
          </cell>
          <cell r="AG74">
            <v>0</v>
          </cell>
          <cell r="AH74">
            <v>0.2</v>
          </cell>
          <cell r="AI74">
            <v>0.4</v>
          </cell>
          <cell r="AJ74">
            <v>0.6</v>
          </cell>
          <cell r="AK74">
            <v>0.8</v>
          </cell>
          <cell r="AL74">
            <v>1</v>
          </cell>
          <cell r="AM74">
            <v>1.2</v>
          </cell>
          <cell r="AN74">
            <v>1.4</v>
          </cell>
          <cell r="AO74">
            <v>1.6</v>
          </cell>
          <cell r="AP74">
            <v>1.8</v>
          </cell>
          <cell r="AQ74">
            <v>2</v>
          </cell>
          <cell r="AR74">
            <v>2.2000000000000002</v>
          </cell>
          <cell r="AS74">
            <v>2.4</v>
          </cell>
          <cell r="AT74">
            <v>2.6</v>
          </cell>
          <cell r="AU74">
            <v>2.8</v>
          </cell>
          <cell r="AV74">
            <v>3</v>
          </cell>
          <cell r="AW74">
            <v>3.2</v>
          </cell>
          <cell r="AX74">
            <v>3.4</v>
          </cell>
          <cell r="AY74">
            <v>3.6</v>
          </cell>
          <cell r="AZ74">
            <v>3.8</v>
          </cell>
          <cell r="BA74">
            <v>4</v>
          </cell>
          <cell r="BB74">
            <v>4.2</v>
          </cell>
          <cell r="BC74">
            <v>4.4000000000000004</v>
          </cell>
          <cell r="BD74">
            <v>4.5999999999999996</v>
          </cell>
          <cell r="BE74">
            <v>4.8</v>
          </cell>
          <cell r="BF74">
            <v>5</v>
          </cell>
          <cell r="BG74">
            <v>5.2</v>
          </cell>
          <cell r="BH74">
            <v>5.4</v>
          </cell>
          <cell r="BI74">
            <v>5.6</v>
          </cell>
          <cell r="BJ74">
            <v>5.8</v>
          </cell>
          <cell r="BK74">
            <v>6</v>
          </cell>
          <cell r="BL74">
            <v>6.2</v>
          </cell>
          <cell r="BM74">
            <v>6.4</v>
          </cell>
          <cell r="BN74">
            <v>6.6</v>
          </cell>
          <cell r="BO74">
            <v>6.8</v>
          </cell>
          <cell r="BP74">
            <v>7</v>
          </cell>
          <cell r="BQ74">
            <v>7.2</v>
          </cell>
          <cell r="BR74">
            <v>7.4</v>
          </cell>
          <cell r="BS74">
            <v>7.6</v>
          </cell>
          <cell r="BT74">
            <v>7.8</v>
          </cell>
          <cell r="BU74">
            <v>8</v>
          </cell>
          <cell r="BV74">
            <v>8.1999999999999993</v>
          </cell>
          <cell r="BW74">
            <v>8.4</v>
          </cell>
          <cell r="BX74">
            <v>8.6</v>
          </cell>
          <cell r="BY74">
            <v>8.7999999999999936</v>
          </cell>
          <cell r="BZ74">
            <v>9</v>
          </cell>
          <cell r="CA74">
            <v>9.1999999999999922</v>
          </cell>
          <cell r="CB74">
            <v>9.4</v>
          </cell>
          <cell r="CC74">
            <v>9.5999999999999908</v>
          </cell>
          <cell r="CD74">
            <v>9.8000000000000007</v>
          </cell>
          <cell r="CE74">
            <v>9.9999999999999893</v>
          </cell>
          <cell r="CF74">
            <v>10.199999999999999</v>
          </cell>
          <cell r="CG74">
            <v>10.4</v>
          </cell>
          <cell r="CH74">
            <v>10.6</v>
          </cell>
          <cell r="CI74">
            <v>10.8</v>
          </cell>
          <cell r="CJ74">
            <v>11</v>
          </cell>
          <cell r="CK74">
            <v>11.2</v>
          </cell>
          <cell r="CL74">
            <v>11.4</v>
          </cell>
          <cell r="CM74">
            <v>11.6</v>
          </cell>
          <cell r="CN74">
            <v>11.8</v>
          </cell>
          <cell r="CO74">
            <v>12</v>
          </cell>
          <cell r="CP74">
            <v>12.2</v>
          </cell>
          <cell r="CQ74">
            <v>12.4</v>
          </cell>
          <cell r="CR74">
            <v>12.6</v>
          </cell>
          <cell r="CS74">
            <v>12.8</v>
          </cell>
          <cell r="CT74">
            <v>13</v>
          </cell>
          <cell r="CU74">
            <v>13.2</v>
          </cell>
          <cell r="CV74">
            <v>13.4</v>
          </cell>
          <cell r="CW74">
            <v>13.6</v>
          </cell>
          <cell r="CX74">
            <v>13.8</v>
          </cell>
          <cell r="CY74">
            <v>14</v>
          </cell>
          <cell r="CZ74">
            <v>14.2</v>
          </cell>
        </row>
        <row r="75">
          <cell r="A75">
            <v>38930</v>
          </cell>
          <cell r="B75">
            <v>-1.7785964148750009</v>
          </cell>
          <cell r="C75">
            <v>-1.7482952255625008</v>
          </cell>
          <cell r="D75">
            <v>-1.7179940362500008</v>
          </cell>
          <cell r="E75">
            <v>-1.6876928469375008</v>
          </cell>
          <cell r="F75">
            <v>-1.6573916576250007</v>
          </cell>
          <cell r="G75">
            <v>-1.6270904683125007</v>
          </cell>
          <cell r="H75">
            <v>-1.5967892790000007</v>
          </cell>
          <cell r="I75">
            <v>-1.5664880896875006</v>
          </cell>
          <cell r="J75">
            <v>-1.5361869003750006</v>
          </cell>
          <cell r="K75">
            <v>-1.5058857110625006</v>
          </cell>
          <cell r="L75">
            <v>-1.4755845217500005</v>
          </cell>
          <cell r="M75">
            <v>-1.4452833324375005</v>
          </cell>
          <cell r="N75">
            <v>-1.4149821431250005</v>
          </cell>
          <cell r="O75">
            <v>-1.3846809538125004</v>
          </cell>
          <cell r="P75">
            <v>-1.3543797645000004</v>
          </cell>
          <cell r="Q75">
            <v>-1.3240785751875004</v>
          </cell>
          <cell r="R75">
            <v>-1.2937773858750004</v>
          </cell>
          <cell r="S75">
            <v>-1.2634761965625003</v>
          </cell>
          <cell r="T75">
            <v>-1.2331750072500003</v>
          </cell>
          <cell r="U75">
            <v>-1.2028738179375003</v>
          </cell>
          <cell r="V75">
            <v>-1.1725726286250002</v>
          </cell>
          <cell r="W75">
            <v>-1.1422714393125002</v>
          </cell>
          <cell r="X75">
            <v>-1.1119702500000002</v>
          </cell>
          <cell r="Y75">
            <v>-1.0832351250000003</v>
          </cell>
          <cell r="Z75">
            <v>-1.0545000000000002</v>
          </cell>
          <cell r="AA75">
            <v>-1.0272500000000002</v>
          </cell>
          <cell r="AB75">
            <v>-1</v>
          </cell>
          <cell r="AC75">
            <v>-0.8</v>
          </cell>
          <cell r="AD75">
            <v>-0.6</v>
          </cell>
          <cell r="AE75">
            <v>-0.4</v>
          </cell>
          <cell r="AF75">
            <v>-0.2</v>
          </cell>
          <cell r="AG75">
            <v>0</v>
          </cell>
          <cell r="AH75">
            <v>0.2</v>
          </cell>
          <cell r="AI75">
            <v>0.4</v>
          </cell>
          <cell r="AJ75">
            <v>0.6</v>
          </cell>
          <cell r="AK75">
            <v>0.8</v>
          </cell>
          <cell r="AL75">
            <v>1</v>
          </cell>
          <cell r="AM75">
            <v>1.2</v>
          </cell>
          <cell r="AN75">
            <v>1.4</v>
          </cell>
          <cell r="AO75">
            <v>1.6</v>
          </cell>
          <cell r="AP75">
            <v>1.8</v>
          </cell>
          <cell r="AQ75">
            <v>2</v>
          </cell>
          <cell r="AR75">
            <v>2.2000000000000002</v>
          </cell>
          <cell r="AS75">
            <v>2.4</v>
          </cell>
          <cell r="AT75">
            <v>2.6</v>
          </cell>
          <cell r="AU75">
            <v>2.8</v>
          </cell>
          <cell r="AV75">
            <v>3</v>
          </cell>
          <cell r="AW75">
            <v>3.2</v>
          </cell>
          <cell r="AX75">
            <v>3.4</v>
          </cell>
          <cell r="AY75">
            <v>3.6</v>
          </cell>
          <cell r="AZ75">
            <v>3.8</v>
          </cell>
          <cell r="BA75">
            <v>4</v>
          </cell>
          <cell r="BB75">
            <v>4.2</v>
          </cell>
          <cell r="BC75">
            <v>4.4000000000000004</v>
          </cell>
          <cell r="BD75">
            <v>4.5999999999999996</v>
          </cell>
          <cell r="BE75">
            <v>4.8</v>
          </cell>
          <cell r="BF75">
            <v>5</v>
          </cell>
          <cell r="BG75">
            <v>5.2</v>
          </cell>
          <cell r="BH75">
            <v>5.4</v>
          </cell>
          <cell r="BI75">
            <v>5.6</v>
          </cell>
          <cell r="BJ75">
            <v>5.8</v>
          </cell>
          <cell r="BK75">
            <v>6</v>
          </cell>
          <cell r="BL75">
            <v>6.2</v>
          </cell>
          <cell r="BM75">
            <v>6.4</v>
          </cell>
          <cell r="BN75">
            <v>6.6</v>
          </cell>
          <cell r="BO75">
            <v>6.8</v>
          </cell>
          <cell r="BP75">
            <v>7</v>
          </cell>
          <cell r="BQ75">
            <v>7.2</v>
          </cell>
          <cell r="BR75">
            <v>7.4</v>
          </cell>
          <cell r="BS75">
            <v>7.6</v>
          </cell>
          <cell r="BT75">
            <v>7.8</v>
          </cell>
          <cell r="BU75">
            <v>8</v>
          </cell>
          <cell r="BV75">
            <v>8.1999999999999993</v>
          </cell>
          <cell r="BW75">
            <v>8.4</v>
          </cell>
          <cell r="BX75">
            <v>8.6</v>
          </cell>
          <cell r="BY75">
            <v>8.7999999999999936</v>
          </cell>
          <cell r="BZ75">
            <v>9</v>
          </cell>
          <cell r="CA75">
            <v>9.1999999999999922</v>
          </cell>
          <cell r="CB75">
            <v>9.4</v>
          </cell>
          <cell r="CC75">
            <v>9.5999999999999908</v>
          </cell>
          <cell r="CD75">
            <v>9.8000000000000007</v>
          </cell>
          <cell r="CE75">
            <v>9.9999999999999893</v>
          </cell>
          <cell r="CF75">
            <v>10.199999999999999</v>
          </cell>
          <cell r="CG75">
            <v>10.4</v>
          </cell>
          <cell r="CH75">
            <v>10.6</v>
          </cell>
          <cell r="CI75">
            <v>10.8</v>
          </cell>
          <cell r="CJ75">
            <v>11</v>
          </cell>
          <cell r="CK75">
            <v>11.2</v>
          </cell>
          <cell r="CL75">
            <v>11.4</v>
          </cell>
          <cell r="CM75">
            <v>11.6</v>
          </cell>
          <cell r="CN75">
            <v>11.8</v>
          </cell>
          <cell r="CO75">
            <v>12</v>
          </cell>
          <cell r="CP75">
            <v>12.2</v>
          </cell>
          <cell r="CQ75">
            <v>12.4</v>
          </cell>
          <cell r="CR75">
            <v>12.6</v>
          </cell>
          <cell r="CS75">
            <v>12.8</v>
          </cell>
          <cell r="CT75">
            <v>13</v>
          </cell>
          <cell r="CU75">
            <v>13.2</v>
          </cell>
          <cell r="CV75">
            <v>13.4</v>
          </cell>
          <cell r="CW75">
            <v>13.6</v>
          </cell>
          <cell r="CX75">
            <v>13.8</v>
          </cell>
          <cell r="CY75">
            <v>14</v>
          </cell>
          <cell r="CZ75">
            <v>14.2</v>
          </cell>
        </row>
        <row r="76">
          <cell r="A76">
            <v>38961</v>
          </cell>
          <cell r="B76">
            <v>-1.7785964148750009</v>
          </cell>
          <cell r="C76">
            <v>-1.7482952255625008</v>
          </cell>
          <cell r="D76">
            <v>-1.7179940362500008</v>
          </cell>
          <cell r="E76">
            <v>-1.6876928469375008</v>
          </cell>
          <cell r="F76">
            <v>-1.6573916576250007</v>
          </cell>
          <cell r="G76">
            <v>-1.6270904683125007</v>
          </cell>
          <cell r="H76">
            <v>-1.5967892790000007</v>
          </cell>
          <cell r="I76">
            <v>-1.5664880896875006</v>
          </cell>
          <cell r="J76">
            <v>-1.5361869003750006</v>
          </cell>
          <cell r="K76">
            <v>-1.5058857110625006</v>
          </cell>
          <cell r="L76">
            <v>-1.4755845217500005</v>
          </cell>
          <cell r="M76">
            <v>-1.4452833324375005</v>
          </cell>
          <cell r="N76">
            <v>-1.4149821431250005</v>
          </cell>
          <cell r="O76">
            <v>-1.3846809538125004</v>
          </cell>
          <cell r="P76">
            <v>-1.3543797645000004</v>
          </cell>
          <cell r="Q76">
            <v>-1.3240785751875004</v>
          </cell>
          <cell r="R76">
            <v>-1.2937773858750004</v>
          </cell>
          <cell r="S76">
            <v>-1.2634761965625003</v>
          </cell>
          <cell r="T76">
            <v>-1.2331750072500003</v>
          </cell>
          <cell r="U76">
            <v>-1.2028738179375003</v>
          </cell>
          <cell r="V76">
            <v>-1.1725726286250002</v>
          </cell>
          <cell r="W76">
            <v>-1.1422714393125002</v>
          </cell>
          <cell r="X76">
            <v>-1.1119702500000002</v>
          </cell>
          <cell r="Y76">
            <v>-1.0832351250000003</v>
          </cell>
          <cell r="Z76">
            <v>-1.0545000000000002</v>
          </cell>
          <cell r="AA76">
            <v>-1.0272500000000002</v>
          </cell>
          <cell r="AB76">
            <v>-1</v>
          </cell>
          <cell r="AC76">
            <v>-0.8</v>
          </cell>
          <cell r="AD76">
            <v>-0.6</v>
          </cell>
          <cell r="AE76">
            <v>-0.4</v>
          </cell>
          <cell r="AF76">
            <v>-0.2</v>
          </cell>
          <cell r="AG76">
            <v>0</v>
          </cell>
          <cell r="AH76">
            <v>0.2</v>
          </cell>
          <cell r="AI76">
            <v>0.4</v>
          </cell>
          <cell r="AJ76">
            <v>0.6</v>
          </cell>
          <cell r="AK76">
            <v>0.8</v>
          </cell>
          <cell r="AL76">
            <v>1</v>
          </cell>
          <cell r="AM76">
            <v>1.2</v>
          </cell>
          <cell r="AN76">
            <v>1.4</v>
          </cell>
          <cell r="AO76">
            <v>1.6</v>
          </cell>
          <cell r="AP76">
            <v>1.8</v>
          </cell>
          <cell r="AQ76">
            <v>2</v>
          </cell>
          <cell r="AR76">
            <v>2.2000000000000002</v>
          </cell>
          <cell r="AS76">
            <v>2.4</v>
          </cell>
          <cell r="AT76">
            <v>2.6</v>
          </cell>
          <cell r="AU76">
            <v>2.8</v>
          </cell>
          <cell r="AV76">
            <v>3</v>
          </cell>
          <cell r="AW76">
            <v>3.2</v>
          </cell>
          <cell r="AX76">
            <v>3.4</v>
          </cell>
          <cell r="AY76">
            <v>3.6</v>
          </cell>
          <cell r="AZ76">
            <v>3.8</v>
          </cell>
          <cell r="BA76">
            <v>4</v>
          </cell>
          <cell r="BB76">
            <v>4.2</v>
          </cell>
          <cell r="BC76">
            <v>4.4000000000000004</v>
          </cell>
          <cell r="BD76">
            <v>4.5999999999999996</v>
          </cell>
          <cell r="BE76">
            <v>4.8</v>
          </cell>
          <cell r="BF76">
            <v>5</v>
          </cell>
          <cell r="BG76">
            <v>5.2</v>
          </cell>
          <cell r="BH76">
            <v>5.4</v>
          </cell>
          <cell r="BI76">
            <v>5.6</v>
          </cell>
          <cell r="BJ76">
            <v>5.8</v>
          </cell>
          <cell r="BK76">
            <v>6</v>
          </cell>
          <cell r="BL76">
            <v>6.2</v>
          </cell>
          <cell r="BM76">
            <v>6.4</v>
          </cell>
          <cell r="BN76">
            <v>6.6</v>
          </cell>
          <cell r="BO76">
            <v>6.8</v>
          </cell>
          <cell r="BP76">
            <v>7</v>
          </cell>
          <cell r="BQ76">
            <v>7.2</v>
          </cell>
          <cell r="BR76">
            <v>7.4</v>
          </cell>
          <cell r="BS76">
            <v>7.6</v>
          </cell>
          <cell r="BT76">
            <v>7.8</v>
          </cell>
          <cell r="BU76">
            <v>8</v>
          </cell>
          <cell r="BV76">
            <v>8.1999999999999993</v>
          </cell>
          <cell r="BW76">
            <v>8.4</v>
          </cell>
          <cell r="BX76">
            <v>8.6</v>
          </cell>
          <cell r="BY76">
            <v>8.7999999999999936</v>
          </cell>
          <cell r="BZ76">
            <v>9</v>
          </cell>
          <cell r="CA76">
            <v>9.1999999999999922</v>
          </cell>
          <cell r="CB76">
            <v>9.4</v>
          </cell>
          <cell r="CC76">
            <v>9.5999999999999908</v>
          </cell>
          <cell r="CD76">
            <v>9.8000000000000007</v>
          </cell>
          <cell r="CE76">
            <v>9.9999999999999893</v>
          </cell>
          <cell r="CF76">
            <v>10.199999999999999</v>
          </cell>
          <cell r="CG76">
            <v>10.4</v>
          </cell>
          <cell r="CH76">
            <v>10.6</v>
          </cell>
          <cell r="CI76">
            <v>10.8</v>
          </cell>
          <cell r="CJ76">
            <v>11</v>
          </cell>
          <cell r="CK76">
            <v>11.2</v>
          </cell>
          <cell r="CL76">
            <v>11.4</v>
          </cell>
          <cell r="CM76">
            <v>11.6</v>
          </cell>
          <cell r="CN76">
            <v>11.8</v>
          </cell>
          <cell r="CO76">
            <v>12</v>
          </cell>
          <cell r="CP76">
            <v>12.2</v>
          </cell>
          <cell r="CQ76">
            <v>12.4</v>
          </cell>
          <cell r="CR76">
            <v>12.6</v>
          </cell>
          <cell r="CS76">
            <v>12.8</v>
          </cell>
          <cell r="CT76">
            <v>13</v>
          </cell>
          <cell r="CU76">
            <v>13.2</v>
          </cell>
          <cell r="CV76">
            <v>13.4</v>
          </cell>
          <cell r="CW76">
            <v>13.6</v>
          </cell>
          <cell r="CX76">
            <v>13.8</v>
          </cell>
          <cell r="CY76">
            <v>14</v>
          </cell>
          <cell r="CZ76">
            <v>14.2</v>
          </cell>
        </row>
        <row r="77">
          <cell r="A77">
            <v>38991</v>
          </cell>
          <cell r="B77">
            <v>-1.7785964148750009</v>
          </cell>
          <cell r="C77">
            <v>-1.7482952255625008</v>
          </cell>
          <cell r="D77">
            <v>-1.7179940362500008</v>
          </cell>
          <cell r="E77">
            <v>-1.6876928469375008</v>
          </cell>
          <cell r="F77">
            <v>-1.6573916576250007</v>
          </cell>
          <cell r="G77">
            <v>-1.6270904683125007</v>
          </cell>
          <cell r="H77">
            <v>-1.5967892790000007</v>
          </cell>
          <cell r="I77">
            <v>-1.5664880896875006</v>
          </cell>
          <cell r="J77">
            <v>-1.5361869003750006</v>
          </cell>
          <cell r="K77">
            <v>-1.5058857110625006</v>
          </cell>
          <cell r="L77">
            <v>-1.4755845217500005</v>
          </cell>
          <cell r="M77">
            <v>-1.4452833324375005</v>
          </cell>
          <cell r="N77">
            <v>-1.4149821431250005</v>
          </cell>
          <cell r="O77">
            <v>-1.3846809538125004</v>
          </cell>
          <cell r="P77">
            <v>-1.3543797645000004</v>
          </cell>
          <cell r="Q77">
            <v>-1.3240785751875004</v>
          </cell>
          <cell r="R77">
            <v>-1.2937773858750004</v>
          </cell>
          <cell r="S77">
            <v>-1.2634761965625003</v>
          </cell>
          <cell r="T77">
            <v>-1.2331750072500003</v>
          </cell>
          <cell r="U77">
            <v>-1.2028738179375003</v>
          </cell>
          <cell r="V77">
            <v>-1.1725726286250002</v>
          </cell>
          <cell r="W77">
            <v>-1.1422714393125002</v>
          </cell>
          <cell r="X77">
            <v>-1.1119702500000002</v>
          </cell>
          <cell r="Y77">
            <v>-1.0832351250000003</v>
          </cell>
          <cell r="Z77">
            <v>-1.0545000000000002</v>
          </cell>
          <cell r="AA77">
            <v>-1.0272500000000002</v>
          </cell>
          <cell r="AB77">
            <v>-1</v>
          </cell>
          <cell r="AC77">
            <v>-0.8</v>
          </cell>
          <cell r="AD77">
            <v>-0.6</v>
          </cell>
          <cell r="AE77">
            <v>-0.4</v>
          </cell>
          <cell r="AF77">
            <v>-0.2</v>
          </cell>
          <cell r="AG77">
            <v>0</v>
          </cell>
          <cell r="AH77">
            <v>0.2</v>
          </cell>
          <cell r="AI77">
            <v>0.4</v>
          </cell>
          <cell r="AJ77">
            <v>0.6</v>
          </cell>
          <cell r="AK77">
            <v>0.8</v>
          </cell>
          <cell r="AL77">
            <v>1</v>
          </cell>
          <cell r="AM77">
            <v>1.2</v>
          </cell>
          <cell r="AN77">
            <v>1.4</v>
          </cell>
          <cell r="AO77">
            <v>1.6</v>
          </cell>
          <cell r="AP77">
            <v>1.8</v>
          </cell>
          <cell r="AQ77">
            <v>2</v>
          </cell>
          <cell r="AR77">
            <v>2.2000000000000002</v>
          </cell>
          <cell r="AS77">
            <v>2.4</v>
          </cell>
          <cell r="AT77">
            <v>2.6</v>
          </cell>
          <cell r="AU77">
            <v>2.8</v>
          </cell>
          <cell r="AV77">
            <v>3</v>
          </cell>
          <cell r="AW77">
            <v>3.2</v>
          </cell>
          <cell r="AX77">
            <v>3.4</v>
          </cell>
          <cell r="AY77">
            <v>3.6</v>
          </cell>
          <cell r="AZ77">
            <v>3.8</v>
          </cell>
          <cell r="BA77">
            <v>4</v>
          </cell>
          <cell r="BB77">
            <v>4.2</v>
          </cell>
          <cell r="BC77">
            <v>4.4000000000000004</v>
          </cell>
          <cell r="BD77">
            <v>4.5999999999999996</v>
          </cell>
          <cell r="BE77">
            <v>4.8</v>
          </cell>
          <cell r="BF77">
            <v>5</v>
          </cell>
          <cell r="BG77">
            <v>5.2</v>
          </cell>
          <cell r="BH77">
            <v>5.4</v>
          </cell>
          <cell r="BI77">
            <v>5.6</v>
          </cell>
          <cell r="BJ77">
            <v>5.8</v>
          </cell>
          <cell r="BK77">
            <v>6</v>
          </cell>
          <cell r="BL77">
            <v>6.2</v>
          </cell>
          <cell r="BM77">
            <v>6.4</v>
          </cell>
          <cell r="BN77">
            <v>6.6</v>
          </cell>
          <cell r="BO77">
            <v>6.8</v>
          </cell>
          <cell r="BP77">
            <v>7</v>
          </cell>
          <cell r="BQ77">
            <v>7.2</v>
          </cell>
          <cell r="BR77">
            <v>7.4</v>
          </cell>
          <cell r="BS77">
            <v>7.6</v>
          </cell>
          <cell r="BT77">
            <v>7.8</v>
          </cell>
          <cell r="BU77">
            <v>8</v>
          </cell>
          <cell r="BV77">
            <v>8.1999999999999993</v>
          </cell>
          <cell r="BW77">
            <v>8.4</v>
          </cell>
          <cell r="BX77">
            <v>8.6</v>
          </cell>
          <cell r="BY77">
            <v>8.7999999999999936</v>
          </cell>
          <cell r="BZ77">
            <v>9</v>
          </cell>
          <cell r="CA77">
            <v>9.1999999999999922</v>
          </cell>
          <cell r="CB77">
            <v>9.4</v>
          </cell>
          <cell r="CC77">
            <v>9.5999999999999908</v>
          </cell>
          <cell r="CD77">
            <v>9.8000000000000007</v>
          </cell>
          <cell r="CE77">
            <v>9.9999999999999893</v>
          </cell>
          <cell r="CF77">
            <v>10.199999999999999</v>
          </cell>
          <cell r="CG77">
            <v>10.4</v>
          </cell>
          <cell r="CH77">
            <v>10.6</v>
          </cell>
          <cell r="CI77">
            <v>10.8</v>
          </cell>
          <cell r="CJ77">
            <v>11</v>
          </cell>
          <cell r="CK77">
            <v>11.2</v>
          </cell>
          <cell r="CL77">
            <v>11.4</v>
          </cell>
          <cell r="CM77">
            <v>11.6</v>
          </cell>
          <cell r="CN77">
            <v>11.8</v>
          </cell>
          <cell r="CO77">
            <v>12</v>
          </cell>
          <cell r="CP77">
            <v>12.2</v>
          </cell>
          <cell r="CQ77">
            <v>12.4</v>
          </cell>
          <cell r="CR77">
            <v>12.6</v>
          </cell>
          <cell r="CS77">
            <v>12.8</v>
          </cell>
          <cell r="CT77">
            <v>13</v>
          </cell>
          <cell r="CU77">
            <v>13.2</v>
          </cell>
          <cell r="CV77">
            <v>13.4</v>
          </cell>
          <cell r="CW77">
            <v>13.6</v>
          </cell>
          <cell r="CX77">
            <v>13.8</v>
          </cell>
          <cell r="CY77">
            <v>14</v>
          </cell>
          <cell r="CZ77">
            <v>14.2</v>
          </cell>
        </row>
        <row r="78">
          <cell r="A78">
            <v>39022</v>
          </cell>
          <cell r="B78">
            <v>-1.7785964148750009</v>
          </cell>
          <cell r="C78">
            <v>-1.7482952255625008</v>
          </cell>
          <cell r="D78">
            <v>-1.7179940362500008</v>
          </cell>
          <cell r="E78">
            <v>-1.6876928469375008</v>
          </cell>
          <cell r="F78">
            <v>-1.6573916576250007</v>
          </cell>
          <cell r="G78">
            <v>-1.6270904683125007</v>
          </cell>
          <cell r="H78">
            <v>-1.5967892790000007</v>
          </cell>
          <cell r="I78">
            <v>-1.5664880896875006</v>
          </cell>
          <cell r="J78">
            <v>-1.5361869003750006</v>
          </cell>
          <cell r="K78">
            <v>-1.5058857110625006</v>
          </cell>
          <cell r="L78">
            <v>-1.4755845217500005</v>
          </cell>
          <cell r="M78">
            <v>-1.4452833324375005</v>
          </cell>
          <cell r="N78">
            <v>-1.4149821431250005</v>
          </cell>
          <cell r="O78">
            <v>-1.3846809538125004</v>
          </cell>
          <cell r="P78">
            <v>-1.3543797645000004</v>
          </cell>
          <cell r="Q78">
            <v>-1.3240785751875004</v>
          </cell>
          <cell r="R78">
            <v>-1.2937773858750004</v>
          </cell>
          <cell r="S78">
            <v>-1.2634761965625003</v>
          </cell>
          <cell r="T78">
            <v>-1.2331750072500003</v>
          </cell>
          <cell r="U78">
            <v>-1.2028738179375003</v>
          </cell>
          <cell r="V78">
            <v>-1.1725726286250002</v>
          </cell>
          <cell r="W78">
            <v>-1.1422714393125002</v>
          </cell>
          <cell r="X78">
            <v>-1.1119702500000002</v>
          </cell>
          <cell r="Y78">
            <v>-1.0832351250000003</v>
          </cell>
          <cell r="Z78">
            <v>-1.0545000000000002</v>
          </cell>
          <cell r="AA78">
            <v>-1.0272500000000002</v>
          </cell>
          <cell r="AB78">
            <v>-1</v>
          </cell>
          <cell r="AC78">
            <v>-0.8</v>
          </cell>
          <cell r="AD78">
            <v>-0.6</v>
          </cell>
          <cell r="AE78">
            <v>-0.4</v>
          </cell>
          <cell r="AF78">
            <v>-0.2</v>
          </cell>
          <cell r="AG78">
            <v>0</v>
          </cell>
          <cell r="AH78">
            <v>0.2</v>
          </cell>
          <cell r="AI78">
            <v>0.4</v>
          </cell>
          <cell r="AJ78">
            <v>0.6</v>
          </cell>
          <cell r="AK78">
            <v>0.8</v>
          </cell>
          <cell r="AL78">
            <v>1</v>
          </cell>
          <cell r="AM78">
            <v>1.2</v>
          </cell>
          <cell r="AN78">
            <v>1.4</v>
          </cell>
          <cell r="AO78">
            <v>1.6</v>
          </cell>
          <cell r="AP78">
            <v>1.8</v>
          </cell>
          <cell r="AQ78">
            <v>2</v>
          </cell>
          <cell r="AR78">
            <v>2.2000000000000002</v>
          </cell>
          <cell r="AS78">
            <v>2.4</v>
          </cell>
          <cell r="AT78">
            <v>2.6</v>
          </cell>
          <cell r="AU78">
            <v>2.8</v>
          </cell>
          <cell r="AV78">
            <v>3</v>
          </cell>
          <cell r="AW78">
            <v>3.2</v>
          </cell>
          <cell r="AX78">
            <v>3.4</v>
          </cell>
          <cell r="AY78">
            <v>3.6</v>
          </cell>
          <cell r="AZ78">
            <v>3.8</v>
          </cell>
          <cell r="BA78">
            <v>4</v>
          </cell>
          <cell r="BB78">
            <v>4.2</v>
          </cell>
          <cell r="BC78">
            <v>4.4000000000000004</v>
          </cell>
          <cell r="BD78">
            <v>4.5999999999999996</v>
          </cell>
          <cell r="BE78">
            <v>4.8</v>
          </cell>
          <cell r="BF78">
            <v>5</v>
          </cell>
          <cell r="BG78">
            <v>5.2</v>
          </cell>
          <cell r="BH78">
            <v>5.4</v>
          </cell>
          <cell r="BI78">
            <v>5.6</v>
          </cell>
          <cell r="BJ78">
            <v>5.8</v>
          </cell>
          <cell r="BK78">
            <v>6</v>
          </cell>
          <cell r="BL78">
            <v>6.2</v>
          </cell>
          <cell r="BM78">
            <v>6.4</v>
          </cell>
          <cell r="BN78">
            <v>6.6</v>
          </cell>
          <cell r="BO78">
            <v>6.8</v>
          </cell>
          <cell r="BP78">
            <v>7</v>
          </cell>
          <cell r="BQ78">
            <v>7.2</v>
          </cell>
          <cell r="BR78">
            <v>7.4</v>
          </cell>
          <cell r="BS78">
            <v>7.6</v>
          </cell>
          <cell r="BT78">
            <v>7.8</v>
          </cell>
          <cell r="BU78">
            <v>8</v>
          </cell>
          <cell r="BV78">
            <v>8.1999999999999993</v>
          </cell>
          <cell r="BW78">
            <v>8.4</v>
          </cell>
          <cell r="BX78">
            <v>8.6</v>
          </cell>
          <cell r="BY78">
            <v>8.7999999999999936</v>
          </cell>
          <cell r="BZ78">
            <v>9</v>
          </cell>
          <cell r="CA78">
            <v>9.1999999999999922</v>
          </cell>
          <cell r="CB78">
            <v>9.4</v>
          </cell>
          <cell r="CC78">
            <v>9.5999999999999908</v>
          </cell>
          <cell r="CD78">
            <v>9.8000000000000007</v>
          </cell>
          <cell r="CE78">
            <v>9.9999999999999893</v>
          </cell>
          <cell r="CF78">
            <v>10.199999999999999</v>
          </cell>
          <cell r="CG78">
            <v>10.4</v>
          </cell>
          <cell r="CH78">
            <v>10.6</v>
          </cell>
          <cell r="CI78">
            <v>10.8</v>
          </cell>
          <cell r="CJ78">
            <v>11</v>
          </cell>
          <cell r="CK78">
            <v>11.2</v>
          </cell>
          <cell r="CL78">
            <v>11.4</v>
          </cell>
          <cell r="CM78">
            <v>11.6</v>
          </cell>
          <cell r="CN78">
            <v>11.8</v>
          </cell>
          <cell r="CO78">
            <v>12</v>
          </cell>
          <cell r="CP78">
            <v>12.2</v>
          </cell>
          <cell r="CQ78">
            <v>12.4</v>
          </cell>
          <cell r="CR78">
            <v>12.6</v>
          </cell>
          <cell r="CS78">
            <v>12.8</v>
          </cell>
          <cell r="CT78">
            <v>13</v>
          </cell>
          <cell r="CU78">
            <v>13.2</v>
          </cell>
          <cell r="CV78">
            <v>13.4</v>
          </cell>
          <cell r="CW78">
            <v>13.6</v>
          </cell>
          <cell r="CX78">
            <v>13.8</v>
          </cell>
          <cell r="CY78">
            <v>14</v>
          </cell>
          <cell r="CZ78">
            <v>14.2</v>
          </cell>
        </row>
        <row r="79">
          <cell r="A79">
            <v>39052</v>
          </cell>
          <cell r="B79">
            <v>-1.7785964148750009</v>
          </cell>
          <cell r="C79">
            <v>-1.7482952255625008</v>
          </cell>
          <cell r="D79">
            <v>-1.7179940362500008</v>
          </cell>
          <cell r="E79">
            <v>-1.6876928469375008</v>
          </cell>
          <cell r="F79">
            <v>-1.6573916576250007</v>
          </cell>
          <cell r="G79">
            <v>-1.6270904683125007</v>
          </cell>
          <cell r="H79">
            <v>-1.5967892790000007</v>
          </cell>
          <cell r="I79">
            <v>-1.5664880896875006</v>
          </cell>
          <cell r="J79">
            <v>-1.5361869003750006</v>
          </cell>
          <cell r="K79">
            <v>-1.5058857110625006</v>
          </cell>
          <cell r="L79">
            <v>-1.4755845217500005</v>
          </cell>
          <cell r="M79">
            <v>-1.4452833324375005</v>
          </cell>
          <cell r="N79">
            <v>-1.4149821431250005</v>
          </cell>
          <cell r="O79">
            <v>-1.3846809538125004</v>
          </cell>
          <cell r="P79">
            <v>-1.3543797645000004</v>
          </cell>
          <cell r="Q79">
            <v>-1.3240785751875004</v>
          </cell>
          <cell r="R79">
            <v>-1.2937773858750004</v>
          </cell>
          <cell r="S79">
            <v>-1.2634761965625003</v>
          </cell>
          <cell r="T79">
            <v>-1.2331750072500003</v>
          </cell>
          <cell r="U79">
            <v>-1.2028738179375003</v>
          </cell>
          <cell r="V79">
            <v>-1.1725726286250002</v>
          </cell>
          <cell r="W79">
            <v>-1.1422714393125002</v>
          </cell>
          <cell r="X79">
            <v>-1.1119702500000002</v>
          </cell>
          <cell r="Y79">
            <v>-1.0832351250000003</v>
          </cell>
          <cell r="Z79">
            <v>-1.0545000000000002</v>
          </cell>
          <cell r="AA79">
            <v>-1.0272500000000002</v>
          </cell>
          <cell r="AB79">
            <v>-1</v>
          </cell>
          <cell r="AC79">
            <v>-0.8</v>
          </cell>
          <cell r="AD79">
            <v>-0.6</v>
          </cell>
          <cell r="AE79">
            <v>-0.4</v>
          </cell>
          <cell r="AF79">
            <v>-0.2</v>
          </cell>
          <cell r="AG79">
            <v>0</v>
          </cell>
          <cell r="AH79">
            <v>0.2</v>
          </cell>
          <cell r="AI79">
            <v>0.4</v>
          </cell>
          <cell r="AJ79">
            <v>0.6</v>
          </cell>
          <cell r="AK79">
            <v>0.8</v>
          </cell>
          <cell r="AL79">
            <v>1</v>
          </cell>
          <cell r="AM79">
            <v>1.2</v>
          </cell>
          <cell r="AN79">
            <v>1.4</v>
          </cell>
          <cell r="AO79">
            <v>1.6</v>
          </cell>
          <cell r="AP79">
            <v>1.8</v>
          </cell>
          <cell r="AQ79">
            <v>2</v>
          </cell>
          <cell r="AR79">
            <v>2.2000000000000002</v>
          </cell>
          <cell r="AS79">
            <v>2.4</v>
          </cell>
          <cell r="AT79">
            <v>2.6</v>
          </cell>
          <cell r="AU79">
            <v>2.8</v>
          </cell>
          <cell r="AV79">
            <v>3</v>
          </cell>
          <cell r="AW79">
            <v>3.2</v>
          </cell>
          <cell r="AX79">
            <v>3.4</v>
          </cell>
          <cell r="AY79">
            <v>3.6</v>
          </cell>
          <cell r="AZ79">
            <v>3.8</v>
          </cell>
          <cell r="BA79">
            <v>4</v>
          </cell>
          <cell r="BB79">
            <v>4.2</v>
          </cell>
          <cell r="BC79">
            <v>4.4000000000000004</v>
          </cell>
          <cell r="BD79">
            <v>4.5999999999999996</v>
          </cell>
          <cell r="BE79">
            <v>4.8</v>
          </cell>
          <cell r="BF79">
            <v>5</v>
          </cell>
          <cell r="BG79">
            <v>5.2</v>
          </cell>
          <cell r="BH79">
            <v>5.4</v>
          </cell>
          <cell r="BI79">
            <v>5.6</v>
          </cell>
          <cell r="BJ79">
            <v>5.8</v>
          </cell>
          <cell r="BK79">
            <v>6</v>
          </cell>
          <cell r="BL79">
            <v>6.2</v>
          </cell>
          <cell r="BM79">
            <v>6.4</v>
          </cell>
          <cell r="BN79">
            <v>6.6</v>
          </cell>
          <cell r="BO79">
            <v>6.8</v>
          </cell>
          <cell r="BP79">
            <v>7</v>
          </cell>
          <cell r="BQ79">
            <v>7.2</v>
          </cell>
          <cell r="BR79">
            <v>7.4</v>
          </cell>
          <cell r="BS79">
            <v>7.6</v>
          </cell>
          <cell r="BT79">
            <v>7.8</v>
          </cell>
          <cell r="BU79">
            <v>8</v>
          </cell>
          <cell r="BV79">
            <v>8.1999999999999993</v>
          </cell>
          <cell r="BW79">
            <v>8.4</v>
          </cell>
          <cell r="BX79">
            <v>8.6</v>
          </cell>
          <cell r="BY79">
            <v>8.7999999999999936</v>
          </cell>
          <cell r="BZ79">
            <v>9</v>
          </cell>
          <cell r="CA79">
            <v>9.1999999999999922</v>
          </cell>
          <cell r="CB79">
            <v>9.4</v>
          </cell>
          <cell r="CC79">
            <v>9.5999999999999908</v>
          </cell>
          <cell r="CD79">
            <v>9.8000000000000007</v>
          </cell>
          <cell r="CE79">
            <v>9.9999999999999893</v>
          </cell>
          <cell r="CF79">
            <v>10.199999999999999</v>
          </cell>
          <cell r="CG79">
            <v>10.4</v>
          </cell>
          <cell r="CH79">
            <v>10.6</v>
          </cell>
          <cell r="CI79">
            <v>10.8</v>
          </cell>
          <cell r="CJ79">
            <v>11</v>
          </cell>
          <cell r="CK79">
            <v>11.2</v>
          </cell>
          <cell r="CL79">
            <v>11.4</v>
          </cell>
          <cell r="CM79">
            <v>11.6</v>
          </cell>
          <cell r="CN79">
            <v>11.8</v>
          </cell>
          <cell r="CO79">
            <v>12</v>
          </cell>
          <cell r="CP79">
            <v>12.2</v>
          </cell>
          <cell r="CQ79">
            <v>12.4</v>
          </cell>
          <cell r="CR79">
            <v>12.6</v>
          </cell>
          <cell r="CS79">
            <v>12.8</v>
          </cell>
          <cell r="CT79">
            <v>13</v>
          </cell>
          <cell r="CU79">
            <v>13.2</v>
          </cell>
          <cell r="CV79">
            <v>13.4</v>
          </cell>
          <cell r="CW79">
            <v>13.6</v>
          </cell>
          <cell r="CX79">
            <v>13.8</v>
          </cell>
          <cell r="CY79">
            <v>14</v>
          </cell>
          <cell r="CZ79">
            <v>14.2</v>
          </cell>
        </row>
        <row r="80">
          <cell r="A80">
            <v>39083</v>
          </cell>
          <cell r="B80">
            <v>-1.7785964148750009</v>
          </cell>
          <cell r="C80">
            <v>-1.7482952255625008</v>
          </cell>
          <cell r="D80">
            <v>-1.7179940362500008</v>
          </cell>
          <cell r="E80">
            <v>-1.6876928469375008</v>
          </cell>
          <cell r="F80">
            <v>-1.6573916576250007</v>
          </cell>
          <cell r="G80">
            <v>-1.6270904683125007</v>
          </cell>
          <cell r="H80">
            <v>-1.5967892790000007</v>
          </cell>
          <cell r="I80">
            <v>-1.5664880896875006</v>
          </cell>
          <cell r="J80">
            <v>-1.5361869003750006</v>
          </cell>
          <cell r="K80">
            <v>-1.5058857110625006</v>
          </cell>
          <cell r="L80">
            <v>-1.4755845217500005</v>
          </cell>
          <cell r="M80">
            <v>-1.4452833324375005</v>
          </cell>
          <cell r="N80">
            <v>-1.4149821431250005</v>
          </cell>
          <cell r="O80">
            <v>-1.3846809538125004</v>
          </cell>
          <cell r="P80">
            <v>-1.3543797645000004</v>
          </cell>
          <cell r="Q80">
            <v>-1.3240785751875004</v>
          </cell>
          <cell r="R80">
            <v>-1.2937773858750004</v>
          </cell>
          <cell r="S80">
            <v>-1.2634761965625003</v>
          </cell>
          <cell r="T80">
            <v>-1.2331750072500003</v>
          </cell>
          <cell r="U80">
            <v>-1.2028738179375003</v>
          </cell>
          <cell r="V80">
            <v>-1.1725726286250002</v>
          </cell>
          <cell r="W80">
            <v>-1.1422714393125002</v>
          </cell>
          <cell r="X80">
            <v>-1.1119702500000002</v>
          </cell>
          <cell r="Y80">
            <v>-1.0832351250000003</v>
          </cell>
          <cell r="Z80">
            <v>-1.0545000000000002</v>
          </cell>
          <cell r="AA80">
            <v>-1.0272500000000002</v>
          </cell>
          <cell r="AB80">
            <v>-1</v>
          </cell>
          <cell r="AC80">
            <v>-0.8</v>
          </cell>
          <cell r="AD80">
            <v>-0.6</v>
          </cell>
          <cell r="AE80">
            <v>-0.4</v>
          </cell>
          <cell r="AF80">
            <v>-0.2</v>
          </cell>
          <cell r="AG80">
            <v>0</v>
          </cell>
          <cell r="AH80">
            <v>0.2</v>
          </cell>
          <cell r="AI80">
            <v>0.4</v>
          </cell>
          <cell r="AJ80">
            <v>0.6</v>
          </cell>
          <cell r="AK80">
            <v>0.8</v>
          </cell>
          <cell r="AL80">
            <v>1</v>
          </cell>
          <cell r="AM80">
            <v>1.2</v>
          </cell>
          <cell r="AN80">
            <v>1.4</v>
          </cell>
          <cell r="AO80">
            <v>1.6</v>
          </cell>
          <cell r="AP80">
            <v>1.8</v>
          </cell>
          <cell r="AQ80">
            <v>2</v>
          </cell>
          <cell r="AR80">
            <v>2.2000000000000002</v>
          </cell>
          <cell r="AS80">
            <v>2.4</v>
          </cell>
          <cell r="AT80">
            <v>2.6</v>
          </cell>
          <cell r="AU80">
            <v>2.8</v>
          </cell>
          <cell r="AV80">
            <v>3</v>
          </cell>
          <cell r="AW80">
            <v>3.2</v>
          </cell>
          <cell r="AX80">
            <v>3.4</v>
          </cell>
          <cell r="AY80">
            <v>3.6</v>
          </cell>
          <cell r="AZ80">
            <v>3.8</v>
          </cell>
          <cell r="BA80">
            <v>4</v>
          </cell>
          <cell r="BB80">
            <v>4.2</v>
          </cell>
          <cell r="BC80">
            <v>4.4000000000000004</v>
          </cell>
          <cell r="BD80">
            <v>4.5999999999999996</v>
          </cell>
          <cell r="BE80">
            <v>4.8</v>
          </cell>
          <cell r="BF80">
            <v>5</v>
          </cell>
          <cell r="BG80">
            <v>5.2</v>
          </cell>
          <cell r="BH80">
            <v>5.4</v>
          </cell>
          <cell r="BI80">
            <v>5.6</v>
          </cell>
          <cell r="BJ80">
            <v>5.8</v>
          </cell>
          <cell r="BK80">
            <v>6</v>
          </cell>
          <cell r="BL80">
            <v>6.2</v>
          </cell>
          <cell r="BM80">
            <v>6.4</v>
          </cell>
          <cell r="BN80">
            <v>6.6</v>
          </cell>
          <cell r="BO80">
            <v>6.8</v>
          </cell>
          <cell r="BP80">
            <v>7</v>
          </cell>
          <cell r="BQ80">
            <v>7.2</v>
          </cell>
          <cell r="BR80">
            <v>7.4</v>
          </cell>
          <cell r="BS80">
            <v>7.6</v>
          </cell>
          <cell r="BT80">
            <v>7.8</v>
          </cell>
          <cell r="BU80">
            <v>8</v>
          </cell>
          <cell r="BV80">
            <v>8.1999999999999993</v>
          </cell>
          <cell r="BW80">
            <v>8.4</v>
          </cell>
          <cell r="BX80">
            <v>8.6</v>
          </cell>
          <cell r="BY80">
            <v>8.7999999999999936</v>
          </cell>
          <cell r="BZ80">
            <v>9</v>
          </cell>
          <cell r="CA80">
            <v>9.1999999999999922</v>
          </cell>
          <cell r="CB80">
            <v>9.4</v>
          </cell>
          <cell r="CC80">
            <v>9.5999999999999908</v>
          </cell>
          <cell r="CD80">
            <v>9.8000000000000007</v>
          </cell>
          <cell r="CE80">
            <v>9.9999999999999893</v>
          </cell>
          <cell r="CF80">
            <v>10.199999999999999</v>
          </cell>
          <cell r="CG80">
            <v>10.4</v>
          </cell>
          <cell r="CH80">
            <v>10.6</v>
          </cell>
          <cell r="CI80">
            <v>10.8</v>
          </cell>
          <cell r="CJ80">
            <v>11</v>
          </cell>
          <cell r="CK80">
            <v>11.2</v>
          </cell>
          <cell r="CL80">
            <v>11.4</v>
          </cell>
          <cell r="CM80">
            <v>11.6</v>
          </cell>
          <cell r="CN80">
            <v>11.8</v>
          </cell>
          <cell r="CO80">
            <v>12</v>
          </cell>
          <cell r="CP80">
            <v>12.2</v>
          </cell>
          <cell r="CQ80">
            <v>12.4</v>
          </cell>
          <cell r="CR80">
            <v>12.6</v>
          </cell>
          <cell r="CS80">
            <v>12.8</v>
          </cell>
          <cell r="CT80">
            <v>13</v>
          </cell>
          <cell r="CU80">
            <v>13.2</v>
          </cell>
          <cell r="CV80">
            <v>13.4</v>
          </cell>
          <cell r="CW80">
            <v>13.6</v>
          </cell>
          <cell r="CX80">
            <v>13.8</v>
          </cell>
          <cell r="CY80">
            <v>14</v>
          </cell>
          <cell r="CZ80">
            <v>14.2</v>
          </cell>
        </row>
        <row r="81">
          <cell r="A81">
            <v>39114</v>
          </cell>
          <cell r="B81">
            <v>-1.7785964148750009</v>
          </cell>
          <cell r="C81">
            <v>-1.7482952255625008</v>
          </cell>
          <cell r="D81">
            <v>-1.7179940362500008</v>
          </cell>
          <cell r="E81">
            <v>-1.6876928469375008</v>
          </cell>
          <cell r="F81">
            <v>-1.6573916576250007</v>
          </cell>
          <cell r="G81">
            <v>-1.6270904683125007</v>
          </cell>
          <cell r="H81">
            <v>-1.5967892790000007</v>
          </cell>
          <cell r="I81">
            <v>-1.5664880896875006</v>
          </cell>
          <cell r="J81">
            <v>-1.5361869003750006</v>
          </cell>
          <cell r="K81">
            <v>-1.5058857110625006</v>
          </cell>
          <cell r="L81">
            <v>-1.4755845217500005</v>
          </cell>
          <cell r="M81">
            <v>-1.4452833324375005</v>
          </cell>
          <cell r="N81">
            <v>-1.4149821431250005</v>
          </cell>
          <cell r="O81">
            <v>-1.3846809538125004</v>
          </cell>
          <cell r="P81">
            <v>-1.3543797645000004</v>
          </cell>
          <cell r="Q81">
            <v>-1.3240785751875004</v>
          </cell>
          <cell r="R81">
            <v>-1.2937773858750004</v>
          </cell>
          <cell r="S81">
            <v>-1.2634761965625003</v>
          </cell>
          <cell r="T81">
            <v>-1.2331750072500003</v>
          </cell>
          <cell r="U81">
            <v>-1.2028738179375003</v>
          </cell>
          <cell r="V81">
            <v>-1.1725726286250002</v>
          </cell>
          <cell r="W81">
            <v>-1.1422714393125002</v>
          </cell>
          <cell r="X81">
            <v>-1.1119702500000002</v>
          </cell>
          <cell r="Y81">
            <v>-1.0832351250000003</v>
          </cell>
          <cell r="Z81">
            <v>-1.0545000000000002</v>
          </cell>
          <cell r="AA81">
            <v>-1.0272500000000002</v>
          </cell>
          <cell r="AB81">
            <v>-1</v>
          </cell>
          <cell r="AC81">
            <v>-0.8</v>
          </cell>
          <cell r="AD81">
            <v>-0.6</v>
          </cell>
          <cell r="AE81">
            <v>-0.4</v>
          </cell>
          <cell r="AF81">
            <v>-0.2</v>
          </cell>
          <cell r="AG81">
            <v>0</v>
          </cell>
          <cell r="AH81">
            <v>0.2</v>
          </cell>
          <cell r="AI81">
            <v>0.4</v>
          </cell>
          <cell r="AJ81">
            <v>0.6</v>
          </cell>
          <cell r="AK81">
            <v>0.8</v>
          </cell>
          <cell r="AL81">
            <v>1</v>
          </cell>
          <cell r="AM81">
            <v>1.2</v>
          </cell>
          <cell r="AN81">
            <v>1.4</v>
          </cell>
          <cell r="AO81">
            <v>1.6</v>
          </cell>
          <cell r="AP81">
            <v>1.8</v>
          </cell>
          <cell r="AQ81">
            <v>2</v>
          </cell>
          <cell r="AR81">
            <v>2.2000000000000002</v>
          </cell>
          <cell r="AS81">
            <v>2.4</v>
          </cell>
          <cell r="AT81">
            <v>2.6</v>
          </cell>
          <cell r="AU81">
            <v>2.8</v>
          </cell>
          <cell r="AV81">
            <v>3</v>
          </cell>
          <cell r="AW81">
            <v>3.2</v>
          </cell>
          <cell r="AX81">
            <v>3.4</v>
          </cell>
          <cell r="AY81">
            <v>3.6</v>
          </cell>
          <cell r="AZ81">
            <v>3.8</v>
          </cell>
          <cell r="BA81">
            <v>4</v>
          </cell>
          <cell r="BB81">
            <v>4.2</v>
          </cell>
          <cell r="BC81">
            <v>4.4000000000000004</v>
          </cell>
          <cell r="BD81">
            <v>4.5999999999999996</v>
          </cell>
          <cell r="BE81">
            <v>4.8</v>
          </cell>
          <cell r="BF81">
            <v>5</v>
          </cell>
          <cell r="BG81">
            <v>5.2</v>
          </cell>
          <cell r="BH81">
            <v>5.4</v>
          </cell>
          <cell r="BI81">
            <v>5.6</v>
          </cell>
          <cell r="BJ81">
            <v>5.8</v>
          </cell>
          <cell r="BK81">
            <v>6</v>
          </cell>
          <cell r="BL81">
            <v>6.2</v>
          </cell>
          <cell r="BM81">
            <v>6.4</v>
          </cell>
          <cell r="BN81">
            <v>6.6</v>
          </cell>
          <cell r="BO81">
            <v>6.8</v>
          </cell>
          <cell r="BP81">
            <v>7</v>
          </cell>
          <cell r="BQ81">
            <v>7.2</v>
          </cell>
          <cell r="BR81">
            <v>7.4</v>
          </cell>
          <cell r="BS81">
            <v>7.6</v>
          </cell>
          <cell r="BT81">
            <v>7.8</v>
          </cell>
          <cell r="BU81">
            <v>8</v>
          </cell>
          <cell r="BV81">
            <v>8.1999999999999993</v>
          </cell>
          <cell r="BW81">
            <v>8.4</v>
          </cell>
          <cell r="BX81">
            <v>8.6</v>
          </cell>
          <cell r="BY81">
            <v>8.7999999999999936</v>
          </cell>
          <cell r="BZ81">
            <v>9</v>
          </cell>
          <cell r="CA81">
            <v>9.1999999999999922</v>
          </cell>
          <cell r="CB81">
            <v>9.4</v>
          </cell>
          <cell r="CC81">
            <v>9.5999999999999908</v>
          </cell>
          <cell r="CD81">
            <v>9.8000000000000007</v>
          </cell>
          <cell r="CE81">
            <v>9.9999999999999893</v>
          </cell>
          <cell r="CF81">
            <v>10.199999999999999</v>
          </cell>
          <cell r="CG81">
            <v>10.4</v>
          </cell>
          <cell r="CH81">
            <v>10.6</v>
          </cell>
          <cell r="CI81">
            <v>10.8</v>
          </cell>
          <cell r="CJ81">
            <v>11</v>
          </cell>
          <cell r="CK81">
            <v>11.2</v>
          </cell>
          <cell r="CL81">
            <v>11.4</v>
          </cell>
          <cell r="CM81">
            <v>11.6</v>
          </cell>
          <cell r="CN81">
            <v>11.8</v>
          </cell>
          <cell r="CO81">
            <v>12</v>
          </cell>
          <cell r="CP81">
            <v>12.2</v>
          </cell>
          <cell r="CQ81">
            <v>12.4</v>
          </cell>
          <cell r="CR81">
            <v>12.6</v>
          </cell>
          <cell r="CS81">
            <v>12.8</v>
          </cell>
          <cell r="CT81">
            <v>13</v>
          </cell>
          <cell r="CU81">
            <v>13.2</v>
          </cell>
          <cell r="CV81">
            <v>13.4</v>
          </cell>
          <cell r="CW81">
            <v>13.6</v>
          </cell>
          <cell r="CX81">
            <v>13.8</v>
          </cell>
          <cell r="CY81">
            <v>14</v>
          </cell>
          <cell r="CZ81">
            <v>14.2</v>
          </cell>
        </row>
        <row r="82">
          <cell r="A82">
            <v>39142</v>
          </cell>
          <cell r="B82">
            <v>-1.7785964148750009</v>
          </cell>
          <cell r="C82">
            <v>-1.7482952255625008</v>
          </cell>
          <cell r="D82">
            <v>-1.7179940362500008</v>
          </cell>
          <cell r="E82">
            <v>-1.6876928469375008</v>
          </cell>
          <cell r="F82">
            <v>-1.6573916576250007</v>
          </cell>
          <cell r="G82">
            <v>-1.6270904683125007</v>
          </cell>
          <cell r="H82">
            <v>-1.5967892790000007</v>
          </cell>
          <cell r="I82">
            <v>-1.5664880896875006</v>
          </cell>
          <cell r="J82">
            <v>-1.5361869003750006</v>
          </cell>
          <cell r="K82">
            <v>-1.5058857110625006</v>
          </cell>
          <cell r="L82">
            <v>-1.4755845217500005</v>
          </cell>
          <cell r="M82">
            <v>-1.4452833324375005</v>
          </cell>
          <cell r="N82">
            <v>-1.4149821431250005</v>
          </cell>
          <cell r="O82">
            <v>-1.3846809538125004</v>
          </cell>
          <cell r="P82">
            <v>-1.3543797645000004</v>
          </cell>
          <cell r="Q82">
            <v>-1.3240785751875004</v>
          </cell>
          <cell r="R82">
            <v>-1.2937773858750004</v>
          </cell>
          <cell r="S82">
            <v>-1.2634761965625003</v>
          </cell>
          <cell r="T82">
            <v>-1.2331750072500003</v>
          </cell>
          <cell r="U82">
            <v>-1.2028738179375003</v>
          </cell>
          <cell r="V82">
            <v>-1.1725726286250002</v>
          </cell>
          <cell r="W82">
            <v>-1.1422714393125002</v>
          </cell>
          <cell r="X82">
            <v>-1.1119702500000002</v>
          </cell>
          <cell r="Y82">
            <v>-1.0832351250000003</v>
          </cell>
          <cell r="Z82">
            <v>-1.0545000000000002</v>
          </cell>
          <cell r="AA82">
            <v>-1.0272500000000002</v>
          </cell>
          <cell r="AB82">
            <v>-1</v>
          </cell>
          <cell r="AC82">
            <v>-0.8</v>
          </cell>
          <cell r="AD82">
            <v>-0.6</v>
          </cell>
          <cell r="AE82">
            <v>-0.4</v>
          </cell>
          <cell r="AF82">
            <v>-0.2</v>
          </cell>
          <cell r="AG82">
            <v>0</v>
          </cell>
          <cell r="AH82">
            <v>0.2</v>
          </cell>
          <cell r="AI82">
            <v>0.4</v>
          </cell>
          <cell r="AJ82">
            <v>0.6</v>
          </cell>
          <cell r="AK82">
            <v>0.8</v>
          </cell>
          <cell r="AL82">
            <v>1</v>
          </cell>
          <cell r="AM82">
            <v>1.2</v>
          </cell>
          <cell r="AN82">
            <v>1.4</v>
          </cell>
          <cell r="AO82">
            <v>1.6</v>
          </cell>
          <cell r="AP82">
            <v>1.8</v>
          </cell>
          <cell r="AQ82">
            <v>2</v>
          </cell>
          <cell r="AR82">
            <v>2.2000000000000002</v>
          </cell>
          <cell r="AS82">
            <v>2.4</v>
          </cell>
          <cell r="AT82">
            <v>2.6</v>
          </cell>
          <cell r="AU82">
            <v>2.8</v>
          </cell>
          <cell r="AV82">
            <v>3</v>
          </cell>
          <cell r="AW82">
            <v>3.2</v>
          </cell>
          <cell r="AX82">
            <v>3.4</v>
          </cell>
          <cell r="AY82">
            <v>3.6</v>
          </cell>
          <cell r="AZ82">
            <v>3.8</v>
          </cell>
          <cell r="BA82">
            <v>4</v>
          </cell>
          <cell r="BB82">
            <v>4.2</v>
          </cell>
          <cell r="BC82">
            <v>4.4000000000000004</v>
          </cell>
          <cell r="BD82">
            <v>4.5999999999999996</v>
          </cell>
          <cell r="BE82">
            <v>4.8</v>
          </cell>
          <cell r="BF82">
            <v>5</v>
          </cell>
          <cell r="BG82">
            <v>5.2</v>
          </cell>
          <cell r="BH82">
            <v>5.4</v>
          </cell>
          <cell r="BI82">
            <v>5.6</v>
          </cell>
          <cell r="BJ82">
            <v>5.8</v>
          </cell>
          <cell r="BK82">
            <v>6</v>
          </cell>
          <cell r="BL82">
            <v>6.2</v>
          </cell>
          <cell r="BM82">
            <v>6.4</v>
          </cell>
          <cell r="BN82">
            <v>6.6</v>
          </cell>
          <cell r="BO82">
            <v>6.8</v>
          </cell>
          <cell r="BP82">
            <v>7</v>
          </cell>
          <cell r="BQ82">
            <v>7.2</v>
          </cell>
          <cell r="BR82">
            <v>7.4</v>
          </cell>
          <cell r="BS82">
            <v>7.6</v>
          </cell>
          <cell r="BT82">
            <v>7.8</v>
          </cell>
          <cell r="BU82">
            <v>8</v>
          </cell>
          <cell r="BV82">
            <v>8.1999999999999993</v>
          </cell>
          <cell r="BW82">
            <v>8.4</v>
          </cell>
          <cell r="BX82">
            <v>8.6</v>
          </cell>
          <cell r="BY82">
            <v>8.7999999999999936</v>
          </cell>
          <cell r="BZ82">
            <v>9</v>
          </cell>
          <cell r="CA82">
            <v>9.1999999999999922</v>
          </cell>
          <cell r="CB82">
            <v>9.4</v>
          </cell>
          <cell r="CC82">
            <v>9.5999999999999908</v>
          </cell>
          <cell r="CD82">
            <v>9.8000000000000007</v>
          </cell>
          <cell r="CE82">
            <v>9.9999999999999893</v>
          </cell>
          <cell r="CF82">
            <v>10.199999999999999</v>
          </cell>
          <cell r="CG82">
            <v>10.4</v>
          </cell>
          <cell r="CH82">
            <v>10.6</v>
          </cell>
          <cell r="CI82">
            <v>10.8</v>
          </cell>
          <cell r="CJ82">
            <v>11</v>
          </cell>
          <cell r="CK82">
            <v>11.2</v>
          </cell>
          <cell r="CL82">
            <v>11.4</v>
          </cell>
          <cell r="CM82">
            <v>11.6</v>
          </cell>
          <cell r="CN82">
            <v>11.8</v>
          </cell>
          <cell r="CO82">
            <v>12</v>
          </cell>
          <cell r="CP82">
            <v>12.2</v>
          </cell>
          <cell r="CQ82">
            <v>12.4</v>
          </cell>
          <cell r="CR82">
            <v>12.6</v>
          </cell>
          <cell r="CS82">
            <v>12.8</v>
          </cell>
          <cell r="CT82">
            <v>13</v>
          </cell>
          <cell r="CU82">
            <v>13.2</v>
          </cell>
          <cell r="CV82">
            <v>13.4</v>
          </cell>
          <cell r="CW82">
            <v>13.6</v>
          </cell>
          <cell r="CX82">
            <v>13.8</v>
          </cell>
          <cell r="CY82">
            <v>14</v>
          </cell>
          <cell r="CZ82">
            <v>14.2</v>
          </cell>
        </row>
        <row r="83">
          <cell r="A83">
            <v>39173</v>
          </cell>
          <cell r="B83">
            <v>-1.7785964148750009</v>
          </cell>
          <cell r="C83">
            <v>-1.7482952255625008</v>
          </cell>
          <cell r="D83">
            <v>-1.7179940362500008</v>
          </cell>
          <cell r="E83">
            <v>-1.6876928469375008</v>
          </cell>
          <cell r="F83">
            <v>-1.6573916576250007</v>
          </cell>
          <cell r="G83">
            <v>-1.6270904683125007</v>
          </cell>
          <cell r="H83">
            <v>-1.5967892790000007</v>
          </cell>
          <cell r="I83">
            <v>-1.5664880896875006</v>
          </cell>
          <cell r="J83">
            <v>-1.5361869003750006</v>
          </cell>
          <cell r="K83">
            <v>-1.5058857110625006</v>
          </cell>
          <cell r="L83">
            <v>-1.4755845217500005</v>
          </cell>
          <cell r="M83">
            <v>-1.4452833324375005</v>
          </cell>
          <cell r="N83">
            <v>-1.4149821431250005</v>
          </cell>
          <cell r="O83">
            <v>-1.3846809538125004</v>
          </cell>
          <cell r="P83">
            <v>-1.3543797645000004</v>
          </cell>
          <cell r="Q83">
            <v>-1.3240785751875004</v>
          </cell>
          <cell r="R83">
            <v>-1.2937773858750004</v>
          </cell>
          <cell r="S83">
            <v>-1.2634761965625003</v>
          </cell>
          <cell r="T83">
            <v>-1.2331750072500003</v>
          </cell>
          <cell r="U83">
            <v>-1.2028738179375003</v>
          </cell>
          <cell r="V83">
            <v>-1.1725726286250002</v>
          </cell>
          <cell r="W83">
            <v>-1.1422714393125002</v>
          </cell>
          <cell r="X83">
            <v>-1.1119702500000002</v>
          </cell>
          <cell r="Y83">
            <v>-1.0832351250000003</v>
          </cell>
          <cell r="Z83">
            <v>-1.0545000000000002</v>
          </cell>
          <cell r="AA83">
            <v>-1.0272500000000002</v>
          </cell>
          <cell r="AB83">
            <v>-1</v>
          </cell>
          <cell r="AC83">
            <v>-0.8</v>
          </cell>
          <cell r="AD83">
            <v>-0.6</v>
          </cell>
          <cell r="AE83">
            <v>-0.4</v>
          </cell>
          <cell r="AF83">
            <v>-0.2</v>
          </cell>
          <cell r="AG83">
            <v>0</v>
          </cell>
          <cell r="AH83">
            <v>0.2</v>
          </cell>
          <cell r="AI83">
            <v>0.4</v>
          </cell>
          <cell r="AJ83">
            <v>0.6</v>
          </cell>
          <cell r="AK83">
            <v>0.8</v>
          </cell>
          <cell r="AL83">
            <v>1</v>
          </cell>
          <cell r="AM83">
            <v>1.2</v>
          </cell>
          <cell r="AN83">
            <v>1.4</v>
          </cell>
          <cell r="AO83">
            <v>1.6</v>
          </cell>
          <cell r="AP83">
            <v>1.8</v>
          </cell>
          <cell r="AQ83">
            <v>2</v>
          </cell>
          <cell r="AR83">
            <v>2.2000000000000002</v>
          </cell>
          <cell r="AS83">
            <v>2.4</v>
          </cell>
          <cell r="AT83">
            <v>2.6</v>
          </cell>
          <cell r="AU83">
            <v>2.8</v>
          </cell>
          <cell r="AV83">
            <v>3</v>
          </cell>
          <cell r="AW83">
            <v>3.2</v>
          </cell>
          <cell r="AX83">
            <v>3.4</v>
          </cell>
          <cell r="AY83">
            <v>3.6</v>
          </cell>
          <cell r="AZ83">
            <v>3.8</v>
          </cell>
          <cell r="BA83">
            <v>4</v>
          </cell>
          <cell r="BB83">
            <v>4.2</v>
          </cell>
          <cell r="BC83">
            <v>4.4000000000000004</v>
          </cell>
          <cell r="BD83">
            <v>4.5999999999999996</v>
          </cell>
          <cell r="BE83">
            <v>4.8</v>
          </cell>
          <cell r="BF83">
            <v>5</v>
          </cell>
          <cell r="BG83">
            <v>5.2</v>
          </cell>
          <cell r="BH83">
            <v>5.4</v>
          </cell>
          <cell r="BI83">
            <v>5.6</v>
          </cell>
          <cell r="BJ83">
            <v>5.8</v>
          </cell>
          <cell r="BK83">
            <v>6</v>
          </cell>
          <cell r="BL83">
            <v>6.2</v>
          </cell>
          <cell r="BM83">
            <v>6.4</v>
          </cell>
          <cell r="BN83">
            <v>6.6</v>
          </cell>
          <cell r="BO83">
            <v>6.8</v>
          </cell>
          <cell r="BP83">
            <v>7</v>
          </cell>
          <cell r="BQ83">
            <v>7.2</v>
          </cell>
          <cell r="BR83">
            <v>7.4</v>
          </cell>
          <cell r="BS83">
            <v>7.6</v>
          </cell>
          <cell r="BT83">
            <v>7.8</v>
          </cell>
          <cell r="BU83">
            <v>8</v>
          </cell>
          <cell r="BV83">
            <v>8.1999999999999993</v>
          </cell>
          <cell r="BW83">
            <v>8.4</v>
          </cell>
          <cell r="BX83">
            <v>8.6</v>
          </cell>
          <cell r="BY83">
            <v>8.7999999999999936</v>
          </cell>
          <cell r="BZ83">
            <v>9</v>
          </cell>
          <cell r="CA83">
            <v>9.1999999999999922</v>
          </cell>
          <cell r="CB83">
            <v>9.4</v>
          </cell>
          <cell r="CC83">
            <v>9.5999999999999908</v>
          </cell>
          <cell r="CD83">
            <v>9.8000000000000007</v>
          </cell>
          <cell r="CE83">
            <v>9.9999999999999893</v>
          </cell>
          <cell r="CF83">
            <v>10.199999999999999</v>
          </cell>
          <cell r="CG83">
            <v>10.4</v>
          </cell>
          <cell r="CH83">
            <v>10.6</v>
          </cell>
          <cell r="CI83">
            <v>10.8</v>
          </cell>
          <cell r="CJ83">
            <v>11</v>
          </cell>
          <cell r="CK83">
            <v>11.2</v>
          </cell>
          <cell r="CL83">
            <v>11.4</v>
          </cell>
          <cell r="CM83">
            <v>11.6</v>
          </cell>
          <cell r="CN83">
            <v>11.8</v>
          </cell>
          <cell r="CO83">
            <v>12</v>
          </cell>
          <cell r="CP83">
            <v>12.2</v>
          </cell>
          <cell r="CQ83">
            <v>12.4</v>
          </cell>
          <cell r="CR83">
            <v>12.6</v>
          </cell>
          <cell r="CS83">
            <v>12.8</v>
          </cell>
          <cell r="CT83">
            <v>13</v>
          </cell>
          <cell r="CU83">
            <v>13.2</v>
          </cell>
          <cell r="CV83">
            <v>13.4</v>
          </cell>
          <cell r="CW83">
            <v>13.6</v>
          </cell>
          <cell r="CX83">
            <v>13.8</v>
          </cell>
          <cell r="CY83">
            <v>14</v>
          </cell>
          <cell r="CZ83">
            <v>14.2</v>
          </cell>
        </row>
        <row r="84">
          <cell r="A84">
            <v>39203</v>
          </cell>
          <cell r="B84">
            <v>-1.7785964148750009</v>
          </cell>
          <cell r="C84">
            <v>-1.7482952255625008</v>
          </cell>
          <cell r="D84">
            <v>-1.7179940362500008</v>
          </cell>
          <cell r="E84">
            <v>-1.6876928469375008</v>
          </cell>
          <cell r="F84">
            <v>-1.6573916576250007</v>
          </cell>
          <cell r="G84">
            <v>-1.6270904683125007</v>
          </cell>
          <cell r="H84">
            <v>-1.5967892790000007</v>
          </cell>
          <cell r="I84">
            <v>-1.5664880896875006</v>
          </cell>
          <cell r="J84">
            <v>-1.5361869003750006</v>
          </cell>
          <cell r="K84">
            <v>-1.5058857110625006</v>
          </cell>
          <cell r="L84">
            <v>-1.4755845217500005</v>
          </cell>
          <cell r="M84">
            <v>-1.4452833324375005</v>
          </cell>
          <cell r="N84">
            <v>-1.4149821431250005</v>
          </cell>
          <cell r="O84">
            <v>-1.3846809538125004</v>
          </cell>
          <cell r="P84">
            <v>-1.3543797645000004</v>
          </cell>
          <cell r="Q84">
            <v>-1.3240785751875004</v>
          </cell>
          <cell r="R84">
            <v>-1.2937773858750004</v>
          </cell>
          <cell r="S84">
            <v>-1.2634761965625003</v>
          </cell>
          <cell r="T84">
            <v>-1.2331750072500003</v>
          </cell>
          <cell r="U84">
            <v>-1.2028738179375003</v>
          </cell>
          <cell r="V84">
            <v>-1.1725726286250002</v>
          </cell>
          <cell r="W84">
            <v>-1.1422714393125002</v>
          </cell>
          <cell r="X84">
            <v>-1.1119702500000002</v>
          </cell>
          <cell r="Y84">
            <v>-1.0832351250000003</v>
          </cell>
          <cell r="Z84">
            <v>-1.0545000000000002</v>
          </cell>
          <cell r="AA84">
            <v>-1.0272500000000002</v>
          </cell>
          <cell r="AB84">
            <v>-1</v>
          </cell>
          <cell r="AC84">
            <v>-0.8</v>
          </cell>
          <cell r="AD84">
            <v>-0.6</v>
          </cell>
          <cell r="AE84">
            <v>-0.4</v>
          </cell>
          <cell r="AF84">
            <v>-0.2</v>
          </cell>
          <cell r="AG84">
            <v>0</v>
          </cell>
          <cell r="AH84">
            <v>0.2</v>
          </cell>
          <cell r="AI84">
            <v>0.4</v>
          </cell>
          <cell r="AJ84">
            <v>0.6</v>
          </cell>
          <cell r="AK84">
            <v>0.8</v>
          </cell>
          <cell r="AL84">
            <v>1</v>
          </cell>
          <cell r="AM84">
            <v>1.2</v>
          </cell>
          <cell r="AN84">
            <v>1.4</v>
          </cell>
          <cell r="AO84">
            <v>1.6</v>
          </cell>
          <cell r="AP84">
            <v>1.8</v>
          </cell>
          <cell r="AQ84">
            <v>2</v>
          </cell>
          <cell r="AR84">
            <v>2.2000000000000002</v>
          </cell>
          <cell r="AS84">
            <v>2.4</v>
          </cell>
          <cell r="AT84">
            <v>2.6</v>
          </cell>
          <cell r="AU84">
            <v>2.8</v>
          </cell>
          <cell r="AV84">
            <v>3</v>
          </cell>
          <cell r="AW84">
            <v>3.2</v>
          </cell>
          <cell r="AX84">
            <v>3.4</v>
          </cell>
          <cell r="AY84">
            <v>3.6</v>
          </cell>
          <cell r="AZ84">
            <v>3.8</v>
          </cell>
          <cell r="BA84">
            <v>4</v>
          </cell>
          <cell r="BB84">
            <v>4.2</v>
          </cell>
          <cell r="BC84">
            <v>4.4000000000000004</v>
          </cell>
          <cell r="BD84">
            <v>4.5999999999999996</v>
          </cell>
          <cell r="BE84">
            <v>4.8</v>
          </cell>
          <cell r="BF84">
            <v>5</v>
          </cell>
          <cell r="BG84">
            <v>5.2</v>
          </cell>
          <cell r="BH84">
            <v>5.4</v>
          </cell>
          <cell r="BI84">
            <v>5.6</v>
          </cell>
          <cell r="BJ84">
            <v>5.8</v>
          </cell>
          <cell r="BK84">
            <v>6</v>
          </cell>
          <cell r="BL84">
            <v>6.2</v>
          </cell>
          <cell r="BM84">
            <v>6.4</v>
          </cell>
          <cell r="BN84">
            <v>6.6</v>
          </cell>
          <cell r="BO84">
            <v>6.8</v>
          </cell>
          <cell r="BP84">
            <v>7</v>
          </cell>
          <cell r="BQ84">
            <v>7.2</v>
          </cell>
          <cell r="BR84">
            <v>7.4</v>
          </cell>
          <cell r="BS84">
            <v>7.6</v>
          </cell>
          <cell r="BT84">
            <v>7.8</v>
          </cell>
          <cell r="BU84">
            <v>8</v>
          </cell>
          <cell r="BV84">
            <v>8.1999999999999993</v>
          </cell>
          <cell r="BW84">
            <v>8.4</v>
          </cell>
          <cell r="BX84">
            <v>8.6</v>
          </cell>
          <cell r="BY84">
            <v>8.7999999999999936</v>
          </cell>
          <cell r="BZ84">
            <v>9</v>
          </cell>
          <cell r="CA84">
            <v>9.1999999999999922</v>
          </cell>
          <cell r="CB84">
            <v>9.4</v>
          </cell>
          <cell r="CC84">
            <v>9.5999999999999908</v>
          </cell>
          <cell r="CD84">
            <v>9.8000000000000007</v>
          </cell>
          <cell r="CE84">
            <v>9.9999999999999893</v>
          </cell>
          <cell r="CF84">
            <v>10.199999999999999</v>
          </cell>
          <cell r="CG84">
            <v>10.4</v>
          </cell>
          <cell r="CH84">
            <v>10.6</v>
          </cell>
          <cell r="CI84">
            <v>10.8</v>
          </cell>
          <cell r="CJ84">
            <v>11</v>
          </cell>
          <cell r="CK84">
            <v>11.2</v>
          </cell>
          <cell r="CL84">
            <v>11.4</v>
          </cell>
          <cell r="CM84">
            <v>11.6</v>
          </cell>
          <cell r="CN84">
            <v>11.8</v>
          </cell>
          <cell r="CO84">
            <v>12</v>
          </cell>
          <cell r="CP84">
            <v>12.2</v>
          </cell>
          <cell r="CQ84">
            <v>12.4</v>
          </cell>
          <cell r="CR84">
            <v>12.6</v>
          </cell>
          <cell r="CS84">
            <v>12.8</v>
          </cell>
          <cell r="CT84">
            <v>13</v>
          </cell>
          <cell r="CU84">
            <v>13.2</v>
          </cell>
          <cell r="CV84">
            <v>13.4</v>
          </cell>
          <cell r="CW84">
            <v>13.6</v>
          </cell>
          <cell r="CX84">
            <v>13.8</v>
          </cell>
          <cell r="CY84">
            <v>14</v>
          </cell>
          <cell r="CZ84">
            <v>14.2</v>
          </cell>
        </row>
        <row r="85">
          <cell r="A85">
            <v>39234</v>
          </cell>
          <cell r="B85">
            <v>-1.7785964148750009</v>
          </cell>
          <cell r="C85">
            <v>-1.7482952255625008</v>
          </cell>
          <cell r="D85">
            <v>-1.7179940362500008</v>
          </cell>
          <cell r="E85">
            <v>-1.6876928469375008</v>
          </cell>
          <cell r="F85">
            <v>-1.6573916576250007</v>
          </cell>
          <cell r="G85">
            <v>-1.6270904683125007</v>
          </cell>
          <cell r="H85">
            <v>-1.5967892790000007</v>
          </cell>
          <cell r="I85">
            <v>-1.5664880896875006</v>
          </cell>
          <cell r="J85">
            <v>-1.5361869003750006</v>
          </cell>
          <cell r="K85">
            <v>-1.5058857110625006</v>
          </cell>
          <cell r="L85">
            <v>-1.4755845217500005</v>
          </cell>
          <cell r="M85">
            <v>-1.4452833324375005</v>
          </cell>
          <cell r="N85">
            <v>-1.4149821431250005</v>
          </cell>
          <cell r="O85">
            <v>-1.3846809538125004</v>
          </cell>
          <cell r="P85">
            <v>-1.3543797645000004</v>
          </cell>
          <cell r="Q85">
            <v>-1.3240785751875004</v>
          </cell>
          <cell r="R85">
            <v>-1.2937773858750004</v>
          </cell>
          <cell r="S85">
            <v>-1.2634761965625003</v>
          </cell>
          <cell r="T85">
            <v>-1.2331750072500003</v>
          </cell>
          <cell r="U85">
            <v>-1.2028738179375003</v>
          </cell>
          <cell r="V85">
            <v>-1.1725726286250002</v>
          </cell>
          <cell r="W85">
            <v>-1.1422714393125002</v>
          </cell>
          <cell r="X85">
            <v>-1.1119702500000002</v>
          </cell>
          <cell r="Y85">
            <v>-1.0832351250000003</v>
          </cell>
          <cell r="Z85">
            <v>-1.0545000000000002</v>
          </cell>
          <cell r="AA85">
            <v>-1.0272500000000002</v>
          </cell>
          <cell r="AB85">
            <v>-1</v>
          </cell>
          <cell r="AC85">
            <v>-0.8</v>
          </cell>
          <cell r="AD85">
            <v>-0.6</v>
          </cell>
          <cell r="AE85">
            <v>-0.4</v>
          </cell>
          <cell r="AF85">
            <v>-0.2</v>
          </cell>
          <cell r="AG85">
            <v>0</v>
          </cell>
          <cell r="AH85">
            <v>0.2</v>
          </cell>
          <cell r="AI85">
            <v>0.4</v>
          </cell>
          <cell r="AJ85">
            <v>0.6</v>
          </cell>
          <cell r="AK85">
            <v>0.8</v>
          </cell>
          <cell r="AL85">
            <v>1</v>
          </cell>
          <cell r="AM85">
            <v>1.2</v>
          </cell>
          <cell r="AN85">
            <v>1.4</v>
          </cell>
          <cell r="AO85">
            <v>1.6</v>
          </cell>
          <cell r="AP85">
            <v>1.8</v>
          </cell>
          <cell r="AQ85">
            <v>2</v>
          </cell>
          <cell r="AR85">
            <v>2.2000000000000002</v>
          </cell>
          <cell r="AS85">
            <v>2.4</v>
          </cell>
          <cell r="AT85">
            <v>2.6</v>
          </cell>
          <cell r="AU85">
            <v>2.8</v>
          </cell>
          <cell r="AV85">
            <v>3</v>
          </cell>
          <cell r="AW85">
            <v>3.2</v>
          </cell>
          <cell r="AX85">
            <v>3.4</v>
          </cell>
          <cell r="AY85">
            <v>3.6</v>
          </cell>
          <cell r="AZ85">
            <v>3.8</v>
          </cell>
          <cell r="BA85">
            <v>4</v>
          </cell>
          <cell r="BB85">
            <v>4.2</v>
          </cell>
          <cell r="BC85">
            <v>4.4000000000000004</v>
          </cell>
          <cell r="BD85">
            <v>4.5999999999999996</v>
          </cell>
          <cell r="BE85">
            <v>4.8</v>
          </cell>
          <cell r="BF85">
            <v>5</v>
          </cell>
          <cell r="BG85">
            <v>5.2</v>
          </cell>
          <cell r="BH85">
            <v>5.4</v>
          </cell>
          <cell r="BI85">
            <v>5.6</v>
          </cell>
          <cell r="BJ85">
            <v>5.8</v>
          </cell>
          <cell r="BK85">
            <v>6</v>
          </cell>
          <cell r="BL85">
            <v>6.2</v>
          </cell>
          <cell r="BM85">
            <v>6.4</v>
          </cell>
          <cell r="BN85">
            <v>6.6</v>
          </cell>
          <cell r="BO85">
            <v>6.8</v>
          </cell>
          <cell r="BP85">
            <v>7</v>
          </cell>
          <cell r="BQ85">
            <v>7.2</v>
          </cell>
          <cell r="BR85">
            <v>7.4</v>
          </cell>
          <cell r="BS85">
            <v>7.6</v>
          </cell>
          <cell r="BT85">
            <v>7.8</v>
          </cell>
          <cell r="BU85">
            <v>8</v>
          </cell>
          <cell r="BV85">
            <v>8.1999999999999993</v>
          </cell>
          <cell r="BW85">
            <v>8.4</v>
          </cell>
          <cell r="BX85">
            <v>8.6</v>
          </cell>
          <cell r="BY85">
            <v>8.7999999999999936</v>
          </cell>
          <cell r="BZ85">
            <v>9</v>
          </cell>
          <cell r="CA85">
            <v>9.1999999999999922</v>
          </cell>
          <cell r="CB85">
            <v>9.4</v>
          </cell>
          <cell r="CC85">
            <v>9.5999999999999908</v>
          </cell>
          <cell r="CD85">
            <v>9.8000000000000007</v>
          </cell>
          <cell r="CE85">
            <v>9.9999999999999893</v>
          </cell>
          <cell r="CF85">
            <v>10.199999999999999</v>
          </cell>
          <cell r="CG85">
            <v>10.4</v>
          </cell>
          <cell r="CH85">
            <v>10.6</v>
          </cell>
          <cell r="CI85">
            <v>10.8</v>
          </cell>
          <cell r="CJ85">
            <v>11</v>
          </cell>
          <cell r="CK85">
            <v>11.2</v>
          </cell>
          <cell r="CL85">
            <v>11.4</v>
          </cell>
          <cell r="CM85">
            <v>11.6</v>
          </cell>
          <cell r="CN85">
            <v>11.8</v>
          </cell>
          <cell r="CO85">
            <v>12</v>
          </cell>
          <cell r="CP85">
            <v>12.2</v>
          </cell>
          <cell r="CQ85">
            <v>12.4</v>
          </cell>
          <cell r="CR85">
            <v>12.6</v>
          </cell>
          <cell r="CS85">
            <v>12.8</v>
          </cell>
          <cell r="CT85">
            <v>13</v>
          </cell>
          <cell r="CU85">
            <v>13.2</v>
          </cell>
          <cell r="CV85">
            <v>13.4</v>
          </cell>
          <cell r="CW85">
            <v>13.6</v>
          </cell>
          <cell r="CX85">
            <v>13.8</v>
          </cell>
          <cell r="CY85">
            <v>14</v>
          </cell>
          <cell r="CZ85">
            <v>14.2</v>
          </cell>
        </row>
        <row r="86">
          <cell r="A86">
            <v>39264</v>
          </cell>
          <cell r="B86">
            <v>-1.7785964148750009</v>
          </cell>
          <cell r="C86">
            <v>-1.7482952255625008</v>
          </cell>
          <cell r="D86">
            <v>-1.7179940362500008</v>
          </cell>
          <cell r="E86">
            <v>-1.6876928469375008</v>
          </cell>
          <cell r="F86">
            <v>-1.6573916576250007</v>
          </cell>
          <cell r="G86">
            <v>-1.6270904683125007</v>
          </cell>
          <cell r="H86">
            <v>-1.5967892790000007</v>
          </cell>
          <cell r="I86">
            <v>-1.5664880896875006</v>
          </cell>
          <cell r="J86">
            <v>-1.5361869003750006</v>
          </cell>
          <cell r="K86">
            <v>-1.5058857110625006</v>
          </cell>
          <cell r="L86">
            <v>-1.4755845217500005</v>
          </cell>
          <cell r="M86">
            <v>-1.4452833324375005</v>
          </cell>
          <cell r="N86">
            <v>-1.4149821431250005</v>
          </cell>
          <cell r="O86">
            <v>-1.3846809538125004</v>
          </cell>
          <cell r="P86">
            <v>-1.3543797645000004</v>
          </cell>
          <cell r="Q86">
            <v>-1.3240785751875004</v>
          </cell>
          <cell r="R86">
            <v>-1.2937773858750004</v>
          </cell>
          <cell r="S86">
            <v>-1.2634761965625003</v>
          </cell>
          <cell r="T86">
            <v>-1.2331750072500003</v>
          </cell>
          <cell r="U86">
            <v>-1.2028738179375003</v>
          </cell>
          <cell r="V86">
            <v>-1.1725726286250002</v>
          </cell>
          <cell r="W86">
            <v>-1.1422714393125002</v>
          </cell>
          <cell r="X86">
            <v>-1.1119702500000002</v>
          </cell>
          <cell r="Y86">
            <v>-1.0832351250000003</v>
          </cell>
          <cell r="Z86">
            <v>-1.0545000000000002</v>
          </cell>
          <cell r="AA86">
            <v>-1.0272500000000002</v>
          </cell>
          <cell r="AB86">
            <v>-1</v>
          </cell>
          <cell r="AC86">
            <v>-0.8</v>
          </cell>
          <cell r="AD86">
            <v>-0.6</v>
          </cell>
          <cell r="AE86">
            <v>-0.4</v>
          </cell>
          <cell r="AF86">
            <v>-0.2</v>
          </cell>
          <cell r="AG86">
            <v>0</v>
          </cell>
          <cell r="AH86">
            <v>0.2</v>
          </cell>
          <cell r="AI86">
            <v>0.4</v>
          </cell>
          <cell r="AJ86">
            <v>0.6</v>
          </cell>
          <cell r="AK86">
            <v>0.8</v>
          </cell>
          <cell r="AL86">
            <v>1</v>
          </cell>
          <cell r="AM86">
            <v>1.2</v>
          </cell>
          <cell r="AN86">
            <v>1.4</v>
          </cell>
          <cell r="AO86">
            <v>1.6</v>
          </cell>
          <cell r="AP86">
            <v>1.8</v>
          </cell>
          <cell r="AQ86">
            <v>2</v>
          </cell>
          <cell r="AR86">
            <v>2.2000000000000002</v>
          </cell>
          <cell r="AS86">
            <v>2.4</v>
          </cell>
          <cell r="AT86">
            <v>2.6</v>
          </cell>
          <cell r="AU86">
            <v>2.8</v>
          </cell>
          <cell r="AV86">
            <v>3</v>
          </cell>
          <cell r="AW86">
            <v>3.2</v>
          </cell>
          <cell r="AX86">
            <v>3.4</v>
          </cell>
          <cell r="AY86">
            <v>3.6</v>
          </cell>
          <cell r="AZ86">
            <v>3.8</v>
          </cell>
          <cell r="BA86">
            <v>4</v>
          </cell>
          <cell r="BB86">
            <v>4.2</v>
          </cell>
          <cell r="BC86">
            <v>4.4000000000000004</v>
          </cell>
          <cell r="BD86">
            <v>4.5999999999999996</v>
          </cell>
          <cell r="BE86">
            <v>4.8</v>
          </cell>
          <cell r="BF86">
            <v>5</v>
          </cell>
          <cell r="BG86">
            <v>5.2</v>
          </cell>
          <cell r="BH86">
            <v>5.4</v>
          </cell>
          <cell r="BI86">
            <v>5.6</v>
          </cell>
          <cell r="BJ86">
            <v>5.8</v>
          </cell>
          <cell r="BK86">
            <v>6</v>
          </cell>
          <cell r="BL86">
            <v>6.2</v>
          </cell>
          <cell r="BM86">
            <v>6.4</v>
          </cell>
          <cell r="BN86">
            <v>6.6</v>
          </cell>
          <cell r="BO86">
            <v>6.8</v>
          </cell>
          <cell r="BP86">
            <v>7</v>
          </cell>
          <cell r="BQ86">
            <v>7.2</v>
          </cell>
          <cell r="BR86">
            <v>7.4</v>
          </cell>
          <cell r="BS86">
            <v>7.6</v>
          </cell>
          <cell r="BT86">
            <v>7.8</v>
          </cell>
          <cell r="BU86">
            <v>8</v>
          </cell>
          <cell r="BV86">
            <v>8.1999999999999993</v>
          </cell>
          <cell r="BW86">
            <v>8.4</v>
          </cell>
          <cell r="BX86">
            <v>8.6</v>
          </cell>
          <cell r="BY86">
            <v>8.7999999999999936</v>
          </cell>
          <cell r="BZ86">
            <v>9</v>
          </cell>
          <cell r="CA86">
            <v>9.1999999999999922</v>
          </cell>
          <cell r="CB86">
            <v>9.4</v>
          </cell>
          <cell r="CC86">
            <v>9.5999999999999908</v>
          </cell>
          <cell r="CD86">
            <v>9.8000000000000007</v>
          </cell>
          <cell r="CE86">
            <v>9.9999999999999893</v>
          </cell>
          <cell r="CF86">
            <v>10.199999999999999</v>
          </cell>
          <cell r="CG86">
            <v>10.4</v>
          </cell>
          <cell r="CH86">
            <v>10.6</v>
          </cell>
          <cell r="CI86">
            <v>10.8</v>
          </cell>
          <cell r="CJ86">
            <v>11</v>
          </cell>
          <cell r="CK86">
            <v>11.2</v>
          </cell>
          <cell r="CL86">
            <v>11.4</v>
          </cell>
          <cell r="CM86">
            <v>11.6</v>
          </cell>
          <cell r="CN86">
            <v>11.8</v>
          </cell>
          <cell r="CO86">
            <v>12</v>
          </cell>
          <cell r="CP86">
            <v>12.2</v>
          </cell>
          <cell r="CQ86">
            <v>12.4</v>
          </cell>
          <cell r="CR86">
            <v>12.6</v>
          </cell>
          <cell r="CS86">
            <v>12.8</v>
          </cell>
          <cell r="CT86">
            <v>13</v>
          </cell>
          <cell r="CU86">
            <v>13.2</v>
          </cell>
          <cell r="CV86">
            <v>13.4</v>
          </cell>
          <cell r="CW86">
            <v>13.6</v>
          </cell>
          <cell r="CX86">
            <v>13.8</v>
          </cell>
          <cell r="CY86">
            <v>14</v>
          </cell>
          <cell r="CZ86">
            <v>14.2</v>
          </cell>
        </row>
        <row r="87">
          <cell r="A87">
            <v>39295</v>
          </cell>
          <cell r="B87">
            <v>-1.7785964148750009</v>
          </cell>
          <cell r="C87">
            <v>-1.7482952255625008</v>
          </cell>
          <cell r="D87">
            <v>-1.7179940362500008</v>
          </cell>
          <cell r="E87">
            <v>-1.6876928469375008</v>
          </cell>
          <cell r="F87">
            <v>-1.6573916576250007</v>
          </cell>
          <cell r="G87">
            <v>-1.6270904683125007</v>
          </cell>
          <cell r="H87">
            <v>-1.5967892790000007</v>
          </cell>
          <cell r="I87">
            <v>-1.5664880896875006</v>
          </cell>
          <cell r="J87">
            <v>-1.5361869003750006</v>
          </cell>
          <cell r="K87">
            <v>-1.5058857110625006</v>
          </cell>
          <cell r="L87">
            <v>-1.4755845217500005</v>
          </cell>
          <cell r="M87">
            <v>-1.4452833324375005</v>
          </cell>
          <cell r="N87">
            <v>-1.4149821431250005</v>
          </cell>
          <cell r="O87">
            <v>-1.3846809538125004</v>
          </cell>
          <cell r="P87">
            <v>-1.3543797645000004</v>
          </cell>
          <cell r="Q87">
            <v>-1.3240785751875004</v>
          </cell>
          <cell r="R87">
            <v>-1.2937773858750004</v>
          </cell>
          <cell r="S87">
            <v>-1.2634761965625003</v>
          </cell>
          <cell r="T87">
            <v>-1.2331750072500003</v>
          </cell>
          <cell r="U87">
            <v>-1.2028738179375003</v>
          </cell>
          <cell r="V87">
            <v>-1.1725726286250002</v>
          </cell>
          <cell r="W87">
            <v>-1.1422714393125002</v>
          </cell>
          <cell r="X87">
            <v>-1.1119702500000002</v>
          </cell>
          <cell r="Y87">
            <v>-1.0832351250000003</v>
          </cell>
          <cell r="Z87">
            <v>-1.0545000000000002</v>
          </cell>
          <cell r="AA87">
            <v>-1.0272500000000002</v>
          </cell>
          <cell r="AB87">
            <v>-1</v>
          </cell>
          <cell r="AC87">
            <v>-0.8</v>
          </cell>
          <cell r="AD87">
            <v>-0.6</v>
          </cell>
          <cell r="AE87">
            <v>-0.4</v>
          </cell>
          <cell r="AF87">
            <v>-0.2</v>
          </cell>
          <cell r="AG87">
            <v>0</v>
          </cell>
          <cell r="AH87">
            <v>0.2</v>
          </cell>
          <cell r="AI87">
            <v>0.4</v>
          </cell>
          <cell r="AJ87">
            <v>0.6</v>
          </cell>
          <cell r="AK87">
            <v>0.8</v>
          </cell>
          <cell r="AL87">
            <v>1</v>
          </cell>
          <cell r="AM87">
            <v>1.2</v>
          </cell>
          <cell r="AN87">
            <v>1.4</v>
          </cell>
          <cell r="AO87">
            <v>1.6</v>
          </cell>
          <cell r="AP87">
            <v>1.8</v>
          </cell>
          <cell r="AQ87">
            <v>2</v>
          </cell>
          <cell r="AR87">
            <v>2.2000000000000002</v>
          </cell>
          <cell r="AS87">
            <v>2.4</v>
          </cell>
          <cell r="AT87">
            <v>2.6</v>
          </cell>
          <cell r="AU87">
            <v>2.8</v>
          </cell>
          <cell r="AV87">
            <v>3</v>
          </cell>
          <cell r="AW87">
            <v>3.2</v>
          </cell>
          <cell r="AX87">
            <v>3.4</v>
          </cell>
          <cell r="AY87">
            <v>3.6</v>
          </cell>
          <cell r="AZ87">
            <v>3.8</v>
          </cell>
          <cell r="BA87">
            <v>4</v>
          </cell>
          <cell r="BB87">
            <v>4.2</v>
          </cell>
          <cell r="BC87">
            <v>4.4000000000000004</v>
          </cell>
          <cell r="BD87">
            <v>4.5999999999999996</v>
          </cell>
          <cell r="BE87">
            <v>4.8</v>
          </cell>
          <cell r="BF87">
            <v>5</v>
          </cell>
          <cell r="BG87">
            <v>5.2</v>
          </cell>
          <cell r="BH87">
            <v>5.4</v>
          </cell>
          <cell r="BI87">
            <v>5.6</v>
          </cell>
          <cell r="BJ87">
            <v>5.8</v>
          </cell>
          <cell r="BK87">
            <v>6</v>
          </cell>
          <cell r="BL87">
            <v>6.2</v>
          </cell>
          <cell r="BM87">
            <v>6.4</v>
          </cell>
          <cell r="BN87">
            <v>6.6</v>
          </cell>
          <cell r="BO87">
            <v>6.8</v>
          </cell>
          <cell r="BP87">
            <v>7</v>
          </cell>
          <cell r="BQ87">
            <v>7.2</v>
          </cell>
          <cell r="BR87">
            <v>7.4</v>
          </cell>
          <cell r="BS87">
            <v>7.6</v>
          </cell>
          <cell r="BT87">
            <v>7.8</v>
          </cell>
          <cell r="BU87">
            <v>8</v>
          </cell>
          <cell r="BV87">
            <v>8.1999999999999993</v>
          </cell>
          <cell r="BW87">
            <v>8.4</v>
          </cell>
          <cell r="BX87">
            <v>8.6</v>
          </cell>
          <cell r="BY87">
            <v>8.7999999999999936</v>
          </cell>
          <cell r="BZ87">
            <v>9</v>
          </cell>
          <cell r="CA87">
            <v>9.1999999999999922</v>
          </cell>
          <cell r="CB87">
            <v>9.4</v>
          </cell>
          <cell r="CC87">
            <v>9.5999999999999908</v>
          </cell>
          <cell r="CD87">
            <v>9.8000000000000007</v>
          </cell>
          <cell r="CE87">
            <v>9.9999999999999893</v>
          </cell>
          <cell r="CF87">
            <v>10.199999999999999</v>
          </cell>
          <cell r="CG87">
            <v>10.4</v>
          </cell>
          <cell r="CH87">
            <v>10.6</v>
          </cell>
          <cell r="CI87">
            <v>10.8</v>
          </cell>
          <cell r="CJ87">
            <v>11</v>
          </cell>
          <cell r="CK87">
            <v>11.2</v>
          </cell>
          <cell r="CL87">
            <v>11.4</v>
          </cell>
          <cell r="CM87">
            <v>11.6</v>
          </cell>
          <cell r="CN87">
            <v>11.8</v>
          </cell>
          <cell r="CO87">
            <v>12</v>
          </cell>
          <cell r="CP87">
            <v>12.2</v>
          </cell>
          <cell r="CQ87">
            <v>12.4</v>
          </cell>
          <cell r="CR87">
            <v>12.6</v>
          </cell>
          <cell r="CS87">
            <v>12.8</v>
          </cell>
          <cell r="CT87">
            <v>13</v>
          </cell>
          <cell r="CU87">
            <v>13.2</v>
          </cell>
          <cell r="CV87">
            <v>13.4</v>
          </cell>
          <cell r="CW87">
            <v>13.6</v>
          </cell>
          <cell r="CX87">
            <v>13.8</v>
          </cell>
          <cell r="CY87">
            <v>14</v>
          </cell>
          <cell r="CZ87">
            <v>14.2</v>
          </cell>
        </row>
        <row r="88">
          <cell r="A88">
            <v>39326</v>
          </cell>
          <cell r="B88">
            <v>-1.7785964148750009</v>
          </cell>
          <cell r="C88">
            <v>-1.7482952255625008</v>
          </cell>
          <cell r="D88">
            <v>-1.7179940362500008</v>
          </cell>
          <cell r="E88">
            <v>-1.6876928469375008</v>
          </cell>
          <cell r="F88">
            <v>-1.6573916576250007</v>
          </cell>
          <cell r="G88">
            <v>-1.6270904683125007</v>
          </cell>
          <cell r="H88">
            <v>-1.5967892790000007</v>
          </cell>
          <cell r="I88">
            <v>-1.5664880896875006</v>
          </cell>
          <cell r="J88">
            <v>-1.5361869003750006</v>
          </cell>
          <cell r="K88">
            <v>-1.5058857110625006</v>
          </cell>
          <cell r="L88">
            <v>-1.4755845217500005</v>
          </cell>
          <cell r="M88">
            <v>-1.4452833324375005</v>
          </cell>
          <cell r="N88">
            <v>-1.4149821431250005</v>
          </cell>
          <cell r="O88">
            <v>-1.3846809538125004</v>
          </cell>
          <cell r="P88">
            <v>-1.3543797645000004</v>
          </cell>
          <cell r="Q88">
            <v>-1.3240785751875004</v>
          </cell>
          <cell r="R88">
            <v>-1.2937773858750004</v>
          </cell>
          <cell r="S88">
            <v>-1.2634761965625003</v>
          </cell>
          <cell r="T88">
            <v>-1.2331750072500003</v>
          </cell>
          <cell r="U88">
            <v>-1.2028738179375003</v>
          </cell>
          <cell r="V88">
            <v>-1.1725726286250002</v>
          </cell>
          <cell r="W88">
            <v>-1.1422714393125002</v>
          </cell>
          <cell r="X88">
            <v>-1.1119702500000002</v>
          </cell>
          <cell r="Y88">
            <v>-1.0832351250000003</v>
          </cell>
          <cell r="Z88">
            <v>-1.0545000000000002</v>
          </cell>
          <cell r="AA88">
            <v>-1.0272500000000002</v>
          </cell>
          <cell r="AB88">
            <v>-1</v>
          </cell>
          <cell r="AC88">
            <v>-0.8</v>
          </cell>
          <cell r="AD88">
            <v>-0.6</v>
          </cell>
          <cell r="AE88">
            <v>-0.4</v>
          </cell>
          <cell r="AF88">
            <v>-0.2</v>
          </cell>
          <cell r="AG88">
            <v>0</v>
          </cell>
          <cell r="AH88">
            <v>0.2</v>
          </cell>
          <cell r="AI88">
            <v>0.4</v>
          </cell>
          <cell r="AJ88">
            <v>0.6</v>
          </cell>
          <cell r="AK88">
            <v>0.8</v>
          </cell>
          <cell r="AL88">
            <v>1</v>
          </cell>
          <cell r="AM88">
            <v>1.2</v>
          </cell>
          <cell r="AN88">
            <v>1.4</v>
          </cell>
          <cell r="AO88">
            <v>1.6</v>
          </cell>
          <cell r="AP88">
            <v>1.8</v>
          </cell>
          <cell r="AQ88">
            <v>2</v>
          </cell>
          <cell r="AR88">
            <v>2.2000000000000002</v>
          </cell>
          <cell r="AS88">
            <v>2.4</v>
          </cell>
          <cell r="AT88">
            <v>2.6</v>
          </cell>
          <cell r="AU88">
            <v>2.8</v>
          </cell>
          <cell r="AV88">
            <v>3</v>
          </cell>
          <cell r="AW88">
            <v>3.2</v>
          </cell>
          <cell r="AX88">
            <v>3.4</v>
          </cell>
          <cell r="AY88">
            <v>3.6</v>
          </cell>
          <cell r="AZ88">
            <v>3.8</v>
          </cell>
          <cell r="BA88">
            <v>4</v>
          </cell>
          <cell r="BB88">
            <v>4.2</v>
          </cell>
          <cell r="BC88">
            <v>4.4000000000000004</v>
          </cell>
          <cell r="BD88">
            <v>4.5999999999999996</v>
          </cell>
          <cell r="BE88">
            <v>4.8</v>
          </cell>
          <cell r="BF88">
            <v>5</v>
          </cell>
          <cell r="BG88">
            <v>5.2</v>
          </cell>
          <cell r="BH88">
            <v>5.4</v>
          </cell>
          <cell r="BI88">
            <v>5.6</v>
          </cell>
          <cell r="BJ88">
            <v>5.8</v>
          </cell>
          <cell r="BK88">
            <v>6</v>
          </cell>
          <cell r="BL88">
            <v>6.2</v>
          </cell>
          <cell r="BM88">
            <v>6.4</v>
          </cell>
          <cell r="BN88">
            <v>6.6</v>
          </cell>
          <cell r="BO88">
            <v>6.8</v>
          </cell>
          <cell r="BP88">
            <v>7</v>
          </cell>
          <cell r="BQ88">
            <v>7.2</v>
          </cell>
          <cell r="BR88">
            <v>7.4</v>
          </cell>
          <cell r="BS88">
            <v>7.6</v>
          </cell>
          <cell r="BT88">
            <v>7.8</v>
          </cell>
          <cell r="BU88">
            <v>8</v>
          </cell>
          <cell r="BV88">
            <v>8.1999999999999993</v>
          </cell>
          <cell r="BW88">
            <v>8.4</v>
          </cell>
          <cell r="BX88">
            <v>8.6</v>
          </cell>
          <cell r="BY88">
            <v>8.7999999999999936</v>
          </cell>
          <cell r="BZ88">
            <v>9</v>
          </cell>
          <cell r="CA88">
            <v>9.1999999999999922</v>
          </cell>
          <cell r="CB88">
            <v>9.4</v>
          </cell>
          <cell r="CC88">
            <v>9.5999999999999908</v>
          </cell>
          <cell r="CD88">
            <v>9.8000000000000007</v>
          </cell>
          <cell r="CE88">
            <v>9.9999999999999893</v>
          </cell>
          <cell r="CF88">
            <v>10.199999999999999</v>
          </cell>
          <cell r="CG88">
            <v>10.4</v>
          </cell>
          <cell r="CH88">
            <v>10.6</v>
          </cell>
          <cell r="CI88">
            <v>10.8</v>
          </cell>
          <cell r="CJ88">
            <v>11</v>
          </cell>
          <cell r="CK88">
            <v>11.2</v>
          </cell>
          <cell r="CL88">
            <v>11.4</v>
          </cell>
          <cell r="CM88">
            <v>11.6</v>
          </cell>
          <cell r="CN88">
            <v>11.8</v>
          </cell>
          <cell r="CO88">
            <v>12</v>
          </cell>
          <cell r="CP88">
            <v>12.2</v>
          </cell>
          <cell r="CQ88">
            <v>12.4</v>
          </cell>
          <cell r="CR88">
            <v>12.6</v>
          </cell>
          <cell r="CS88">
            <v>12.8</v>
          </cell>
          <cell r="CT88">
            <v>13</v>
          </cell>
          <cell r="CU88">
            <v>13.2</v>
          </cell>
          <cell r="CV88">
            <v>13.4</v>
          </cell>
          <cell r="CW88">
            <v>13.6</v>
          </cell>
          <cell r="CX88">
            <v>13.8</v>
          </cell>
          <cell r="CY88">
            <v>14</v>
          </cell>
          <cell r="CZ88">
            <v>14.2</v>
          </cell>
        </row>
        <row r="89">
          <cell r="A89">
            <v>39356</v>
          </cell>
          <cell r="B89">
            <v>-1.7785964148750009</v>
          </cell>
          <cell r="C89">
            <v>-1.7482952255625008</v>
          </cell>
          <cell r="D89">
            <v>-1.7179940362500008</v>
          </cell>
          <cell r="E89">
            <v>-1.6876928469375008</v>
          </cell>
          <cell r="F89">
            <v>-1.6573916576250007</v>
          </cell>
          <cell r="G89">
            <v>-1.6270904683125007</v>
          </cell>
          <cell r="H89">
            <v>-1.5967892790000007</v>
          </cell>
          <cell r="I89">
            <v>-1.5664880896875006</v>
          </cell>
          <cell r="J89">
            <v>-1.5361869003750006</v>
          </cell>
          <cell r="K89">
            <v>-1.5058857110625006</v>
          </cell>
          <cell r="L89">
            <v>-1.4755845217500005</v>
          </cell>
          <cell r="M89">
            <v>-1.4452833324375005</v>
          </cell>
          <cell r="N89">
            <v>-1.4149821431250005</v>
          </cell>
          <cell r="O89">
            <v>-1.3846809538125004</v>
          </cell>
          <cell r="P89">
            <v>-1.3543797645000004</v>
          </cell>
          <cell r="Q89">
            <v>-1.3240785751875004</v>
          </cell>
          <cell r="R89">
            <v>-1.2937773858750004</v>
          </cell>
          <cell r="S89">
            <v>-1.2634761965625003</v>
          </cell>
          <cell r="T89">
            <v>-1.2331750072500003</v>
          </cell>
          <cell r="U89">
            <v>-1.2028738179375003</v>
          </cell>
          <cell r="V89">
            <v>-1.1725726286250002</v>
          </cell>
          <cell r="W89">
            <v>-1.1422714393125002</v>
          </cell>
          <cell r="X89">
            <v>-1.1119702500000002</v>
          </cell>
          <cell r="Y89">
            <v>-1.0832351250000003</v>
          </cell>
          <cell r="Z89">
            <v>-1.0545000000000002</v>
          </cell>
          <cell r="AA89">
            <v>-1.0272500000000002</v>
          </cell>
          <cell r="AB89">
            <v>-1</v>
          </cell>
          <cell r="AC89">
            <v>-0.8</v>
          </cell>
          <cell r="AD89">
            <v>-0.6</v>
          </cell>
          <cell r="AE89">
            <v>-0.4</v>
          </cell>
          <cell r="AF89">
            <v>-0.2</v>
          </cell>
          <cell r="AG89">
            <v>0</v>
          </cell>
          <cell r="AH89">
            <v>0.2</v>
          </cell>
          <cell r="AI89">
            <v>0.4</v>
          </cell>
          <cell r="AJ89">
            <v>0.6</v>
          </cell>
          <cell r="AK89">
            <v>0.8</v>
          </cell>
          <cell r="AL89">
            <v>1</v>
          </cell>
          <cell r="AM89">
            <v>1.2</v>
          </cell>
          <cell r="AN89">
            <v>1.4</v>
          </cell>
          <cell r="AO89">
            <v>1.6</v>
          </cell>
          <cell r="AP89">
            <v>1.8</v>
          </cell>
          <cell r="AQ89">
            <v>2</v>
          </cell>
          <cell r="AR89">
            <v>2.2000000000000002</v>
          </cell>
          <cell r="AS89">
            <v>2.4</v>
          </cell>
          <cell r="AT89">
            <v>2.6</v>
          </cell>
          <cell r="AU89">
            <v>2.8</v>
          </cell>
          <cell r="AV89">
            <v>3</v>
          </cell>
          <cell r="AW89">
            <v>3.2</v>
          </cell>
          <cell r="AX89">
            <v>3.4</v>
          </cell>
          <cell r="AY89">
            <v>3.6</v>
          </cell>
          <cell r="AZ89">
            <v>3.8</v>
          </cell>
          <cell r="BA89">
            <v>4</v>
          </cell>
          <cell r="BB89">
            <v>4.2</v>
          </cell>
          <cell r="BC89">
            <v>4.4000000000000004</v>
          </cell>
          <cell r="BD89">
            <v>4.5999999999999996</v>
          </cell>
          <cell r="BE89">
            <v>4.8</v>
          </cell>
          <cell r="BF89">
            <v>5</v>
          </cell>
          <cell r="BG89">
            <v>5.2</v>
          </cell>
          <cell r="BH89">
            <v>5.4</v>
          </cell>
          <cell r="BI89">
            <v>5.6</v>
          </cell>
          <cell r="BJ89">
            <v>5.8</v>
          </cell>
          <cell r="BK89">
            <v>6</v>
          </cell>
          <cell r="BL89">
            <v>6.2</v>
          </cell>
          <cell r="BM89">
            <v>6.4</v>
          </cell>
          <cell r="BN89">
            <v>6.6</v>
          </cell>
          <cell r="BO89">
            <v>6.8</v>
          </cell>
          <cell r="BP89">
            <v>7</v>
          </cell>
          <cell r="BQ89">
            <v>7.2</v>
          </cell>
          <cell r="BR89">
            <v>7.4</v>
          </cell>
          <cell r="BS89">
            <v>7.6</v>
          </cell>
          <cell r="BT89">
            <v>7.8</v>
          </cell>
          <cell r="BU89">
            <v>8</v>
          </cell>
          <cell r="BV89">
            <v>8.1999999999999993</v>
          </cell>
          <cell r="BW89">
            <v>8.4</v>
          </cell>
          <cell r="BX89">
            <v>8.6</v>
          </cell>
          <cell r="BY89">
            <v>8.7999999999999936</v>
          </cell>
          <cell r="BZ89">
            <v>9</v>
          </cell>
          <cell r="CA89">
            <v>9.1999999999999922</v>
          </cell>
          <cell r="CB89">
            <v>9.4</v>
          </cell>
          <cell r="CC89">
            <v>9.5999999999999908</v>
          </cell>
          <cell r="CD89">
            <v>9.8000000000000007</v>
          </cell>
          <cell r="CE89">
            <v>9.9999999999999893</v>
          </cell>
          <cell r="CF89">
            <v>10.199999999999999</v>
          </cell>
          <cell r="CG89">
            <v>10.4</v>
          </cell>
          <cell r="CH89">
            <v>10.6</v>
          </cell>
          <cell r="CI89">
            <v>10.8</v>
          </cell>
          <cell r="CJ89">
            <v>11</v>
          </cell>
          <cell r="CK89">
            <v>11.2</v>
          </cell>
          <cell r="CL89">
            <v>11.4</v>
          </cell>
          <cell r="CM89">
            <v>11.6</v>
          </cell>
          <cell r="CN89">
            <v>11.8</v>
          </cell>
          <cell r="CO89">
            <v>12</v>
          </cell>
          <cell r="CP89">
            <v>12.2</v>
          </cell>
          <cell r="CQ89">
            <v>12.4</v>
          </cell>
          <cell r="CR89">
            <v>12.6</v>
          </cell>
          <cell r="CS89">
            <v>12.8</v>
          </cell>
          <cell r="CT89">
            <v>13</v>
          </cell>
          <cell r="CU89">
            <v>13.2</v>
          </cell>
          <cell r="CV89">
            <v>13.4</v>
          </cell>
          <cell r="CW89">
            <v>13.6</v>
          </cell>
          <cell r="CX89">
            <v>13.8</v>
          </cell>
          <cell r="CY89">
            <v>14</v>
          </cell>
          <cell r="CZ89">
            <v>14.2</v>
          </cell>
        </row>
        <row r="90">
          <cell r="A90">
            <v>39387</v>
          </cell>
          <cell r="B90">
            <v>-1.7785964148750009</v>
          </cell>
          <cell r="C90">
            <v>-1.7482952255625008</v>
          </cell>
          <cell r="D90">
            <v>-1.7179940362500008</v>
          </cell>
          <cell r="E90">
            <v>-1.6876928469375008</v>
          </cell>
          <cell r="F90">
            <v>-1.6573916576250007</v>
          </cell>
          <cell r="G90">
            <v>-1.6270904683125007</v>
          </cell>
          <cell r="H90">
            <v>-1.5967892790000007</v>
          </cell>
          <cell r="I90">
            <v>-1.5664880896875006</v>
          </cell>
          <cell r="J90">
            <v>-1.5361869003750006</v>
          </cell>
          <cell r="K90">
            <v>-1.5058857110625006</v>
          </cell>
          <cell r="L90">
            <v>-1.4755845217500005</v>
          </cell>
          <cell r="M90">
            <v>-1.4452833324375005</v>
          </cell>
          <cell r="N90">
            <v>-1.4149821431250005</v>
          </cell>
          <cell r="O90">
            <v>-1.3846809538125004</v>
          </cell>
          <cell r="P90">
            <v>-1.3543797645000004</v>
          </cell>
          <cell r="Q90">
            <v>-1.3240785751875004</v>
          </cell>
          <cell r="R90">
            <v>-1.2937773858750004</v>
          </cell>
          <cell r="S90">
            <v>-1.2634761965625003</v>
          </cell>
          <cell r="T90">
            <v>-1.2331750072500003</v>
          </cell>
          <cell r="U90">
            <v>-1.2028738179375003</v>
          </cell>
          <cell r="V90">
            <v>-1.1725726286250002</v>
          </cell>
          <cell r="W90">
            <v>-1.1422714393125002</v>
          </cell>
          <cell r="X90">
            <v>-1.1119702500000002</v>
          </cell>
          <cell r="Y90">
            <v>-1.0832351250000003</v>
          </cell>
          <cell r="Z90">
            <v>-1.0545000000000002</v>
          </cell>
          <cell r="AA90">
            <v>-1.0272500000000002</v>
          </cell>
          <cell r="AB90">
            <v>-1</v>
          </cell>
          <cell r="AC90">
            <v>-0.8</v>
          </cell>
          <cell r="AD90">
            <v>-0.6</v>
          </cell>
          <cell r="AE90">
            <v>-0.4</v>
          </cell>
          <cell r="AF90">
            <v>-0.2</v>
          </cell>
          <cell r="AG90">
            <v>0</v>
          </cell>
          <cell r="AH90">
            <v>0.2</v>
          </cell>
          <cell r="AI90">
            <v>0.4</v>
          </cell>
          <cell r="AJ90">
            <v>0.6</v>
          </cell>
          <cell r="AK90">
            <v>0.8</v>
          </cell>
          <cell r="AL90">
            <v>1</v>
          </cell>
          <cell r="AM90">
            <v>1.2</v>
          </cell>
          <cell r="AN90">
            <v>1.4</v>
          </cell>
          <cell r="AO90">
            <v>1.6</v>
          </cell>
          <cell r="AP90">
            <v>1.8</v>
          </cell>
          <cell r="AQ90">
            <v>2</v>
          </cell>
          <cell r="AR90">
            <v>2.2000000000000002</v>
          </cell>
          <cell r="AS90">
            <v>2.4</v>
          </cell>
          <cell r="AT90">
            <v>2.6</v>
          </cell>
          <cell r="AU90">
            <v>2.8</v>
          </cell>
          <cell r="AV90">
            <v>3</v>
          </cell>
          <cell r="AW90">
            <v>3.2</v>
          </cell>
          <cell r="AX90">
            <v>3.4</v>
          </cell>
          <cell r="AY90">
            <v>3.6</v>
          </cell>
          <cell r="AZ90">
            <v>3.8</v>
          </cell>
          <cell r="BA90">
            <v>4</v>
          </cell>
          <cell r="BB90">
            <v>4.2</v>
          </cell>
          <cell r="BC90">
            <v>4.4000000000000004</v>
          </cell>
          <cell r="BD90">
            <v>4.5999999999999996</v>
          </cell>
          <cell r="BE90">
            <v>4.8</v>
          </cell>
          <cell r="BF90">
            <v>5</v>
          </cell>
          <cell r="BG90">
            <v>5.2</v>
          </cell>
          <cell r="BH90">
            <v>5.4</v>
          </cell>
          <cell r="BI90">
            <v>5.6</v>
          </cell>
          <cell r="BJ90">
            <v>5.8</v>
          </cell>
          <cell r="BK90">
            <v>6</v>
          </cell>
          <cell r="BL90">
            <v>6.2</v>
          </cell>
          <cell r="BM90">
            <v>6.4</v>
          </cell>
          <cell r="BN90">
            <v>6.6</v>
          </cell>
          <cell r="BO90">
            <v>6.8</v>
          </cell>
          <cell r="BP90">
            <v>7</v>
          </cell>
          <cell r="BQ90">
            <v>7.2</v>
          </cell>
          <cell r="BR90">
            <v>7.4</v>
          </cell>
          <cell r="BS90">
            <v>7.6</v>
          </cell>
          <cell r="BT90">
            <v>7.8</v>
          </cell>
          <cell r="BU90">
            <v>8</v>
          </cell>
          <cell r="BV90">
            <v>8.1999999999999993</v>
          </cell>
          <cell r="BW90">
            <v>8.4</v>
          </cell>
          <cell r="BX90">
            <v>8.6</v>
          </cell>
          <cell r="BY90">
            <v>8.7999999999999936</v>
          </cell>
          <cell r="BZ90">
            <v>9</v>
          </cell>
          <cell r="CA90">
            <v>9.1999999999999922</v>
          </cell>
          <cell r="CB90">
            <v>9.4</v>
          </cell>
          <cell r="CC90">
            <v>9.5999999999999908</v>
          </cell>
          <cell r="CD90">
            <v>9.8000000000000007</v>
          </cell>
          <cell r="CE90">
            <v>9.9999999999999893</v>
          </cell>
          <cell r="CF90">
            <v>10.199999999999999</v>
          </cell>
          <cell r="CG90">
            <v>10.4</v>
          </cell>
          <cell r="CH90">
            <v>10.6</v>
          </cell>
          <cell r="CI90">
            <v>10.8</v>
          </cell>
          <cell r="CJ90">
            <v>11</v>
          </cell>
          <cell r="CK90">
            <v>11.2</v>
          </cell>
          <cell r="CL90">
            <v>11.4</v>
          </cell>
          <cell r="CM90">
            <v>11.6</v>
          </cell>
          <cell r="CN90">
            <v>11.8</v>
          </cell>
          <cell r="CO90">
            <v>12</v>
          </cell>
          <cell r="CP90">
            <v>12.2</v>
          </cell>
          <cell r="CQ90">
            <v>12.4</v>
          </cell>
          <cell r="CR90">
            <v>12.6</v>
          </cell>
          <cell r="CS90">
            <v>12.8</v>
          </cell>
          <cell r="CT90">
            <v>13</v>
          </cell>
          <cell r="CU90">
            <v>13.2</v>
          </cell>
          <cell r="CV90">
            <v>13.4</v>
          </cell>
          <cell r="CW90">
            <v>13.6</v>
          </cell>
          <cell r="CX90">
            <v>13.8</v>
          </cell>
          <cell r="CY90">
            <v>14</v>
          </cell>
          <cell r="CZ90">
            <v>14.2</v>
          </cell>
        </row>
        <row r="91">
          <cell r="A91">
            <v>39417</v>
          </cell>
          <cell r="B91">
            <v>-1.7785964148750009</v>
          </cell>
          <cell r="C91">
            <v>-1.7482952255625008</v>
          </cell>
          <cell r="D91">
            <v>-1.7179940362500008</v>
          </cell>
          <cell r="E91">
            <v>-1.6876928469375008</v>
          </cell>
          <cell r="F91">
            <v>-1.6573916576250007</v>
          </cell>
          <cell r="G91">
            <v>-1.6270904683125007</v>
          </cell>
          <cell r="H91">
            <v>-1.5967892790000007</v>
          </cell>
          <cell r="I91">
            <v>-1.5664880896875006</v>
          </cell>
          <cell r="J91">
            <v>-1.5361869003750006</v>
          </cell>
          <cell r="K91">
            <v>-1.5058857110625006</v>
          </cell>
          <cell r="L91">
            <v>-1.4755845217500005</v>
          </cell>
          <cell r="M91">
            <v>-1.4452833324375005</v>
          </cell>
          <cell r="N91">
            <v>-1.4149821431250005</v>
          </cell>
          <cell r="O91">
            <v>-1.3846809538125004</v>
          </cell>
          <cell r="P91">
            <v>-1.3543797645000004</v>
          </cell>
          <cell r="Q91">
            <v>-1.3240785751875004</v>
          </cell>
          <cell r="R91">
            <v>-1.2937773858750004</v>
          </cell>
          <cell r="S91">
            <v>-1.2634761965625003</v>
          </cell>
          <cell r="T91">
            <v>-1.2331750072500003</v>
          </cell>
          <cell r="U91">
            <v>-1.2028738179375003</v>
          </cell>
          <cell r="V91">
            <v>-1.1725726286250002</v>
          </cell>
          <cell r="W91">
            <v>-1.1422714393125002</v>
          </cell>
          <cell r="X91">
            <v>-1.1119702500000002</v>
          </cell>
          <cell r="Y91">
            <v>-1.0832351250000003</v>
          </cell>
          <cell r="Z91">
            <v>-1.0545000000000002</v>
          </cell>
          <cell r="AA91">
            <v>-1.0272500000000002</v>
          </cell>
          <cell r="AB91">
            <v>-1</v>
          </cell>
          <cell r="AC91">
            <v>-0.8</v>
          </cell>
          <cell r="AD91">
            <v>-0.6</v>
          </cell>
          <cell r="AE91">
            <v>-0.4</v>
          </cell>
          <cell r="AF91">
            <v>-0.2</v>
          </cell>
          <cell r="AG91">
            <v>0</v>
          </cell>
          <cell r="AH91">
            <v>0.2</v>
          </cell>
          <cell r="AI91">
            <v>0.4</v>
          </cell>
          <cell r="AJ91">
            <v>0.6</v>
          </cell>
          <cell r="AK91">
            <v>0.8</v>
          </cell>
          <cell r="AL91">
            <v>1</v>
          </cell>
          <cell r="AM91">
            <v>1.2</v>
          </cell>
          <cell r="AN91">
            <v>1.4</v>
          </cell>
          <cell r="AO91">
            <v>1.6</v>
          </cell>
          <cell r="AP91">
            <v>1.8</v>
          </cell>
          <cell r="AQ91">
            <v>2</v>
          </cell>
          <cell r="AR91">
            <v>2.2000000000000002</v>
          </cell>
          <cell r="AS91">
            <v>2.4</v>
          </cell>
          <cell r="AT91">
            <v>2.6</v>
          </cell>
          <cell r="AU91">
            <v>2.8</v>
          </cell>
          <cell r="AV91">
            <v>3</v>
          </cell>
          <cell r="AW91">
            <v>3.2</v>
          </cell>
          <cell r="AX91">
            <v>3.4</v>
          </cell>
          <cell r="AY91">
            <v>3.6</v>
          </cell>
          <cell r="AZ91">
            <v>3.8</v>
          </cell>
          <cell r="BA91">
            <v>4</v>
          </cell>
          <cell r="BB91">
            <v>4.2</v>
          </cell>
          <cell r="BC91">
            <v>4.4000000000000004</v>
          </cell>
          <cell r="BD91">
            <v>4.5999999999999996</v>
          </cell>
          <cell r="BE91">
            <v>4.8</v>
          </cell>
          <cell r="BF91">
            <v>5</v>
          </cell>
          <cell r="BG91">
            <v>5.2</v>
          </cell>
          <cell r="BH91">
            <v>5.4</v>
          </cell>
          <cell r="BI91">
            <v>5.6</v>
          </cell>
          <cell r="BJ91">
            <v>5.8</v>
          </cell>
          <cell r="BK91">
            <v>6</v>
          </cell>
          <cell r="BL91">
            <v>6.2</v>
          </cell>
          <cell r="BM91">
            <v>6.4</v>
          </cell>
          <cell r="BN91">
            <v>6.6</v>
          </cell>
          <cell r="BO91">
            <v>6.8</v>
          </cell>
          <cell r="BP91">
            <v>7</v>
          </cell>
          <cell r="BQ91">
            <v>7.2</v>
          </cell>
          <cell r="BR91">
            <v>7.4</v>
          </cell>
          <cell r="BS91">
            <v>7.6</v>
          </cell>
          <cell r="BT91">
            <v>7.8</v>
          </cell>
          <cell r="BU91">
            <v>8</v>
          </cell>
          <cell r="BV91">
            <v>8.1999999999999993</v>
          </cell>
          <cell r="BW91">
            <v>8.4</v>
          </cell>
          <cell r="BX91">
            <v>8.6</v>
          </cell>
          <cell r="BY91">
            <v>8.7999999999999936</v>
          </cell>
          <cell r="BZ91">
            <v>9</v>
          </cell>
          <cell r="CA91">
            <v>9.1999999999999922</v>
          </cell>
          <cell r="CB91">
            <v>9.4</v>
          </cell>
          <cell r="CC91">
            <v>9.5999999999999908</v>
          </cell>
          <cell r="CD91">
            <v>9.8000000000000007</v>
          </cell>
          <cell r="CE91">
            <v>9.9999999999999893</v>
          </cell>
          <cell r="CF91">
            <v>10.199999999999999</v>
          </cell>
          <cell r="CG91">
            <v>10.4</v>
          </cell>
          <cell r="CH91">
            <v>10.6</v>
          </cell>
          <cell r="CI91">
            <v>10.8</v>
          </cell>
          <cell r="CJ91">
            <v>11</v>
          </cell>
          <cell r="CK91">
            <v>11.2</v>
          </cell>
          <cell r="CL91">
            <v>11.4</v>
          </cell>
          <cell r="CM91">
            <v>11.6</v>
          </cell>
          <cell r="CN91">
            <v>11.8</v>
          </cell>
          <cell r="CO91">
            <v>12</v>
          </cell>
          <cell r="CP91">
            <v>12.2</v>
          </cell>
          <cell r="CQ91">
            <v>12.4</v>
          </cell>
          <cell r="CR91">
            <v>12.6</v>
          </cell>
          <cell r="CS91">
            <v>12.8</v>
          </cell>
          <cell r="CT91">
            <v>13</v>
          </cell>
          <cell r="CU91">
            <v>13.2</v>
          </cell>
          <cell r="CV91">
            <v>13.4</v>
          </cell>
          <cell r="CW91">
            <v>13.6</v>
          </cell>
          <cell r="CX91">
            <v>13.8</v>
          </cell>
          <cell r="CY91">
            <v>14</v>
          </cell>
          <cell r="CZ91">
            <v>14.2</v>
          </cell>
        </row>
        <row r="92">
          <cell r="A92">
            <v>39448</v>
          </cell>
          <cell r="B92">
            <v>-1.7785964148750009</v>
          </cell>
          <cell r="C92">
            <v>-1.7482952255625008</v>
          </cell>
          <cell r="D92">
            <v>-1.7179940362500008</v>
          </cell>
          <cell r="E92">
            <v>-1.6876928469375008</v>
          </cell>
          <cell r="F92">
            <v>-1.6573916576250007</v>
          </cell>
          <cell r="G92">
            <v>-1.6270904683125007</v>
          </cell>
          <cell r="H92">
            <v>-1.5967892790000007</v>
          </cell>
          <cell r="I92">
            <v>-1.5664880896875006</v>
          </cell>
          <cell r="J92">
            <v>-1.5361869003750006</v>
          </cell>
          <cell r="K92">
            <v>-1.5058857110625006</v>
          </cell>
          <cell r="L92">
            <v>-1.4755845217500005</v>
          </cell>
          <cell r="M92">
            <v>-1.4452833324375005</v>
          </cell>
          <cell r="N92">
            <v>-1.4149821431250005</v>
          </cell>
          <cell r="O92">
            <v>-1.3846809538125004</v>
          </cell>
          <cell r="P92">
            <v>-1.3543797645000004</v>
          </cell>
          <cell r="Q92">
            <v>-1.3240785751875004</v>
          </cell>
          <cell r="R92">
            <v>-1.2937773858750004</v>
          </cell>
          <cell r="S92">
            <v>-1.2634761965625003</v>
          </cell>
          <cell r="T92">
            <v>-1.2331750072500003</v>
          </cell>
          <cell r="U92">
            <v>-1.2028738179375003</v>
          </cell>
          <cell r="V92">
            <v>-1.1725726286250002</v>
          </cell>
          <cell r="W92">
            <v>-1.1422714393125002</v>
          </cell>
          <cell r="X92">
            <v>-1.1119702500000002</v>
          </cell>
          <cell r="Y92">
            <v>-1.0832351250000003</v>
          </cell>
          <cell r="Z92">
            <v>-1.0545000000000002</v>
          </cell>
          <cell r="AA92">
            <v>-1.0272500000000002</v>
          </cell>
          <cell r="AB92">
            <v>-1</v>
          </cell>
          <cell r="AC92">
            <v>-0.8</v>
          </cell>
          <cell r="AD92">
            <v>-0.6</v>
          </cell>
          <cell r="AE92">
            <v>-0.4</v>
          </cell>
          <cell r="AF92">
            <v>-0.2</v>
          </cell>
          <cell r="AG92">
            <v>0</v>
          </cell>
          <cell r="AH92">
            <v>0.2</v>
          </cell>
          <cell r="AI92">
            <v>0.4</v>
          </cell>
          <cell r="AJ92">
            <v>0.6</v>
          </cell>
          <cell r="AK92">
            <v>0.8</v>
          </cell>
          <cell r="AL92">
            <v>1</v>
          </cell>
          <cell r="AM92">
            <v>1.2</v>
          </cell>
          <cell r="AN92">
            <v>1.4</v>
          </cell>
          <cell r="AO92">
            <v>1.6</v>
          </cell>
          <cell r="AP92">
            <v>1.8</v>
          </cell>
          <cell r="AQ92">
            <v>2</v>
          </cell>
          <cell r="AR92">
            <v>2.2000000000000002</v>
          </cell>
          <cell r="AS92">
            <v>2.4</v>
          </cell>
          <cell r="AT92">
            <v>2.6</v>
          </cell>
          <cell r="AU92">
            <v>2.8</v>
          </cell>
          <cell r="AV92">
            <v>3</v>
          </cell>
          <cell r="AW92">
            <v>3.2</v>
          </cell>
          <cell r="AX92">
            <v>3.4</v>
          </cell>
          <cell r="AY92">
            <v>3.6</v>
          </cell>
          <cell r="AZ92">
            <v>3.8</v>
          </cell>
          <cell r="BA92">
            <v>4</v>
          </cell>
          <cell r="BB92">
            <v>4.2</v>
          </cell>
          <cell r="BC92">
            <v>4.4000000000000004</v>
          </cell>
          <cell r="BD92">
            <v>4.5999999999999996</v>
          </cell>
          <cell r="BE92">
            <v>4.8</v>
          </cell>
          <cell r="BF92">
            <v>5</v>
          </cell>
          <cell r="BG92">
            <v>5.2</v>
          </cell>
          <cell r="BH92">
            <v>5.4</v>
          </cell>
          <cell r="BI92">
            <v>5.6</v>
          </cell>
          <cell r="BJ92">
            <v>5.8</v>
          </cell>
          <cell r="BK92">
            <v>6</v>
          </cell>
          <cell r="BL92">
            <v>6.2</v>
          </cell>
          <cell r="BM92">
            <v>6.4</v>
          </cell>
          <cell r="BN92">
            <v>6.6</v>
          </cell>
          <cell r="BO92">
            <v>6.8</v>
          </cell>
          <cell r="BP92">
            <v>7</v>
          </cell>
          <cell r="BQ92">
            <v>7.2</v>
          </cell>
          <cell r="BR92">
            <v>7.4</v>
          </cell>
          <cell r="BS92">
            <v>7.6</v>
          </cell>
          <cell r="BT92">
            <v>7.8</v>
          </cell>
          <cell r="BU92">
            <v>8</v>
          </cell>
          <cell r="BV92">
            <v>8.1999999999999993</v>
          </cell>
          <cell r="BW92">
            <v>8.4</v>
          </cell>
          <cell r="BX92">
            <v>8.6</v>
          </cell>
          <cell r="BY92">
            <v>8.7999999999999936</v>
          </cell>
          <cell r="BZ92">
            <v>9</v>
          </cell>
          <cell r="CA92">
            <v>9.1999999999999922</v>
          </cell>
          <cell r="CB92">
            <v>9.4</v>
          </cell>
          <cell r="CC92">
            <v>9.5999999999999908</v>
          </cell>
          <cell r="CD92">
            <v>9.8000000000000007</v>
          </cell>
          <cell r="CE92">
            <v>9.9999999999999893</v>
          </cell>
          <cell r="CF92">
            <v>10.199999999999999</v>
          </cell>
          <cell r="CG92">
            <v>10.4</v>
          </cell>
          <cell r="CH92">
            <v>10.6</v>
          </cell>
          <cell r="CI92">
            <v>10.8</v>
          </cell>
          <cell r="CJ92">
            <v>11</v>
          </cell>
          <cell r="CK92">
            <v>11.2</v>
          </cell>
          <cell r="CL92">
            <v>11.4</v>
          </cell>
          <cell r="CM92">
            <v>11.6</v>
          </cell>
          <cell r="CN92">
            <v>11.8</v>
          </cell>
          <cell r="CO92">
            <v>12</v>
          </cell>
          <cell r="CP92">
            <v>12.2</v>
          </cell>
          <cell r="CQ92">
            <v>12.4</v>
          </cell>
          <cell r="CR92">
            <v>12.6</v>
          </cell>
          <cell r="CS92">
            <v>12.8</v>
          </cell>
          <cell r="CT92">
            <v>13</v>
          </cell>
          <cell r="CU92">
            <v>13.2</v>
          </cell>
          <cell r="CV92">
            <v>13.4</v>
          </cell>
          <cell r="CW92">
            <v>13.6</v>
          </cell>
          <cell r="CX92">
            <v>13.8</v>
          </cell>
          <cell r="CY92">
            <v>14</v>
          </cell>
          <cell r="CZ92">
            <v>14.2</v>
          </cell>
        </row>
        <row r="93">
          <cell r="A93">
            <v>39479</v>
          </cell>
          <cell r="B93">
            <v>-1.7785964148750009</v>
          </cell>
          <cell r="C93">
            <v>-1.7482952255625008</v>
          </cell>
          <cell r="D93">
            <v>-1.7179940362500008</v>
          </cell>
          <cell r="E93">
            <v>-1.6876928469375008</v>
          </cell>
          <cell r="F93">
            <v>-1.6573916576250007</v>
          </cell>
          <cell r="G93">
            <v>-1.6270904683125007</v>
          </cell>
          <cell r="H93">
            <v>-1.5967892790000007</v>
          </cell>
          <cell r="I93">
            <v>-1.5664880896875006</v>
          </cell>
          <cell r="J93">
            <v>-1.5361869003750006</v>
          </cell>
          <cell r="K93">
            <v>-1.5058857110625006</v>
          </cell>
          <cell r="L93">
            <v>-1.4755845217500005</v>
          </cell>
          <cell r="M93">
            <v>-1.4452833324375005</v>
          </cell>
          <cell r="N93">
            <v>-1.4149821431250005</v>
          </cell>
          <cell r="O93">
            <v>-1.3846809538125004</v>
          </cell>
          <cell r="P93">
            <v>-1.3543797645000004</v>
          </cell>
          <cell r="Q93">
            <v>-1.3240785751875004</v>
          </cell>
          <cell r="R93">
            <v>-1.2937773858750004</v>
          </cell>
          <cell r="S93">
            <v>-1.2634761965625003</v>
          </cell>
          <cell r="T93">
            <v>-1.2331750072500003</v>
          </cell>
          <cell r="U93">
            <v>-1.2028738179375003</v>
          </cell>
          <cell r="V93">
            <v>-1.1725726286250002</v>
          </cell>
          <cell r="W93">
            <v>-1.1422714393125002</v>
          </cell>
          <cell r="X93">
            <v>-1.1119702500000002</v>
          </cell>
          <cell r="Y93">
            <v>-1.0832351250000003</v>
          </cell>
          <cell r="Z93">
            <v>-1.0545000000000002</v>
          </cell>
          <cell r="AA93">
            <v>-1.0272500000000002</v>
          </cell>
          <cell r="AB93">
            <v>-1</v>
          </cell>
          <cell r="AC93">
            <v>-0.8</v>
          </cell>
          <cell r="AD93">
            <v>-0.6</v>
          </cell>
          <cell r="AE93">
            <v>-0.4</v>
          </cell>
          <cell r="AF93">
            <v>-0.2</v>
          </cell>
          <cell r="AG93">
            <v>0</v>
          </cell>
          <cell r="AH93">
            <v>0.2</v>
          </cell>
          <cell r="AI93">
            <v>0.4</v>
          </cell>
          <cell r="AJ93">
            <v>0.6</v>
          </cell>
          <cell r="AK93">
            <v>0.8</v>
          </cell>
          <cell r="AL93">
            <v>1</v>
          </cell>
          <cell r="AM93">
            <v>1.2</v>
          </cell>
          <cell r="AN93">
            <v>1.4</v>
          </cell>
          <cell r="AO93">
            <v>1.6</v>
          </cell>
          <cell r="AP93">
            <v>1.8</v>
          </cell>
          <cell r="AQ93">
            <v>2</v>
          </cell>
          <cell r="AR93">
            <v>2.2000000000000002</v>
          </cell>
          <cell r="AS93">
            <v>2.4</v>
          </cell>
          <cell r="AT93">
            <v>2.6</v>
          </cell>
          <cell r="AU93">
            <v>2.8</v>
          </cell>
          <cell r="AV93">
            <v>3</v>
          </cell>
          <cell r="AW93">
            <v>3.2</v>
          </cell>
          <cell r="AX93">
            <v>3.4</v>
          </cell>
          <cell r="AY93">
            <v>3.6</v>
          </cell>
          <cell r="AZ93">
            <v>3.8</v>
          </cell>
          <cell r="BA93">
            <v>4</v>
          </cell>
          <cell r="BB93">
            <v>4.2</v>
          </cell>
          <cell r="BC93">
            <v>4.4000000000000004</v>
          </cell>
          <cell r="BD93">
            <v>4.5999999999999996</v>
          </cell>
          <cell r="BE93">
            <v>4.8</v>
          </cell>
          <cell r="BF93">
            <v>5</v>
          </cell>
          <cell r="BG93">
            <v>5.2</v>
          </cell>
          <cell r="BH93">
            <v>5.4</v>
          </cell>
          <cell r="BI93">
            <v>5.6</v>
          </cell>
          <cell r="BJ93">
            <v>5.8</v>
          </cell>
          <cell r="BK93">
            <v>6</v>
          </cell>
          <cell r="BL93">
            <v>6.2</v>
          </cell>
          <cell r="BM93">
            <v>6.4</v>
          </cell>
          <cell r="BN93">
            <v>6.6</v>
          </cell>
          <cell r="BO93">
            <v>6.8</v>
          </cell>
          <cell r="BP93">
            <v>7</v>
          </cell>
          <cell r="BQ93">
            <v>7.2</v>
          </cell>
          <cell r="BR93">
            <v>7.4</v>
          </cell>
          <cell r="BS93">
            <v>7.6</v>
          </cell>
          <cell r="BT93">
            <v>7.8</v>
          </cell>
          <cell r="BU93">
            <v>8</v>
          </cell>
          <cell r="BV93">
            <v>8.1999999999999993</v>
          </cell>
          <cell r="BW93">
            <v>8.4</v>
          </cell>
          <cell r="BX93">
            <v>8.6</v>
          </cell>
          <cell r="BY93">
            <v>8.7999999999999936</v>
          </cell>
          <cell r="BZ93">
            <v>9</v>
          </cell>
          <cell r="CA93">
            <v>9.1999999999999922</v>
          </cell>
          <cell r="CB93">
            <v>9.4</v>
          </cell>
          <cell r="CC93">
            <v>9.5999999999999908</v>
          </cell>
          <cell r="CD93">
            <v>9.8000000000000007</v>
          </cell>
          <cell r="CE93">
            <v>9.9999999999999893</v>
          </cell>
          <cell r="CF93">
            <v>10.199999999999999</v>
          </cell>
          <cell r="CG93">
            <v>10.4</v>
          </cell>
          <cell r="CH93">
            <v>10.6</v>
          </cell>
          <cell r="CI93">
            <v>10.8</v>
          </cell>
          <cell r="CJ93">
            <v>11</v>
          </cell>
          <cell r="CK93">
            <v>11.2</v>
          </cell>
          <cell r="CL93">
            <v>11.4</v>
          </cell>
          <cell r="CM93">
            <v>11.6</v>
          </cell>
          <cell r="CN93">
            <v>11.8</v>
          </cell>
          <cell r="CO93">
            <v>12</v>
          </cell>
          <cell r="CP93">
            <v>12.2</v>
          </cell>
          <cell r="CQ93">
            <v>12.4</v>
          </cell>
          <cell r="CR93">
            <v>12.6</v>
          </cell>
          <cell r="CS93">
            <v>12.8</v>
          </cell>
          <cell r="CT93">
            <v>13</v>
          </cell>
          <cell r="CU93">
            <v>13.2</v>
          </cell>
          <cell r="CV93">
            <v>13.4</v>
          </cell>
          <cell r="CW93">
            <v>13.6</v>
          </cell>
          <cell r="CX93">
            <v>13.8</v>
          </cell>
          <cell r="CY93">
            <v>14</v>
          </cell>
          <cell r="CZ93">
            <v>14.2</v>
          </cell>
        </row>
        <row r="94">
          <cell r="A94">
            <v>39508</v>
          </cell>
          <cell r="B94">
            <v>-1.7785964148750009</v>
          </cell>
          <cell r="C94">
            <v>-1.7482952255625008</v>
          </cell>
          <cell r="D94">
            <v>-1.7179940362500008</v>
          </cell>
          <cell r="E94">
            <v>-1.6876928469375008</v>
          </cell>
          <cell r="F94">
            <v>-1.6573916576250007</v>
          </cell>
          <cell r="G94">
            <v>-1.6270904683125007</v>
          </cell>
          <cell r="H94">
            <v>-1.5967892790000007</v>
          </cell>
          <cell r="I94">
            <v>-1.5664880896875006</v>
          </cell>
          <cell r="J94">
            <v>-1.5361869003750006</v>
          </cell>
          <cell r="K94">
            <v>-1.5058857110625006</v>
          </cell>
          <cell r="L94">
            <v>-1.4755845217500005</v>
          </cell>
          <cell r="M94">
            <v>-1.4452833324375005</v>
          </cell>
          <cell r="N94">
            <v>-1.4149821431250005</v>
          </cell>
          <cell r="O94">
            <v>-1.3846809538125004</v>
          </cell>
          <cell r="P94">
            <v>-1.3543797645000004</v>
          </cell>
          <cell r="Q94">
            <v>-1.3240785751875004</v>
          </cell>
          <cell r="R94">
            <v>-1.2937773858750004</v>
          </cell>
          <cell r="S94">
            <v>-1.2634761965625003</v>
          </cell>
          <cell r="T94">
            <v>-1.2331750072500003</v>
          </cell>
          <cell r="U94">
            <v>-1.2028738179375003</v>
          </cell>
          <cell r="V94">
            <v>-1.1725726286250002</v>
          </cell>
          <cell r="W94">
            <v>-1.1422714393125002</v>
          </cell>
          <cell r="X94">
            <v>-1.1119702500000002</v>
          </cell>
          <cell r="Y94">
            <v>-1.0832351250000003</v>
          </cell>
          <cell r="Z94">
            <v>-1.0545000000000002</v>
          </cell>
          <cell r="AA94">
            <v>-1.0272500000000002</v>
          </cell>
          <cell r="AB94">
            <v>-1</v>
          </cell>
          <cell r="AC94">
            <v>-0.8</v>
          </cell>
          <cell r="AD94">
            <v>-0.6</v>
          </cell>
          <cell r="AE94">
            <v>-0.4</v>
          </cell>
          <cell r="AF94">
            <v>-0.2</v>
          </cell>
          <cell r="AG94">
            <v>0</v>
          </cell>
          <cell r="AH94">
            <v>0.2</v>
          </cell>
          <cell r="AI94">
            <v>0.4</v>
          </cell>
          <cell r="AJ94">
            <v>0.6</v>
          </cell>
          <cell r="AK94">
            <v>0.8</v>
          </cell>
          <cell r="AL94">
            <v>1</v>
          </cell>
          <cell r="AM94">
            <v>1.2</v>
          </cell>
          <cell r="AN94">
            <v>1.4</v>
          </cell>
          <cell r="AO94">
            <v>1.6</v>
          </cell>
          <cell r="AP94">
            <v>1.8</v>
          </cell>
          <cell r="AQ94">
            <v>2</v>
          </cell>
          <cell r="AR94">
            <v>2.2000000000000002</v>
          </cell>
          <cell r="AS94">
            <v>2.4</v>
          </cell>
          <cell r="AT94">
            <v>2.6</v>
          </cell>
          <cell r="AU94">
            <v>2.8</v>
          </cell>
          <cell r="AV94">
            <v>3</v>
          </cell>
          <cell r="AW94">
            <v>3.2</v>
          </cell>
          <cell r="AX94">
            <v>3.4</v>
          </cell>
          <cell r="AY94">
            <v>3.6</v>
          </cell>
          <cell r="AZ94">
            <v>3.8</v>
          </cell>
          <cell r="BA94">
            <v>4</v>
          </cell>
          <cell r="BB94">
            <v>4.2</v>
          </cell>
          <cell r="BC94">
            <v>4.4000000000000004</v>
          </cell>
          <cell r="BD94">
            <v>4.5999999999999996</v>
          </cell>
          <cell r="BE94">
            <v>4.8</v>
          </cell>
          <cell r="BF94">
            <v>5</v>
          </cell>
          <cell r="BG94">
            <v>5.2</v>
          </cell>
          <cell r="BH94">
            <v>5.4</v>
          </cell>
          <cell r="BI94">
            <v>5.6</v>
          </cell>
          <cell r="BJ94">
            <v>5.8</v>
          </cell>
          <cell r="BK94">
            <v>6</v>
          </cell>
          <cell r="BL94">
            <v>6.2</v>
          </cell>
          <cell r="BM94">
            <v>6.4</v>
          </cell>
          <cell r="BN94">
            <v>6.6</v>
          </cell>
          <cell r="BO94">
            <v>6.8</v>
          </cell>
          <cell r="BP94">
            <v>7</v>
          </cell>
          <cell r="BQ94">
            <v>7.2</v>
          </cell>
          <cell r="BR94">
            <v>7.4</v>
          </cell>
          <cell r="BS94">
            <v>7.6</v>
          </cell>
          <cell r="BT94">
            <v>7.8</v>
          </cell>
          <cell r="BU94">
            <v>8</v>
          </cell>
          <cell r="BV94">
            <v>8.1999999999999993</v>
          </cell>
          <cell r="BW94">
            <v>8.4</v>
          </cell>
          <cell r="BX94">
            <v>8.6</v>
          </cell>
          <cell r="BY94">
            <v>8.7999999999999936</v>
          </cell>
          <cell r="BZ94">
            <v>9</v>
          </cell>
          <cell r="CA94">
            <v>9.1999999999999922</v>
          </cell>
          <cell r="CB94">
            <v>9.4</v>
          </cell>
          <cell r="CC94">
            <v>9.5999999999999908</v>
          </cell>
          <cell r="CD94">
            <v>9.8000000000000007</v>
          </cell>
          <cell r="CE94">
            <v>9.9999999999999893</v>
          </cell>
          <cell r="CF94">
            <v>10.199999999999999</v>
          </cell>
          <cell r="CG94">
            <v>10.4</v>
          </cell>
          <cell r="CH94">
            <v>10.6</v>
          </cell>
          <cell r="CI94">
            <v>10.8</v>
          </cell>
          <cell r="CJ94">
            <v>11</v>
          </cell>
          <cell r="CK94">
            <v>11.2</v>
          </cell>
          <cell r="CL94">
            <v>11.4</v>
          </cell>
          <cell r="CM94">
            <v>11.6</v>
          </cell>
          <cell r="CN94">
            <v>11.8</v>
          </cell>
          <cell r="CO94">
            <v>12</v>
          </cell>
          <cell r="CP94">
            <v>12.2</v>
          </cell>
          <cell r="CQ94">
            <v>12.4</v>
          </cell>
          <cell r="CR94">
            <v>12.6</v>
          </cell>
          <cell r="CS94">
            <v>12.8</v>
          </cell>
          <cell r="CT94">
            <v>13</v>
          </cell>
          <cell r="CU94">
            <v>13.2</v>
          </cell>
          <cell r="CV94">
            <v>13.4</v>
          </cell>
          <cell r="CW94">
            <v>13.6</v>
          </cell>
          <cell r="CX94">
            <v>13.8</v>
          </cell>
          <cell r="CY94">
            <v>14</v>
          </cell>
          <cell r="CZ94">
            <v>14.2</v>
          </cell>
        </row>
        <row r="95">
          <cell r="A95">
            <v>39539</v>
          </cell>
          <cell r="B95">
            <v>-1.7785964148750009</v>
          </cell>
          <cell r="C95">
            <v>-1.7482952255625008</v>
          </cell>
          <cell r="D95">
            <v>-1.7179940362500008</v>
          </cell>
          <cell r="E95">
            <v>-1.6876928469375008</v>
          </cell>
          <cell r="F95">
            <v>-1.6573916576250007</v>
          </cell>
          <cell r="G95">
            <v>-1.6270904683125007</v>
          </cell>
          <cell r="H95">
            <v>-1.5967892790000007</v>
          </cell>
          <cell r="I95">
            <v>-1.5664880896875006</v>
          </cell>
          <cell r="J95">
            <v>-1.5361869003750006</v>
          </cell>
          <cell r="K95">
            <v>-1.5058857110625006</v>
          </cell>
          <cell r="L95">
            <v>-1.4755845217500005</v>
          </cell>
          <cell r="M95">
            <v>-1.4452833324375005</v>
          </cell>
          <cell r="N95">
            <v>-1.4149821431250005</v>
          </cell>
          <cell r="O95">
            <v>-1.3846809538125004</v>
          </cell>
          <cell r="P95">
            <v>-1.3543797645000004</v>
          </cell>
          <cell r="Q95">
            <v>-1.3240785751875004</v>
          </cell>
          <cell r="R95">
            <v>-1.2937773858750004</v>
          </cell>
          <cell r="S95">
            <v>-1.2634761965625003</v>
          </cell>
          <cell r="T95">
            <v>-1.2331750072500003</v>
          </cell>
          <cell r="U95">
            <v>-1.2028738179375003</v>
          </cell>
          <cell r="V95">
            <v>-1.1725726286250002</v>
          </cell>
          <cell r="W95">
            <v>-1.1422714393125002</v>
          </cell>
          <cell r="X95">
            <v>-1.1119702500000002</v>
          </cell>
          <cell r="Y95">
            <v>-1.0832351250000003</v>
          </cell>
          <cell r="Z95">
            <v>-1.0545000000000002</v>
          </cell>
          <cell r="AA95">
            <v>-1.0272500000000002</v>
          </cell>
          <cell r="AB95">
            <v>-1</v>
          </cell>
          <cell r="AC95">
            <v>-0.8</v>
          </cell>
          <cell r="AD95">
            <v>-0.6</v>
          </cell>
          <cell r="AE95">
            <v>-0.4</v>
          </cell>
          <cell r="AF95">
            <v>-0.2</v>
          </cell>
          <cell r="AG95">
            <v>0</v>
          </cell>
          <cell r="AH95">
            <v>0.2</v>
          </cell>
          <cell r="AI95">
            <v>0.4</v>
          </cell>
          <cell r="AJ95">
            <v>0.6</v>
          </cell>
          <cell r="AK95">
            <v>0.8</v>
          </cell>
          <cell r="AL95">
            <v>1</v>
          </cell>
          <cell r="AM95">
            <v>1.2</v>
          </cell>
          <cell r="AN95">
            <v>1.4</v>
          </cell>
          <cell r="AO95">
            <v>1.6</v>
          </cell>
          <cell r="AP95">
            <v>1.8</v>
          </cell>
          <cell r="AQ95">
            <v>2</v>
          </cell>
          <cell r="AR95">
            <v>2.2000000000000002</v>
          </cell>
          <cell r="AS95">
            <v>2.4</v>
          </cell>
          <cell r="AT95">
            <v>2.6</v>
          </cell>
          <cell r="AU95">
            <v>2.8</v>
          </cell>
          <cell r="AV95">
            <v>3</v>
          </cell>
          <cell r="AW95">
            <v>3.2</v>
          </cell>
          <cell r="AX95">
            <v>3.4</v>
          </cell>
          <cell r="AY95">
            <v>3.6</v>
          </cell>
          <cell r="AZ95">
            <v>3.8</v>
          </cell>
          <cell r="BA95">
            <v>4</v>
          </cell>
          <cell r="BB95">
            <v>4.2</v>
          </cell>
          <cell r="BC95">
            <v>4.4000000000000004</v>
          </cell>
          <cell r="BD95">
            <v>4.5999999999999996</v>
          </cell>
          <cell r="BE95">
            <v>4.8</v>
          </cell>
          <cell r="BF95">
            <v>5</v>
          </cell>
          <cell r="BG95">
            <v>5.2</v>
          </cell>
          <cell r="BH95">
            <v>5.4</v>
          </cell>
          <cell r="BI95">
            <v>5.6</v>
          </cell>
          <cell r="BJ95">
            <v>5.8</v>
          </cell>
          <cell r="BK95">
            <v>6</v>
          </cell>
          <cell r="BL95">
            <v>6.2</v>
          </cell>
          <cell r="BM95">
            <v>6.4</v>
          </cell>
          <cell r="BN95">
            <v>6.6</v>
          </cell>
          <cell r="BO95">
            <v>6.8</v>
          </cell>
          <cell r="BP95">
            <v>7</v>
          </cell>
          <cell r="BQ95">
            <v>7.2</v>
          </cell>
          <cell r="BR95">
            <v>7.4</v>
          </cell>
          <cell r="BS95">
            <v>7.6</v>
          </cell>
          <cell r="BT95">
            <v>7.8</v>
          </cell>
          <cell r="BU95">
            <v>8</v>
          </cell>
          <cell r="BV95">
            <v>8.1999999999999993</v>
          </cell>
          <cell r="BW95">
            <v>8.4</v>
          </cell>
          <cell r="BX95">
            <v>8.6</v>
          </cell>
          <cell r="BY95">
            <v>8.7999999999999936</v>
          </cell>
          <cell r="BZ95">
            <v>9</v>
          </cell>
          <cell r="CA95">
            <v>9.1999999999999922</v>
          </cell>
          <cell r="CB95">
            <v>9.4</v>
          </cell>
          <cell r="CC95">
            <v>9.5999999999999908</v>
          </cell>
          <cell r="CD95">
            <v>9.8000000000000007</v>
          </cell>
          <cell r="CE95">
            <v>9.9999999999999893</v>
          </cell>
          <cell r="CF95">
            <v>10.199999999999999</v>
          </cell>
          <cell r="CG95">
            <v>10.4</v>
          </cell>
          <cell r="CH95">
            <v>10.6</v>
          </cell>
          <cell r="CI95">
            <v>10.8</v>
          </cell>
          <cell r="CJ95">
            <v>11</v>
          </cell>
          <cell r="CK95">
            <v>11.2</v>
          </cell>
          <cell r="CL95">
            <v>11.4</v>
          </cell>
          <cell r="CM95">
            <v>11.6</v>
          </cell>
          <cell r="CN95">
            <v>11.8</v>
          </cell>
          <cell r="CO95">
            <v>12</v>
          </cell>
          <cell r="CP95">
            <v>12.2</v>
          </cell>
          <cell r="CQ95">
            <v>12.4</v>
          </cell>
          <cell r="CR95">
            <v>12.6</v>
          </cell>
          <cell r="CS95">
            <v>12.8</v>
          </cell>
          <cell r="CT95">
            <v>13</v>
          </cell>
          <cell r="CU95">
            <v>13.2</v>
          </cell>
          <cell r="CV95">
            <v>13.4</v>
          </cell>
          <cell r="CW95">
            <v>13.6</v>
          </cell>
          <cell r="CX95">
            <v>13.8</v>
          </cell>
          <cell r="CY95">
            <v>14</v>
          </cell>
          <cell r="CZ95">
            <v>14.2</v>
          </cell>
        </row>
        <row r="96">
          <cell r="A96">
            <v>39569</v>
          </cell>
          <cell r="B96">
            <v>-1.7785964148750009</v>
          </cell>
          <cell r="C96">
            <v>-1.7482952255625008</v>
          </cell>
          <cell r="D96">
            <v>-1.7179940362500008</v>
          </cell>
          <cell r="E96">
            <v>-1.6876928469375008</v>
          </cell>
          <cell r="F96">
            <v>-1.6573916576250007</v>
          </cell>
          <cell r="G96">
            <v>-1.6270904683125007</v>
          </cell>
          <cell r="H96">
            <v>-1.5967892790000007</v>
          </cell>
          <cell r="I96">
            <v>-1.5664880896875006</v>
          </cell>
          <cell r="J96">
            <v>-1.5361869003750006</v>
          </cell>
          <cell r="K96">
            <v>-1.5058857110625006</v>
          </cell>
          <cell r="L96">
            <v>-1.4755845217500005</v>
          </cell>
          <cell r="M96">
            <v>-1.4452833324375005</v>
          </cell>
          <cell r="N96">
            <v>-1.4149821431250005</v>
          </cell>
          <cell r="O96">
            <v>-1.3846809538125004</v>
          </cell>
          <cell r="P96">
            <v>-1.3543797645000004</v>
          </cell>
          <cell r="Q96">
            <v>-1.3240785751875004</v>
          </cell>
          <cell r="R96">
            <v>-1.2937773858750004</v>
          </cell>
          <cell r="S96">
            <v>-1.2634761965625003</v>
          </cell>
          <cell r="T96">
            <v>-1.2331750072500003</v>
          </cell>
          <cell r="U96">
            <v>-1.2028738179375003</v>
          </cell>
          <cell r="V96">
            <v>-1.1725726286250002</v>
          </cell>
          <cell r="W96">
            <v>-1.1422714393125002</v>
          </cell>
          <cell r="X96">
            <v>-1.1119702500000002</v>
          </cell>
          <cell r="Y96">
            <v>-1.0832351250000003</v>
          </cell>
          <cell r="Z96">
            <v>-1.0545000000000002</v>
          </cell>
          <cell r="AA96">
            <v>-1.0272500000000002</v>
          </cell>
          <cell r="AB96">
            <v>-1</v>
          </cell>
          <cell r="AC96">
            <v>-0.8</v>
          </cell>
          <cell r="AD96">
            <v>-0.6</v>
          </cell>
          <cell r="AE96">
            <v>-0.4</v>
          </cell>
          <cell r="AF96">
            <v>-0.2</v>
          </cell>
          <cell r="AG96">
            <v>0</v>
          </cell>
          <cell r="AH96">
            <v>0.2</v>
          </cell>
          <cell r="AI96">
            <v>0.4</v>
          </cell>
          <cell r="AJ96">
            <v>0.6</v>
          </cell>
          <cell r="AK96">
            <v>0.8</v>
          </cell>
          <cell r="AL96">
            <v>1</v>
          </cell>
          <cell r="AM96">
            <v>1.2</v>
          </cell>
          <cell r="AN96">
            <v>1.4</v>
          </cell>
          <cell r="AO96">
            <v>1.6</v>
          </cell>
          <cell r="AP96">
            <v>1.8</v>
          </cell>
          <cell r="AQ96">
            <v>2</v>
          </cell>
          <cell r="AR96">
            <v>2.2000000000000002</v>
          </cell>
          <cell r="AS96">
            <v>2.4</v>
          </cell>
          <cell r="AT96">
            <v>2.6</v>
          </cell>
          <cell r="AU96">
            <v>2.8</v>
          </cell>
          <cell r="AV96">
            <v>3</v>
          </cell>
          <cell r="AW96">
            <v>3.2</v>
          </cell>
          <cell r="AX96">
            <v>3.4</v>
          </cell>
          <cell r="AY96">
            <v>3.6</v>
          </cell>
          <cell r="AZ96">
            <v>3.8</v>
          </cell>
          <cell r="BA96">
            <v>4</v>
          </cell>
          <cell r="BB96">
            <v>4.2</v>
          </cell>
          <cell r="BC96">
            <v>4.4000000000000004</v>
          </cell>
          <cell r="BD96">
            <v>4.5999999999999996</v>
          </cell>
          <cell r="BE96">
            <v>4.8</v>
          </cell>
          <cell r="BF96">
            <v>5</v>
          </cell>
          <cell r="BG96">
            <v>5.2</v>
          </cell>
          <cell r="BH96">
            <v>5.4</v>
          </cell>
          <cell r="BI96">
            <v>5.6</v>
          </cell>
          <cell r="BJ96">
            <v>5.8</v>
          </cell>
          <cell r="BK96">
            <v>6</v>
          </cell>
          <cell r="BL96">
            <v>6.2</v>
          </cell>
          <cell r="BM96">
            <v>6.4</v>
          </cell>
          <cell r="BN96">
            <v>6.6</v>
          </cell>
          <cell r="BO96">
            <v>6.8</v>
          </cell>
          <cell r="BP96">
            <v>7</v>
          </cell>
          <cell r="BQ96">
            <v>7.2</v>
          </cell>
          <cell r="BR96">
            <v>7.4</v>
          </cell>
          <cell r="BS96">
            <v>7.6</v>
          </cell>
          <cell r="BT96">
            <v>7.8</v>
          </cell>
          <cell r="BU96">
            <v>8</v>
          </cell>
          <cell r="BV96">
            <v>8.1999999999999993</v>
          </cell>
          <cell r="BW96">
            <v>8.4</v>
          </cell>
          <cell r="BX96">
            <v>8.6</v>
          </cell>
          <cell r="BY96">
            <v>8.7999999999999936</v>
          </cell>
          <cell r="BZ96">
            <v>9</v>
          </cell>
          <cell r="CA96">
            <v>9.1999999999999922</v>
          </cell>
          <cell r="CB96">
            <v>9.4</v>
          </cell>
          <cell r="CC96">
            <v>9.5999999999999908</v>
          </cell>
          <cell r="CD96">
            <v>9.8000000000000007</v>
          </cell>
          <cell r="CE96">
            <v>9.9999999999999893</v>
          </cell>
          <cell r="CF96">
            <v>10.199999999999999</v>
          </cell>
          <cell r="CG96">
            <v>10.4</v>
          </cell>
          <cell r="CH96">
            <v>10.6</v>
          </cell>
          <cell r="CI96">
            <v>10.8</v>
          </cell>
          <cell r="CJ96">
            <v>11</v>
          </cell>
          <cell r="CK96">
            <v>11.2</v>
          </cell>
          <cell r="CL96">
            <v>11.4</v>
          </cell>
          <cell r="CM96">
            <v>11.6</v>
          </cell>
          <cell r="CN96">
            <v>11.8</v>
          </cell>
          <cell r="CO96">
            <v>12</v>
          </cell>
          <cell r="CP96">
            <v>12.2</v>
          </cell>
          <cell r="CQ96">
            <v>12.4</v>
          </cell>
          <cell r="CR96">
            <v>12.6</v>
          </cell>
          <cell r="CS96">
            <v>12.8</v>
          </cell>
          <cell r="CT96">
            <v>13</v>
          </cell>
          <cell r="CU96">
            <v>13.2</v>
          </cell>
          <cell r="CV96">
            <v>13.4</v>
          </cell>
          <cell r="CW96">
            <v>13.6</v>
          </cell>
          <cell r="CX96">
            <v>13.8</v>
          </cell>
          <cell r="CY96">
            <v>14</v>
          </cell>
          <cell r="CZ96">
            <v>14.2</v>
          </cell>
        </row>
        <row r="97">
          <cell r="A97">
            <v>39600</v>
          </cell>
          <cell r="B97">
            <v>-1.7785964148750009</v>
          </cell>
          <cell r="C97">
            <v>-1.7482952255625008</v>
          </cell>
          <cell r="D97">
            <v>-1.7179940362500008</v>
          </cell>
          <cell r="E97">
            <v>-1.6876928469375008</v>
          </cell>
          <cell r="F97">
            <v>-1.6573916576250007</v>
          </cell>
          <cell r="G97">
            <v>-1.6270904683125007</v>
          </cell>
          <cell r="H97">
            <v>-1.5967892790000007</v>
          </cell>
          <cell r="I97">
            <v>-1.5664880896875006</v>
          </cell>
          <cell r="J97">
            <v>-1.5361869003750006</v>
          </cell>
          <cell r="K97">
            <v>-1.5058857110625006</v>
          </cell>
          <cell r="L97">
            <v>-1.4755845217500005</v>
          </cell>
          <cell r="M97">
            <v>-1.4452833324375005</v>
          </cell>
          <cell r="N97">
            <v>-1.4149821431250005</v>
          </cell>
          <cell r="O97">
            <v>-1.3846809538125004</v>
          </cell>
          <cell r="P97">
            <v>-1.3543797645000004</v>
          </cell>
          <cell r="Q97">
            <v>-1.3240785751875004</v>
          </cell>
          <cell r="R97">
            <v>-1.2937773858750004</v>
          </cell>
          <cell r="S97">
            <v>-1.2634761965625003</v>
          </cell>
          <cell r="T97">
            <v>-1.2331750072500003</v>
          </cell>
          <cell r="U97">
            <v>-1.2028738179375003</v>
          </cell>
          <cell r="V97">
            <v>-1.1725726286250002</v>
          </cell>
          <cell r="W97">
            <v>-1.1422714393125002</v>
          </cell>
          <cell r="X97">
            <v>-1.1119702500000002</v>
          </cell>
          <cell r="Y97">
            <v>-1.0832351250000003</v>
          </cell>
          <cell r="Z97">
            <v>-1.0545000000000002</v>
          </cell>
          <cell r="AA97">
            <v>-1.0272500000000002</v>
          </cell>
          <cell r="AB97">
            <v>-1</v>
          </cell>
          <cell r="AC97">
            <v>-0.8</v>
          </cell>
          <cell r="AD97">
            <v>-0.6</v>
          </cell>
          <cell r="AE97">
            <v>-0.4</v>
          </cell>
          <cell r="AF97">
            <v>-0.2</v>
          </cell>
          <cell r="AG97">
            <v>0</v>
          </cell>
          <cell r="AH97">
            <v>0.2</v>
          </cell>
          <cell r="AI97">
            <v>0.4</v>
          </cell>
          <cell r="AJ97">
            <v>0.6</v>
          </cell>
          <cell r="AK97">
            <v>0.8</v>
          </cell>
          <cell r="AL97">
            <v>1</v>
          </cell>
          <cell r="AM97">
            <v>1.2</v>
          </cell>
          <cell r="AN97">
            <v>1.4</v>
          </cell>
          <cell r="AO97">
            <v>1.6</v>
          </cell>
          <cell r="AP97">
            <v>1.8</v>
          </cell>
          <cell r="AQ97">
            <v>2</v>
          </cell>
          <cell r="AR97">
            <v>2.2000000000000002</v>
          </cell>
          <cell r="AS97">
            <v>2.4</v>
          </cell>
          <cell r="AT97">
            <v>2.6</v>
          </cell>
          <cell r="AU97">
            <v>2.8</v>
          </cell>
          <cell r="AV97">
            <v>3</v>
          </cell>
          <cell r="AW97">
            <v>3.2</v>
          </cell>
          <cell r="AX97">
            <v>3.4</v>
          </cell>
          <cell r="AY97">
            <v>3.6</v>
          </cell>
          <cell r="AZ97">
            <v>3.8</v>
          </cell>
          <cell r="BA97">
            <v>4</v>
          </cell>
          <cell r="BB97">
            <v>4.2</v>
          </cell>
          <cell r="BC97">
            <v>4.4000000000000004</v>
          </cell>
          <cell r="BD97">
            <v>4.5999999999999996</v>
          </cell>
          <cell r="BE97">
            <v>4.8</v>
          </cell>
          <cell r="BF97">
            <v>5</v>
          </cell>
          <cell r="BG97">
            <v>5.2</v>
          </cell>
          <cell r="BH97">
            <v>5.4</v>
          </cell>
          <cell r="BI97">
            <v>5.6</v>
          </cell>
          <cell r="BJ97">
            <v>5.8</v>
          </cell>
          <cell r="BK97">
            <v>6</v>
          </cell>
          <cell r="BL97">
            <v>6.2</v>
          </cell>
          <cell r="BM97">
            <v>6.4</v>
          </cell>
          <cell r="BN97">
            <v>6.6</v>
          </cell>
          <cell r="BO97">
            <v>6.8</v>
          </cell>
          <cell r="BP97">
            <v>7</v>
          </cell>
          <cell r="BQ97">
            <v>7.2</v>
          </cell>
          <cell r="BR97">
            <v>7.4</v>
          </cell>
          <cell r="BS97">
            <v>7.6</v>
          </cell>
          <cell r="BT97">
            <v>7.8</v>
          </cell>
          <cell r="BU97">
            <v>8</v>
          </cell>
          <cell r="BV97">
            <v>8.1999999999999993</v>
          </cell>
          <cell r="BW97">
            <v>8.4</v>
          </cell>
          <cell r="BX97">
            <v>8.6</v>
          </cell>
          <cell r="BY97">
            <v>8.7999999999999936</v>
          </cell>
          <cell r="BZ97">
            <v>9</v>
          </cell>
          <cell r="CA97">
            <v>9.1999999999999922</v>
          </cell>
          <cell r="CB97">
            <v>9.4</v>
          </cell>
          <cell r="CC97">
            <v>9.5999999999999908</v>
          </cell>
          <cell r="CD97">
            <v>9.8000000000000007</v>
          </cell>
          <cell r="CE97">
            <v>9.9999999999999893</v>
          </cell>
          <cell r="CF97">
            <v>10.199999999999999</v>
          </cell>
          <cell r="CG97">
            <v>10.4</v>
          </cell>
          <cell r="CH97">
            <v>10.6</v>
          </cell>
          <cell r="CI97">
            <v>10.8</v>
          </cell>
          <cell r="CJ97">
            <v>11</v>
          </cell>
          <cell r="CK97">
            <v>11.2</v>
          </cell>
          <cell r="CL97">
            <v>11.4</v>
          </cell>
          <cell r="CM97">
            <v>11.6</v>
          </cell>
          <cell r="CN97">
            <v>11.8</v>
          </cell>
          <cell r="CO97">
            <v>12</v>
          </cell>
          <cell r="CP97">
            <v>12.2</v>
          </cell>
          <cell r="CQ97">
            <v>12.4</v>
          </cell>
          <cell r="CR97">
            <v>12.6</v>
          </cell>
          <cell r="CS97">
            <v>12.8</v>
          </cell>
          <cell r="CT97">
            <v>13</v>
          </cell>
          <cell r="CU97">
            <v>13.2</v>
          </cell>
          <cell r="CV97">
            <v>13.4</v>
          </cell>
          <cell r="CW97">
            <v>13.6</v>
          </cell>
          <cell r="CX97">
            <v>13.8</v>
          </cell>
          <cell r="CY97">
            <v>14</v>
          </cell>
          <cell r="CZ97">
            <v>14.2</v>
          </cell>
        </row>
        <row r="98">
          <cell r="A98">
            <v>39630</v>
          </cell>
          <cell r="B98">
            <v>-1.7785964148750009</v>
          </cell>
          <cell r="C98">
            <v>-1.7482952255625008</v>
          </cell>
          <cell r="D98">
            <v>-1.7179940362500008</v>
          </cell>
          <cell r="E98">
            <v>-1.6876928469375008</v>
          </cell>
          <cell r="F98">
            <v>-1.6573916576250007</v>
          </cell>
          <cell r="G98">
            <v>-1.6270904683125007</v>
          </cell>
          <cell r="H98">
            <v>-1.5967892790000007</v>
          </cell>
          <cell r="I98">
            <v>-1.5664880896875006</v>
          </cell>
          <cell r="J98">
            <v>-1.5361869003750006</v>
          </cell>
          <cell r="K98">
            <v>-1.5058857110625006</v>
          </cell>
          <cell r="L98">
            <v>-1.4755845217500005</v>
          </cell>
          <cell r="M98">
            <v>-1.4452833324375005</v>
          </cell>
          <cell r="N98">
            <v>-1.4149821431250005</v>
          </cell>
          <cell r="O98">
            <v>-1.3846809538125004</v>
          </cell>
          <cell r="P98">
            <v>-1.3543797645000004</v>
          </cell>
          <cell r="Q98">
            <v>-1.3240785751875004</v>
          </cell>
          <cell r="R98">
            <v>-1.2937773858750004</v>
          </cell>
          <cell r="S98">
            <v>-1.2634761965625003</v>
          </cell>
          <cell r="T98">
            <v>-1.2331750072500003</v>
          </cell>
          <cell r="U98">
            <v>-1.2028738179375003</v>
          </cell>
          <cell r="V98">
            <v>-1.1725726286250002</v>
          </cell>
          <cell r="W98">
            <v>-1.1422714393125002</v>
          </cell>
          <cell r="X98">
            <v>-1.1119702500000002</v>
          </cell>
          <cell r="Y98">
            <v>-1.0832351250000003</v>
          </cell>
          <cell r="Z98">
            <v>-1.0545000000000002</v>
          </cell>
          <cell r="AA98">
            <v>-1.0272500000000002</v>
          </cell>
          <cell r="AB98">
            <v>-1</v>
          </cell>
          <cell r="AC98">
            <v>-0.8</v>
          </cell>
          <cell r="AD98">
            <v>-0.6</v>
          </cell>
          <cell r="AE98">
            <v>-0.4</v>
          </cell>
          <cell r="AF98">
            <v>-0.2</v>
          </cell>
          <cell r="AG98">
            <v>0</v>
          </cell>
          <cell r="AH98">
            <v>0.2</v>
          </cell>
          <cell r="AI98">
            <v>0.4</v>
          </cell>
          <cell r="AJ98">
            <v>0.6</v>
          </cell>
          <cell r="AK98">
            <v>0.8</v>
          </cell>
          <cell r="AL98">
            <v>1</v>
          </cell>
          <cell r="AM98">
            <v>1.2</v>
          </cell>
          <cell r="AN98">
            <v>1.4</v>
          </cell>
          <cell r="AO98">
            <v>1.6</v>
          </cell>
          <cell r="AP98">
            <v>1.8</v>
          </cell>
          <cell r="AQ98">
            <v>2</v>
          </cell>
          <cell r="AR98">
            <v>2.2000000000000002</v>
          </cell>
          <cell r="AS98">
            <v>2.4</v>
          </cell>
          <cell r="AT98">
            <v>2.6</v>
          </cell>
          <cell r="AU98">
            <v>2.8</v>
          </cell>
          <cell r="AV98">
            <v>3</v>
          </cell>
          <cell r="AW98">
            <v>3.2</v>
          </cell>
          <cell r="AX98">
            <v>3.4</v>
          </cell>
          <cell r="AY98">
            <v>3.6</v>
          </cell>
          <cell r="AZ98">
            <v>3.8</v>
          </cell>
          <cell r="BA98">
            <v>4</v>
          </cell>
          <cell r="BB98">
            <v>4.2</v>
          </cell>
          <cell r="BC98">
            <v>4.4000000000000004</v>
          </cell>
          <cell r="BD98">
            <v>4.5999999999999996</v>
          </cell>
          <cell r="BE98">
            <v>4.8</v>
          </cell>
          <cell r="BF98">
            <v>5</v>
          </cell>
          <cell r="BG98">
            <v>5.2</v>
          </cell>
          <cell r="BH98">
            <v>5.4</v>
          </cell>
          <cell r="BI98">
            <v>5.6</v>
          </cell>
          <cell r="BJ98">
            <v>5.8</v>
          </cell>
          <cell r="BK98">
            <v>6</v>
          </cell>
          <cell r="BL98">
            <v>6.2</v>
          </cell>
          <cell r="BM98">
            <v>6.4</v>
          </cell>
          <cell r="BN98">
            <v>6.6</v>
          </cell>
          <cell r="BO98">
            <v>6.8</v>
          </cell>
          <cell r="BP98">
            <v>7</v>
          </cell>
          <cell r="BQ98">
            <v>7.2</v>
          </cell>
          <cell r="BR98">
            <v>7.4</v>
          </cell>
          <cell r="BS98">
            <v>7.6</v>
          </cell>
          <cell r="BT98">
            <v>7.8</v>
          </cell>
          <cell r="BU98">
            <v>8</v>
          </cell>
          <cell r="BV98">
            <v>8.1999999999999993</v>
          </cell>
          <cell r="BW98">
            <v>8.4</v>
          </cell>
          <cell r="BX98">
            <v>8.6</v>
          </cell>
          <cell r="BY98">
            <v>8.7999999999999936</v>
          </cell>
          <cell r="BZ98">
            <v>9</v>
          </cell>
          <cell r="CA98">
            <v>9.1999999999999922</v>
          </cell>
          <cell r="CB98">
            <v>9.4</v>
          </cell>
          <cell r="CC98">
            <v>9.5999999999999908</v>
          </cell>
          <cell r="CD98">
            <v>9.8000000000000007</v>
          </cell>
          <cell r="CE98">
            <v>9.9999999999999893</v>
          </cell>
          <cell r="CF98">
            <v>10.199999999999999</v>
          </cell>
          <cell r="CG98">
            <v>10.4</v>
          </cell>
          <cell r="CH98">
            <v>10.6</v>
          </cell>
          <cell r="CI98">
            <v>10.8</v>
          </cell>
          <cell r="CJ98">
            <v>11</v>
          </cell>
          <cell r="CK98">
            <v>11.2</v>
          </cell>
          <cell r="CL98">
            <v>11.4</v>
          </cell>
          <cell r="CM98">
            <v>11.6</v>
          </cell>
          <cell r="CN98">
            <v>11.8</v>
          </cell>
          <cell r="CO98">
            <v>12</v>
          </cell>
          <cell r="CP98">
            <v>12.2</v>
          </cell>
          <cell r="CQ98">
            <v>12.4</v>
          </cell>
          <cell r="CR98">
            <v>12.6</v>
          </cell>
          <cell r="CS98">
            <v>12.8</v>
          </cell>
          <cell r="CT98">
            <v>13</v>
          </cell>
          <cell r="CU98">
            <v>13.2</v>
          </cell>
          <cell r="CV98">
            <v>13.4</v>
          </cell>
          <cell r="CW98">
            <v>13.6</v>
          </cell>
          <cell r="CX98">
            <v>13.8</v>
          </cell>
          <cell r="CY98">
            <v>14</v>
          </cell>
          <cell r="CZ98">
            <v>14.2</v>
          </cell>
        </row>
        <row r="99">
          <cell r="A99">
            <v>39661</v>
          </cell>
          <cell r="B99">
            <v>-1.7785964148750009</v>
          </cell>
          <cell r="C99">
            <v>-1.7482952255625008</v>
          </cell>
          <cell r="D99">
            <v>-1.7179940362500008</v>
          </cell>
          <cell r="E99">
            <v>-1.6876928469375008</v>
          </cell>
          <cell r="F99">
            <v>-1.6573916576250007</v>
          </cell>
          <cell r="G99">
            <v>-1.6270904683125007</v>
          </cell>
          <cell r="H99">
            <v>-1.5967892790000007</v>
          </cell>
          <cell r="I99">
            <v>-1.5664880896875006</v>
          </cell>
          <cell r="J99">
            <v>-1.5361869003750006</v>
          </cell>
          <cell r="K99">
            <v>-1.5058857110625006</v>
          </cell>
          <cell r="L99">
            <v>-1.4755845217500005</v>
          </cell>
          <cell r="M99">
            <v>-1.4452833324375005</v>
          </cell>
          <cell r="N99">
            <v>-1.4149821431250005</v>
          </cell>
          <cell r="O99">
            <v>-1.3846809538125004</v>
          </cell>
          <cell r="P99">
            <v>-1.3543797645000004</v>
          </cell>
          <cell r="Q99">
            <v>-1.3240785751875004</v>
          </cell>
          <cell r="R99">
            <v>-1.2937773858750004</v>
          </cell>
          <cell r="S99">
            <v>-1.2634761965625003</v>
          </cell>
          <cell r="T99">
            <v>-1.2331750072500003</v>
          </cell>
          <cell r="U99">
            <v>-1.2028738179375003</v>
          </cell>
          <cell r="V99">
            <v>-1.1725726286250002</v>
          </cell>
          <cell r="W99">
            <v>-1.1422714393125002</v>
          </cell>
          <cell r="X99">
            <v>-1.1119702500000002</v>
          </cell>
          <cell r="Y99">
            <v>-1.0832351250000003</v>
          </cell>
          <cell r="Z99">
            <v>-1.0545000000000002</v>
          </cell>
          <cell r="AA99">
            <v>-1.0272500000000002</v>
          </cell>
          <cell r="AB99">
            <v>-1</v>
          </cell>
          <cell r="AC99">
            <v>-0.8</v>
          </cell>
          <cell r="AD99">
            <v>-0.6</v>
          </cell>
          <cell r="AE99">
            <v>-0.4</v>
          </cell>
          <cell r="AF99">
            <v>-0.2</v>
          </cell>
          <cell r="AG99">
            <v>0</v>
          </cell>
          <cell r="AH99">
            <v>0.2</v>
          </cell>
          <cell r="AI99">
            <v>0.4</v>
          </cell>
          <cell r="AJ99">
            <v>0.6</v>
          </cell>
          <cell r="AK99">
            <v>0.8</v>
          </cell>
          <cell r="AL99">
            <v>1</v>
          </cell>
          <cell r="AM99">
            <v>1.2</v>
          </cell>
          <cell r="AN99">
            <v>1.4</v>
          </cell>
          <cell r="AO99">
            <v>1.6</v>
          </cell>
          <cell r="AP99">
            <v>1.8</v>
          </cell>
          <cell r="AQ99">
            <v>2</v>
          </cell>
          <cell r="AR99">
            <v>2.2000000000000002</v>
          </cell>
          <cell r="AS99">
            <v>2.4</v>
          </cell>
          <cell r="AT99">
            <v>2.6</v>
          </cell>
          <cell r="AU99">
            <v>2.8</v>
          </cell>
          <cell r="AV99">
            <v>3</v>
          </cell>
          <cell r="AW99">
            <v>3.2</v>
          </cell>
          <cell r="AX99">
            <v>3.4</v>
          </cell>
          <cell r="AY99">
            <v>3.6</v>
          </cell>
          <cell r="AZ99">
            <v>3.8</v>
          </cell>
          <cell r="BA99">
            <v>4</v>
          </cell>
          <cell r="BB99">
            <v>4.2</v>
          </cell>
          <cell r="BC99">
            <v>4.4000000000000004</v>
          </cell>
          <cell r="BD99">
            <v>4.5999999999999996</v>
          </cell>
          <cell r="BE99">
            <v>4.8</v>
          </cell>
          <cell r="BF99">
            <v>5</v>
          </cell>
          <cell r="BG99">
            <v>5.2</v>
          </cell>
          <cell r="BH99">
            <v>5.4</v>
          </cell>
          <cell r="BI99">
            <v>5.6</v>
          </cell>
          <cell r="BJ99">
            <v>5.8</v>
          </cell>
          <cell r="BK99">
            <v>6</v>
          </cell>
          <cell r="BL99">
            <v>6.2</v>
          </cell>
          <cell r="BM99">
            <v>6.4</v>
          </cell>
          <cell r="BN99">
            <v>6.6</v>
          </cell>
          <cell r="BO99">
            <v>6.8</v>
          </cell>
          <cell r="BP99">
            <v>7</v>
          </cell>
          <cell r="BQ99">
            <v>7.2</v>
          </cell>
          <cell r="BR99">
            <v>7.4</v>
          </cell>
          <cell r="BS99">
            <v>7.6</v>
          </cell>
          <cell r="BT99">
            <v>7.8</v>
          </cell>
          <cell r="BU99">
            <v>8</v>
          </cell>
          <cell r="BV99">
            <v>8.1999999999999993</v>
          </cell>
          <cell r="BW99">
            <v>8.4</v>
          </cell>
          <cell r="BX99">
            <v>8.6</v>
          </cell>
          <cell r="BY99">
            <v>8.7999999999999936</v>
          </cell>
          <cell r="BZ99">
            <v>9</v>
          </cell>
          <cell r="CA99">
            <v>9.1999999999999922</v>
          </cell>
          <cell r="CB99">
            <v>9.4</v>
          </cell>
          <cell r="CC99">
            <v>9.5999999999999908</v>
          </cell>
          <cell r="CD99">
            <v>9.8000000000000007</v>
          </cell>
          <cell r="CE99">
            <v>9.9999999999999893</v>
          </cell>
          <cell r="CF99">
            <v>10.199999999999999</v>
          </cell>
          <cell r="CG99">
            <v>10.4</v>
          </cell>
          <cell r="CH99">
            <v>10.6</v>
          </cell>
          <cell r="CI99">
            <v>10.8</v>
          </cell>
          <cell r="CJ99">
            <v>11</v>
          </cell>
          <cell r="CK99">
            <v>11.2</v>
          </cell>
          <cell r="CL99">
            <v>11.4</v>
          </cell>
          <cell r="CM99">
            <v>11.6</v>
          </cell>
          <cell r="CN99">
            <v>11.8</v>
          </cell>
          <cell r="CO99">
            <v>12</v>
          </cell>
          <cell r="CP99">
            <v>12.2</v>
          </cell>
          <cell r="CQ99">
            <v>12.4</v>
          </cell>
          <cell r="CR99">
            <v>12.6</v>
          </cell>
          <cell r="CS99">
            <v>12.8</v>
          </cell>
          <cell r="CT99">
            <v>13</v>
          </cell>
          <cell r="CU99">
            <v>13.2</v>
          </cell>
          <cell r="CV99">
            <v>13.4</v>
          </cell>
          <cell r="CW99">
            <v>13.6</v>
          </cell>
          <cell r="CX99">
            <v>13.8</v>
          </cell>
          <cell r="CY99">
            <v>14</v>
          </cell>
          <cell r="CZ99">
            <v>14.2</v>
          </cell>
        </row>
        <row r="100">
          <cell r="A100">
            <v>39692</v>
          </cell>
          <cell r="B100">
            <v>-1.7785964148750009</v>
          </cell>
          <cell r="C100">
            <v>-1.7482952255625008</v>
          </cell>
          <cell r="D100">
            <v>-1.7179940362500008</v>
          </cell>
          <cell r="E100">
            <v>-1.6876928469375008</v>
          </cell>
          <cell r="F100">
            <v>-1.6573916576250007</v>
          </cell>
          <cell r="G100">
            <v>-1.6270904683125007</v>
          </cell>
          <cell r="H100">
            <v>-1.5967892790000007</v>
          </cell>
          <cell r="I100">
            <v>-1.5664880896875006</v>
          </cell>
          <cell r="J100">
            <v>-1.5361869003750006</v>
          </cell>
          <cell r="K100">
            <v>-1.5058857110625006</v>
          </cell>
          <cell r="L100">
            <v>-1.4755845217500005</v>
          </cell>
          <cell r="M100">
            <v>-1.4452833324375005</v>
          </cell>
          <cell r="N100">
            <v>-1.4149821431250005</v>
          </cell>
          <cell r="O100">
            <v>-1.3846809538125004</v>
          </cell>
          <cell r="P100">
            <v>-1.3543797645000004</v>
          </cell>
          <cell r="Q100">
            <v>-1.3240785751875004</v>
          </cell>
          <cell r="R100">
            <v>-1.2937773858750004</v>
          </cell>
          <cell r="S100">
            <v>-1.2634761965625003</v>
          </cell>
          <cell r="T100">
            <v>-1.2331750072500003</v>
          </cell>
          <cell r="U100">
            <v>-1.2028738179375003</v>
          </cell>
          <cell r="V100">
            <v>-1.1725726286250002</v>
          </cell>
          <cell r="W100">
            <v>-1.1422714393125002</v>
          </cell>
          <cell r="X100">
            <v>-1.1119702500000002</v>
          </cell>
          <cell r="Y100">
            <v>-1.0832351250000003</v>
          </cell>
          <cell r="Z100">
            <v>-1.0545000000000002</v>
          </cell>
          <cell r="AA100">
            <v>-1.0272500000000002</v>
          </cell>
          <cell r="AB100">
            <v>-1</v>
          </cell>
          <cell r="AC100">
            <v>-0.8</v>
          </cell>
          <cell r="AD100">
            <v>-0.6</v>
          </cell>
          <cell r="AE100">
            <v>-0.4</v>
          </cell>
          <cell r="AF100">
            <v>-0.2</v>
          </cell>
          <cell r="AG100">
            <v>0</v>
          </cell>
          <cell r="AH100">
            <v>0.2</v>
          </cell>
          <cell r="AI100">
            <v>0.4</v>
          </cell>
          <cell r="AJ100">
            <v>0.6</v>
          </cell>
          <cell r="AK100">
            <v>0.8</v>
          </cell>
          <cell r="AL100">
            <v>1</v>
          </cell>
          <cell r="AM100">
            <v>1.2</v>
          </cell>
          <cell r="AN100">
            <v>1.4</v>
          </cell>
          <cell r="AO100">
            <v>1.6</v>
          </cell>
          <cell r="AP100">
            <v>1.8</v>
          </cell>
          <cell r="AQ100">
            <v>2</v>
          </cell>
          <cell r="AR100">
            <v>2.2000000000000002</v>
          </cell>
          <cell r="AS100">
            <v>2.4</v>
          </cell>
          <cell r="AT100">
            <v>2.6</v>
          </cell>
          <cell r="AU100">
            <v>2.8</v>
          </cell>
          <cell r="AV100">
            <v>3</v>
          </cell>
          <cell r="AW100">
            <v>3.2</v>
          </cell>
          <cell r="AX100">
            <v>3.4</v>
          </cell>
          <cell r="AY100">
            <v>3.6</v>
          </cell>
          <cell r="AZ100">
            <v>3.8</v>
          </cell>
          <cell r="BA100">
            <v>4</v>
          </cell>
          <cell r="BB100">
            <v>4.2</v>
          </cell>
          <cell r="BC100">
            <v>4.4000000000000004</v>
          </cell>
          <cell r="BD100">
            <v>4.5999999999999996</v>
          </cell>
          <cell r="BE100">
            <v>4.8</v>
          </cell>
          <cell r="BF100">
            <v>5</v>
          </cell>
          <cell r="BG100">
            <v>5.2</v>
          </cell>
          <cell r="BH100">
            <v>5.4</v>
          </cell>
          <cell r="BI100">
            <v>5.6</v>
          </cell>
          <cell r="BJ100">
            <v>5.8</v>
          </cell>
          <cell r="BK100">
            <v>6</v>
          </cell>
          <cell r="BL100">
            <v>6.2</v>
          </cell>
          <cell r="BM100">
            <v>6.4</v>
          </cell>
          <cell r="BN100">
            <v>6.6</v>
          </cell>
          <cell r="BO100">
            <v>6.8</v>
          </cell>
          <cell r="BP100">
            <v>7</v>
          </cell>
          <cell r="BQ100">
            <v>7.2</v>
          </cell>
          <cell r="BR100">
            <v>7.4</v>
          </cell>
          <cell r="BS100">
            <v>7.6</v>
          </cell>
          <cell r="BT100">
            <v>7.8</v>
          </cell>
          <cell r="BU100">
            <v>8</v>
          </cell>
          <cell r="BV100">
            <v>8.1999999999999993</v>
          </cell>
          <cell r="BW100">
            <v>8.4</v>
          </cell>
          <cell r="BX100">
            <v>8.6</v>
          </cell>
          <cell r="BY100">
            <v>8.7999999999999936</v>
          </cell>
          <cell r="BZ100">
            <v>9</v>
          </cell>
          <cell r="CA100">
            <v>9.1999999999999922</v>
          </cell>
          <cell r="CB100">
            <v>9.4</v>
          </cell>
          <cell r="CC100">
            <v>9.5999999999999908</v>
          </cell>
          <cell r="CD100">
            <v>9.8000000000000007</v>
          </cell>
          <cell r="CE100">
            <v>9.9999999999999893</v>
          </cell>
          <cell r="CF100">
            <v>10.199999999999999</v>
          </cell>
          <cell r="CG100">
            <v>10.4</v>
          </cell>
          <cell r="CH100">
            <v>10.6</v>
          </cell>
          <cell r="CI100">
            <v>10.8</v>
          </cell>
          <cell r="CJ100">
            <v>11</v>
          </cell>
          <cell r="CK100">
            <v>11.2</v>
          </cell>
          <cell r="CL100">
            <v>11.4</v>
          </cell>
          <cell r="CM100">
            <v>11.6</v>
          </cell>
          <cell r="CN100">
            <v>11.8</v>
          </cell>
          <cell r="CO100">
            <v>12</v>
          </cell>
          <cell r="CP100">
            <v>12.2</v>
          </cell>
          <cell r="CQ100">
            <v>12.4</v>
          </cell>
          <cell r="CR100">
            <v>12.6</v>
          </cell>
          <cell r="CS100">
            <v>12.8</v>
          </cell>
          <cell r="CT100">
            <v>13</v>
          </cell>
          <cell r="CU100">
            <v>13.2</v>
          </cell>
          <cell r="CV100">
            <v>13.4</v>
          </cell>
          <cell r="CW100">
            <v>13.6</v>
          </cell>
          <cell r="CX100">
            <v>13.8</v>
          </cell>
          <cell r="CY100">
            <v>14</v>
          </cell>
          <cell r="CZ100">
            <v>14.2</v>
          </cell>
        </row>
        <row r="101">
          <cell r="A101">
            <v>39722</v>
          </cell>
          <cell r="B101">
            <v>-1.7785964148750009</v>
          </cell>
          <cell r="C101">
            <v>-1.7482952255625008</v>
          </cell>
          <cell r="D101">
            <v>-1.7179940362500008</v>
          </cell>
          <cell r="E101">
            <v>-1.6876928469375008</v>
          </cell>
          <cell r="F101">
            <v>-1.6573916576250007</v>
          </cell>
          <cell r="G101">
            <v>-1.6270904683125007</v>
          </cell>
          <cell r="H101">
            <v>-1.5967892790000007</v>
          </cell>
          <cell r="I101">
            <v>-1.5664880896875006</v>
          </cell>
          <cell r="J101">
            <v>-1.5361869003750006</v>
          </cell>
          <cell r="K101">
            <v>-1.5058857110625006</v>
          </cell>
          <cell r="L101">
            <v>-1.4755845217500005</v>
          </cell>
          <cell r="M101">
            <v>-1.4452833324375005</v>
          </cell>
          <cell r="N101">
            <v>-1.4149821431250005</v>
          </cell>
          <cell r="O101">
            <v>-1.3846809538125004</v>
          </cell>
          <cell r="P101">
            <v>-1.3543797645000004</v>
          </cell>
          <cell r="Q101">
            <v>-1.3240785751875004</v>
          </cell>
          <cell r="R101">
            <v>-1.2937773858750004</v>
          </cell>
          <cell r="S101">
            <v>-1.2634761965625003</v>
          </cell>
          <cell r="T101">
            <v>-1.2331750072500003</v>
          </cell>
          <cell r="U101">
            <v>-1.2028738179375003</v>
          </cell>
          <cell r="V101">
            <v>-1.1725726286250002</v>
          </cell>
          <cell r="W101">
            <v>-1.1422714393125002</v>
          </cell>
          <cell r="X101">
            <v>-1.1119702500000002</v>
          </cell>
          <cell r="Y101">
            <v>-1.0832351250000003</v>
          </cell>
          <cell r="Z101">
            <v>-1.0545000000000002</v>
          </cell>
          <cell r="AA101">
            <v>-1.0272500000000002</v>
          </cell>
          <cell r="AB101">
            <v>-1</v>
          </cell>
          <cell r="AC101">
            <v>-0.8</v>
          </cell>
          <cell r="AD101">
            <v>-0.6</v>
          </cell>
          <cell r="AE101">
            <v>-0.4</v>
          </cell>
          <cell r="AF101">
            <v>-0.2</v>
          </cell>
          <cell r="AG101">
            <v>0</v>
          </cell>
          <cell r="AH101">
            <v>0.2</v>
          </cell>
          <cell r="AI101">
            <v>0.4</v>
          </cell>
          <cell r="AJ101">
            <v>0.6</v>
          </cell>
          <cell r="AK101">
            <v>0.8</v>
          </cell>
          <cell r="AL101">
            <v>1</v>
          </cell>
          <cell r="AM101">
            <v>1.2</v>
          </cell>
          <cell r="AN101">
            <v>1.4</v>
          </cell>
          <cell r="AO101">
            <v>1.6</v>
          </cell>
          <cell r="AP101">
            <v>1.8</v>
          </cell>
          <cell r="AQ101">
            <v>2</v>
          </cell>
          <cell r="AR101">
            <v>2.2000000000000002</v>
          </cell>
          <cell r="AS101">
            <v>2.4</v>
          </cell>
          <cell r="AT101">
            <v>2.6</v>
          </cell>
          <cell r="AU101">
            <v>2.8</v>
          </cell>
          <cell r="AV101">
            <v>3</v>
          </cell>
          <cell r="AW101">
            <v>3.2</v>
          </cell>
          <cell r="AX101">
            <v>3.4</v>
          </cell>
          <cell r="AY101">
            <v>3.6</v>
          </cell>
          <cell r="AZ101">
            <v>3.8</v>
          </cell>
          <cell r="BA101">
            <v>4</v>
          </cell>
          <cell r="BB101">
            <v>4.2</v>
          </cell>
          <cell r="BC101">
            <v>4.4000000000000004</v>
          </cell>
          <cell r="BD101">
            <v>4.5999999999999996</v>
          </cell>
          <cell r="BE101">
            <v>4.8</v>
          </cell>
          <cell r="BF101">
            <v>5</v>
          </cell>
          <cell r="BG101">
            <v>5.2</v>
          </cell>
          <cell r="BH101">
            <v>5.4</v>
          </cell>
          <cell r="BI101">
            <v>5.6</v>
          </cell>
          <cell r="BJ101">
            <v>5.8</v>
          </cell>
          <cell r="BK101">
            <v>6</v>
          </cell>
          <cell r="BL101">
            <v>6.2</v>
          </cell>
          <cell r="BM101">
            <v>6.4</v>
          </cell>
          <cell r="BN101">
            <v>6.6</v>
          </cell>
          <cell r="BO101">
            <v>6.8</v>
          </cell>
          <cell r="BP101">
            <v>7</v>
          </cell>
          <cell r="BQ101">
            <v>7.2</v>
          </cell>
          <cell r="BR101">
            <v>7.4</v>
          </cell>
          <cell r="BS101">
            <v>7.6</v>
          </cell>
          <cell r="BT101">
            <v>7.8</v>
          </cell>
          <cell r="BU101">
            <v>8</v>
          </cell>
          <cell r="BV101">
            <v>8.1999999999999993</v>
          </cell>
          <cell r="BW101">
            <v>8.4</v>
          </cell>
          <cell r="BX101">
            <v>8.6</v>
          </cell>
          <cell r="BY101">
            <v>8.7999999999999936</v>
          </cell>
          <cell r="BZ101">
            <v>9</v>
          </cell>
          <cell r="CA101">
            <v>9.1999999999999922</v>
          </cell>
          <cell r="CB101">
            <v>9.4</v>
          </cell>
          <cell r="CC101">
            <v>9.5999999999999908</v>
          </cell>
          <cell r="CD101">
            <v>9.8000000000000007</v>
          </cell>
          <cell r="CE101">
            <v>9.9999999999999893</v>
          </cell>
          <cell r="CF101">
            <v>10.199999999999999</v>
          </cell>
          <cell r="CG101">
            <v>10.4</v>
          </cell>
          <cell r="CH101">
            <v>10.6</v>
          </cell>
          <cell r="CI101">
            <v>10.8</v>
          </cell>
          <cell r="CJ101">
            <v>11</v>
          </cell>
          <cell r="CK101">
            <v>11.2</v>
          </cell>
          <cell r="CL101">
            <v>11.4</v>
          </cell>
          <cell r="CM101">
            <v>11.6</v>
          </cell>
          <cell r="CN101">
            <v>11.8</v>
          </cell>
          <cell r="CO101">
            <v>12</v>
          </cell>
          <cell r="CP101">
            <v>12.2</v>
          </cell>
          <cell r="CQ101">
            <v>12.4</v>
          </cell>
          <cell r="CR101">
            <v>12.6</v>
          </cell>
          <cell r="CS101">
            <v>12.8</v>
          </cell>
          <cell r="CT101">
            <v>13</v>
          </cell>
          <cell r="CU101">
            <v>13.2</v>
          </cell>
          <cell r="CV101">
            <v>13.4</v>
          </cell>
          <cell r="CW101">
            <v>13.6</v>
          </cell>
          <cell r="CX101">
            <v>13.8</v>
          </cell>
          <cell r="CY101">
            <v>14</v>
          </cell>
          <cell r="CZ101">
            <v>14.2</v>
          </cell>
        </row>
        <row r="102">
          <cell r="A102">
            <v>39753</v>
          </cell>
          <cell r="B102">
            <v>-1.7785964148750009</v>
          </cell>
          <cell r="C102">
            <v>-1.7482952255625008</v>
          </cell>
          <cell r="D102">
            <v>-1.7179940362500008</v>
          </cell>
          <cell r="E102">
            <v>-1.6876928469375008</v>
          </cell>
          <cell r="F102">
            <v>-1.6573916576250007</v>
          </cell>
          <cell r="G102">
            <v>-1.6270904683125007</v>
          </cell>
          <cell r="H102">
            <v>-1.5967892790000007</v>
          </cell>
          <cell r="I102">
            <v>-1.5664880896875006</v>
          </cell>
          <cell r="J102">
            <v>-1.5361869003750006</v>
          </cell>
          <cell r="K102">
            <v>-1.5058857110625006</v>
          </cell>
          <cell r="L102">
            <v>-1.4755845217500005</v>
          </cell>
          <cell r="M102">
            <v>-1.4452833324375005</v>
          </cell>
          <cell r="N102">
            <v>-1.4149821431250005</v>
          </cell>
          <cell r="O102">
            <v>-1.3846809538125004</v>
          </cell>
          <cell r="P102">
            <v>-1.3543797645000004</v>
          </cell>
          <cell r="Q102">
            <v>-1.3240785751875004</v>
          </cell>
          <cell r="R102">
            <v>-1.2937773858750004</v>
          </cell>
          <cell r="S102">
            <v>-1.2634761965625003</v>
          </cell>
          <cell r="T102">
            <v>-1.2331750072500003</v>
          </cell>
          <cell r="U102">
            <v>-1.2028738179375003</v>
          </cell>
          <cell r="V102">
            <v>-1.1725726286250002</v>
          </cell>
          <cell r="W102">
            <v>-1.1422714393125002</v>
          </cell>
          <cell r="X102">
            <v>-1.1119702500000002</v>
          </cell>
          <cell r="Y102">
            <v>-1.0832351250000003</v>
          </cell>
          <cell r="Z102">
            <v>-1.0545000000000002</v>
          </cell>
          <cell r="AA102">
            <v>-1.0272500000000002</v>
          </cell>
          <cell r="AB102">
            <v>-1</v>
          </cell>
          <cell r="AC102">
            <v>-0.8</v>
          </cell>
          <cell r="AD102">
            <v>-0.6</v>
          </cell>
          <cell r="AE102">
            <v>-0.4</v>
          </cell>
          <cell r="AF102">
            <v>-0.2</v>
          </cell>
          <cell r="AG102">
            <v>0</v>
          </cell>
          <cell r="AH102">
            <v>0.2</v>
          </cell>
          <cell r="AI102">
            <v>0.4</v>
          </cell>
          <cell r="AJ102">
            <v>0.6</v>
          </cell>
          <cell r="AK102">
            <v>0.8</v>
          </cell>
          <cell r="AL102">
            <v>1</v>
          </cell>
          <cell r="AM102">
            <v>1.2</v>
          </cell>
          <cell r="AN102">
            <v>1.4</v>
          </cell>
          <cell r="AO102">
            <v>1.6</v>
          </cell>
          <cell r="AP102">
            <v>1.8</v>
          </cell>
          <cell r="AQ102">
            <v>2</v>
          </cell>
          <cell r="AR102">
            <v>2.2000000000000002</v>
          </cell>
          <cell r="AS102">
            <v>2.4</v>
          </cell>
          <cell r="AT102">
            <v>2.6</v>
          </cell>
          <cell r="AU102">
            <v>2.8</v>
          </cell>
          <cell r="AV102">
            <v>3</v>
          </cell>
          <cell r="AW102">
            <v>3.2</v>
          </cell>
          <cell r="AX102">
            <v>3.4</v>
          </cell>
          <cell r="AY102">
            <v>3.6</v>
          </cell>
          <cell r="AZ102">
            <v>3.8</v>
          </cell>
          <cell r="BA102">
            <v>4</v>
          </cell>
          <cell r="BB102">
            <v>4.2</v>
          </cell>
          <cell r="BC102">
            <v>4.4000000000000004</v>
          </cell>
          <cell r="BD102">
            <v>4.5999999999999996</v>
          </cell>
          <cell r="BE102">
            <v>4.8</v>
          </cell>
          <cell r="BF102">
            <v>5</v>
          </cell>
          <cell r="BG102">
            <v>5.2</v>
          </cell>
          <cell r="BH102">
            <v>5.4</v>
          </cell>
          <cell r="BI102">
            <v>5.6</v>
          </cell>
          <cell r="BJ102">
            <v>5.8</v>
          </cell>
          <cell r="BK102">
            <v>6</v>
          </cell>
          <cell r="BL102">
            <v>6.2</v>
          </cell>
          <cell r="BM102">
            <v>6.4</v>
          </cell>
          <cell r="BN102">
            <v>6.6</v>
          </cell>
          <cell r="BO102">
            <v>6.8</v>
          </cell>
          <cell r="BP102">
            <v>7</v>
          </cell>
          <cell r="BQ102">
            <v>7.2</v>
          </cell>
          <cell r="BR102">
            <v>7.4</v>
          </cell>
          <cell r="BS102">
            <v>7.6</v>
          </cell>
          <cell r="BT102">
            <v>7.8</v>
          </cell>
          <cell r="BU102">
            <v>8</v>
          </cell>
          <cell r="BV102">
            <v>8.1999999999999993</v>
          </cell>
          <cell r="BW102">
            <v>8.4</v>
          </cell>
          <cell r="BX102">
            <v>8.6</v>
          </cell>
          <cell r="BY102">
            <v>8.7999999999999936</v>
          </cell>
          <cell r="BZ102">
            <v>9</v>
          </cell>
          <cell r="CA102">
            <v>9.1999999999999922</v>
          </cell>
          <cell r="CB102">
            <v>9.4</v>
          </cell>
          <cell r="CC102">
            <v>9.5999999999999908</v>
          </cell>
          <cell r="CD102">
            <v>9.8000000000000007</v>
          </cell>
          <cell r="CE102">
            <v>9.9999999999999893</v>
          </cell>
          <cell r="CF102">
            <v>10.199999999999999</v>
          </cell>
          <cell r="CG102">
            <v>10.4</v>
          </cell>
          <cell r="CH102">
            <v>10.6</v>
          </cell>
          <cell r="CI102">
            <v>10.8</v>
          </cell>
          <cell r="CJ102">
            <v>11</v>
          </cell>
          <cell r="CK102">
            <v>11.2</v>
          </cell>
          <cell r="CL102">
            <v>11.4</v>
          </cell>
          <cell r="CM102">
            <v>11.6</v>
          </cell>
          <cell r="CN102">
            <v>11.8</v>
          </cell>
          <cell r="CO102">
            <v>12</v>
          </cell>
          <cell r="CP102">
            <v>12.2</v>
          </cell>
          <cell r="CQ102">
            <v>12.4</v>
          </cell>
          <cell r="CR102">
            <v>12.6</v>
          </cell>
          <cell r="CS102">
            <v>12.8</v>
          </cell>
          <cell r="CT102">
            <v>13</v>
          </cell>
          <cell r="CU102">
            <v>13.2</v>
          </cell>
          <cell r="CV102">
            <v>13.4</v>
          </cell>
          <cell r="CW102">
            <v>13.6</v>
          </cell>
          <cell r="CX102">
            <v>13.8</v>
          </cell>
          <cell r="CY102">
            <v>14</v>
          </cell>
          <cell r="CZ102">
            <v>14.2</v>
          </cell>
        </row>
        <row r="103">
          <cell r="A103">
            <v>39783</v>
          </cell>
          <cell r="B103">
            <v>-1.7785964148750009</v>
          </cell>
          <cell r="C103">
            <v>-1.7482952255625008</v>
          </cell>
          <cell r="D103">
            <v>-1.7179940362500008</v>
          </cell>
          <cell r="E103">
            <v>-1.6876928469375008</v>
          </cell>
          <cell r="F103">
            <v>-1.6573916576250007</v>
          </cell>
          <cell r="G103">
            <v>-1.6270904683125007</v>
          </cell>
          <cell r="H103">
            <v>-1.5967892790000007</v>
          </cell>
          <cell r="I103">
            <v>-1.5664880896875006</v>
          </cell>
          <cell r="J103">
            <v>-1.5361869003750006</v>
          </cell>
          <cell r="K103">
            <v>-1.5058857110625006</v>
          </cell>
          <cell r="L103">
            <v>-1.4755845217500005</v>
          </cell>
          <cell r="M103">
            <v>-1.4452833324375005</v>
          </cell>
          <cell r="N103">
            <v>-1.4149821431250005</v>
          </cell>
          <cell r="O103">
            <v>-1.3846809538125004</v>
          </cell>
          <cell r="P103">
            <v>-1.3543797645000004</v>
          </cell>
          <cell r="Q103">
            <v>-1.3240785751875004</v>
          </cell>
          <cell r="R103">
            <v>-1.2937773858750004</v>
          </cell>
          <cell r="S103">
            <v>-1.2634761965625003</v>
          </cell>
          <cell r="T103">
            <v>-1.2331750072500003</v>
          </cell>
          <cell r="U103">
            <v>-1.2028738179375003</v>
          </cell>
          <cell r="V103">
            <v>-1.1725726286250002</v>
          </cell>
          <cell r="W103">
            <v>-1.1422714393125002</v>
          </cell>
          <cell r="X103">
            <v>-1.1119702500000002</v>
          </cell>
          <cell r="Y103">
            <v>-1.0832351250000003</v>
          </cell>
          <cell r="Z103">
            <v>-1.0545000000000002</v>
          </cell>
          <cell r="AA103">
            <v>-1.0272500000000002</v>
          </cell>
          <cell r="AB103">
            <v>-1</v>
          </cell>
          <cell r="AC103">
            <v>-0.8</v>
          </cell>
          <cell r="AD103">
            <v>-0.6</v>
          </cell>
          <cell r="AE103">
            <v>-0.4</v>
          </cell>
          <cell r="AF103">
            <v>-0.2</v>
          </cell>
          <cell r="AG103">
            <v>0</v>
          </cell>
          <cell r="AH103">
            <v>0.2</v>
          </cell>
          <cell r="AI103">
            <v>0.4</v>
          </cell>
          <cell r="AJ103">
            <v>0.6</v>
          </cell>
          <cell r="AK103">
            <v>0.8</v>
          </cell>
          <cell r="AL103">
            <v>1</v>
          </cell>
          <cell r="AM103">
            <v>1.2</v>
          </cell>
          <cell r="AN103">
            <v>1.4</v>
          </cell>
          <cell r="AO103">
            <v>1.6</v>
          </cell>
          <cell r="AP103">
            <v>1.8</v>
          </cell>
          <cell r="AQ103">
            <v>2</v>
          </cell>
          <cell r="AR103">
            <v>2.2000000000000002</v>
          </cell>
          <cell r="AS103">
            <v>2.4</v>
          </cell>
          <cell r="AT103">
            <v>2.6</v>
          </cell>
          <cell r="AU103">
            <v>2.8</v>
          </cell>
          <cell r="AV103">
            <v>3</v>
          </cell>
          <cell r="AW103">
            <v>3.2</v>
          </cell>
          <cell r="AX103">
            <v>3.4</v>
          </cell>
          <cell r="AY103">
            <v>3.6</v>
          </cell>
          <cell r="AZ103">
            <v>3.8</v>
          </cell>
          <cell r="BA103">
            <v>4</v>
          </cell>
          <cell r="BB103">
            <v>4.2</v>
          </cell>
          <cell r="BC103">
            <v>4.4000000000000004</v>
          </cell>
          <cell r="BD103">
            <v>4.5999999999999996</v>
          </cell>
          <cell r="BE103">
            <v>4.8</v>
          </cell>
          <cell r="BF103">
            <v>5</v>
          </cell>
          <cell r="BG103">
            <v>5.2</v>
          </cell>
          <cell r="BH103">
            <v>5.4</v>
          </cell>
          <cell r="BI103">
            <v>5.6</v>
          </cell>
          <cell r="BJ103">
            <v>5.8</v>
          </cell>
          <cell r="BK103">
            <v>6</v>
          </cell>
          <cell r="BL103">
            <v>6.2</v>
          </cell>
          <cell r="BM103">
            <v>6.4</v>
          </cell>
          <cell r="BN103">
            <v>6.6</v>
          </cell>
          <cell r="BO103">
            <v>6.8</v>
          </cell>
          <cell r="BP103">
            <v>7</v>
          </cell>
          <cell r="BQ103">
            <v>7.2</v>
          </cell>
          <cell r="BR103">
            <v>7.4</v>
          </cell>
          <cell r="BS103">
            <v>7.6</v>
          </cell>
          <cell r="BT103">
            <v>7.8</v>
          </cell>
          <cell r="BU103">
            <v>8</v>
          </cell>
          <cell r="BV103">
            <v>8.1999999999999993</v>
          </cell>
          <cell r="BW103">
            <v>8.4</v>
          </cell>
          <cell r="BX103">
            <v>8.6</v>
          </cell>
          <cell r="BY103">
            <v>8.7999999999999936</v>
          </cell>
          <cell r="BZ103">
            <v>9</v>
          </cell>
          <cell r="CA103">
            <v>9.1999999999999922</v>
          </cell>
          <cell r="CB103">
            <v>9.4</v>
          </cell>
          <cell r="CC103">
            <v>9.5999999999999908</v>
          </cell>
          <cell r="CD103">
            <v>9.8000000000000007</v>
          </cell>
          <cell r="CE103">
            <v>9.9999999999999893</v>
          </cell>
          <cell r="CF103">
            <v>10.199999999999999</v>
          </cell>
          <cell r="CG103">
            <v>10.4</v>
          </cell>
          <cell r="CH103">
            <v>10.6</v>
          </cell>
          <cell r="CI103">
            <v>10.8</v>
          </cell>
          <cell r="CJ103">
            <v>11</v>
          </cell>
          <cell r="CK103">
            <v>11.2</v>
          </cell>
          <cell r="CL103">
            <v>11.4</v>
          </cell>
          <cell r="CM103">
            <v>11.6</v>
          </cell>
          <cell r="CN103">
            <v>11.8</v>
          </cell>
          <cell r="CO103">
            <v>12</v>
          </cell>
          <cell r="CP103">
            <v>12.2</v>
          </cell>
          <cell r="CQ103">
            <v>12.4</v>
          </cell>
          <cell r="CR103">
            <v>12.6</v>
          </cell>
          <cell r="CS103">
            <v>12.8</v>
          </cell>
          <cell r="CT103">
            <v>13</v>
          </cell>
          <cell r="CU103">
            <v>13.2</v>
          </cell>
          <cell r="CV103">
            <v>13.4</v>
          </cell>
          <cell r="CW103">
            <v>13.6</v>
          </cell>
          <cell r="CX103">
            <v>13.8</v>
          </cell>
          <cell r="CY103">
            <v>14</v>
          </cell>
          <cell r="CZ103">
            <v>14.2</v>
          </cell>
        </row>
        <row r="104">
          <cell r="A104">
            <v>39814</v>
          </cell>
          <cell r="B104">
            <v>-1.7785964148750009</v>
          </cell>
          <cell r="C104">
            <v>-1.7482952255625008</v>
          </cell>
          <cell r="D104">
            <v>-1.7179940362500008</v>
          </cell>
          <cell r="E104">
            <v>-1.6876928469375008</v>
          </cell>
          <cell r="F104">
            <v>-1.6573916576250007</v>
          </cell>
          <cell r="G104">
            <v>-1.6270904683125007</v>
          </cell>
          <cell r="H104">
            <v>-1.5967892790000007</v>
          </cell>
          <cell r="I104">
            <v>-1.5664880896875006</v>
          </cell>
          <cell r="J104">
            <v>-1.5361869003750006</v>
          </cell>
          <cell r="K104">
            <v>-1.5058857110625006</v>
          </cell>
          <cell r="L104">
            <v>-1.4755845217500005</v>
          </cell>
          <cell r="M104">
            <v>-1.4452833324375005</v>
          </cell>
          <cell r="N104">
            <v>-1.4149821431250005</v>
          </cell>
          <cell r="O104">
            <v>-1.3846809538125004</v>
          </cell>
          <cell r="P104">
            <v>-1.3543797645000004</v>
          </cell>
          <cell r="Q104">
            <v>-1.3240785751875004</v>
          </cell>
          <cell r="R104">
            <v>-1.2937773858750004</v>
          </cell>
          <cell r="S104">
            <v>-1.2634761965625003</v>
          </cell>
          <cell r="T104">
            <v>-1.2331750072500003</v>
          </cell>
          <cell r="U104">
            <v>-1.2028738179375003</v>
          </cell>
          <cell r="V104">
            <v>-1.1725726286250002</v>
          </cell>
          <cell r="W104">
            <v>-1.1422714393125002</v>
          </cell>
          <cell r="X104">
            <v>-1.1119702500000002</v>
          </cell>
          <cell r="Y104">
            <v>-1.0832351250000003</v>
          </cell>
          <cell r="Z104">
            <v>-1.0545000000000002</v>
          </cell>
          <cell r="AA104">
            <v>-1.0272500000000002</v>
          </cell>
          <cell r="AB104">
            <v>-1</v>
          </cell>
          <cell r="AC104">
            <v>-0.8</v>
          </cell>
          <cell r="AD104">
            <v>-0.6</v>
          </cell>
          <cell r="AE104">
            <v>-0.4</v>
          </cell>
          <cell r="AF104">
            <v>-0.2</v>
          </cell>
          <cell r="AG104">
            <v>0</v>
          </cell>
          <cell r="AH104">
            <v>0.2</v>
          </cell>
          <cell r="AI104">
            <v>0.4</v>
          </cell>
          <cell r="AJ104">
            <v>0.6</v>
          </cell>
          <cell r="AK104">
            <v>0.8</v>
          </cell>
          <cell r="AL104">
            <v>1</v>
          </cell>
          <cell r="AM104">
            <v>1.2</v>
          </cell>
          <cell r="AN104">
            <v>1.4</v>
          </cell>
          <cell r="AO104">
            <v>1.6</v>
          </cell>
          <cell r="AP104">
            <v>1.8</v>
          </cell>
          <cell r="AQ104">
            <v>2</v>
          </cell>
          <cell r="AR104">
            <v>2.2000000000000002</v>
          </cell>
          <cell r="AS104">
            <v>2.4</v>
          </cell>
          <cell r="AT104">
            <v>2.6</v>
          </cell>
          <cell r="AU104">
            <v>2.8</v>
          </cell>
          <cell r="AV104">
            <v>3</v>
          </cell>
          <cell r="AW104">
            <v>3.2</v>
          </cell>
          <cell r="AX104">
            <v>3.4</v>
          </cell>
          <cell r="AY104">
            <v>3.6</v>
          </cell>
          <cell r="AZ104">
            <v>3.8</v>
          </cell>
          <cell r="BA104">
            <v>4</v>
          </cell>
          <cell r="BB104">
            <v>4.2</v>
          </cell>
          <cell r="BC104">
            <v>4.4000000000000004</v>
          </cell>
          <cell r="BD104">
            <v>4.5999999999999996</v>
          </cell>
          <cell r="BE104">
            <v>4.8</v>
          </cell>
          <cell r="BF104">
            <v>5</v>
          </cell>
          <cell r="BG104">
            <v>5.2</v>
          </cell>
          <cell r="BH104">
            <v>5.4</v>
          </cell>
          <cell r="BI104">
            <v>5.6</v>
          </cell>
          <cell r="BJ104">
            <v>5.8</v>
          </cell>
          <cell r="BK104">
            <v>6</v>
          </cell>
          <cell r="BL104">
            <v>6.2</v>
          </cell>
          <cell r="BM104">
            <v>6.4</v>
          </cell>
          <cell r="BN104">
            <v>6.6</v>
          </cell>
          <cell r="BO104">
            <v>6.8</v>
          </cell>
          <cell r="BP104">
            <v>7</v>
          </cell>
          <cell r="BQ104">
            <v>7.2</v>
          </cell>
          <cell r="BR104">
            <v>7.4</v>
          </cell>
          <cell r="BS104">
            <v>7.6</v>
          </cell>
          <cell r="BT104">
            <v>7.8</v>
          </cell>
          <cell r="BU104">
            <v>8</v>
          </cell>
          <cell r="BV104">
            <v>8.1999999999999993</v>
          </cell>
          <cell r="BW104">
            <v>8.4</v>
          </cell>
          <cell r="BX104">
            <v>8.6</v>
          </cell>
          <cell r="BY104">
            <v>8.7999999999999936</v>
          </cell>
          <cell r="BZ104">
            <v>9</v>
          </cell>
          <cell r="CA104">
            <v>9.1999999999999922</v>
          </cell>
          <cell r="CB104">
            <v>9.4</v>
          </cell>
          <cell r="CC104">
            <v>9.5999999999999908</v>
          </cell>
          <cell r="CD104">
            <v>9.8000000000000007</v>
          </cell>
          <cell r="CE104">
            <v>9.9999999999999893</v>
          </cell>
          <cell r="CF104">
            <v>10.199999999999999</v>
          </cell>
          <cell r="CG104">
            <v>10.4</v>
          </cell>
          <cell r="CH104">
            <v>10.6</v>
          </cell>
          <cell r="CI104">
            <v>10.8</v>
          </cell>
          <cell r="CJ104">
            <v>11</v>
          </cell>
          <cell r="CK104">
            <v>11.2</v>
          </cell>
          <cell r="CL104">
            <v>11.4</v>
          </cell>
          <cell r="CM104">
            <v>11.6</v>
          </cell>
          <cell r="CN104">
            <v>11.8</v>
          </cell>
          <cell r="CO104">
            <v>12</v>
          </cell>
          <cell r="CP104">
            <v>12.2</v>
          </cell>
          <cell r="CQ104">
            <v>12.4</v>
          </cell>
          <cell r="CR104">
            <v>12.6</v>
          </cell>
          <cell r="CS104">
            <v>12.8</v>
          </cell>
          <cell r="CT104">
            <v>13</v>
          </cell>
          <cell r="CU104">
            <v>13.2</v>
          </cell>
          <cell r="CV104">
            <v>13.4</v>
          </cell>
          <cell r="CW104">
            <v>13.6</v>
          </cell>
          <cell r="CX104">
            <v>13.8</v>
          </cell>
          <cell r="CY104">
            <v>14</v>
          </cell>
          <cell r="CZ104">
            <v>14.2</v>
          </cell>
        </row>
        <row r="105">
          <cell r="A105">
            <v>39845</v>
          </cell>
          <cell r="B105">
            <v>-1.7785964148750009</v>
          </cell>
          <cell r="C105">
            <v>-1.7482952255625008</v>
          </cell>
          <cell r="D105">
            <v>-1.7179940362500008</v>
          </cell>
          <cell r="E105">
            <v>-1.6876928469375008</v>
          </cell>
          <cell r="F105">
            <v>-1.6573916576250007</v>
          </cell>
          <cell r="G105">
            <v>-1.6270904683125007</v>
          </cell>
          <cell r="H105">
            <v>-1.5967892790000007</v>
          </cell>
          <cell r="I105">
            <v>-1.5664880896875006</v>
          </cell>
          <cell r="J105">
            <v>-1.5361869003750006</v>
          </cell>
          <cell r="K105">
            <v>-1.5058857110625006</v>
          </cell>
          <cell r="L105">
            <v>-1.4755845217500005</v>
          </cell>
          <cell r="M105">
            <v>-1.4452833324375005</v>
          </cell>
          <cell r="N105">
            <v>-1.4149821431250005</v>
          </cell>
          <cell r="O105">
            <v>-1.3846809538125004</v>
          </cell>
          <cell r="P105">
            <v>-1.3543797645000004</v>
          </cell>
          <cell r="Q105">
            <v>-1.3240785751875004</v>
          </cell>
          <cell r="R105">
            <v>-1.2937773858750004</v>
          </cell>
          <cell r="S105">
            <v>-1.2634761965625003</v>
          </cell>
          <cell r="T105">
            <v>-1.2331750072500003</v>
          </cell>
          <cell r="U105">
            <v>-1.2028738179375003</v>
          </cell>
          <cell r="V105">
            <v>-1.1725726286250002</v>
          </cell>
          <cell r="W105">
            <v>-1.1422714393125002</v>
          </cell>
          <cell r="X105">
            <v>-1.1119702500000002</v>
          </cell>
          <cell r="Y105">
            <v>-1.0832351250000003</v>
          </cell>
          <cell r="Z105">
            <v>-1.0545000000000002</v>
          </cell>
          <cell r="AA105">
            <v>-1.0272500000000002</v>
          </cell>
          <cell r="AB105">
            <v>-1</v>
          </cell>
          <cell r="AC105">
            <v>-0.8</v>
          </cell>
          <cell r="AD105">
            <v>-0.6</v>
          </cell>
          <cell r="AE105">
            <v>-0.4</v>
          </cell>
          <cell r="AF105">
            <v>-0.2</v>
          </cell>
          <cell r="AG105">
            <v>0</v>
          </cell>
          <cell r="AH105">
            <v>0.2</v>
          </cell>
          <cell r="AI105">
            <v>0.4</v>
          </cell>
          <cell r="AJ105">
            <v>0.6</v>
          </cell>
          <cell r="AK105">
            <v>0.8</v>
          </cell>
          <cell r="AL105">
            <v>1</v>
          </cell>
          <cell r="AM105">
            <v>1.2</v>
          </cell>
          <cell r="AN105">
            <v>1.4</v>
          </cell>
          <cell r="AO105">
            <v>1.6</v>
          </cell>
          <cell r="AP105">
            <v>1.8</v>
          </cell>
          <cell r="AQ105">
            <v>2</v>
          </cell>
          <cell r="AR105">
            <v>2.2000000000000002</v>
          </cell>
          <cell r="AS105">
            <v>2.4</v>
          </cell>
          <cell r="AT105">
            <v>2.6</v>
          </cell>
          <cell r="AU105">
            <v>2.8</v>
          </cell>
          <cell r="AV105">
            <v>3</v>
          </cell>
          <cell r="AW105">
            <v>3.2</v>
          </cell>
          <cell r="AX105">
            <v>3.4</v>
          </cell>
          <cell r="AY105">
            <v>3.6</v>
          </cell>
          <cell r="AZ105">
            <v>3.8</v>
          </cell>
          <cell r="BA105">
            <v>4</v>
          </cell>
          <cell r="BB105">
            <v>4.2</v>
          </cell>
          <cell r="BC105">
            <v>4.4000000000000004</v>
          </cell>
          <cell r="BD105">
            <v>4.5999999999999996</v>
          </cell>
          <cell r="BE105">
            <v>4.8</v>
          </cell>
          <cell r="BF105">
            <v>5</v>
          </cell>
          <cell r="BG105">
            <v>5.2</v>
          </cell>
          <cell r="BH105">
            <v>5.4</v>
          </cell>
          <cell r="BI105">
            <v>5.6</v>
          </cell>
          <cell r="BJ105">
            <v>5.8</v>
          </cell>
          <cell r="BK105">
            <v>6</v>
          </cell>
          <cell r="BL105">
            <v>6.2</v>
          </cell>
          <cell r="BM105">
            <v>6.4</v>
          </cell>
          <cell r="BN105">
            <v>6.6</v>
          </cell>
          <cell r="BO105">
            <v>6.8</v>
          </cell>
          <cell r="BP105">
            <v>7</v>
          </cell>
          <cell r="BQ105">
            <v>7.2</v>
          </cell>
          <cell r="BR105">
            <v>7.4</v>
          </cell>
          <cell r="BS105">
            <v>7.6</v>
          </cell>
          <cell r="BT105">
            <v>7.8</v>
          </cell>
          <cell r="BU105">
            <v>8</v>
          </cell>
          <cell r="BV105">
            <v>8.1999999999999993</v>
          </cell>
          <cell r="BW105">
            <v>8.4</v>
          </cell>
          <cell r="BX105">
            <v>8.6</v>
          </cell>
          <cell r="BY105">
            <v>8.7999999999999936</v>
          </cell>
          <cell r="BZ105">
            <v>9</v>
          </cell>
          <cell r="CA105">
            <v>9.1999999999999922</v>
          </cell>
          <cell r="CB105">
            <v>9.4</v>
          </cell>
          <cell r="CC105">
            <v>9.5999999999999908</v>
          </cell>
          <cell r="CD105">
            <v>9.8000000000000007</v>
          </cell>
          <cell r="CE105">
            <v>9.9999999999999893</v>
          </cell>
          <cell r="CF105">
            <v>10.199999999999999</v>
          </cell>
          <cell r="CG105">
            <v>10.4</v>
          </cell>
          <cell r="CH105">
            <v>10.6</v>
          </cell>
          <cell r="CI105">
            <v>10.8</v>
          </cell>
          <cell r="CJ105">
            <v>11</v>
          </cell>
          <cell r="CK105">
            <v>11.2</v>
          </cell>
          <cell r="CL105">
            <v>11.4</v>
          </cell>
          <cell r="CM105">
            <v>11.6</v>
          </cell>
          <cell r="CN105">
            <v>11.8</v>
          </cell>
          <cell r="CO105">
            <v>12</v>
          </cell>
          <cell r="CP105">
            <v>12.2</v>
          </cell>
          <cell r="CQ105">
            <v>12.4</v>
          </cell>
          <cell r="CR105">
            <v>12.6</v>
          </cell>
          <cell r="CS105">
            <v>12.8</v>
          </cell>
          <cell r="CT105">
            <v>13</v>
          </cell>
          <cell r="CU105">
            <v>13.2</v>
          </cell>
          <cell r="CV105">
            <v>13.4</v>
          </cell>
          <cell r="CW105">
            <v>13.6</v>
          </cell>
          <cell r="CX105">
            <v>13.8</v>
          </cell>
          <cell r="CY105">
            <v>14</v>
          </cell>
          <cell r="CZ105">
            <v>14.2</v>
          </cell>
        </row>
        <row r="106">
          <cell r="A106">
            <v>39873</v>
          </cell>
          <cell r="B106">
            <v>-1.7785964148750009</v>
          </cell>
          <cell r="C106">
            <v>-1.7482952255625008</v>
          </cell>
          <cell r="D106">
            <v>-1.7179940362500008</v>
          </cell>
          <cell r="E106">
            <v>-1.6876928469375008</v>
          </cell>
          <cell r="F106">
            <v>-1.6573916576250007</v>
          </cell>
          <cell r="G106">
            <v>-1.6270904683125007</v>
          </cell>
          <cell r="H106">
            <v>-1.5967892790000007</v>
          </cell>
          <cell r="I106">
            <v>-1.5664880896875006</v>
          </cell>
          <cell r="J106">
            <v>-1.5361869003750006</v>
          </cell>
          <cell r="K106">
            <v>-1.5058857110625006</v>
          </cell>
          <cell r="L106">
            <v>-1.4755845217500005</v>
          </cell>
          <cell r="M106">
            <v>-1.4452833324375005</v>
          </cell>
          <cell r="N106">
            <v>-1.4149821431250005</v>
          </cell>
          <cell r="O106">
            <v>-1.3846809538125004</v>
          </cell>
          <cell r="P106">
            <v>-1.3543797645000004</v>
          </cell>
          <cell r="Q106">
            <v>-1.3240785751875004</v>
          </cell>
          <cell r="R106">
            <v>-1.2937773858750004</v>
          </cell>
          <cell r="S106">
            <v>-1.2634761965625003</v>
          </cell>
          <cell r="T106">
            <v>-1.2331750072500003</v>
          </cell>
          <cell r="U106">
            <v>-1.2028738179375003</v>
          </cell>
          <cell r="V106">
            <v>-1.1725726286250002</v>
          </cell>
          <cell r="W106">
            <v>-1.1422714393125002</v>
          </cell>
          <cell r="X106">
            <v>-1.1119702500000002</v>
          </cell>
          <cell r="Y106">
            <v>-1.0832351250000003</v>
          </cell>
          <cell r="Z106">
            <v>-1.0545000000000002</v>
          </cell>
          <cell r="AA106">
            <v>-1.0272500000000002</v>
          </cell>
          <cell r="AB106">
            <v>-1</v>
          </cell>
          <cell r="AC106">
            <v>-0.8</v>
          </cell>
          <cell r="AD106">
            <v>-0.6</v>
          </cell>
          <cell r="AE106">
            <v>-0.4</v>
          </cell>
          <cell r="AF106">
            <v>-0.2</v>
          </cell>
          <cell r="AG106">
            <v>0</v>
          </cell>
          <cell r="AH106">
            <v>0.2</v>
          </cell>
          <cell r="AI106">
            <v>0.4</v>
          </cell>
          <cell r="AJ106">
            <v>0.6</v>
          </cell>
          <cell r="AK106">
            <v>0.8</v>
          </cell>
          <cell r="AL106">
            <v>1</v>
          </cell>
          <cell r="AM106">
            <v>1.2</v>
          </cell>
          <cell r="AN106">
            <v>1.4</v>
          </cell>
          <cell r="AO106">
            <v>1.6</v>
          </cell>
          <cell r="AP106">
            <v>1.8</v>
          </cell>
          <cell r="AQ106">
            <v>2</v>
          </cell>
          <cell r="AR106">
            <v>2.2000000000000002</v>
          </cell>
          <cell r="AS106">
            <v>2.4</v>
          </cell>
          <cell r="AT106">
            <v>2.6</v>
          </cell>
          <cell r="AU106">
            <v>2.8</v>
          </cell>
          <cell r="AV106">
            <v>3</v>
          </cell>
          <cell r="AW106">
            <v>3.2</v>
          </cell>
          <cell r="AX106">
            <v>3.4</v>
          </cell>
          <cell r="AY106">
            <v>3.6</v>
          </cell>
          <cell r="AZ106">
            <v>3.8</v>
          </cell>
          <cell r="BA106">
            <v>4</v>
          </cell>
          <cell r="BB106">
            <v>4.2</v>
          </cell>
          <cell r="BC106">
            <v>4.4000000000000004</v>
          </cell>
          <cell r="BD106">
            <v>4.5999999999999996</v>
          </cell>
          <cell r="BE106">
            <v>4.8</v>
          </cell>
          <cell r="BF106">
            <v>5</v>
          </cell>
          <cell r="BG106">
            <v>5.2</v>
          </cell>
          <cell r="BH106">
            <v>5.4</v>
          </cell>
          <cell r="BI106">
            <v>5.6</v>
          </cell>
          <cell r="BJ106">
            <v>5.8</v>
          </cell>
          <cell r="BK106">
            <v>6</v>
          </cell>
          <cell r="BL106">
            <v>6.2</v>
          </cell>
          <cell r="BM106">
            <v>6.4</v>
          </cell>
          <cell r="BN106">
            <v>6.6</v>
          </cell>
          <cell r="BO106">
            <v>6.8</v>
          </cell>
          <cell r="BP106">
            <v>7</v>
          </cell>
          <cell r="BQ106">
            <v>7.2</v>
          </cell>
          <cell r="BR106">
            <v>7.4</v>
          </cell>
          <cell r="BS106">
            <v>7.6</v>
          </cell>
          <cell r="BT106">
            <v>7.8</v>
          </cell>
          <cell r="BU106">
            <v>8</v>
          </cell>
          <cell r="BV106">
            <v>8.1999999999999993</v>
          </cell>
          <cell r="BW106">
            <v>8.4</v>
          </cell>
          <cell r="BX106">
            <v>8.6</v>
          </cell>
          <cell r="BY106">
            <v>8.7999999999999936</v>
          </cell>
          <cell r="BZ106">
            <v>9</v>
          </cell>
          <cell r="CA106">
            <v>9.1999999999999922</v>
          </cell>
          <cell r="CB106">
            <v>9.4</v>
          </cell>
          <cell r="CC106">
            <v>9.5999999999999908</v>
          </cell>
          <cell r="CD106">
            <v>9.8000000000000007</v>
          </cell>
          <cell r="CE106">
            <v>9.9999999999999893</v>
          </cell>
          <cell r="CF106">
            <v>10.199999999999999</v>
          </cell>
          <cell r="CG106">
            <v>10.4</v>
          </cell>
          <cell r="CH106">
            <v>10.6</v>
          </cell>
          <cell r="CI106">
            <v>10.8</v>
          </cell>
          <cell r="CJ106">
            <v>11</v>
          </cell>
          <cell r="CK106">
            <v>11.2</v>
          </cell>
          <cell r="CL106">
            <v>11.4</v>
          </cell>
          <cell r="CM106">
            <v>11.6</v>
          </cell>
          <cell r="CN106">
            <v>11.8</v>
          </cell>
          <cell r="CO106">
            <v>12</v>
          </cell>
          <cell r="CP106">
            <v>12.2</v>
          </cell>
          <cell r="CQ106">
            <v>12.4</v>
          </cell>
          <cell r="CR106">
            <v>12.6</v>
          </cell>
          <cell r="CS106">
            <v>12.8</v>
          </cell>
          <cell r="CT106">
            <v>13</v>
          </cell>
          <cell r="CU106">
            <v>13.2</v>
          </cell>
          <cell r="CV106">
            <v>13.4</v>
          </cell>
          <cell r="CW106">
            <v>13.6</v>
          </cell>
          <cell r="CX106">
            <v>13.8</v>
          </cell>
          <cell r="CY106">
            <v>14</v>
          </cell>
          <cell r="CZ106">
            <v>14.2</v>
          </cell>
        </row>
        <row r="107">
          <cell r="A107">
            <v>39904</v>
          </cell>
          <cell r="B107">
            <v>-1.7785964148750009</v>
          </cell>
          <cell r="C107">
            <v>-1.7482952255625008</v>
          </cell>
          <cell r="D107">
            <v>-1.7179940362500008</v>
          </cell>
          <cell r="E107">
            <v>-1.6876928469375008</v>
          </cell>
          <cell r="F107">
            <v>-1.6573916576250007</v>
          </cell>
          <cell r="G107">
            <v>-1.6270904683125007</v>
          </cell>
          <cell r="H107">
            <v>-1.5967892790000007</v>
          </cell>
          <cell r="I107">
            <v>-1.5664880896875006</v>
          </cell>
          <cell r="J107">
            <v>-1.5361869003750006</v>
          </cell>
          <cell r="K107">
            <v>-1.5058857110625006</v>
          </cell>
          <cell r="L107">
            <v>-1.4755845217500005</v>
          </cell>
          <cell r="M107">
            <v>-1.4452833324375005</v>
          </cell>
          <cell r="N107">
            <v>-1.4149821431250005</v>
          </cell>
          <cell r="O107">
            <v>-1.3846809538125004</v>
          </cell>
          <cell r="P107">
            <v>-1.3543797645000004</v>
          </cell>
          <cell r="Q107">
            <v>-1.3240785751875004</v>
          </cell>
          <cell r="R107">
            <v>-1.2937773858750004</v>
          </cell>
          <cell r="S107">
            <v>-1.2634761965625003</v>
          </cell>
          <cell r="T107">
            <v>-1.2331750072500003</v>
          </cell>
          <cell r="U107">
            <v>-1.2028738179375003</v>
          </cell>
          <cell r="V107">
            <v>-1.1725726286250002</v>
          </cell>
          <cell r="W107">
            <v>-1.1422714393125002</v>
          </cell>
          <cell r="X107">
            <v>-1.1119702500000002</v>
          </cell>
          <cell r="Y107">
            <v>-1.0832351250000003</v>
          </cell>
          <cell r="Z107">
            <v>-1.0545000000000002</v>
          </cell>
          <cell r="AA107">
            <v>-1.0272500000000002</v>
          </cell>
          <cell r="AB107">
            <v>-1</v>
          </cell>
          <cell r="AC107">
            <v>-0.8</v>
          </cell>
          <cell r="AD107">
            <v>-0.6</v>
          </cell>
          <cell r="AE107">
            <v>-0.4</v>
          </cell>
          <cell r="AF107">
            <v>-0.2</v>
          </cell>
          <cell r="AG107">
            <v>0</v>
          </cell>
          <cell r="AH107">
            <v>0.2</v>
          </cell>
          <cell r="AI107">
            <v>0.4</v>
          </cell>
          <cell r="AJ107">
            <v>0.6</v>
          </cell>
          <cell r="AK107">
            <v>0.8</v>
          </cell>
          <cell r="AL107">
            <v>1</v>
          </cell>
          <cell r="AM107">
            <v>1.2</v>
          </cell>
          <cell r="AN107">
            <v>1.4</v>
          </cell>
          <cell r="AO107">
            <v>1.6</v>
          </cell>
          <cell r="AP107">
            <v>1.8</v>
          </cell>
          <cell r="AQ107">
            <v>2</v>
          </cell>
          <cell r="AR107">
            <v>2.2000000000000002</v>
          </cell>
          <cell r="AS107">
            <v>2.4</v>
          </cell>
          <cell r="AT107">
            <v>2.6</v>
          </cell>
          <cell r="AU107">
            <v>2.8</v>
          </cell>
          <cell r="AV107">
            <v>3</v>
          </cell>
          <cell r="AW107">
            <v>3.2</v>
          </cell>
          <cell r="AX107">
            <v>3.4</v>
          </cell>
          <cell r="AY107">
            <v>3.6</v>
          </cell>
          <cell r="AZ107">
            <v>3.8</v>
          </cell>
          <cell r="BA107">
            <v>4</v>
          </cell>
          <cell r="BB107">
            <v>4.2</v>
          </cell>
          <cell r="BC107">
            <v>4.4000000000000004</v>
          </cell>
          <cell r="BD107">
            <v>4.5999999999999996</v>
          </cell>
          <cell r="BE107">
            <v>4.8</v>
          </cell>
          <cell r="BF107">
            <v>5</v>
          </cell>
          <cell r="BG107">
            <v>5.2</v>
          </cell>
          <cell r="BH107">
            <v>5.4</v>
          </cell>
          <cell r="BI107">
            <v>5.6</v>
          </cell>
          <cell r="BJ107">
            <v>5.8</v>
          </cell>
          <cell r="BK107">
            <v>6</v>
          </cell>
          <cell r="BL107">
            <v>6.2</v>
          </cell>
          <cell r="BM107">
            <v>6.4</v>
          </cell>
          <cell r="BN107">
            <v>6.6</v>
          </cell>
          <cell r="BO107">
            <v>6.8</v>
          </cell>
          <cell r="BP107">
            <v>7</v>
          </cell>
          <cell r="BQ107">
            <v>7.2</v>
          </cell>
          <cell r="BR107">
            <v>7.4</v>
          </cell>
          <cell r="BS107">
            <v>7.6</v>
          </cell>
          <cell r="BT107">
            <v>7.8</v>
          </cell>
          <cell r="BU107">
            <v>8</v>
          </cell>
          <cell r="BV107">
            <v>8.1999999999999993</v>
          </cell>
          <cell r="BW107">
            <v>8.4</v>
          </cell>
          <cell r="BX107">
            <v>8.6</v>
          </cell>
          <cell r="BY107">
            <v>8.7999999999999936</v>
          </cell>
          <cell r="BZ107">
            <v>9</v>
          </cell>
          <cell r="CA107">
            <v>9.1999999999999922</v>
          </cell>
          <cell r="CB107">
            <v>9.4</v>
          </cell>
          <cell r="CC107">
            <v>9.5999999999999908</v>
          </cell>
          <cell r="CD107">
            <v>9.8000000000000007</v>
          </cell>
          <cell r="CE107">
            <v>9.9999999999999893</v>
          </cell>
          <cell r="CF107">
            <v>10.199999999999999</v>
          </cell>
          <cell r="CG107">
            <v>10.4</v>
          </cell>
          <cell r="CH107">
            <v>10.6</v>
          </cell>
          <cell r="CI107">
            <v>10.8</v>
          </cell>
          <cell r="CJ107">
            <v>11</v>
          </cell>
          <cell r="CK107">
            <v>11.2</v>
          </cell>
          <cell r="CL107">
            <v>11.4</v>
          </cell>
          <cell r="CM107">
            <v>11.6</v>
          </cell>
          <cell r="CN107">
            <v>11.8</v>
          </cell>
          <cell r="CO107">
            <v>12</v>
          </cell>
          <cell r="CP107">
            <v>12.2</v>
          </cell>
          <cell r="CQ107">
            <v>12.4</v>
          </cell>
          <cell r="CR107">
            <v>12.6</v>
          </cell>
          <cell r="CS107">
            <v>12.8</v>
          </cell>
          <cell r="CT107">
            <v>13</v>
          </cell>
          <cell r="CU107">
            <v>13.2</v>
          </cell>
          <cell r="CV107">
            <v>13.4</v>
          </cell>
          <cell r="CW107">
            <v>13.6</v>
          </cell>
          <cell r="CX107">
            <v>13.8</v>
          </cell>
          <cell r="CY107">
            <v>14</v>
          </cell>
          <cell r="CZ107">
            <v>14.2</v>
          </cell>
        </row>
        <row r="108">
          <cell r="A108">
            <v>39934</v>
          </cell>
          <cell r="B108">
            <v>-1.7785964148750009</v>
          </cell>
          <cell r="C108">
            <v>-1.7482952255625008</v>
          </cell>
          <cell r="D108">
            <v>-1.7179940362500008</v>
          </cell>
          <cell r="E108">
            <v>-1.6876928469375008</v>
          </cell>
          <cell r="F108">
            <v>-1.6573916576250007</v>
          </cell>
          <cell r="G108">
            <v>-1.6270904683125007</v>
          </cell>
          <cell r="H108">
            <v>-1.5967892790000007</v>
          </cell>
          <cell r="I108">
            <v>-1.5664880896875006</v>
          </cell>
          <cell r="J108">
            <v>-1.5361869003750006</v>
          </cell>
          <cell r="K108">
            <v>-1.5058857110625006</v>
          </cell>
          <cell r="L108">
            <v>-1.4755845217500005</v>
          </cell>
          <cell r="M108">
            <v>-1.4452833324375005</v>
          </cell>
          <cell r="N108">
            <v>-1.4149821431250005</v>
          </cell>
          <cell r="O108">
            <v>-1.3846809538125004</v>
          </cell>
          <cell r="P108">
            <v>-1.3543797645000004</v>
          </cell>
          <cell r="Q108">
            <v>-1.3240785751875004</v>
          </cell>
          <cell r="R108">
            <v>-1.2937773858750004</v>
          </cell>
          <cell r="S108">
            <v>-1.2634761965625003</v>
          </cell>
          <cell r="T108">
            <v>-1.2331750072500003</v>
          </cell>
          <cell r="U108">
            <v>-1.2028738179375003</v>
          </cell>
          <cell r="V108">
            <v>-1.1725726286250002</v>
          </cell>
          <cell r="W108">
            <v>-1.1422714393125002</v>
          </cell>
          <cell r="X108">
            <v>-1.1119702500000002</v>
          </cell>
          <cell r="Y108">
            <v>-1.0832351250000003</v>
          </cell>
          <cell r="Z108">
            <v>-1.0545000000000002</v>
          </cell>
          <cell r="AA108">
            <v>-1.0272500000000002</v>
          </cell>
          <cell r="AB108">
            <v>-1</v>
          </cell>
          <cell r="AC108">
            <v>-0.8</v>
          </cell>
          <cell r="AD108">
            <v>-0.6</v>
          </cell>
          <cell r="AE108">
            <v>-0.4</v>
          </cell>
          <cell r="AF108">
            <v>-0.2</v>
          </cell>
          <cell r="AG108">
            <v>0</v>
          </cell>
          <cell r="AH108">
            <v>0.2</v>
          </cell>
          <cell r="AI108">
            <v>0.4</v>
          </cell>
          <cell r="AJ108">
            <v>0.6</v>
          </cell>
          <cell r="AK108">
            <v>0.8</v>
          </cell>
          <cell r="AL108">
            <v>1</v>
          </cell>
          <cell r="AM108">
            <v>1.2</v>
          </cell>
          <cell r="AN108">
            <v>1.4</v>
          </cell>
          <cell r="AO108">
            <v>1.6</v>
          </cell>
          <cell r="AP108">
            <v>1.8</v>
          </cell>
          <cell r="AQ108">
            <v>2</v>
          </cell>
          <cell r="AR108">
            <v>2.2000000000000002</v>
          </cell>
          <cell r="AS108">
            <v>2.4</v>
          </cell>
          <cell r="AT108">
            <v>2.6</v>
          </cell>
          <cell r="AU108">
            <v>2.8</v>
          </cell>
          <cell r="AV108">
            <v>3</v>
          </cell>
          <cell r="AW108">
            <v>3.2</v>
          </cell>
          <cell r="AX108">
            <v>3.4</v>
          </cell>
          <cell r="AY108">
            <v>3.6</v>
          </cell>
          <cell r="AZ108">
            <v>3.8</v>
          </cell>
          <cell r="BA108">
            <v>4</v>
          </cell>
          <cell r="BB108">
            <v>4.2</v>
          </cell>
          <cell r="BC108">
            <v>4.4000000000000004</v>
          </cell>
          <cell r="BD108">
            <v>4.5999999999999996</v>
          </cell>
          <cell r="BE108">
            <v>4.8</v>
          </cell>
          <cell r="BF108">
            <v>5</v>
          </cell>
          <cell r="BG108">
            <v>5.2</v>
          </cell>
          <cell r="BH108">
            <v>5.4</v>
          </cell>
          <cell r="BI108">
            <v>5.6</v>
          </cell>
          <cell r="BJ108">
            <v>5.8</v>
          </cell>
          <cell r="BK108">
            <v>6</v>
          </cell>
          <cell r="BL108">
            <v>6.2</v>
          </cell>
          <cell r="BM108">
            <v>6.4</v>
          </cell>
          <cell r="BN108">
            <v>6.6</v>
          </cell>
          <cell r="BO108">
            <v>6.8</v>
          </cell>
          <cell r="BP108">
            <v>7</v>
          </cell>
          <cell r="BQ108">
            <v>7.2</v>
          </cell>
          <cell r="BR108">
            <v>7.4</v>
          </cell>
          <cell r="BS108">
            <v>7.6</v>
          </cell>
          <cell r="BT108">
            <v>7.8</v>
          </cell>
          <cell r="BU108">
            <v>8</v>
          </cell>
          <cell r="BV108">
            <v>8.1999999999999993</v>
          </cell>
          <cell r="BW108">
            <v>8.4</v>
          </cell>
          <cell r="BX108">
            <v>8.6</v>
          </cell>
          <cell r="BY108">
            <v>8.7999999999999936</v>
          </cell>
          <cell r="BZ108">
            <v>9</v>
          </cell>
          <cell r="CA108">
            <v>9.1999999999999922</v>
          </cell>
          <cell r="CB108">
            <v>9.4</v>
          </cell>
          <cell r="CC108">
            <v>9.5999999999999908</v>
          </cell>
          <cell r="CD108">
            <v>9.8000000000000007</v>
          </cell>
          <cell r="CE108">
            <v>9.9999999999999893</v>
          </cell>
          <cell r="CF108">
            <v>10.199999999999999</v>
          </cell>
          <cell r="CG108">
            <v>10.4</v>
          </cell>
          <cell r="CH108">
            <v>10.6</v>
          </cell>
          <cell r="CI108">
            <v>10.8</v>
          </cell>
          <cell r="CJ108">
            <v>11</v>
          </cell>
          <cell r="CK108">
            <v>11.2</v>
          </cell>
          <cell r="CL108">
            <v>11.4</v>
          </cell>
          <cell r="CM108">
            <v>11.6</v>
          </cell>
          <cell r="CN108">
            <v>11.8</v>
          </cell>
          <cell r="CO108">
            <v>12</v>
          </cell>
          <cell r="CP108">
            <v>12.2</v>
          </cell>
          <cell r="CQ108">
            <v>12.4</v>
          </cell>
          <cell r="CR108">
            <v>12.6</v>
          </cell>
          <cell r="CS108">
            <v>12.8</v>
          </cell>
          <cell r="CT108">
            <v>13</v>
          </cell>
          <cell r="CU108">
            <v>13.2</v>
          </cell>
          <cell r="CV108">
            <v>13.4</v>
          </cell>
          <cell r="CW108">
            <v>13.6</v>
          </cell>
          <cell r="CX108">
            <v>13.8</v>
          </cell>
          <cell r="CY108">
            <v>14</v>
          </cell>
          <cell r="CZ108">
            <v>14.2</v>
          </cell>
        </row>
        <row r="109">
          <cell r="A109">
            <v>39965</v>
          </cell>
          <cell r="B109">
            <v>-1.7785964148750009</v>
          </cell>
          <cell r="C109">
            <v>-1.7482952255625008</v>
          </cell>
          <cell r="D109">
            <v>-1.7179940362500008</v>
          </cell>
          <cell r="E109">
            <v>-1.6876928469375008</v>
          </cell>
          <cell r="F109">
            <v>-1.6573916576250007</v>
          </cell>
          <cell r="G109">
            <v>-1.6270904683125007</v>
          </cell>
          <cell r="H109">
            <v>-1.5967892790000007</v>
          </cell>
          <cell r="I109">
            <v>-1.5664880896875006</v>
          </cell>
          <cell r="J109">
            <v>-1.5361869003750006</v>
          </cell>
          <cell r="K109">
            <v>-1.5058857110625006</v>
          </cell>
          <cell r="L109">
            <v>-1.4755845217500005</v>
          </cell>
          <cell r="M109">
            <v>-1.4452833324375005</v>
          </cell>
          <cell r="N109">
            <v>-1.4149821431250005</v>
          </cell>
          <cell r="O109">
            <v>-1.3846809538125004</v>
          </cell>
          <cell r="P109">
            <v>-1.3543797645000004</v>
          </cell>
          <cell r="Q109">
            <v>-1.3240785751875004</v>
          </cell>
          <cell r="R109">
            <v>-1.2937773858750004</v>
          </cell>
          <cell r="S109">
            <v>-1.2634761965625003</v>
          </cell>
          <cell r="T109">
            <v>-1.2331750072500003</v>
          </cell>
          <cell r="U109">
            <v>-1.2028738179375003</v>
          </cell>
          <cell r="V109">
            <v>-1.1725726286250002</v>
          </cell>
          <cell r="W109">
            <v>-1.1422714393125002</v>
          </cell>
          <cell r="X109">
            <v>-1.1119702500000002</v>
          </cell>
          <cell r="Y109">
            <v>-1.0832351250000003</v>
          </cell>
          <cell r="Z109">
            <v>-1.0545000000000002</v>
          </cell>
          <cell r="AA109">
            <v>-1.0272500000000002</v>
          </cell>
          <cell r="AB109">
            <v>-1</v>
          </cell>
          <cell r="AC109">
            <v>-0.8</v>
          </cell>
          <cell r="AD109">
            <v>-0.6</v>
          </cell>
          <cell r="AE109">
            <v>-0.4</v>
          </cell>
          <cell r="AF109">
            <v>-0.2</v>
          </cell>
          <cell r="AG109">
            <v>0</v>
          </cell>
          <cell r="AH109">
            <v>0.2</v>
          </cell>
          <cell r="AI109">
            <v>0.4</v>
          </cell>
          <cell r="AJ109">
            <v>0.6</v>
          </cell>
          <cell r="AK109">
            <v>0.8</v>
          </cell>
          <cell r="AL109">
            <v>1</v>
          </cell>
          <cell r="AM109">
            <v>1.2</v>
          </cell>
          <cell r="AN109">
            <v>1.4</v>
          </cell>
          <cell r="AO109">
            <v>1.6</v>
          </cell>
          <cell r="AP109">
            <v>1.8</v>
          </cell>
          <cell r="AQ109">
            <v>2</v>
          </cell>
          <cell r="AR109">
            <v>2.2000000000000002</v>
          </cell>
          <cell r="AS109">
            <v>2.4</v>
          </cell>
          <cell r="AT109">
            <v>2.6</v>
          </cell>
          <cell r="AU109">
            <v>2.8</v>
          </cell>
          <cell r="AV109">
            <v>3</v>
          </cell>
          <cell r="AW109">
            <v>3.2</v>
          </cell>
          <cell r="AX109">
            <v>3.4</v>
          </cell>
          <cell r="AY109">
            <v>3.6</v>
          </cell>
          <cell r="AZ109">
            <v>3.8</v>
          </cell>
          <cell r="BA109">
            <v>4</v>
          </cell>
          <cell r="BB109">
            <v>4.2</v>
          </cell>
          <cell r="BC109">
            <v>4.4000000000000004</v>
          </cell>
          <cell r="BD109">
            <v>4.5999999999999996</v>
          </cell>
          <cell r="BE109">
            <v>4.8</v>
          </cell>
          <cell r="BF109">
            <v>5</v>
          </cell>
          <cell r="BG109">
            <v>5.2</v>
          </cell>
          <cell r="BH109">
            <v>5.4</v>
          </cell>
          <cell r="BI109">
            <v>5.6</v>
          </cell>
          <cell r="BJ109">
            <v>5.8</v>
          </cell>
          <cell r="BK109">
            <v>6</v>
          </cell>
          <cell r="BL109">
            <v>6.2</v>
          </cell>
          <cell r="BM109">
            <v>6.4</v>
          </cell>
          <cell r="BN109">
            <v>6.6</v>
          </cell>
          <cell r="BO109">
            <v>6.8</v>
          </cell>
          <cell r="BP109">
            <v>7</v>
          </cell>
          <cell r="BQ109">
            <v>7.2</v>
          </cell>
          <cell r="BR109">
            <v>7.4</v>
          </cell>
          <cell r="BS109">
            <v>7.6</v>
          </cell>
          <cell r="BT109">
            <v>7.8</v>
          </cell>
          <cell r="BU109">
            <v>8</v>
          </cell>
          <cell r="BV109">
            <v>8.1999999999999993</v>
          </cell>
          <cell r="BW109">
            <v>8.4</v>
          </cell>
          <cell r="BX109">
            <v>8.6</v>
          </cell>
          <cell r="BY109">
            <v>8.7999999999999936</v>
          </cell>
          <cell r="BZ109">
            <v>9</v>
          </cell>
          <cell r="CA109">
            <v>9.1999999999999922</v>
          </cell>
          <cell r="CB109">
            <v>9.4</v>
          </cell>
          <cell r="CC109">
            <v>9.5999999999999908</v>
          </cell>
          <cell r="CD109">
            <v>9.8000000000000007</v>
          </cell>
          <cell r="CE109">
            <v>9.9999999999999893</v>
          </cell>
          <cell r="CF109">
            <v>10.199999999999999</v>
          </cell>
          <cell r="CG109">
            <v>10.4</v>
          </cell>
          <cell r="CH109">
            <v>10.6</v>
          </cell>
          <cell r="CI109">
            <v>10.8</v>
          </cell>
          <cell r="CJ109">
            <v>11</v>
          </cell>
          <cell r="CK109">
            <v>11.2</v>
          </cell>
          <cell r="CL109">
            <v>11.4</v>
          </cell>
          <cell r="CM109">
            <v>11.6</v>
          </cell>
          <cell r="CN109">
            <v>11.8</v>
          </cell>
          <cell r="CO109">
            <v>12</v>
          </cell>
          <cell r="CP109">
            <v>12.2</v>
          </cell>
          <cell r="CQ109">
            <v>12.4</v>
          </cell>
          <cell r="CR109">
            <v>12.6</v>
          </cell>
          <cell r="CS109">
            <v>12.8</v>
          </cell>
          <cell r="CT109">
            <v>13</v>
          </cell>
          <cell r="CU109">
            <v>13.2</v>
          </cell>
          <cell r="CV109">
            <v>13.4</v>
          </cell>
          <cell r="CW109">
            <v>13.6</v>
          </cell>
          <cell r="CX109">
            <v>13.8</v>
          </cell>
          <cell r="CY109">
            <v>14</v>
          </cell>
          <cell r="CZ109">
            <v>14.2</v>
          </cell>
        </row>
        <row r="110">
          <cell r="A110">
            <v>39995</v>
          </cell>
          <cell r="B110">
            <v>-1.7785964148750009</v>
          </cell>
          <cell r="C110">
            <v>-1.7482952255625008</v>
          </cell>
          <cell r="D110">
            <v>-1.7179940362500008</v>
          </cell>
          <cell r="E110">
            <v>-1.6876928469375008</v>
          </cell>
          <cell r="F110">
            <v>-1.6573916576250007</v>
          </cell>
          <cell r="G110">
            <v>-1.6270904683125007</v>
          </cell>
          <cell r="H110">
            <v>-1.5967892790000007</v>
          </cell>
          <cell r="I110">
            <v>-1.5664880896875006</v>
          </cell>
          <cell r="J110">
            <v>-1.5361869003750006</v>
          </cell>
          <cell r="K110">
            <v>-1.5058857110625006</v>
          </cell>
          <cell r="L110">
            <v>-1.4755845217500005</v>
          </cell>
          <cell r="M110">
            <v>-1.4452833324375005</v>
          </cell>
          <cell r="N110">
            <v>-1.4149821431250005</v>
          </cell>
          <cell r="O110">
            <v>-1.3846809538125004</v>
          </cell>
          <cell r="P110">
            <v>-1.3543797645000004</v>
          </cell>
          <cell r="Q110">
            <v>-1.3240785751875004</v>
          </cell>
          <cell r="R110">
            <v>-1.2937773858750004</v>
          </cell>
          <cell r="S110">
            <v>-1.2634761965625003</v>
          </cell>
          <cell r="T110">
            <v>-1.2331750072500003</v>
          </cell>
          <cell r="U110">
            <v>-1.2028738179375003</v>
          </cell>
          <cell r="V110">
            <v>-1.1725726286250002</v>
          </cell>
          <cell r="W110">
            <v>-1.1422714393125002</v>
          </cell>
          <cell r="X110">
            <v>-1.1119702500000002</v>
          </cell>
          <cell r="Y110">
            <v>-1.0832351250000003</v>
          </cell>
          <cell r="Z110">
            <v>-1.0545000000000002</v>
          </cell>
          <cell r="AA110">
            <v>-1.0272500000000002</v>
          </cell>
          <cell r="AB110">
            <v>-1</v>
          </cell>
          <cell r="AC110">
            <v>-0.8</v>
          </cell>
          <cell r="AD110">
            <v>-0.6</v>
          </cell>
          <cell r="AE110">
            <v>-0.4</v>
          </cell>
          <cell r="AF110">
            <v>-0.2</v>
          </cell>
          <cell r="AG110">
            <v>0</v>
          </cell>
          <cell r="AH110">
            <v>0.2</v>
          </cell>
          <cell r="AI110">
            <v>0.4</v>
          </cell>
          <cell r="AJ110">
            <v>0.6</v>
          </cell>
          <cell r="AK110">
            <v>0.8</v>
          </cell>
          <cell r="AL110">
            <v>1</v>
          </cell>
          <cell r="AM110">
            <v>1.2</v>
          </cell>
          <cell r="AN110">
            <v>1.4</v>
          </cell>
          <cell r="AO110">
            <v>1.6</v>
          </cell>
          <cell r="AP110">
            <v>1.8</v>
          </cell>
          <cell r="AQ110">
            <v>2</v>
          </cell>
          <cell r="AR110">
            <v>2.2000000000000002</v>
          </cell>
          <cell r="AS110">
            <v>2.4</v>
          </cell>
          <cell r="AT110">
            <v>2.6</v>
          </cell>
          <cell r="AU110">
            <v>2.8</v>
          </cell>
          <cell r="AV110">
            <v>3</v>
          </cell>
          <cell r="AW110">
            <v>3.2</v>
          </cell>
          <cell r="AX110">
            <v>3.4</v>
          </cell>
          <cell r="AY110">
            <v>3.6</v>
          </cell>
          <cell r="AZ110">
            <v>3.8</v>
          </cell>
          <cell r="BA110">
            <v>4</v>
          </cell>
          <cell r="BB110">
            <v>4.2</v>
          </cell>
          <cell r="BC110">
            <v>4.4000000000000004</v>
          </cell>
          <cell r="BD110">
            <v>4.5999999999999996</v>
          </cell>
          <cell r="BE110">
            <v>4.8</v>
          </cell>
          <cell r="BF110">
            <v>5</v>
          </cell>
          <cell r="BG110">
            <v>5.2</v>
          </cell>
          <cell r="BH110">
            <v>5.4</v>
          </cell>
          <cell r="BI110">
            <v>5.6</v>
          </cell>
          <cell r="BJ110">
            <v>5.8</v>
          </cell>
          <cell r="BK110">
            <v>6</v>
          </cell>
          <cell r="BL110">
            <v>6.2</v>
          </cell>
          <cell r="BM110">
            <v>6.4</v>
          </cell>
          <cell r="BN110">
            <v>6.6</v>
          </cell>
          <cell r="BO110">
            <v>6.8</v>
          </cell>
          <cell r="BP110">
            <v>7</v>
          </cell>
          <cell r="BQ110">
            <v>7.2</v>
          </cell>
          <cell r="BR110">
            <v>7.4</v>
          </cell>
          <cell r="BS110">
            <v>7.6</v>
          </cell>
          <cell r="BT110">
            <v>7.8</v>
          </cell>
          <cell r="BU110">
            <v>8</v>
          </cell>
          <cell r="BV110">
            <v>8.1999999999999993</v>
          </cell>
          <cell r="BW110">
            <v>8.4</v>
          </cell>
          <cell r="BX110">
            <v>8.6</v>
          </cell>
          <cell r="BY110">
            <v>8.7999999999999936</v>
          </cell>
          <cell r="BZ110">
            <v>9</v>
          </cell>
          <cell r="CA110">
            <v>9.1999999999999922</v>
          </cell>
          <cell r="CB110">
            <v>9.4</v>
          </cell>
          <cell r="CC110">
            <v>9.5999999999999908</v>
          </cell>
          <cell r="CD110">
            <v>9.8000000000000007</v>
          </cell>
          <cell r="CE110">
            <v>9.9999999999999893</v>
          </cell>
          <cell r="CF110">
            <v>10.199999999999999</v>
          </cell>
          <cell r="CG110">
            <v>10.4</v>
          </cell>
          <cell r="CH110">
            <v>10.6</v>
          </cell>
          <cell r="CI110">
            <v>10.8</v>
          </cell>
          <cell r="CJ110">
            <v>11</v>
          </cell>
          <cell r="CK110">
            <v>11.2</v>
          </cell>
          <cell r="CL110">
            <v>11.4</v>
          </cell>
          <cell r="CM110">
            <v>11.6</v>
          </cell>
          <cell r="CN110">
            <v>11.8</v>
          </cell>
          <cell r="CO110">
            <v>12</v>
          </cell>
          <cell r="CP110">
            <v>12.2</v>
          </cell>
          <cell r="CQ110">
            <v>12.4</v>
          </cell>
          <cell r="CR110">
            <v>12.6</v>
          </cell>
          <cell r="CS110">
            <v>12.8</v>
          </cell>
          <cell r="CT110">
            <v>13</v>
          </cell>
          <cell r="CU110">
            <v>13.2</v>
          </cell>
          <cell r="CV110">
            <v>13.4</v>
          </cell>
          <cell r="CW110">
            <v>13.6</v>
          </cell>
          <cell r="CX110">
            <v>13.8</v>
          </cell>
          <cell r="CY110">
            <v>14</v>
          </cell>
          <cell r="CZ110">
            <v>14.2</v>
          </cell>
        </row>
        <row r="111">
          <cell r="A111">
            <v>40026</v>
          </cell>
          <cell r="B111">
            <v>-1.7785964148750009</v>
          </cell>
          <cell r="C111">
            <v>-1.7482952255625008</v>
          </cell>
          <cell r="D111">
            <v>-1.7179940362500008</v>
          </cell>
          <cell r="E111">
            <v>-1.6876928469375008</v>
          </cell>
          <cell r="F111">
            <v>-1.6573916576250007</v>
          </cell>
          <cell r="G111">
            <v>-1.6270904683125007</v>
          </cell>
          <cell r="H111">
            <v>-1.5967892790000007</v>
          </cell>
          <cell r="I111">
            <v>-1.5664880896875006</v>
          </cell>
          <cell r="J111">
            <v>-1.5361869003750006</v>
          </cell>
          <cell r="K111">
            <v>-1.5058857110625006</v>
          </cell>
          <cell r="L111">
            <v>-1.4755845217500005</v>
          </cell>
          <cell r="M111">
            <v>-1.4452833324375005</v>
          </cell>
          <cell r="N111">
            <v>-1.4149821431250005</v>
          </cell>
          <cell r="O111">
            <v>-1.3846809538125004</v>
          </cell>
          <cell r="P111">
            <v>-1.3543797645000004</v>
          </cell>
          <cell r="Q111">
            <v>-1.3240785751875004</v>
          </cell>
          <cell r="R111">
            <v>-1.2937773858750004</v>
          </cell>
          <cell r="S111">
            <v>-1.2634761965625003</v>
          </cell>
          <cell r="T111">
            <v>-1.2331750072500003</v>
          </cell>
          <cell r="U111">
            <v>-1.2028738179375003</v>
          </cell>
          <cell r="V111">
            <v>-1.1725726286250002</v>
          </cell>
          <cell r="W111">
            <v>-1.1422714393125002</v>
          </cell>
          <cell r="X111">
            <v>-1.1119702500000002</v>
          </cell>
          <cell r="Y111">
            <v>-1.0832351250000003</v>
          </cell>
          <cell r="Z111">
            <v>-1.0545000000000002</v>
          </cell>
          <cell r="AA111">
            <v>-1.0272500000000002</v>
          </cell>
          <cell r="AB111">
            <v>-1</v>
          </cell>
          <cell r="AC111">
            <v>-0.8</v>
          </cell>
          <cell r="AD111">
            <v>-0.6</v>
          </cell>
          <cell r="AE111">
            <v>-0.4</v>
          </cell>
          <cell r="AF111">
            <v>-0.2</v>
          </cell>
          <cell r="AG111">
            <v>0</v>
          </cell>
          <cell r="AH111">
            <v>0.2</v>
          </cell>
          <cell r="AI111">
            <v>0.4</v>
          </cell>
          <cell r="AJ111">
            <v>0.6</v>
          </cell>
          <cell r="AK111">
            <v>0.8</v>
          </cell>
          <cell r="AL111">
            <v>1</v>
          </cell>
          <cell r="AM111">
            <v>1.2</v>
          </cell>
          <cell r="AN111">
            <v>1.4</v>
          </cell>
          <cell r="AO111">
            <v>1.6</v>
          </cell>
          <cell r="AP111">
            <v>1.8</v>
          </cell>
          <cell r="AQ111">
            <v>2</v>
          </cell>
          <cell r="AR111">
            <v>2.2000000000000002</v>
          </cell>
          <cell r="AS111">
            <v>2.4</v>
          </cell>
          <cell r="AT111">
            <v>2.6</v>
          </cell>
          <cell r="AU111">
            <v>2.8</v>
          </cell>
          <cell r="AV111">
            <v>3</v>
          </cell>
          <cell r="AW111">
            <v>3.2</v>
          </cell>
          <cell r="AX111">
            <v>3.4</v>
          </cell>
          <cell r="AY111">
            <v>3.6</v>
          </cell>
          <cell r="AZ111">
            <v>3.8</v>
          </cell>
          <cell r="BA111">
            <v>4</v>
          </cell>
          <cell r="BB111">
            <v>4.2</v>
          </cell>
          <cell r="BC111">
            <v>4.4000000000000004</v>
          </cell>
          <cell r="BD111">
            <v>4.5999999999999996</v>
          </cell>
          <cell r="BE111">
            <v>4.8</v>
          </cell>
          <cell r="BF111">
            <v>5</v>
          </cell>
          <cell r="BG111">
            <v>5.2</v>
          </cell>
          <cell r="BH111">
            <v>5.4</v>
          </cell>
          <cell r="BI111">
            <v>5.6</v>
          </cell>
          <cell r="BJ111">
            <v>5.8</v>
          </cell>
          <cell r="BK111">
            <v>6</v>
          </cell>
          <cell r="BL111">
            <v>6.2</v>
          </cell>
          <cell r="BM111">
            <v>6.4</v>
          </cell>
          <cell r="BN111">
            <v>6.6</v>
          </cell>
          <cell r="BO111">
            <v>6.8</v>
          </cell>
          <cell r="BP111">
            <v>7</v>
          </cell>
          <cell r="BQ111">
            <v>7.2</v>
          </cell>
          <cell r="BR111">
            <v>7.4</v>
          </cell>
          <cell r="BS111">
            <v>7.6</v>
          </cell>
          <cell r="BT111">
            <v>7.8</v>
          </cell>
          <cell r="BU111">
            <v>8</v>
          </cell>
          <cell r="BV111">
            <v>8.1999999999999993</v>
          </cell>
          <cell r="BW111">
            <v>8.4</v>
          </cell>
          <cell r="BX111">
            <v>8.6</v>
          </cell>
          <cell r="BY111">
            <v>8.7999999999999936</v>
          </cell>
          <cell r="BZ111">
            <v>9</v>
          </cell>
          <cell r="CA111">
            <v>9.1999999999999922</v>
          </cell>
          <cell r="CB111">
            <v>9.4</v>
          </cell>
          <cell r="CC111">
            <v>9.5999999999999908</v>
          </cell>
          <cell r="CD111">
            <v>9.8000000000000007</v>
          </cell>
          <cell r="CE111">
            <v>9.9999999999999893</v>
          </cell>
          <cell r="CF111">
            <v>10.199999999999999</v>
          </cell>
          <cell r="CG111">
            <v>10.4</v>
          </cell>
          <cell r="CH111">
            <v>10.6</v>
          </cell>
          <cell r="CI111">
            <v>10.8</v>
          </cell>
          <cell r="CJ111">
            <v>11</v>
          </cell>
          <cell r="CK111">
            <v>11.2</v>
          </cell>
          <cell r="CL111">
            <v>11.4</v>
          </cell>
          <cell r="CM111">
            <v>11.6</v>
          </cell>
          <cell r="CN111">
            <v>11.8</v>
          </cell>
          <cell r="CO111">
            <v>12</v>
          </cell>
          <cell r="CP111">
            <v>12.2</v>
          </cell>
          <cell r="CQ111">
            <v>12.4</v>
          </cell>
          <cell r="CR111">
            <v>12.6</v>
          </cell>
          <cell r="CS111">
            <v>12.8</v>
          </cell>
          <cell r="CT111">
            <v>13</v>
          </cell>
          <cell r="CU111">
            <v>13.2</v>
          </cell>
          <cell r="CV111">
            <v>13.4</v>
          </cell>
          <cell r="CW111">
            <v>13.6</v>
          </cell>
          <cell r="CX111">
            <v>13.8</v>
          </cell>
          <cell r="CY111">
            <v>14</v>
          </cell>
          <cell r="CZ111">
            <v>14.2</v>
          </cell>
        </row>
        <row r="112">
          <cell r="A112">
            <v>40057</v>
          </cell>
          <cell r="B112">
            <v>-1.7785964148750009</v>
          </cell>
          <cell r="C112">
            <v>-1.7482952255625008</v>
          </cell>
          <cell r="D112">
            <v>-1.7179940362500008</v>
          </cell>
          <cell r="E112">
            <v>-1.6876928469375008</v>
          </cell>
          <cell r="F112">
            <v>-1.6573916576250007</v>
          </cell>
          <cell r="G112">
            <v>-1.6270904683125007</v>
          </cell>
          <cell r="H112">
            <v>-1.5967892790000007</v>
          </cell>
          <cell r="I112">
            <v>-1.5664880896875006</v>
          </cell>
          <cell r="J112">
            <v>-1.5361869003750006</v>
          </cell>
          <cell r="K112">
            <v>-1.5058857110625006</v>
          </cell>
          <cell r="L112">
            <v>-1.4755845217500005</v>
          </cell>
          <cell r="M112">
            <v>-1.4452833324375005</v>
          </cell>
          <cell r="N112">
            <v>-1.4149821431250005</v>
          </cell>
          <cell r="O112">
            <v>-1.3846809538125004</v>
          </cell>
          <cell r="P112">
            <v>-1.3543797645000004</v>
          </cell>
          <cell r="Q112">
            <v>-1.3240785751875004</v>
          </cell>
          <cell r="R112">
            <v>-1.2937773858750004</v>
          </cell>
          <cell r="S112">
            <v>-1.2634761965625003</v>
          </cell>
          <cell r="T112">
            <v>-1.2331750072500003</v>
          </cell>
          <cell r="U112">
            <v>-1.2028738179375003</v>
          </cell>
          <cell r="V112">
            <v>-1.1725726286250002</v>
          </cell>
          <cell r="W112">
            <v>-1.1422714393125002</v>
          </cell>
          <cell r="X112">
            <v>-1.1119702500000002</v>
          </cell>
          <cell r="Y112">
            <v>-1.0832351250000003</v>
          </cell>
          <cell r="Z112">
            <v>-1.0545000000000002</v>
          </cell>
          <cell r="AA112">
            <v>-1.0272500000000002</v>
          </cell>
          <cell r="AB112">
            <v>-1</v>
          </cell>
          <cell r="AC112">
            <v>-0.8</v>
          </cell>
          <cell r="AD112">
            <v>-0.6</v>
          </cell>
          <cell r="AE112">
            <v>-0.4</v>
          </cell>
          <cell r="AF112">
            <v>-0.2</v>
          </cell>
          <cell r="AG112">
            <v>0</v>
          </cell>
          <cell r="AH112">
            <v>0.2</v>
          </cell>
          <cell r="AI112">
            <v>0.4</v>
          </cell>
          <cell r="AJ112">
            <v>0.6</v>
          </cell>
          <cell r="AK112">
            <v>0.8</v>
          </cell>
          <cell r="AL112">
            <v>1</v>
          </cell>
          <cell r="AM112">
            <v>1.2</v>
          </cell>
          <cell r="AN112">
            <v>1.4</v>
          </cell>
          <cell r="AO112">
            <v>1.6</v>
          </cell>
          <cell r="AP112">
            <v>1.8</v>
          </cell>
          <cell r="AQ112">
            <v>2</v>
          </cell>
          <cell r="AR112">
            <v>2.2000000000000002</v>
          </cell>
          <cell r="AS112">
            <v>2.4</v>
          </cell>
          <cell r="AT112">
            <v>2.6</v>
          </cell>
          <cell r="AU112">
            <v>2.8</v>
          </cell>
          <cell r="AV112">
            <v>3</v>
          </cell>
          <cell r="AW112">
            <v>3.2</v>
          </cell>
          <cell r="AX112">
            <v>3.4</v>
          </cell>
          <cell r="AY112">
            <v>3.6</v>
          </cell>
          <cell r="AZ112">
            <v>3.8</v>
          </cell>
          <cell r="BA112">
            <v>4</v>
          </cell>
          <cell r="BB112">
            <v>4.2</v>
          </cell>
          <cell r="BC112">
            <v>4.4000000000000004</v>
          </cell>
          <cell r="BD112">
            <v>4.5999999999999996</v>
          </cell>
          <cell r="BE112">
            <v>4.8</v>
          </cell>
          <cell r="BF112">
            <v>5</v>
          </cell>
          <cell r="BG112">
            <v>5.2</v>
          </cell>
          <cell r="BH112">
            <v>5.4</v>
          </cell>
          <cell r="BI112">
            <v>5.6</v>
          </cell>
          <cell r="BJ112">
            <v>5.8</v>
          </cell>
          <cell r="BK112">
            <v>6</v>
          </cell>
          <cell r="BL112">
            <v>6.2</v>
          </cell>
          <cell r="BM112">
            <v>6.4</v>
          </cell>
          <cell r="BN112">
            <v>6.6</v>
          </cell>
          <cell r="BO112">
            <v>6.8</v>
          </cell>
          <cell r="BP112">
            <v>7</v>
          </cell>
          <cell r="BQ112">
            <v>7.2</v>
          </cell>
          <cell r="BR112">
            <v>7.4</v>
          </cell>
          <cell r="BS112">
            <v>7.6</v>
          </cell>
          <cell r="BT112">
            <v>7.8</v>
          </cell>
          <cell r="BU112">
            <v>8</v>
          </cell>
          <cell r="BV112">
            <v>8.1999999999999993</v>
          </cell>
          <cell r="BW112">
            <v>8.4</v>
          </cell>
          <cell r="BX112">
            <v>8.6</v>
          </cell>
          <cell r="BY112">
            <v>8.7999999999999936</v>
          </cell>
          <cell r="BZ112">
            <v>9</v>
          </cell>
          <cell r="CA112">
            <v>9.1999999999999922</v>
          </cell>
          <cell r="CB112">
            <v>9.4</v>
          </cell>
          <cell r="CC112">
            <v>9.5999999999999908</v>
          </cell>
          <cell r="CD112">
            <v>9.8000000000000007</v>
          </cell>
          <cell r="CE112">
            <v>9.9999999999999893</v>
          </cell>
          <cell r="CF112">
            <v>10.199999999999999</v>
          </cell>
          <cell r="CG112">
            <v>10.4</v>
          </cell>
          <cell r="CH112">
            <v>10.6</v>
          </cell>
          <cell r="CI112">
            <v>10.8</v>
          </cell>
          <cell r="CJ112">
            <v>11</v>
          </cell>
          <cell r="CK112">
            <v>11.2</v>
          </cell>
          <cell r="CL112">
            <v>11.4</v>
          </cell>
          <cell r="CM112">
            <v>11.6</v>
          </cell>
          <cell r="CN112">
            <v>11.8</v>
          </cell>
          <cell r="CO112">
            <v>12</v>
          </cell>
          <cell r="CP112">
            <v>12.2</v>
          </cell>
          <cell r="CQ112">
            <v>12.4</v>
          </cell>
          <cell r="CR112">
            <v>12.6</v>
          </cell>
          <cell r="CS112">
            <v>12.8</v>
          </cell>
          <cell r="CT112">
            <v>13</v>
          </cell>
          <cell r="CU112">
            <v>13.2</v>
          </cell>
          <cell r="CV112">
            <v>13.4</v>
          </cell>
          <cell r="CW112">
            <v>13.6</v>
          </cell>
          <cell r="CX112">
            <v>13.8</v>
          </cell>
          <cell r="CY112">
            <v>14</v>
          </cell>
          <cell r="CZ112">
            <v>14.2</v>
          </cell>
        </row>
        <row r="113">
          <cell r="A113">
            <v>40087</v>
          </cell>
          <cell r="B113">
            <v>-1.7785964148750009</v>
          </cell>
          <cell r="C113">
            <v>-1.7482952255625008</v>
          </cell>
          <cell r="D113">
            <v>-1.7179940362500008</v>
          </cell>
          <cell r="E113">
            <v>-1.6876928469375008</v>
          </cell>
          <cell r="F113">
            <v>-1.6573916576250007</v>
          </cell>
          <cell r="G113">
            <v>-1.6270904683125007</v>
          </cell>
          <cell r="H113">
            <v>-1.5967892790000007</v>
          </cell>
          <cell r="I113">
            <v>-1.5664880896875006</v>
          </cell>
          <cell r="J113">
            <v>-1.5361869003750006</v>
          </cell>
          <cell r="K113">
            <v>-1.5058857110625006</v>
          </cell>
          <cell r="L113">
            <v>-1.4755845217500005</v>
          </cell>
          <cell r="M113">
            <v>-1.4452833324375005</v>
          </cell>
          <cell r="N113">
            <v>-1.4149821431250005</v>
          </cell>
          <cell r="O113">
            <v>-1.3846809538125004</v>
          </cell>
          <cell r="P113">
            <v>-1.3543797645000004</v>
          </cell>
          <cell r="Q113">
            <v>-1.3240785751875004</v>
          </cell>
          <cell r="R113">
            <v>-1.2937773858750004</v>
          </cell>
          <cell r="S113">
            <v>-1.2634761965625003</v>
          </cell>
          <cell r="T113">
            <v>-1.2331750072500003</v>
          </cell>
          <cell r="U113">
            <v>-1.2028738179375003</v>
          </cell>
          <cell r="V113">
            <v>-1.1725726286250002</v>
          </cell>
          <cell r="W113">
            <v>-1.1422714393125002</v>
          </cell>
          <cell r="X113">
            <v>-1.1119702500000002</v>
          </cell>
          <cell r="Y113">
            <v>-1.0832351250000003</v>
          </cell>
          <cell r="Z113">
            <v>-1.0545000000000002</v>
          </cell>
          <cell r="AA113">
            <v>-1.0272500000000002</v>
          </cell>
          <cell r="AB113">
            <v>-1</v>
          </cell>
          <cell r="AC113">
            <v>-0.8</v>
          </cell>
          <cell r="AD113">
            <v>-0.6</v>
          </cell>
          <cell r="AE113">
            <v>-0.4</v>
          </cell>
          <cell r="AF113">
            <v>-0.2</v>
          </cell>
          <cell r="AG113">
            <v>0</v>
          </cell>
          <cell r="AH113">
            <v>0.2</v>
          </cell>
          <cell r="AI113">
            <v>0.4</v>
          </cell>
          <cell r="AJ113">
            <v>0.6</v>
          </cell>
          <cell r="AK113">
            <v>0.8</v>
          </cell>
          <cell r="AL113">
            <v>1</v>
          </cell>
          <cell r="AM113">
            <v>1.2</v>
          </cell>
          <cell r="AN113">
            <v>1.4</v>
          </cell>
          <cell r="AO113">
            <v>1.6</v>
          </cell>
          <cell r="AP113">
            <v>1.8</v>
          </cell>
          <cell r="AQ113">
            <v>2</v>
          </cell>
          <cell r="AR113">
            <v>2.2000000000000002</v>
          </cell>
          <cell r="AS113">
            <v>2.4</v>
          </cell>
          <cell r="AT113">
            <v>2.6</v>
          </cell>
          <cell r="AU113">
            <v>2.8</v>
          </cell>
          <cell r="AV113">
            <v>3</v>
          </cell>
          <cell r="AW113">
            <v>3.2</v>
          </cell>
          <cell r="AX113">
            <v>3.4</v>
          </cell>
          <cell r="AY113">
            <v>3.6</v>
          </cell>
          <cell r="AZ113">
            <v>3.8</v>
          </cell>
          <cell r="BA113">
            <v>4</v>
          </cell>
          <cell r="BB113">
            <v>4.2</v>
          </cell>
          <cell r="BC113">
            <v>4.4000000000000004</v>
          </cell>
          <cell r="BD113">
            <v>4.5999999999999996</v>
          </cell>
          <cell r="BE113">
            <v>4.8</v>
          </cell>
          <cell r="BF113">
            <v>5</v>
          </cell>
          <cell r="BG113">
            <v>5.2</v>
          </cell>
          <cell r="BH113">
            <v>5.4</v>
          </cell>
          <cell r="BI113">
            <v>5.6</v>
          </cell>
          <cell r="BJ113">
            <v>5.8</v>
          </cell>
          <cell r="BK113">
            <v>6</v>
          </cell>
          <cell r="BL113">
            <v>6.2</v>
          </cell>
          <cell r="BM113">
            <v>6.4</v>
          </cell>
          <cell r="BN113">
            <v>6.6</v>
          </cell>
          <cell r="BO113">
            <v>6.8</v>
          </cell>
          <cell r="BP113">
            <v>7</v>
          </cell>
          <cell r="BQ113">
            <v>7.2</v>
          </cell>
          <cell r="BR113">
            <v>7.4</v>
          </cell>
          <cell r="BS113">
            <v>7.6</v>
          </cell>
          <cell r="BT113">
            <v>7.8</v>
          </cell>
          <cell r="BU113">
            <v>8</v>
          </cell>
          <cell r="BV113">
            <v>8.1999999999999993</v>
          </cell>
          <cell r="BW113">
            <v>8.4</v>
          </cell>
          <cell r="BX113">
            <v>8.6</v>
          </cell>
          <cell r="BY113">
            <v>8.7999999999999936</v>
          </cell>
          <cell r="BZ113">
            <v>9</v>
          </cell>
          <cell r="CA113">
            <v>9.1999999999999922</v>
          </cell>
          <cell r="CB113">
            <v>9.4</v>
          </cell>
          <cell r="CC113">
            <v>9.5999999999999908</v>
          </cell>
          <cell r="CD113">
            <v>9.8000000000000007</v>
          </cell>
          <cell r="CE113">
            <v>9.9999999999999893</v>
          </cell>
          <cell r="CF113">
            <v>10.199999999999999</v>
          </cell>
          <cell r="CG113">
            <v>10.4</v>
          </cell>
          <cell r="CH113">
            <v>10.6</v>
          </cell>
          <cell r="CI113">
            <v>10.8</v>
          </cell>
          <cell r="CJ113">
            <v>11</v>
          </cell>
          <cell r="CK113">
            <v>11.2</v>
          </cell>
          <cell r="CL113">
            <v>11.4</v>
          </cell>
          <cell r="CM113">
            <v>11.6</v>
          </cell>
          <cell r="CN113">
            <v>11.8</v>
          </cell>
          <cell r="CO113">
            <v>12</v>
          </cell>
          <cell r="CP113">
            <v>12.2</v>
          </cell>
          <cell r="CQ113">
            <v>12.4</v>
          </cell>
          <cell r="CR113">
            <v>12.6</v>
          </cell>
          <cell r="CS113">
            <v>12.8</v>
          </cell>
          <cell r="CT113">
            <v>13</v>
          </cell>
          <cell r="CU113">
            <v>13.2</v>
          </cell>
          <cell r="CV113">
            <v>13.4</v>
          </cell>
          <cell r="CW113">
            <v>13.6</v>
          </cell>
          <cell r="CX113">
            <v>13.8</v>
          </cell>
          <cell r="CY113">
            <v>14</v>
          </cell>
          <cell r="CZ113">
            <v>14.2</v>
          </cell>
        </row>
        <row r="114">
          <cell r="A114">
            <v>40118</v>
          </cell>
          <cell r="B114">
            <v>-1.7785964148750009</v>
          </cell>
          <cell r="C114">
            <v>-1.7482952255625008</v>
          </cell>
          <cell r="D114">
            <v>-1.7179940362500008</v>
          </cell>
          <cell r="E114">
            <v>-1.6876928469375008</v>
          </cell>
          <cell r="F114">
            <v>-1.6573916576250007</v>
          </cell>
          <cell r="G114">
            <v>-1.6270904683125007</v>
          </cell>
          <cell r="H114">
            <v>-1.5967892790000007</v>
          </cell>
          <cell r="I114">
            <v>-1.5664880896875006</v>
          </cell>
          <cell r="J114">
            <v>-1.5361869003750006</v>
          </cell>
          <cell r="K114">
            <v>-1.5058857110625006</v>
          </cell>
          <cell r="L114">
            <v>-1.4755845217500005</v>
          </cell>
          <cell r="M114">
            <v>-1.4452833324375005</v>
          </cell>
          <cell r="N114">
            <v>-1.4149821431250005</v>
          </cell>
          <cell r="O114">
            <v>-1.3846809538125004</v>
          </cell>
          <cell r="P114">
            <v>-1.3543797645000004</v>
          </cell>
          <cell r="Q114">
            <v>-1.3240785751875004</v>
          </cell>
          <cell r="R114">
            <v>-1.2937773858750004</v>
          </cell>
          <cell r="S114">
            <v>-1.2634761965625003</v>
          </cell>
          <cell r="T114">
            <v>-1.2331750072500003</v>
          </cell>
          <cell r="U114">
            <v>-1.2028738179375003</v>
          </cell>
          <cell r="V114">
            <v>-1.1725726286250002</v>
          </cell>
          <cell r="W114">
            <v>-1.1422714393125002</v>
          </cell>
          <cell r="X114">
            <v>-1.1119702500000002</v>
          </cell>
          <cell r="Y114">
            <v>-1.0832351250000003</v>
          </cell>
          <cell r="Z114">
            <v>-1.0545000000000002</v>
          </cell>
          <cell r="AA114">
            <v>-1.0272500000000002</v>
          </cell>
          <cell r="AB114">
            <v>-1</v>
          </cell>
          <cell r="AC114">
            <v>-0.8</v>
          </cell>
          <cell r="AD114">
            <v>-0.6</v>
          </cell>
          <cell r="AE114">
            <v>-0.4</v>
          </cell>
          <cell r="AF114">
            <v>-0.2</v>
          </cell>
          <cell r="AG114">
            <v>0</v>
          </cell>
          <cell r="AH114">
            <v>0.2</v>
          </cell>
          <cell r="AI114">
            <v>0.4</v>
          </cell>
          <cell r="AJ114">
            <v>0.6</v>
          </cell>
          <cell r="AK114">
            <v>0.8</v>
          </cell>
          <cell r="AL114">
            <v>1</v>
          </cell>
          <cell r="AM114">
            <v>1.2</v>
          </cell>
          <cell r="AN114">
            <v>1.4</v>
          </cell>
          <cell r="AO114">
            <v>1.6</v>
          </cell>
          <cell r="AP114">
            <v>1.8</v>
          </cell>
          <cell r="AQ114">
            <v>2</v>
          </cell>
          <cell r="AR114">
            <v>2.2000000000000002</v>
          </cell>
          <cell r="AS114">
            <v>2.4</v>
          </cell>
          <cell r="AT114">
            <v>2.6</v>
          </cell>
          <cell r="AU114">
            <v>2.8</v>
          </cell>
          <cell r="AV114">
            <v>3</v>
          </cell>
          <cell r="AW114">
            <v>3.2</v>
          </cell>
          <cell r="AX114">
            <v>3.4</v>
          </cell>
          <cell r="AY114">
            <v>3.6</v>
          </cell>
          <cell r="AZ114">
            <v>3.8</v>
          </cell>
          <cell r="BA114">
            <v>4</v>
          </cell>
          <cell r="BB114">
            <v>4.2</v>
          </cell>
          <cell r="BC114">
            <v>4.4000000000000004</v>
          </cell>
          <cell r="BD114">
            <v>4.5999999999999996</v>
          </cell>
          <cell r="BE114">
            <v>4.8</v>
          </cell>
          <cell r="BF114">
            <v>5</v>
          </cell>
          <cell r="BG114">
            <v>5.2</v>
          </cell>
          <cell r="BH114">
            <v>5.4</v>
          </cell>
          <cell r="BI114">
            <v>5.6</v>
          </cell>
          <cell r="BJ114">
            <v>5.8</v>
          </cell>
          <cell r="BK114">
            <v>6</v>
          </cell>
          <cell r="BL114">
            <v>6.2</v>
          </cell>
          <cell r="BM114">
            <v>6.4</v>
          </cell>
          <cell r="BN114">
            <v>6.6</v>
          </cell>
          <cell r="BO114">
            <v>6.8</v>
          </cell>
          <cell r="BP114">
            <v>7</v>
          </cell>
          <cell r="BQ114">
            <v>7.2</v>
          </cell>
          <cell r="BR114">
            <v>7.4</v>
          </cell>
          <cell r="BS114">
            <v>7.6</v>
          </cell>
          <cell r="BT114">
            <v>7.8</v>
          </cell>
          <cell r="BU114">
            <v>8</v>
          </cell>
          <cell r="BV114">
            <v>8.1999999999999993</v>
          </cell>
          <cell r="BW114">
            <v>8.4</v>
          </cell>
          <cell r="BX114">
            <v>8.6</v>
          </cell>
          <cell r="BY114">
            <v>8.7999999999999936</v>
          </cell>
          <cell r="BZ114">
            <v>9</v>
          </cell>
          <cell r="CA114">
            <v>9.1999999999999922</v>
          </cell>
          <cell r="CB114">
            <v>9.4</v>
          </cell>
          <cell r="CC114">
            <v>9.5999999999999908</v>
          </cell>
          <cell r="CD114">
            <v>9.8000000000000007</v>
          </cell>
          <cell r="CE114">
            <v>9.9999999999999893</v>
          </cell>
          <cell r="CF114">
            <v>10.199999999999999</v>
          </cell>
          <cell r="CG114">
            <v>10.4</v>
          </cell>
          <cell r="CH114">
            <v>10.6</v>
          </cell>
          <cell r="CI114">
            <v>10.8</v>
          </cell>
          <cell r="CJ114">
            <v>11</v>
          </cell>
          <cell r="CK114">
            <v>11.2</v>
          </cell>
          <cell r="CL114">
            <v>11.4</v>
          </cell>
          <cell r="CM114">
            <v>11.6</v>
          </cell>
          <cell r="CN114">
            <v>11.8</v>
          </cell>
          <cell r="CO114">
            <v>12</v>
          </cell>
          <cell r="CP114">
            <v>12.2</v>
          </cell>
          <cell r="CQ114">
            <v>12.4</v>
          </cell>
          <cell r="CR114">
            <v>12.6</v>
          </cell>
          <cell r="CS114">
            <v>12.8</v>
          </cell>
          <cell r="CT114">
            <v>13</v>
          </cell>
          <cell r="CU114">
            <v>13.2</v>
          </cell>
          <cell r="CV114">
            <v>13.4</v>
          </cell>
          <cell r="CW114">
            <v>13.6</v>
          </cell>
          <cell r="CX114">
            <v>13.8</v>
          </cell>
          <cell r="CY114">
            <v>14</v>
          </cell>
          <cell r="CZ114">
            <v>14.2</v>
          </cell>
        </row>
        <row r="115">
          <cell r="A115">
            <v>40148</v>
          </cell>
          <cell r="B115">
            <v>-1.7785964148750009</v>
          </cell>
          <cell r="C115">
            <v>-1.7482952255625008</v>
          </cell>
          <cell r="D115">
            <v>-1.7179940362500008</v>
          </cell>
          <cell r="E115">
            <v>-1.6876928469375008</v>
          </cell>
          <cell r="F115">
            <v>-1.6573916576250007</v>
          </cell>
          <cell r="G115">
            <v>-1.6270904683125007</v>
          </cell>
          <cell r="H115">
            <v>-1.5967892790000007</v>
          </cell>
          <cell r="I115">
            <v>-1.5664880896875006</v>
          </cell>
          <cell r="J115">
            <v>-1.5361869003750006</v>
          </cell>
          <cell r="K115">
            <v>-1.5058857110625006</v>
          </cell>
          <cell r="L115">
            <v>-1.4755845217500005</v>
          </cell>
          <cell r="M115">
            <v>-1.4452833324375005</v>
          </cell>
          <cell r="N115">
            <v>-1.4149821431250005</v>
          </cell>
          <cell r="O115">
            <v>-1.3846809538125004</v>
          </cell>
          <cell r="P115">
            <v>-1.3543797645000004</v>
          </cell>
          <cell r="Q115">
            <v>-1.3240785751875004</v>
          </cell>
          <cell r="R115">
            <v>-1.2937773858750004</v>
          </cell>
          <cell r="S115">
            <v>-1.2634761965625003</v>
          </cell>
          <cell r="T115">
            <v>-1.2331750072500003</v>
          </cell>
          <cell r="U115">
            <v>-1.2028738179375003</v>
          </cell>
          <cell r="V115">
            <v>-1.1725726286250002</v>
          </cell>
          <cell r="W115">
            <v>-1.1422714393125002</v>
          </cell>
          <cell r="X115">
            <v>-1.1119702500000002</v>
          </cell>
          <cell r="Y115">
            <v>-1.0832351250000003</v>
          </cell>
          <cell r="Z115">
            <v>-1.0545000000000002</v>
          </cell>
          <cell r="AA115">
            <v>-1.0272500000000002</v>
          </cell>
          <cell r="AB115">
            <v>-1</v>
          </cell>
          <cell r="AC115">
            <v>-0.8</v>
          </cell>
          <cell r="AD115">
            <v>-0.6</v>
          </cell>
          <cell r="AE115">
            <v>-0.4</v>
          </cell>
          <cell r="AF115">
            <v>-0.2</v>
          </cell>
          <cell r="AG115">
            <v>0</v>
          </cell>
          <cell r="AH115">
            <v>0.2</v>
          </cell>
          <cell r="AI115">
            <v>0.4</v>
          </cell>
          <cell r="AJ115">
            <v>0.6</v>
          </cell>
          <cell r="AK115">
            <v>0.8</v>
          </cell>
          <cell r="AL115">
            <v>1</v>
          </cell>
          <cell r="AM115">
            <v>1.2</v>
          </cell>
          <cell r="AN115">
            <v>1.4</v>
          </cell>
          <cell r="AO115">
            <v>1.6</v>
          </cell>
          <cell r="AP115">
            <v>1.8</v>
          </cell>
          <cell r="AQ115">
            <v>2</v>
          </cell>
          <cell r="AR115">
            <v>2.2000000000000002</v>
          </cell>
          <cell r="AS115">
            <v>2.4</v>
          </cell>
          <cell r="AT115">
            <v>2.6</v>
          </cell>
          <cell r="AU115">
            <v>2.8</v>
          </cell>
          <cell r="AV115">
            <v>3</v>
          </cell>
          <cell r="AW115">
            <v>3.2</v>
          </cell>
          <cell r="AX115">
            <v>3.4</v>
          </cell>
          <cell r="AY115">
            <v>3.6</v>
          </cell>
          <cell r="AZ115">
            <v>3.8</v>
          </cell>
          <cell r="BA115">
            <v>4</v>
          </cell>
          <cell r="BB115">
            <v>4.2</v>
          </cell>
          <cell r="BC115">
            <v>4.4000000000000004</v>
          </cell>
          <cell r="BD115">
            <v>4.5999999999999996</v>
          </cell>
          <cell r="BE115">
            <v>4.8</v>
          </cell>
          <cell r="BF115">
            <v>5</v>
          </cell>
          <cell r="BG115">
            <v>5.2</v>
          </cell>
          <cell r="BH115">
            <v>5.4</v>
          </cell>
          <cell r="BI115">
            <v>5.6</v>
          </cell>
          <cell r="BJ115">
            <v>5.8</v>
          </cell>
          <cell r="BK115">
            <v>6</v>
          </cell>
          <cell r="BL115">
            <v>6.2</v>
          </cell>
          <cell r="BM115">
            <v>6.4</v>
          </cell>
          <cell r="BN115">
            <v>6.6</v>
          </cell>
          <cell r="BO115">
            <v>6.8</v>
          </cell>
          <cell r="BP115">
            <v>7</v>
          </cell>
          <cell r="BQ115">
            <v>7.2</v>
          </cell>
          <cell r="BR115">
            <v>7.4</v>
          </cell>
          <cell r="BS115">
            <v>7.6</v>
          </cell>
          <cell r="BT115">
            <v>7.8</v>
          </cell>
          <cell r="BU115">
            <v>8</v>
          </cell>
          <cell r="BV115">
            <v>8.1999999999999993</v>
          </cell>
          <cell r="BW115">
            <v>8.4</v>
          </cell>
          <cell r="BX115">
            <v>8.6</v>
          </cell>
          <cell r="BY115">
            <v>8.7999999999999936</v>
          </cell>
          <cell r="BZ115">
            <v>9</v>
          </cell>
          <cell r="CA115">
            <v>9.1999999999999922</v>
          </cell>
          <cell r="CB115">
            <v>9.4</v>
          </cell>
          <cell r="CC115">
            <v>9.5999999999999908</v>
          </cell>
          <cell r="CD115">
            <v>9.8000000000000007</v>
          </cell>
          <cell r="CE115">
            <v>9.9999999999999893</v>
          </cell>
          <cell r="CF115">
            <v>10.199999999999999</v>
          </cell>
          <cell r="CG115">
            <v>10.4</v>
          </cell>
          <cell r="CH115">
            <v>10.6</v>
          </cell>
          <cell r="CI115">
            <v>10.8</v>
          </cell>
          <cell r="CJ115">
            <v>11</v>
          </cell>
          <cell r="CK115">
            <v>11.2</v>
          </cell>
          <cell r="CL115">
            <v>11.4</v>
          </cell>
          <cell r="CM115">
            <v>11.6</v>
          </cell>
          <cell r="CN115">
            <v>11.8</v>
          </cell>
          <cell r="CO115">
            <v>12</v>
          </cell>
          <cell r="CP115">
            <v>12.2</v>
          </cell>
          <cell r="CQ115">
            <v>12.4</v>
          </cell>
          <cell r="CR115">
            <v>12.6</v>
          </cell>
          <cell r="CS115">
            <v>12.8</v>
          </cell>
          <cell r="CT115">
            <v>13</v>
          </cell>
          <cell r="CU115">
            <v>13.2</v>
          </cell>
          <cell r="CV115">
            <v>13.4</v>
          </cell>
          <cell r="CW115">
            <v>13.6</v>
          </cell>
          <cell r="CX115">
            <v>13.8</v>
          </cell>
          <cell r="CY115">
            <v>14</v>
          </cell>
          <cell r="CZ115">
            <v>14.2</v>
          </cell>
        </row>
        <row r="116">
          <cell r="A116">
            <v>40179</v>
          </cell>
          <cell r="B116">
            <v>-1.7785964148750009</v>
          </cell>
          <cell r="C116">
            <v>-1.7482952255625008</v>
          </cell>
          <cell r="D116">
            <v>-1.7179940362500008</v>
          </cell>
          <cell r="E116">
            <v>-1.6876928469375008</v>
          </cell>
          <cell r="F116">
            <v>-1.6573916576250007</v>
          </cell>
          <cell r="G116">
            <v>-1.6270904683125007</v>
          </cell>
          <cell r="H116">
            <v>-1.5967892790000007</v>
          </cell>
          <cell r="I116">
            <v>-1.5664880896875006</v>
          </cell>
          <cell r="J116">
            <v>-1.5361869003750006</v>
          </cell>
          <cell r="K116">
            <v>-1.5058857110625006</v>
          </cell>
          <cell r="L116">
            <v>-1.4755845217500005</v>
          </cell>
          <cell r="M116">
            <v>-1.4452833324375005</v>
          </cell>
          <cell r="N116">
            <v>-1.4149821431250005</v>
          </cell>
          <cell r="O116">
            <v>-1.3846809538125004</v>
          </cell>
          <cell r="P116">
            <v>-1.3543797645000004</v>
          </cell>
          <cell r="Q116">
            <v>-1.3240785751875004</v>
          </cell>
          <cell r="R116">
            <v>-1.2937773858750004</v>
          </cell>
          <cell r="S116">
            <v>-1.2634761965625003</v>
          </cell>
          <cell r="T116">
            <v>-1.2331750072500003</v>
          </cell>
          <cell r="U116">
            <v>-1.2028738179375003</v>
          </cell>
          <cell r="V116">
            <v>-1.1725726286250002</v>
          </cell>
          <cell r="W116">
            <v>-1.1422714393125002</v>
          </cell>
          <cell r="X116">
            <v>-1.1119702500000002</v>
          </cell>
          <cell r="Y116">
            <v>-1.0832351250000003</v>
          </cell>
          <cell r="Z116">
            <v>-1.0545000000000002</v>
          </cell>
          <cell r="AA116">
            <v>-1.0272500000000002</v>
          </cell>
          <cell r="AB116">
            <v>-1</v>
          </cell>
          <cell r="AC116">
            <v>-0.8</v>
          </cell>
          <cell r="AD116">
            <v>-0.6</v>
          </cell>
          <cell r="AE116">
            <v>-0.4</v>
          </cell>
          <cell r="AF116">
            <v>-0.2</v>
          </cell>
          <cell r="AG116">
            <v>0</v>
          </cell>
          <cell r="AH116">
            <v>0.2</v>
          </cell>
          <cell r="AI116">
            <v>0.4</v>
          </cell>
          <cell r="AJ116">
            <v>0.6</v>
          </cell>
          <cell r="AK116">
            <v>0.8</v>
          </cell>
          <cell r="AL116">
            <v>1</v>
          </cell>
          <cell r="AM116">
            <v>1.2</v>
          </cell>
          <cell r="AN116">
            <v>1.4</v>
          </cell>
          <cell r="AO116">
            <v>1.6</v>
          </cell>
          <cell r="AP116">
            <v>1.8</v>
          </cell>
          <cell r="AQ116">
            <v>2</v>
          </cell>
          <cell r="AR116">
            <v>2.2000000000000002</v>
          </cell>
          <cell r="AS116">
            <v>2.4</v>
          </cell>
          <cell r="AT116">
            <v>2.6</v>
          </cell>
          <cell r="AU116">
            <v>2.8</v>
          </cell>
          <cell r="AV116">
            <v>3</v>
          </cell>
          <cell r="AW116">
            <v>3.2</v>
          </cell>
          <cell r="AX116">
            <v>3.4</v>
          </cell>
          <cell r="AY116">
            <v>3.6</v>
          </cell>
          <cell r="AZ116">
            <v>3.8</v>
          </cell>
          <cell r="BA116">
            <v>4</v>
          </cell>
          <cell r="BB116">
            <v>4.2</v>
          </cell>
          <cell r="BC116">
            <v>4.4000000000000004</v>
          </cell>
          <cell r="BD116">
            <v>4.5999999999999996</v>
          </cell>
          <cell r="BE116">
            <v>4.8</v>
          </cell>
          <cell r="BF116">
            <v>5</v>
          </cell>
          <cell r="BG116">
            <v>5.2</v>
          </cell>
          <cell r="BH116">
            <v>5.4</v>
          </cell>
          <cell r="BI116">
            <v>5.6</v>
          </cell>
          <cell r="BJ116">
            <v>5.8</v>
          </cell>
          <cell r="BK116">
            <v>6</v>
          </cell>
          <cell r="BL116">
            <v>6.2</v>
          </cell>
          <cell r="BM116">
            <v>6.4</v>
          </cell>
          <cell r="BN116">
            <v>6.6</v>
          </cell>
          <cell r="BO116">
            <v>6.8</v>
          </cell>
          <cell r="BP116">
            <v>7</v>
          </cell>
          <cell r="BQ116">
            <v>7.2</v>
          </cell>
          <cell r="BR116">
            <v>7.4</v>
          </cell>
          <cell r="BS116">
            <v>7.6</v>
          </cell>
          <cell r="BT116">
            <v>7.8</v>
          </cell>
          <cell r="BU116">
            <v>8</v>
          </cell>
          <cell r="BV116">
            <v>8.1999999999999993</v>
          </cell>
          <cell r="BW116">
            <v>8.4</v>
          </cell>
          <cell r="BX116">
            <v>8.6</v>
          </cell>
          <cell r="BY116">
            <v>8.7999999999999936</v>
          </cell>
          <cell r="BZ116">
            <v>9</v>
          </cell>
          <cell r="CA116">
            <v>9.1999999999999922</v>
          </cell>
          <cell r="CB116">
            <v>9.4</v>
          </cell>
          <cell r="CC116">
            <v>9.5999999999999908</v>
          </cell>
          <cell r="CD116">
            <v>9.8000000000000007</v>
          </cell>
          <cell r="CE116">
            <v>9.9999999999999893</v>
          </cell>
          <cell r="CF116">
            <v>10.199999999999999</v>
          </cell>
          <cell r="CG116">
            <v>10.4</v>
          </cell>
          <cell r="CH116">
            <v>10.6</v>
          </cell>
          <cell r="CI116">
            <v>10.8</v>
          </cell>
          <cell r="CJ116">
            <v>11</v>
          </cell>
          <cell r="CK116">
            <v>11.2</v>
          </cell>
          <cell r="CL116">
            <v>11.4</v>
          </cell>
          <cell r="CM116">
            <v>11.6</v>
          </cell>
          <cell r="CN116">
            <v>11.8</v>
          </cell>
          <cell r="CO116">
            <v>12</v>
          </cell>
          <cell r="CP116">
            <v>12.2</v>
          </cell>
          <cell r="CQ116">
            <v>12.4</v>
          </cell>
          <cell r="CR116">
            <v>12.6</v>
          </cell>
          <cell r="CS116">
            <v>12.8</v>
          </cell>
          <cell r="CT116">
            <v>13</v>
          </cell>
          <cell r="CU116">
            <v>13.2</v>
          </cell>
          <cell r="CV116">
            <v>13.4</v>
          </cell>
          <cell r="CW116">
            <v>13.6</v>
          </cell>
          <cell r="CX116">
            <v>13.8</v>
          </cell>
          <cell r="CY116">
            <v>14</v>
          </cell>
          <cell r="CZ116">
            <v>14.2</v>
          </cell>
        </row>
        <row r="117">
          <cell r="A117">
            <v>40210</v>
          </cell>
          <cell r="B117">
            <v>-1.7785964148750009</v>
          </cell>
          <cell r="C117">
            <v>-1.7482952255625008</v>
          </cell>
          <cell r="D117">
            <v>-1.7179940362500008</v>
          </cell>
          <cell r="E117">
            <v>-1.6876928469375008</v>
          </cell>
          <cell r="F117">
            <v>-1.6573916576250007</v>
          </cell>
          <cell r="G117">
            <v>-1.6270904683125007</v>
          </cell>
          <cell r="H117">
            <v>-1.5967892790000007</v>
          </cell>
          <cell r="I117">
            <v>-1.5664880896875006</v>
          </cell>
          <cell r="J117">
            <v>-1.5361869003750006</v>
          </cell>
          <cell r="K117">
            <v>-1.5058857110625006</v>
          </cell>
          <cell r="L117">
            <v>-1.4755845217500005</v>
          </cell>
          <cell r="M117">
            <v>-1.4452833324375005</v>
          </cell>
          <cell r="N117">
            <v>-1.4149821431250005</v>
          </cell>
          <cell r="O117">
            <v>-1.3846809538125004</v>
          </cell>
          <cell r="P117">
            <v>-1.3543797645000004</v>
          </cell>
          <cell r="Q117">
            <v>-1.3240785751875004</v>
          </cell>
          <cell r="R117">
            <v>-1.2937773858750004</v>
          </cell>
          <cell r="S117">
            <v>-1.2634761965625003</v>
          </cell>
          <cell r="T117">
            <v>-1.2331750072500003</v>
          </cell>
          <cell r="U117">
            <v>-1.2028738179375003</v>
          </cell>
          <cell r="V117">
            <v>-1.1725726286250002</v>
          </cell>
          <cell r="W117">
            <v>-1.1422714393125002</v>
          </cell>
          <cell r="X117">
            <v>-1.1119702500000002</v>
          </cell>
          <cell r="Y117">
            <v>-1.0832351250000003</v>
          </cell>
          <cell r="Z117">
            <v>-1.0545000000000002</v>
          </cell>
          <cell r="AA117">
            <v>-1.0272500000000002</v>
          </cell>
          <cell r="AB117">
            <v>-1</v>
          </cell>
          <cell r="AC117">
            <v>-0.8</v>
          </cell>
          <cell r="AD117">
            <v>-0.6</v>
          </cell>
          <cell r="AE117">
            <v>-0.4</v>
          </cell>
          <cell r="AF117">
            <v>-0.2</v>
          </cell>
          <cell r="AG117">
            <v>0</v>
          </cell>
          <cell r="AH117">
            <v>0.2</v>
          </cell>
          <cell r="AI117">
            <v>0.4</v>
          </cell>
          <cell r="AJ117">
            <v>0.6</v>
          </cell>
          <cell r="AK117">
            <v>0.8</v>
          </cell>
          <cell r="AL117">
            <v>1</v>
          </cell>
          <cell r="AM117">
            <v>1.2</v>
          </cell>
          <cell r="AN117">
            <v>1.4</v>
          </cell>
          <cell r="AO117">
            <v>1.6</v>
          </cell>
          <cell r="AP117">
            <v>1.8</v>
          </cell>
          <cell r="AQ117">
            <v>2</v>
          </cell>
          <cell r="AR117">
            <v>2.2000000000000002</v>
          </cell>
          <cell r="AS117">
            <v>2.4</v>
          </cell>
          <cell r="AT117">
            <v>2.6</v>
          </cell>
          <cell r="AU117">
            <v>2.8</v>
          </cell>
          <cell r="AV117">
            <v>3</v>
          </cell>
          <cell r="AW117">
            <v>3.2</v>
          </cell>
          <cell r="AX117">
            <v>3.4</v>
          </cell>
          <cell r="AY117">
            <v>3.6</v>
          </cell>
          <cell r="AZ117">
            <v>3.8</v>
          </cell>
          <cell r="BA117">
            <v>4</v>
          </cell>
          <cell r="BB117">
            <v>4.2</v>
          </cell>
          <cell r="BC117">
            <v>4.4000000000000004</v>
          </cell>
          <cell r="BD117">
            <v>4.5999999999999996</v>
          </cell>
          <cell r="BE117">
            <v>4.8</v>
          </cell>
          <cell r="BF117">
            <v>5</v>
          </cell>
          <cell r="BG117">
            <v>5.2</v>
          </cell>
          <cell r="BH117">
            <v>5.4</v>
          </cell>
          <cell r="BI117">
            <v>5.6</v>
          </cell>
          <cell r="BJ117">
            <v>5.8</v>
          </cell>
          <cell r="BK117">
            <v>6</v>
          </cell>
          <cell r="BL117">
            <v>6.2</v>
          </cell>
          <cell r="BM117">
            <v>6.4</v>
          </cell>
          <cell r="BN117">
            <v>6.6</v>
          </cell>
          <cell r="BO117">
            <v>6.8</v>
          </cell>
          <cell r="BP117">
            <v>7</v>
          </cell>
          <cell r="BQ117">
            <v>7.2</v>
          </cell>
          <cell r="BR117">
            <v>7.4</v>
          </cell>
          <cell r="BS117">
            <v>7.6</v>
          </cell>
          <cell r="BT117">
            <v>7.8</v>
          </cell>
          <cell r="BU117">
            <v>8</v>
          </cell>
          <cell r="BV117">
            <v>8.1999999999999993</v>
          </cell>
          <cell r="BW117">
            <v>8.4</v>
          </cell>
          <cell r="BX117">
            <v>8.6</v>
          </cell>
          <cell r="BY117">
            <v>8.7999999999999936</v>
          </cell>
          <cell r="BZ117">
            <v>9</v>
          </cell>
          <cell r="CA117">
            <v>9.1999999999999922</v>
          </cell>
          <cell r="CB117">
            <v>9.4</v>
          </cell>
          <cell r="CC117">
            <v>9.5999999999999908</v>
          </cell>
          <cell r="CD117">
            <v>9.8000000000000007</v>
          </cell>
          <cell r="CE117">
            <v>9.9999999999999893</v>
          </cell>
          <cell r="CF117">
            <v>10.199999999999999</v>
          </cell>
          <cell r="CG117">
            <v>10.4</v>
          </cell>
          <cell r="CH117">
            <v>10.6</v>
          </cell>
          <cell r="CI117">
            <v>10.8</v>
          </cell>
          <cell r="CJ117">
            <v>11</v>
          </cell>
          <cell r="CK117">
            <v>11.2</v>
          </cell>
          <cell r="CL117">
            <v>11.4</v>
          </cell>
          <cell r="CM117">
            <v>11.6</v>
          </cell>
          <cell r="CN117">
            <v>11.8</v>
          </cell>
          <cell r="CO117">
            <v>12</v>
          </cell>
          <cell r="CP117">
            <v>12.2</v>
          </cell>
          <cell r="CQ117">
            <v>12.4</v>
          </cell>
          <cell r="CR117">
            <v>12.6</v>
          </cell>
          <cell r="CS117">
            <v>12.8</v>
          </cell>
          <cell r="CT117">
            <v>13</v>
          </cell>
          <cell r="CU117">
            <v>13.2</v>
          </cell>
          <cell r="CV117">
            <v>13.4</v>
          </cell>
          <cell r="CW117">
            <v>13.6</v>
          </cell>
          <cell r="CX117">
            <v>13.8</v>
          </cell>
          <cell r="CY117">
            <v>14</v>
          </cell>
          <cell r="CZ117">
            <v>14.2</v>
          </cell>
        </row>
        <row r="118">
          <cell r="A118">
            <v>40238</v>
          </cell>
          <cell r="B118">
            <v>-1.7785964148750009</v>
          </cell>
          <cell r="C118">
            <v>-1.7482952255625008</v>
          </cell>
          <cell r="D118">
            <v>-1.7179940362500008</v>
          </cell>
          <cell r="E118">
            <v>-1.6876928469375008</v>
          </cell>
          <cell r="F118">
            <v>-1.6573916576250007</v>
          </cell>
          <cell r="G118">
            <v>-1.6270904683125007</v>
          </cell>
          <cell r="H118">
            <v>-1.5967892790000007</v>
          </cell>
          <cell r="I118">
            <v>-1.5664880896875006</v>
          </cell>
          <cell r="J118">
            <v>-1.5361869003750006</v>
          </cell>
          <cell r="K118">
            <v>-1.5058857110625006</v>
          </cell>
          <cell r="L118">
            <v>-1.4755845217500005</v>
          </cell>
          <cell r="M118">
            <v>-1.4452833324375005</v>
          </cell>
          <cell r="N118">
            <v>-1.4149821431250005</v>
          </cell>
          <cell r="O118">
            <v>-1.3846809538125004</v>
          </cell>
          <cell r="P118">
            <v>-1.3543797645000004</v>
          </cell>
          <cell r="Q118">
            <v>-1.3240785751875004</v>
          </cell>
          <cell r="R118">
            <v>-1.2937773858750004</v>
          </cell>
          <cell r="S118">
            <v>-1.2634761965625003</v>
          </cell>
          <cell r="T118">
            <v>-1.2331750072500003</v>
          </cell>
          <cell r="U118">
            <v>-1.2028738179375003</v>
          </cell>
          <cell r="V118">
            <v>-1.1725726286250002</v>
          </cell>
          <cell r="W118">
            <v>-1.1422714393125002</v>
          </cell>
          <cell r="X118">
            <v>-1.1119702500000002</v>
          </cell>
          <cell r="Y118">
            <v>-1.0832351250000003</v>
          </cell>
          <cell r="Z118">
            <v>-1.0545000000000002</v>
          </cell>
          <cell r="AA118">
            <v>-1.0272500000000002</v>
          </cell>
          <cell r="AB118">
            <v>-1</v>
          </cell>
          <cell r="AC118">
            <v>-0.8</v>
          </cell>
          <cell r="AD118">
            <v>-0.6</v>
          </cell>
          <cell r="AE118">
            <v>-0.4</v>
          </cell>
          <cell r="AF118">
            <v>-0.2</v>
          </cell>
          <cell r="AG118">
            <v>0</v>
          </cell>
          <cell r="AH118">
            <v>0.2</v>
          </cell>
          <cell r="AI118">
            <v>0.4</v>
          </cell>
          <cell r="AJ118">
            <v>0.6</v>
          </cell>
          <cell r="AK118">
            <v>0.8</v>
          </cell>
          <cell r="AL118">
            <v>1</v>
          </cell>
          <cell r="AM118">
            <v>1.2</v>
          </cell>
          <cell r="AN118">
            <v>1.4</v>
          </cell>
          <cell r="AO118">
            <v>1.6</v>
          </cell>
          <cell r="AP118">
            <v>1.8</v>
          </cell>
          <cell r="AQ118">
            <v>2</v>
          </cell>
          <cell r="AR118">
            <v>2.2000000000000002</v>
          </cell>
          <cell r="AS118">
            <v>2.4</v>
          </cell>
          <cell r="AT118">
            <v>2.6</v>
          </cell>
          <cell r="AU118">
            <v>2.8</v>
          </cell>
          <cell r="AV118">
            <v>3</v>
          </cell>
          <cell r="AW118">
            <v>3.2</v>
          </cell>
          <cell r="AX118">
            <v>3.4</v>
          </cell>
          <cell r="AY118">
            <v>3.6</v>
          </cell>
          <cell r="AZ118">
            <v>3.8</v>
          </cell>
          <cell r="BA118">
            <v>4</v>
          </cell>
          <cell r="BB118">
            <v>4.2</v>
          </cell>
          <cell r="BC118">
            <v>4.4000000000000004</v>
          </cell>
          <cell r="BD118">
            <v>4.5999999999999996</v>
          </cell>
          <cell r="BE118">
            <v>4.8</v>
          </cell>
          <cell r="BF118">
            <v>5</v>
          </cell>
          <cell r="BG118">
            <v>5.2</v>
          </cell>
          <cell r="BH118">
            <v>5.4</v>
          </cell>
          <cell r="BI118">
            <v>5.6</v>
          </cell>
          <cell r="BJ118">
            <v>5.8</v>
          </cell>
          <cell r="BK118">
            <v>6</v>
          </cell>
          <cell r="BL118">
            <v>6.2</v>
          </cell>
          <cell r="BM118">
            <v>6.4</v>
          </cell>
          <cell r="BN118">
            <v>6.6</v>
          </cell>
          <cell r="BO118">
            <v>6.8</v>
          </cell>
          <cell r="BP118">
            <v>7</v>
          </cell>
          <cell r="BQ118">
            <v>7.2</v>
          </cell>
          <cell r="BR118">
            <v>7.4</v>
          </cell>
          <cell r="BS118">
            <v>7.6</v>
          </cell>
          <cell r="BT118">
            <v>7.8</v>
          </cell>
          <cell r="BU118">
            <v>8</v>
          </cell>
          <cell r="BV118">
            <v>8.1999999999999993</v>
          </cell>
          <cell r="BW118">
            <v>8.4</v>
          </cell>
          <cell r="BX118">
            <v>8.6</v>
          </cell>
          <cell r="BY118">
            <v>8.7999999999999936</v>
          </cell>
          <cell r="BZ118">
            <v>9</v>
          </cell>
          <cell r="CA118">
            <v>9.1999999999999922</v>
          </cell>
          <cell r="CB118">
            <v>9.4</v>
          </cell>
          <cell r="CC118">
            <v>9.5999999999999908</v>
          </cell>
          <cell r="CD118">
            <v>9.8000000000000007</v>
          </cell>
          <cell r="CE118">
            <v>9.9999999999999893</v>
          </cell>
          <cell r="CF118">
            <v>10.199999999999999</v>
          </cell>
          <cell r="CG118">
            <v>10.4</v>
          </cell>
          <cell r="CH118">
            <v>10.6</v>
          </cell>
          <cell r="CI118">
            <v>10.8</v>
          </cell>
          <cell r="CJ118">
            <v>11</v>
          </cell>
          <cell r="CK118">
            <v>11.2</v>
          </cell>
          <cell r="CL118">
            <v>11.4</v>
          </cell>
          <cell r="CM118">
            <v>11.6</v>
          </cell>
          <cell r="CN118">
            <v>11.8</v>
          </cell>
          <cell r="CO118">
            <v>12</v>
          </cell>
          <cell r="CP118">
            <v>12.2</v>
          </cell>
          <cell r="CQ118">
            <v>12.4</v>
          </cell>
          <cell r="CR118">
            <v>12.6</v>
          </cell>
          <cell r="CS118">
            <v>12.8</v>
          </cell>
          <cell r="CT118">
            <v>13</v>
          </cell>
          <cell r="CU118">
            <v>13.2</v>
          </cell>
          <cell r="CV118">
            <v>13.4</v>
          </cell>
          <cell r="CW118">
            <v>13.6</v>
          </cell>
          <cell r="CX118">
            <v>13.8</v>
          </cell>
          <cell r="CY118">
            <v>14</v>
          </cell>
          <cell r="CZ118">
            <v>14.2</v>
          </cell>
        </row>
        <row r="119">
          <cell r="A119">
            <v>40269</v>
          </cell>
          <cell r="B119">
            <v>-1.7785964148750009</v>
          </cell>
          <cell r="C119">
            <v>-1.7482952255625008</v>
          </cell>
          <cell r="D119">
            <v>-1.7179940362500008</v>
          </cell>
          <cell r="E119">
            <v>-1.6876928469375008</v>
          </cell>
          <cell r="F119">
            <v>-1.6573916576250007</v>
          </cell>
          <cell r="G119">
            <v>-1.6270904683125007</v>
          </cell>
          <cell r="H119">
            <v>-1.5967892790000007</v>
          </cell>
          <cell r="I119">
            <v>-1.5664880896875006</v>
          </cell>
          <cell r="J119">
            <v>-1.5361869003750006</v>
          </cell>
          <cell r="K119">
            <v>-1.5058857110625006</v>
          </cell>
          <cell r="L119">
            <v>-1.4755845217500005</v>
          </cell>
          <cell r="M119">
            <v>-1.4452833324375005</v>
          </cell>
          <cell r="N119">
            <v>-1.4149821431250005</v>
          </cell>
          <cell r="O119">
            <v>-1.3846809538125004</v>
          </cell>
          <cell r="P119">
            <v>-1.3543797645000004</v>
          </cell>
          <cell r="Q119">
            <v>-1.3240785751875004</v>
          </cell>
          <cell r="R119">
            <v>-1.2937773858750004</v>
          </cell>
          <cell r="S119">
            <v>-1.2634761965625003</v>
          </cell>
          <cell r="T119">
            <v>-1.2331750072500003</v>
          </cell>
          <cell r="U119">
            <v>-1.2028738179375003</v>
          </cell>
          <cell r="V119">
            <v>-1.1725726286250002</v>
          </cell>
          <cell r="W119">
            <v>-1.1422714393125002</v>
          </cell>
          <cell r="X119">
            <v>-1.1119702500000002</v>
          </cell>
          <cell r="Y119">
            <v>-1.0832351250000003</v>
          </cell>
          <cell r="Z119">
            <v>-1.0545000000000002</v>
          </cell>
          <cell r="AA119">
            <v>-1.0272500000000002</v>
          </cell>
          <cell r="AB119">
            <v>-1</v>
          </cell>
          <cell r="AC119">
            <v>-0.8</v>
          </cell>
          <cell r="AD119">
            <v>-0.6</v>
          </cell>
          <cell r="AE119">
            <v>-0.4</v>
          </cell>
          <cell r="AF119">
            <v>-0.2</v>
          </cell>
          <cell r="AG119">
            <v>0</v>
          </cell>
          <cell r="AH119">
            <v>0.2</v>
          </cell>
          <cell r="AI119">
            <v>0.4</v>
          </cell>
          <cell r="AJ119">
            <v>0.6</v>
          </cell>
          <cell r="AK119">
            <v>0.8</v>
          </cell>
          <cell r="AL119">
            <v>1</v>
          </cell>
          <cell r="AM119">
            <v>1.2</v>
          </cell>
          <cell r="AN119">
            <v>1.4</v>
          </cell>
          <cell r="AO119">
            <v>1.6</v>
          </cell>
          <cell r="AP119">
            <v>1.8</v>
          </cell>
          <cell r="AQ119">
            <v>2</v>
          </cell>
          <cell r="AR119">
            <v>2.2000000000000002</v>
          </cell>
          <cell r="AS119">
            <v>2.4</v>
          </cell>
          <cell r="AT119">
            <v>2.6</v>
          </cell>
          <cell r="AU119">
            <v>2.8</v>
          </cell>
          <cell r="AV119">
            <v>3</v>
          </cell>
          <cell r="AW119">
            <v>3.2</v>
          </cell>
          <cell r="AX119">
            <v>3.4</v>
          </cell>
          <cell r="AY119">
            <v>3.6</v>
          </cell>
          <cell r="AZ119">
            <v>3.8</v>
          </cell>
          <cell r="BA119">
            <v>4</v>
          </cell>
          <cell r="BB119">
            <v>4.2</v>
          </cell>
          <cell r="BC119">
            <v>4.4000000000000004</v>
          </cell>
          <cell r="BD119">
            <v>4.5999999999999996</v>
          </cell>
          <cell r="BE119">
            <v>4.8</v>
          </cell>
          <cell r="BF119">
            <v>5</v>
          </cell>
          <cell r="BG119">
            <v>5.2</v>
          </cell>
          <cell r="BH119">
            <v>5.4</v>
          </cell>
          <cell r="BI119">
            <v>5.6</v>
          </cell>
          <cell r="BJ119">
            <v>5.8</v>
          </cell>
          <cell r="BK119">
            <v>6</v>
          </cell>
          <cell r="BL119">
            <v>6.2</v>
          </cell>
          <cell r="BM119">
            <v>6.4</v>
          </cell>
          <cell r="BN119">
            <v>6.6</v>
          </cell>
          <cell r="BO119">
            <v>6.8</v>
          </cell>
          <cell r="BP119">
            <v>7</v>
          </cell>
          <cell r="BQ119">
            <v>7.2</v>
          </cell>
          <cell r="BR119">
            <v>7.4</v>
          </cell>
          <cell r="BS119">
            <v>7.6</v>
          </cell>
          <cell r="BT119">
            <v>7.8</v>
          </cell>
          <cell r="BU119">
            <v>8</v>
          </cell>
          <cell r="BV119">
            <v>8.1999999999999993</v>
          </cell>
          <cell r="BW119">
            <v>8.4</v>
          </cell>
          <cell r="BX119">
            <v>8.6</v>
          </cell>
          <cell r="BY119">
            <v>8.7999999999999936</v>
          </cell>
          <cell r="BZ119">
            <v>9</v>
          </cell>
          <cell r="CA119">
            <v>9.1999999999999922</v>
          </cell>
          <cell r="CB119">
            <v>9.4</v>
          </cell>
          <cell r="CC119">
            <v>9.5999999999999908</v>
          </cell>
          <cell r="CD119">
            <v>9.8000000000000007</v>
          </cell>
          <cell r="CE119">
            <v>9.9999999999999893</v>
          </cell>
          <cell r="CF119">
            <v>10.199999999999999</v>
          </cell>
          <cell r="CG119">
            <v>10.4</v>
          </cell>
          <cell r="CH119">
            <v>10.6</v>
          </cell>
          <cell r="CI119">
            <v>10.8</v>
          </cell>
          <cell r="CJ119">
            <v>11</v>
          </cell>
          <cell r="CK119">
            <v>11.2</v>
          </cell>
          <cell r="CL119">
            <v>11.4</v>
          </cell>
          <cell r="CM119">
            <v>11.6</v>
          </cell>
          <cell r="CN119">
            <v>11.8</v>
          </cell>
          <cell r="CO119">
            <v>12</v>
          </cell>
          <cell r="CP119">
            <v>12.2</v>
          </cell>
          <cell r="CQ119">
            <v>12.4</v>
          </cell>
          <cell r="CR119">
            <v>12.6</v>
          </cell>
          <cell r="CS119">
            <v>12.8</v>
          </cell>
          <cell r="CT119">
            <v>13</v>
          </cell>
          <cell r="CU119">
            <v>13.2</v>
          </cell>
          <cell r="CV119">
            <v>13.4</v>
          </cell>
          <cell r="CW119">
            <v>13.6</v>
          </cell>
          <cell r="CX119">
            <v>13.8</v>
          </cell>
          <cell r="CY119">
            <v>14</v>
          </cell>
          <cell r="CZ119">
            <v>14.2</v>
          </cell>
        </row>
        <row r="120">
          <cell r="A120">
            <v>40299</v>
          </cell>
          <cell r="B120">
            <v>-1.7785964148750009</v>
          </cell>
          <cell r="C120">
            <v>-1.7482952255625008</v>
          </cell>
          <cell r="D120">
            <v>-1.7179940362500008</v>
          </cell>
          <cell r="E120">
            <v>-1.6876928469375008</v>
          </cell>
          <cell r="F120">
            <v>-1.6573916576250007</v>
          </cell>
          <cell r="G120">
            <v>-1.6270904683125007</v>
          </cell>
          <cell r="H120">
            <v>-1.5967892790000007</v>
          </cell>
          <cell r="I120">
            <v>-1.5664880896875006</v>
          </cell>
          <cell r="J120">
            <v>-1.5361869003750006</v>
          </cell>
          <cell r="K120">
            <v>-1.5058857110625006</v>
          </cell>
          <cell r="L120">
            <v>-1.4755845217500005</v>
          </cell>
          <cell r="M120">
            <v>-1.4452833324375005</v>
          </cell>
          <cell r="N120">
            <v>-1.4149821431250005</v>
          </cell>
          <cell r="O120">
            <v>-1.3846809538125004</v>
          </cell>
          <cell r="P120">
            <v>-1.3543797645000004</v>
          </cell>
          <cell r="Q120">
            <v>-1.3240785751875004</v>
          </cell>
          <cell r="R120">
            <v>-1.2937773858750004</v>
          </cell>
          <cell r="S120">
            <v>-1.2634761965625003</v>
          </cell>
          <cell r="T120">
            <v>-1.2331750072500003</v>
          </cell>
          <cell r="U120">
            <v>-1.2028738179375003</v>
          </cell>
          <cell r="V120">
            <v>-1.1725726286250002</v>
          </cell>
          <cell r="W120">
            <v>-1.1422714393125002</v>
          </cell>
          <cell r="X120">
            <v>-1.1119702500000002</v>
          </cell>
          <cell r="Y120">
            <v>-1.0832351250000003</v>
          </cell>
          <cell r="Z120">
            <v>-1.0545000000000002</v>
          </cell>
          <cell r="AA120">
            <v>-1.0272500000000002</v>
          </cell>
          <cell r="AB120">
            <v>-1</v>
          </cell>
          <cell r="AC120">
            <v>-0.8</v>
          </cell>
          <cell r="AD120">
            <v>-0.6</v>
          </cell>
          <cell r="AE120">
            <v>-0.4</v>
          </cell>
          <cell r="AF120">
            <v>-0.2</v>
          </cell>
          <cell r="AG120">
            <v>0</v>
          </cell>
          <cell r="AH120">
            <v>0.2</v>
          </cell>
          <cell r="AI120">
            <v>0.4</v>
          </cell>
          <cell r="AJ120">
            <v>0.6</v>
          </cell>
          <cell r="AK120">
            <v>0.8</v>
          </cell>
          <cell r="AL120">
            <v>1</v>
          </cell>
          <cell r="AM120">
            <v>1.2</v>
          </cell>
          <cell r="AN120">
            <v>1.4</v>
          </cell>
          <cell r="AO120">
            <v>1.6</v>
          </cell>
          <cell r="AP120">
            <v>1.8</v>
          </cell>
          <cell r="AQ120">
            <v>2</v>
          </cell>
          <cell r="AR120">
            <v>2.2000000000000002</v>
          </cell>
          <cell r="AS120">
            <v>2.4</v>
          </cell>
          <cell r="AT120">
            <v>2.6</v>
          </cell>
          <cell r="AU120">
            <v>2.8</v>
          </cell>
          <cell r="AV120">
            <v>3</v>
          </cell>
          <cell r="AW120">
            <v>3.2</v>
          </cell>
          <cell r="AX120">
            <v>3.4</v>
          </cell>
          <cell r="AY120">
            <v>3.6</v>
          </cell>
          <cell r="AZ120">
            <v>3.8</v>
          </cell>
          <cell r="BA120">
            <v>4</v>
          </cell>
          <cell r="BB120">
            <v>4.2</v>
          </cell>
          <cell r="BC120">
            <v>4.4000000000000004</v>
          </cell>
          <cell r="BD120">
            <v>4.5999999999999996</v>
          </cell>
          <cell r="BE120">
            <v>4.8</v>
          </cell>
          <cell r="BF120">
            <v>5</v>
          </cell>
          <cell r="BG120">
            <v>5.2</v>
          </cell>
          <cell r="BH120">
            <v>5.4</v>
          </cell>
          <cell r="BI120">
            <v>5.6</v>
          </cell>
          <cell r="BJ120">
            <v>5.8</v>
          </cell>
          <cell r="BK120">
            <v>6</v>
          </cell>
          <cell r="BL120">
            <v>6.2</v>
          </cell>
          <cell r="BM120">
            <v>6.4</v>
          </cell>
          <cell r="BN120">
            <v>6.6</v>
          </cell>
          <cell r="BO120">
            <v>6.8</v>
          </cell>
          <cell r="BP120">
            <v>7</v>
          </cell>
          <cell r="BQ120">
            <v>7.2</v>
          </cell>
          <cell r="BR120">
            <v>7.4</v>
          </cell>
          <cell r="BS120">
            <v>7.6</v>
          </cell>
          <cell r="BT120">
            <v>7.8</v>
          </cell>
          <cell r="BU120">
            <v>8</v>
          </cell>
          <cell r="BV120">
            <v>8.1999999999999993</v>
          </cell>
          <cell r="BW120">
            <v>8.4</v>
          </cell>
          <cell r="BX120">
            <v>8.6</v>
          </cell>
          <cell r="BY120">
            <v>8.7999999999999936</v>
          </cell>
          <cell r="BZ120">
            <v>9</v>
          </cell>
          <cell r="CA120">
            <v>9.1999999999999922</v>
          </cell>
          <cell r="CB120">
            <v>9.4</v>
          </cell>
          <cell r="CC120">
            <v>9.5999999999999908</v>
          </cell>
          <cell r="CD120">
            <v>9.8000000000000007</v>
          </cell>
          <cell r="CE120">
            <v>9.9999999999999893</v>
          </cell>
          <cell r="CF120">
            <v>10.199999999999999</v>
          </cell>
          <cell r="CG120">
            <v>10.4</v>
          </cell>
          <cell r="CH120">
            <v>10.6</v>
          </cell>
          <cell r="CI120">
            <v>10.8</v>
          </cell>
          <cell r="CJ120">
            <v>11</v>
          </cell>
          <cell r="CK120">
            <v>11.2</v>
          </cell>
          <cell r="CL120">
            <v>11.4</v>
          </cell>
          <cell r="CM120">
            <v>11.6</v>
          </cell>
          <cell r="CN120">
            <v>11.8</v>
          </cell>
          <cell r="CO120">
            <v>12</v>
          </cell>
          <cell r="CP120">
            <v>12.2</v>
          </cell>
          <cell r="CQ120">
            <v>12.4</v>
          </cell>
          <cell r="CR120">
            <v>12.6</v>
          </cell>
          <cell r="CS120">
            <v>12.8</v>
          </cell>
          <cell r="CT120">
            <v>13</v>
          </cell>
          <cell r="CU120">
            <v>13.2</v>
          </cell>
          <cell r="CV120">
            <v>13.4</v>
          </cell>
          <cell r="CW120">
            <v>13.6</v>
          </cell>
          <cell r="CX120">
            <v>13.8</v>
          </cell>
          <cell r="CY120">
            <v>14</v>
          </cell>
          <cell r="CZ120">
            <v>14.2</v>
          </cell>
        </row>
        <row r="121">
          <cell r="A121">
            <v>40330</v>
          </cell>
          <cell r="B121">
            <v>-1.7785964148750009</v>
          </cell>
          <cell r="C121">
            <v>-1.7482952255625008</v>
          </cell>
          <cell r="D121">
            <v>-1.7179940362500008</v>
          </cell>
          <cell r="E121">
            <v>-1.6876928469375008</v>
          </cell>
          <cell r="F121">
            <v>-1.6573916576250007</v>
          </cell>
          <cell r="G121">
            <v>-1.6270904683125007</v>
          </cell>
          <cell r="H121">
            <v>-1.5967892790000007</v>
          </cell>
          <cell r="I121">
            <v>-1.5664880896875006</v>
          </cell>
          <cell r="J121">
            <v>-1.5361869003750006</v>
          </cell>
          <cell r="K121">
            <v>-1.5058857110625006</v>
          </cell>
          <cell r="L121">
            <v>-1.4755845217500005</v>
          </cell>
          <cell r="M121">
            <v>-1.4452833324375005</v>
          </cell>
          <cell r="N121">
            <v>-1.4149821431250005</v>
          </cell>
          <cell r="O121">
            <v>-1.3846809538125004</v>
          </cell>
          <cell r="P121">
            <v>-1.3543797645000004</v>
          </cell>
          <cell r="Q121">
            <v>-1.3240785751875004</v>
          </cell>
          <cell r="R121">
            <v>-1.2937773858750004</v>
          </cell>
          <cell r="S121">
            <v>-1.2634761965625003</v>
          </cell>
          <cell r="T121">
            <v>-1.2331750072500003</v>
          </cell>
          <cell r="U121">
            <v>-1.2028738179375003</v>
          </cell>
          <cell r="V121">
            <v>-1.1725726286250002</v>
          </cell>
          <cell r="W121">
            <v>-1.1422714393125002</v>
          </cell>
          <cell r="X121">
            <v>-1.1119702500000002</v>
          </cell>
          <cell r="Y121">
            <v>-1.0832351250000003</v>
          </cell>
          <cell r="Z121">
            <v>-1.0545000000000002</v>
          </cell>
          <cell r="AA121">
            <v>-1.0272500000000002</v>
          </cell>
          <cell r="AB121">
            <v>-1</v>
          </cell>
          <cell r="AC121">
            <v>-0.8</v>
          </cell>
          <cell r="AD121">
            <v>-0.6</v>
          </cell>
          <cell r="AE121">
            <v>-0.4</v>
          </cell>
          <cell r="AF121">
            <v>-0.2</v>
          </cell>
          <cell r="AG121">
            <v>0</v>
          </cell>
          <cell r="AH121">
            <v>0.2</v>
          </cell>
          <cell r="AI121">
            <v>0.4</v>
          </cell>
          <cell r="AJ121">
            <v>0.6</v>
          </cell>
          <cell r="AK121">
            <v>0.8</v>
          </cell>
          <cell r="AL121">
            <v>1</v>
          </cell>
          <cell r="AM121">
            <v>1.2</v>
          </cell>
          <cell r="AN121">
            <v>1.4</v>
          </cell>
          <cell r="AO121">
            <v>1.6</v>
          </cell>
          <cell r="AP121">
            <v>1.8</v>
          </cell>
          <cell r="AQ121">
            <v>2</v>
          </cell>
          <cell r="AR121">
            <v>2.2000000000000002</v>
          </cell>
          <cell r="AS121">
            <v>2.4</v>
          </cell>
          <cell r="AT121">
            <v>2.6</v>
          </cell>
          <cell r="AU121">
            <v>2.8</v>
          </cell>
          <cell r="AV121">
            <v>3</v>
          </cell>
          <cell r="AW121">
            <v>3.2</v>
          </cell>
          <cell r="AX121">
            <v>3.4</v>
          </cell>
          <cell r="AY121">
            <v>3.6</v>
          </cell>
          <cell r="AZ121">
            <v>3.8</v>
          </cell>
          <cell r="BA121">
            <v>4</v>
          </cell>
          <cell r="BB121">
            <v>4.2</v>
          </cell>
          <cell r="BC121">
            <v>4.4000000000000004</v>
          </cell>
          <cell r="BD121">
            <v>4.5999999999999996</v>
          </cell>
          <cell r="BE121">
            <v>4.8</v>
          </cell>
          <cell r="BF121">
            <v>5</v>
          </cell>
          <cell r="BG121">
            <v>5.2</v>
          </cell>
          <cell r="BH121">
            <v>5.4</v>
          </cell>
          <cell r="BI121">
            <v>5.6</v>
          </cell>
          <cell r="BJ121">
            <v>5.8</v>
          </cell>
          <cell r="BK121">
            <v>6</v>
          </cell>
          <cell r="BL121">
            <v>6.2</v>
          </cell>
          <cell r="BM121">
            <v>6.4</v>
          </cell>
          <cell r="BN121">
            <v>6.6</v>
          </cell>
          <cell r="BO121">
            <v>6.8</v>
          </cell>
          <cell r="BP121">
            <v>7</v>
          </cell>
          <cell r="BQ121">
            <v>7.2</v>
          </cell>
          <cell r="BR121">
            <v>7.4</v>
          </cell>
          <cell r="BS121">
            <v>7.6</v>
          </cell>
          <cell r="BT121">
            <v>7.8</v>
          </cell>
          <cell r="BU121">
            <v>8</v>
          </cell>
          <cell r="BV121">
            <v>8.1999999999999993</v>
          </cell>
          <cell r="BW121">
            <v>8.4</v>
          </cell>
          <cell r="BX121">
            <v>8.6</v>
          </cell>
          <cell r="BY121">
            <v>8.7999999999999936</v>
          </cell>
          <cell r="BZ121">
            <v>9</v>
          </cell>
          <cell r="CA121">
            <v>9.1999999999999922</v>
          </cell>
          <cell r="CB121">
            <v>9.4</v>
          </cell>
          <cell r="CC121">
            <v>9.5999999999999908</v>
          </cell>
          <cell r="CD121">
            <v>9.8000000000000007</v>
          </cell>
          <cell r="CE121">
            <v>9.9999999999999893</v>
          </cell>
          <cell r="CF121">
            <v>10.199999999999999</v>
          </cell>
          <cell r="CG121">
            <v>10.4</v>
          </cell>
          <cell r="CH121">
            <v>10.6</v>
          </cell>
          <cell r="CI121">
            <v>10.8</v>
          </cell>
          <cell r="CJ121">
            <v>11</v>
          </cell>
          <cell r="CK121">
            <v>11.2</v>
          </cell>
          <cell r="CL121">
            <v>11.4</v>
          </cell>
          <cell r="CM121">
            <v>11.6</v>
          </cell>
          <cell r="CN121">
            <v>11.8</v>
          </cell>
          <cell r="CO121">
            <v>12</v>
          </cell>
          <cell r="CP121">
            <v>12.2</v>
          </cell>
          <cell r="CQ121">
            <v>12.4</v>
          </cell>
          <cell r="CR121">
            <v>12.6</v>
          </cell>
          <cell r="CS121">
            <v>12.8</v>
          </cell>
          <cell r="CT121">
            <v>13</v>
          </cell>
          <cell r="CU121">
            <v>13.2</v>
          </cell>
          <cell r="CV121">
            <v>13.4</v>
          </cell>
          <cell r="CW121">
            <v>13.6</v>
          </cell>
          <cell r="CX121">
            <v>13.8</v>
          </cell>
          <cell r="CY121">
            <v>14</v>
          </cell>
          <cell r="CZ121">
            <v>14.2</v>
          </cell>
        </row>
        <row r="122">
          <cell r="A122">
            <v>40360</v>
          </cell>
          <cell r="B122">
            <v>-1.7785964148750009</v>
          </cell>
          <cell r="C122">
            <v>-1.7482952255625008</v>
          </cell>
          <cell r="D122">
            <v>-1.7179940362500008</v>
          </cell>
          <cell r="E122">
            <v>-1.6876928469375008</v>
          </cell>
          <cell r="F122">
            <v>-1.6573916576250007</v>
          </cell>
          <cell r="G122">
            <v>-1.6270904683125007</v>
          </cell>
          <cell r="H122">
            <v>-1.5967892790000007</v>
          </cell>
          <cell r="I122">
            <v>-1.5664880896875006</v>
          </cell>
          <cell r="J122">
            <v>-1.5361869003750006</v>
          </cell>
          <cell r="K122">
            <v>-1.5058857110625006</v>
          </cell>
          <cell r="L122">
            <v>-1.4755845217500005</v>
          </cell>
          <cell r="M122">
            <v>-1.4452833324375005</v>
          </cell>
          <cell r="N122">
            <v>-1.4149821431250005</v>
          </cell>
          <cell r="O122">
            <v>-1.3846809538125004</v>
          </cell>
          <cell r="P122">
            <v>-1.3543797645000004</v>
          </cell>
          <cell r="Q122">
            <v>-1.3240785751875004</v>
          </cell>
          <cell r="R122">
            <v>-1.2937773858750004</v>
          </cell>
          <cell r="S122">
            <v>-1.2634761965625003</v>
          </cell>
          <cell r="T122">
            <v>-1.2331750072500003</v>
          </cell>
          <cell r="U122">
            <v>-1.2028738179375003</v>
          </cell>
          <cell r="V122">
            <v>-1.1725726286250002</v>
          </cell>
          <cell r="W122">
            <v>-1.1422714393125002</v>
          </cell>
          <cell r="X122">
            <v>-1.1119702500000002</v>
          </cell>
          <cell r="Y122">
            <v>-1.0832351250000003</v>
          </cell>
          <cell r="Z122">
            <v>-1.0545000000000002</v>
          </cell>
          <cell r="AA122">
            <v>-1.0272500000000002</v>
          </cell>
          <cell r="AB122">
            <v>-1</v>
          </cell>
          <cell r="AC122">
            <v>-0.8</v>
          </cell>
          <cell r="AD122">
            <v>-0.6</v>
          </cell>
          <cell r="AE122">
            <v>-0.4</v>
          </cell>
          <cell r="AF122">
            <v>-0.2</v>
          </cell>
          <cell r="AG122">
            <v>0</v>
          </cell>
          <cell r="AH122">
            <v>0.2</v>
          </cell>
          <cell r="AI122">
            <v>0.4</v>
          </cell>
          <cell r="AJ122">
            <v>0.6</v>
          </cell>
          <cell r="AK122">
            <v>0.8</v>
          </cell>
          <cell r="AL122">
            <v>1</v>
          </cell>
          <cell r="AM122">
            <v>1.2</v>
          </cell>
          <cell r="AN122">
            <v>1.4</v>
          </cell>
          <cell r="AO122">
            <v>1.6</v>
          </cell>
          <cell r="AP122">
            <v>1.8</v>
          </cell>
          <cell r="AQ122">
            <v>2</v>
          </cell>
          <cell r="AR122">
            <v>2.2000000000000002</v>
          </cell>
          <cell r="AS122">
            <v>2.4</v>
          </cell>
          <cell r="AT122">
            <v>2.6</v>
          </cell>
          <cell r="AU122">
            <v>2.8</v>
          </cell>
          <cell r="AV122">
            <v>3</v>
          </cell>
          <cell r="AW122">
            <v>3.2</v>
          </cell>
          <cell r="AX122">
            <v>3.4</v>
          </cell>
          <cell r="AY122">
            <v>3.6</v>
          </cell>
          <cell r="AZ122">
            <v>3.8</v>
          </cell>
          <cell r="BA122">
            <v>4</v>
          </cell>
          <cell r="BB122">
            <v>4.2</v>
          </cell>
          <cell r="BC122">
            <v>4.4000000000000004</v>
          </cell>
          <cell r="BD122">
            <v>4.5999999999999996</v>
          </cell>
          <cell r="BE122">
            <v>4.8</v>
          </cell>
          <cell r="BF122">
            <v>5</v>
          </cell>
          <cell r="BG122">
            <v>5.2</v>
          </cell>
          <cell r="BH122">
            <v>5.4</v>
          </cell>
          <cell r="BI122">
            <v>5.6</v>
          </cell>
          <cell r="BJ122">
            <v>5.8</v>
          </cell>
          <cell r="BK122">
            <v>6</v>
          </cell>
          <cell r="BL122">
            <v>6.2</v>
          </cell>
          <cell r="BM122">
            <v>6.4</v>
          </cell>
          <cell r="BN122">
            <v>6.6</v>
          </cell>
          <cell r="BO122">
            <v>6.8</v>
          </cell>
          <cell r="BP122">
            <v>7</v>
          </cell>
          <cell r="BQ122">
            <v>7.2</v>
          </cell>
          <cell r="BR122">
            <v>7.4</v>
          </cell>
          <cell r="BS122">
            <v>7.6</v>
          </cell>
          <cell r="BT122">
            <v>7.8</v>
          </cell>
          <cell r="BU122">
            <v>8</v>
          </cell>
          <cell r="BV122">
            <v>8.1999999999999993</v>
          </cell>
          <cell r="BW122">
            <v>8.4</v>
          </cell>
          <cell r="BX122">
            <v>8.6</v>
          </cell>
          <cell r="BY122">
            <v>8.7999999999999936</v>
          </cell>
          <cell r="BZ122">
            <v>9</v>
          </cell>
          <cell r="CA122">
            <v>9.1999999999999922</v>
          </cell>
          <cell r="CB122">
            <v>9.4</v>
          </cell>
          <cell r="CC122">
            <v>9.5999999999999908</v>
          </cell>
          <cell r="CD122">
            <v>9.8000000000000007</v>
          </cell>
          <cell r="CE122">
            <v>9.9999999999999893</v>
          </cell>
          <cell r="CF122">
            <v>10.199999999999999</v>
          </cell>
          <cell r="CG122">
            <v>10.4</v>
          </cell>
          <cell r="CH122">
            <v>10.6</v>
          </cell>
          <cell r="CI122">
            <v>10.8</v>
          </cell>
          <cell r="CJ122">
            <v>11</v>
          </cell>
          <cell r="CK122">
            <v>11.2</v>
          </cell>
          <cell r="CL122">
            <v>11.4</v>
          </cell>
          <cell r="CM122">
            <v>11.6</v>
          </cell>
          <cell r="CN122">
            <v>11.8</v>
          </cell>
          <cell r="CO122">
            <v>12</v>
          </cell>
          <cell r="CP122">
            <v>12.2</v>
          </cell>
          <cell r="CQ122">
            <v>12.4</v>
          </cell>
          <cell r="CR122">
            <v>12.6</v>
          </cell>
          <cell r="CS122">
            <v>12.8</v>
          </cell>
          <cell r="CT122">
            <v>13</v>
          </cell>
          <cell r="CU122">
            <v>13.2</v>
          </cell>
          <cell r="CV122">
            <v>13.4</v>
          </cell>
          <cell r="CW122">
            <v>13.6</v>
          </cell>
          <cell r="CX122">
            <v>13.8</v>
          </cell>
          <cell r="CY122">
            <v>14</v>
          </cell>
          <cell r="CZ122">
            <v>14.2</v>
          </cell>
        </row>
        <row r="123">
          <cell r="A123">
            <v>40391</v>
          </cell>
          <cell r="B123">
            <v>-1.7785964148750009</v>
          </cell>
          <cell r="C123">
            <v>-1.7482952255625008</v>
          </cell>
          <cell r="D123">
            <v>-1.7179940362500008</v>
          </cell>
          <cell r="E123">
            <v>-1.6876928469375008</v>
          </cell>
          <cell r="F123">
            <v>-1.6573916576250007</v>
          </cell>
          <cell r="G123">
            <v>-1.6270904683125007</v>
          </cell>
          <cell r="H123">
            <v>-1.5967892790000007</v>
          </cell>
          <cell r="I123">
            <v>-1.5664880896875006</v>
          </cell>
          <cell r="J123">
            <v>-1.5361869003750006</v>
          </cell>
          <cell r="K123">
            <v>-1.5058857110625006</v>
          </cell>
          <cell r="L123">
            <v>-1.4755845217500005</v>
          </cell>
          <cell r="M123">
            <v>-1.4452833324375005</v>
          </cell>
          <cell r="N123">
            <v>-1.4149821431250005</v>
          </cell>
          <cell r="O123">
            <v>-1.3846809538125004</v>
          </cell>
          <cell r="P123">
            <v>-1.3543797645000004</v>
          </cell>
          <cell r="Q123">
            <v>-1.3240785751875004</v>
          </cell>
          <cell r="R123">
            <v>-1.2937773858750004</v>
          </cell>
          <cell r="S123">
            <v>-1.2634761965625003</v>
          </cell>
          <cell r="T123">
            <v>-1.2331750072500003</v>
          </cell>
          <cell r="U123">
            <v>-1.2028738179375003</v>
          </cell>
          <cell r="V123">
            <v>-1.1725726286250002</v>
          </cell>
          <cell r="W123">
            <v>-1.1422714393125002</v>
          </cell>
          <cell r="X123">
            <v>-1.1119702500000002</v>
          </cell>
          <cell r="Y123">
            <v>-1.0832351250000003</v>
          </cell>
          <cell r="Z123">
            <v>-1.0545000000000002</v>
          </cell>
          <cell r="AA123">
            <v>-1.0272500000000002</v>
          </cell>
          <cell r="AB123">
            <v>-1</v>
          </cell>
          <cell r="AC123">
            <v>-0.8</v>
          </cell>
          <cell r="AD123">
            <v>-0.6</v>
          </cell>
          <cell r="AE123">
            <v>-0.4</v>
          </cell>
          <cell r="AF123">
            <v>-0.2</v>
          </cell>
          <cell r="AG123">
            <v>0</v>
          </cell>
          <cell r="AH123">
            <v>0.2</v>
          </cell>
          <cell r="AI123">
            <v>0.4</v>
          </cell>
          <cell r="AJ123">
            <v>0.6</v>
          </cell>
          <cell r="AK123">
            <v>0.8</v>
          </cell>
          <cell r="AL123">
            <v>1</v>
          </cell>
          <cell r="AM123">
            <v>1.2</v>
          </cell>
          <cell r="AN123">
            <v>1.4</v>
          </cell>
          <cell r="AO123">
            <v>1.6</v>
          </cell>
          <cell r="AP123">
            <v>1.8</v>
          </cell>
          <cell r="AQ123">
            <v>2</v>
          </cell>
          <cell r="AR123">
            <v>2.2000000000000002</v>
          </cell>
          <cell r="AS123">
            <v>2.4</v>
          </cell>
          <cell r="AT123">
            <v>2.6</v>
          </cell>
          <cell r="AU123">
            <v>2.8</v>
          </cell>
          <cell r="AV123">
            <v>3</v>
          </cell>
          <cell r="AW123">
            <v>3.2</v>
          </cell>
          <cell r="AX123">
            <v>3.4</v>
          </cell>
          <cell r="AY123">
            <v>3.6</v>
          </cell>
          <cell r="AZ123">
            <v>3.8</v>
          </cell>
          <cell r="BA123">
            <v>4</v>
          </cell>
          <cell r="BB123">
            <v>4.2</v>
          </cell>
          <cell r="BC123">
            <v>4.4000000000000004</v>
          </cell>
          <cell r="BD123">
            <v>4.5999999999999996</v>
          </cell>
          <cell r="BE123">
            <v>4.8</v>
          </cell>
          <cell r="BF123">
            <v>5</v>
          </cell>
          <cell r="BG123">
            <v>5.2</v>
          </cell>
          <cell r="BH123">
            <v>5.4</v>
          </cell>
          <cell r="BI123">
            <v>5.6</v>
          </cell>
          <cell r="BJ123">
            <v>5.8</v>
          </cell>
          <cell r="BK123">
            <v>6</v>
          </cell>
          <cell r="BL123">
            <v>6.2</v>
          </cell>
          <cell r="BM123">
            <v>6.4</v>
          </cell>
          <cell r="BN123">
            <v>6.6</v>
          </cell>
          <cell r="BO123">
            <v>6.8</v>
          </cell>
          <cell r="BP123">
            <v>7</v>
          </cell>
          <cell r="BQ123">
            <v>7.2</v>
          </cell>
          <cell r="BR123">
            <v>7.4</v>
          </cell>
          <cell r="BS123">
            <v>7.6</v>
          </cell>
          <cell r="BT123">
            <v>7.8</v>
          </cell>
          <cell r="BU123">
            <v>8</v>
          </cell>
          <cell r="BV123">
            <v>8.1999999999999993</v>
          </cell>
          <cell r="BW123">
            <v>8.4</v>
          </cell>
          <cell r="BX123">
            <v>8.6</v>
          </cell>
          <cell r="BY123">
            <v>8.7999999999999936</v>
          </cell>
          <cell r="BZ123">
            <v>9</v>
          </cell>
          <cell r="CA123">
            <v>9.1999999999999922</v>
          </cell>
          <cell r="CB123">
            <v>9.4</v>
          </cell>
          <cell r="CC123">
            <v>9.5999999999999908</v>
          </cell>
          <cell r="CD123">
            <v>9.8000000000000007</v>
          </cell>
          <cell r="CE123">
            <v>9.9999999999999893</v>
          </cell>
          <cell r="CF123">
            <v>10.199999999999999</v>
          </cell>
          <cell r="CG123">
            <v>10.4</v>
          </cell>
          <cell r="CH123">
            <v>10.6</v>
          </cell>
          <cell r="CI123">
            <v>10.8</v>
          </cell>
          <cell r="CJ123">
            <v>11</v>
          </cell>
          <cell r="CK123">
            <v>11.2</v>
          </cell>
          <cell r="CL123">
            <v>11.4</v>
          </cell>
          <cell r="CM123">
            <v>11.6</v>
          </cell>
          <cell r="CN123">
            <v>11.8</v>
          </cell>
          <cell r="CO123">
            <v>12</v>
          </cell>
          <cell r="CP123">
            <v>12.2</v>
          </cell>
          <cell r="CQ123">
            <v>12.4</v>
          </cell>
          <cell r="CR123">
            <v>12.6</v>
          </cell>
          <cell r="CS123">
            <v>12.8</v>
          </cell>
          <cell r="CT123">
            <v>13</v>
          </cell>
          <cell r="CU123">
            <v>13.2</v>
          </cell>
          <cell r="CV123">
            <v>13.4</v>
          </cell>
          <cell r="CW123">
            <v>13.6</v>
          </cell>
          <cell r="CX123">
            <v>13.8</v>
          </cell>
          <cell r="CY123">
            <v>14</v>
          </cell>
          <cell r="CZ123">
            <v>14.2</v>
          </cell>
        </row>
        <row r="124">
          <cell r="A124">
            <v>40422</v>
          </cell>
          <cell r="B124">
            <v>-1.7785964148750009</v>
          </cell>
          <cell r="C124">
            <v>-1.7482952255625008</v>
          </cell>
          <cell r="D124">
            <v>-1.7179940362500008</v>
          </cell>
          <cell r="E124">
            <v>-1.6876928469375008</v>
          </cell>
          <cell r="F124">
            <v>-1.6573916576250007</v>
          </cell>
          <cell r="G124">
            <v>-1.6270904683125007</v>
          </cell>
          <cell r="H124">
            <v>-1.5967892790000007</v>
          </cell>
          <cell r="I124">
            <v>-1.5664880896875006</v>
          </cell>
          <cell r="J124">
            <v>-1.5361869003750006</v>
          </cell>
          <cell r="K124">
            <v>-1.5058857110625006</v>
          </cell>
          <cell r="L124">
            <v>-1.4755845217500005</v>
          </cell>
          <cell r="M124">
            <v>-1.4452833324375005</v>
          </cell>
          <cell r="N124">
            <v>-1.4149821431250005</v>
          </cell>
          <cell r="O124">
            <v>-1.3846809538125004</v>
          </cell>
          <cell r="P124">
            <v>-1.3543797645000004</v>
          </cell>
          <cell r="Q124">
            <v>-1.3240785751875004</v>
          </cell>
          <cell r="R124">
            <v>-1.2937773858750004</v>
          </cell>
          <cell r="S124">
            <v>-1.2634761965625003</v>
          </cell>
          <cell r="T124">
            <v>-1.2331750072500003</v>
          </cell>
          <cell r="U124">
            <v>-1.2028738179375003</v>
          </cell>
          <cell r="V124">
            <v>-1.1725726286250002</v>
          </cell>
          <cell r="W124">
            <v>-1.1422714393125002</v>
          </cell>
          <cell r="X124">
            <v>-1.1119702500000002</v>
          </cell>
          <cell r="Y124">
            <v>-1.0832351250000003</v>
          </cell>
          <cell r="Z124">
            <v>-1.0545000000000002</v>
          </cell>
          <cell r="AA124">
            <v>-1.0272500000000002</v>
          </cell>
          <cell r="AB124">
            <v>-1</v>
          </cell>
          <cell r="AC124">
            <v>-0.8</v>
          </cell>
          <cell r="AD124">
            <v>-0.6</v>
          </cell>
          <cell r="AE124">
            <v>-0.4</v>
          </cell>
          <cell r="AF124">
            <v>-0.2</v>
          </cell>
          <cell r="AG124">
            <v>0</v>
          </cell>
          <cell r="AH124">
            <v>0.2</v>
          </cell>
          <cell r="AI124">
            <v>0.4</v>
          </cell>
          <cell r="AJ124">
            <v>0.6</v>
          </cell>
          <cell r="AK124">
            <v>0.8</v>
          </cell>
          <cell r="AL124">
            <v>1</v>
          </cell>
          <cell r="AM124">
            <v>1.2</v>
          </cell>
          <cell r="AN124">
            <v>1.4</v>
          </cell>
          <cell r="AO124">
            <v>1.6</v>
          </cell>
          <cell r="AP124">
            <v>1.8</v>
          </cell>
          <cell r="AQ124">
            <v>2</v>
          </cell>
          <cell r="AR124">
            <v>2.2000000000000002</v>
          </cell>
          <cell r="AS124">
            <v>2.4</v>
          </cell>
          <cell r="AT124">
            <v>2.6</v>
          </cell>
          <cell r="AU124">
            <v>2.8</v>
          </cell>
          <cell r="AV124">
            <v>3</v>
          </cell>
          <cell r="AW124">
            <v>3.2</v>
          </cell>
          <cell r="AX124">
            <v>3.4</v>
          </cell>
          <cell r="AY124">
            <v>3.6</v>
          </cell>
          <cell r="AZ124">
            <v>3.8</v>
          </cell>
          <cell r="BA124">
            <v>4</v>
          </cell>
          <cell r="BB124">
            <v>4.2</v>
          </cell>
          <cell r="BC124">
            <v>4.4000000000000004</v>
          </cell>
          <cell r="BD124">
            <v>4.5999999999999996</v>
          </cell>
          <cell r="BE124">
            <v>4.8</v>
          </cell>
          <cell r="BF124">
            <v>5</v>
          </cell>
          <cell r="BG124">
            <v>5.2</v>
          </cell>
          <cell r="BH124">
            <v>5.4</v>
          </cell>
          <cell r="BI124">
            <v>5.6</v>
          </cell>
          <cell r="BJ124">
            <v>5.8</v>
          </cell>
          <cell r="BK124">
            <v>6</v>
          </cell>
          <cell r="BL124">
            <v>6.2</v>
          </cell>
          <cell r="BM124">
            <v>6.4</v>
          </cell>
          <cell r="BN124">
            <v>6.6</v>
          </cell>
          <cell r="BO124">
            <v>6.8</v>
          </cell>
          <cell r="BP124">
            <v>7</v>
          </cell>
          <cell r="BQ124">
            <v>7.2</v>
          </cell>
          <cell r="BR124">
            <v>7.4</v>
          </cell>
          <cell r="BS124">
            <v>7.6</v>
          </cell>
          <cell r="BT124">
            <v>7.8</v>
          </cell>
          <cell r="BU124">
            <v>8</v>
          </cell>
          <cell r="BV124">
            <v>8.1999999999999993</v>
          </cell>
          <cell r="BW124">
            <v>8.4</v>
          </cell>
          <cell r="BX124">
            <v>8.6</v>
          </cell>
          <cell r="BY124">
            <v>8.7999999999999936</v>
          </cell>
          <cell r="BZ124">
            <v>9</v>
          </cell>
          <cell r="CA124">
            <v>9.1999999999999922</v>
          </cell>
          <cell r="CB124">
            <v>9.4</v>
          </cell>
          <cell r="CC124">
            <v>9.5999999999999908</v>
          </cell>
          <cell r="CD124">
            <v>9.8000000000000007</v>
          </cell>
          <cell r="CE124">
            <v>9.9999999999999893</v>
          </cell>
          <cell r="CF124">
            <v>10.199999999999999</v>
          </cell>
          <cell r="CG124">
            <v>10.4</v>
          </cell>
          <cell r="CH124">
            <v>10.6</v>
          </cell>
          <cell r="CI124">
            <v>10.8</v>
          </cell>
          <cell r="CJ124">
            <v>11</v>
          </cell>
          <cell r="CK124">
            <v>11.2</v>
          </cell>
          <cell r="CL124">
            <v>11.4</v>
          </cell>
          <cell r="CM124">
            <v>11.6</v>
          </cell>
          <cell r="CN124">
            <v>11.8</v>
          </cell>
          <cell r="CO124">
            <v>12</v>
          </cell>
          <cell r="CP124">
            <v>12.2</v>
          </cell>
          <cell r="CQ124">
            <v>12.4</v>
          </cell>
          <cell r="CR124">
            <v>12.6</v>
          </cell>
          <cell r="CS124">
            <v>12.8</v>
          </cell>
          <cell r="CT124">
            <v>13</v>
          </cell>
          <cell r="CU124">
            <v>13.2</v>
          </cell>
          <cell r="CV124">
            <v>13.4</v>
          </cell>
          <cell r="CW124">
            <v>13.6</v>
          </cell>
          <cell r="CX124">
            <v>13.8</v>
          </cell>
          <cell r="CY124">
            <v>14</v>
          </cell>
          <cell r="CZ124">
            <v>14.2</v>
          </cell>
        </row>
        <row r="125">
          <cell r="A125">
            <v>40452</v>
          </cell>
          <cell r="B125">
            <v>-1.7785964148750009</v>
          </cell>
          <cell r="C125">
            <v>-1.7482952255625008</v>
          </cell>
          <cell r="D125">
            <v>-1.7179940362500008</v>
          </cell>
          <cell r="E125">
            <v>-1.6876928469375008</v>
          </cell>
          <cell r="F125">
            <v>-1.6573916576250007</v>
          </cell>
          <cell r="G125">
            <v>-1.6270904683125007</v>
          </cell>
          <cell r="H125">
            <v>-1.5967892790000007</v>
          </cell>
          <cell r="I125">
            <v>-1.5664880896875006</v>
          </cell>
          <cell r="J125">
            <v>-1.5361869003750006</v>
          </cell>
          <cell r="K125">
            <v>-1.5058857110625006</v>
          </cell>
          <cell r="L125">
            <v>-1.4755845217500005</v>
          </cell>
          <cell r="M125">
            <v>-1.4452833324375005</v>
          </cell>
          <cell r="N125">
            <v>-1.4149821431250005</v>
          </cell>
          <cell r="O125">
            <v>-1.3846809538125004</v>
          </cell>
          <cell r="P125">
            <v>-1.3543797645000004</v>
          </cell>
          <cell r="Q125">
            <v>-1.3240785751875004</v>
          </cell>
          <cell r="R125">
            <v>-1.2937773858750004</v>
          </cell>
          <cell r="S125">
            <v>-1.2634761965625003</v>
          </cell>
          <cell r="T125">
            <v>-1.2331750072500003</v>
          </cell>
          <cell r="U125">
            <v>-1.2028738179375003</v>
          </cell>
          <cell r="V125">
            <v>-1.1725726286250002</v>
          </cell>
          <cell r="W125">
            <v>-1.1422714393125002</v>
          </cell>
          <cell r="X125">
            <v>-1.1119702500000002</v>
          </cell>
          <cell r="Y125">
            <v>-1.0832351250000003</v>
          </cell>
          <cell r="Z125">
            <v>-1.0545000000000002</v>
          </cell>
          <cell r="AA125">
            <v>-1.0272500000000002</v>
          </cell>
          <cell r="AB125">
            <v>-1</v>
          </cell>
          <cell r="AC125">
            <v>-0.8</v>
          </cell>
          <cell r="AD125">
            <v>-0.6</v>
          </cell>
          <cell r="AE125">
            <v>-0.4</v>
          </cell>
          <cell r="AF125">
            <v>-0.2</v>
          </cell>
          <cell r="AG125">
            <v>0</v>
          </cell>
          <cell r="AH125">
            <v>0.2</v>
          </cell>
          <cell r="AI125">
            <v>0.4</v>
          </cell>
          <cell r="AJ125">
            <v>0.6</v>
          </cell>
          <cell r="AK125">
            <v>0.8</v>
          </cell>
          <cell r="AL125">
            <v>1</v>
          </cell>
          <cell r="AM125">
            <v>1.2</v>
          </cell>
          <cell r="AN125">
            <v>1.4</v>
          </cell>
          <cell r="AO125">
            <v>1.6</v>
          </cell>
          <cell r="AP125">
            <v>1.8</v>
          </cell>
          <cell r="AQ125">
            <v>2</v>
          </cell>
          <cell r="AR125">
            <v>2.2000000000000002</v>
          </cell>
          <cell r="AS125">
            <v>2.4</v>
          </cell>
          <cell r="AT125">
            <v>2.6</v>
          </cell>
          <cell r="AU125">
            <v>2.8</v>
          </cell>
          <cell r="AV125">
            <v>3</v>
          </cell>
          <cell r="AW125">
            <v>3.2</v>
          </cell>
          <cell r="AX125">
            <v>3.4</v>
          </cell>
          <cell r="AY125">
            <v>3.6</v>
          </cell>
          <cell r="AZ125">
            <v>3.8</v>
          </cell>
          <cell r="BA125">
            <v>4</v>
          </cell>
          <cell r="BB125">
            <v>4.2</v>
          </cell>
          <cell r="BC125">
            <v>4.4000000000000004</v>
          </cell>
          <cell r="BD125">
            <v>4.5999999999999996</v>
          </cell>
          <cell r="BE125">
            <v>4.8</v>
          </cell>
          <cell r="BF125">
            <v>5</v>
          </cell>
          <cell r="BG125">
            <v>5.2</v>
          </cell>
          <cell r="BH125">
            <v>5.4</v>
          </cell>
          <cell r="BI125">
            <v>5.6</v>
          </cell>
          <cell r="BJ125">
            <v>5.8</v>
          </cell>
          <cell r="BK125">
            <v>6</v>
          </cell>
          <cell r="BL125">
            <v>6.2</v>
          </cell>
          <cell r="BM125">
            <v>6.4</v>
          </cell>
          <cell r="BN125">
            <v>6.6</v>
          </cell>
          <cell r="BO125">
            <v>6.8</v>
          </cell>
          <cell r="BP125">
            <v>7</v>
          </cell>
          <cell r="BQ125">
            <v>7.2</v>
          </cell>
          <cell r="BR125">
            <v>7.4</v>
          </cell>
          <cell r="BS125">
            <v>7.6</v>
          </cell>
          <cell r="BT125">
            <v>7.8</v>
          </cell>
          <cell r="BU125">
            <v>8</v>
          </cell>
          <cell r="BV125">
            <v>8.1999999999999993</v>
          </cell>
          <cell r="BW125">
            <v>8.4</v>
          </cell>
          <cell r="BX125">
            <v>8.6</v>
          </cell>
          <cell r="BY125">
            <v>8.7999999999999936</v>
          </cell>
          <cell r="BZ125">
            <v>9</v>
          </cell>
          <cell r="CA125">
            <v>9.1999999999999922</v>
          </cell>
          <cell r="CB125">
            <v>9.4</v>
          </cell>
          <cell r="CC125">
            <v>9.5999999999999908</v>
          </cell>
          <cell r="CD125">
            <v>9.8000000000000007</v>
          </cell>
          <cell r="CE125">
            <v>9.9999999999999893</v>
          </cell>
          <cell r="CF125">
            <v>10.199999999999999</v>
          </cell>
          <cell r="CG125">
            <v>10.4</v>
          </cell>
          <cell r="CH125">
            <v>10.6</v>
          </cell>
          <cell r="CI125">
            <v>10.8</v>
          </cell>
          <cell r="CJ125">
            <v>11</v>
          </cell>
          <cell r="CK125">
            <v>11.2</v>
          </cell>
          <cell r="CL125">
            <v>11.4</v>
          </cell>
          <cell r="CM125">
            <v>11.6</v>
          </cell>
          <cell r="CN125">
            <v>11.8</v>
          </cell>
          <cell r="CO125">
            <v>12</v>
          </cell>
          <cell r="CP125">
            <v>12.2</v>
          </cell>
          <cell r="CQ125">
            <v>12.4</v>
          </cell>
          <cell r="CR125">
            <v>12.6</v>
          </cell>
          <cell r="CS125">
            <v>12.8</v>
          </cell>
          <cell r="CT125">
            <v>13</v>
          </cell>
          <cell r="CU125">
            <v>13.2</v>
          </cell>
          <cell r="CV125">
            <v>13.4</v>
          </cell>
          <cell r="CW125">
            <v>13.6</v>
          </cell>
          <cell r="CX125">
            <v>13.8</v>
          </cell>
          <cell r="CY125">
            <v>14</v>
          </cell>
          <cell r="CZ125">
            <v>14.2</v>
          </cell>
        </row>
        <row r="126">
          <cell r="A126">
            <v>40483</v>
          </cell>
          <cell r="B126">
            <v>-1.7785964148750009</v>
          </cell>
          <cell r="C126">
            <v>-1.7482952255625008</v>
          </cell>
          <cell r="D126">
            <v>-1.7179940362500008</v>
          </cell>
          <cell r="E126">
            <v>-1.6876928469375008</v>
          </cell>
          <cell r="F126">
            <v>-1.6573916576250007</v>
          </cell>
          <cell r="G126">
            <v>-1.6270904683125007</v>
          </cell>
          <cell r="H126">
            <v>-1.5967892790000007</v>
          </cell>
          <cell r="I126">
            <v>-1.5664880896875006</v>
          </cell>
          <cell r="J126">
            <v>-1.5361869003750006</v>
          </cell>
          <cell r="K126">
            <v>-1.5058857110625006</v>
          </cell>
          <cell r="L126">
            <v>-1.4755845217500005</v>
          </cell>
          <cell r="M126">
            <v>-1.4452833324375005</v>
          </cell>
          <cell r="N126">
            <v>-1.4149821431250005</v>
          </cell>
          <cell r="O126">
            <v>-1.3846809538125004</v>
          </cell>
          <cell r="P126">
            <v>-1.3543797645000004</v>
          </cell>
          <cell r="Q126">
            <v>-1.3240785751875004</v>
          </cell>
          <cell r="R126">
            <v>-1.2937773858750004</v>
          </cell>
          <cell r="S126">
            <v>-1.2634761965625003</v>
          </cell>
          <cell r="T126">
            <v>-1.2331750072500003</v>
          </cell>
          <cell r="U126">
            <v>-1.2028738179375003</v>
          </cell>
          <cell r="V126">
            <v>-1.1725726286250002</v>
          </cell>
          <cell r="W126">
            <v>-1.1422714393125002</v>
          </cell>
          <cell r="X126">
            <v>-1.1119702500000002</v>
          </cell>
          <cell r="Y126">
            <v>-1.0832351250000003</v>
          </cell>
          <cell r="Z126">
            <v>-1.0545000000000002</v>
          </cell>
          <cell r="AA126">
            <v>-1.0272500000000002</v>
          </cell>
          <cell r="AB126">
            <v>-1</v>
          </cell>
          <cell r="AC126">
            <v>-0.8</v>
          </cell>
          <cell r="AD126">
            <v>-0.6</v>
          </cell>
          <cell r="AE126">
            <v>-0.4</v>
          </cell>
          <cell r="AF126">
            <v>-0.2</v>
          </cell>
          <cell r="AG126">
            <v>0</v>
          </cell>
          <cell r="AH126">
            <v>0.2</v>
          </cell>
          <cell r="AI126">
            <v>0.4</v>
          </cell>
          <cell r="AJ126">
            <v>0.6</v>
          </cell>
          <cell r="AK126">
            <v>0.8</v>
          </cell>
          <cell r="AL126">
            <v>1</v>
          </cell>
          <cell r="AM126">
            <v>1.2</v>
          </cell>
          <cell r="AN126">
            <v>1.4</v>
          </cell>
          <cell r="AO126">
            <v>1.6</v>
          </cell>
          <cell r="AP126">
            <v>1.8</v>
          </cell>
          <cell r="AQ126">
            <v>2</v>
          </cell>
          <cell r="AR126">
            <v>2.2000000000000002</v>
          </cell>
          <cell r="AS126">
            <v>2.4</v>
          </cell>
          <cell r="AT126">
            <v>2.6</v>
          </cell>
          <cell r="AU126">
            <v>2.8</v>
          </cell>
          <cell r="AV126">
            <v>3</v>
          </cell>
          <cell r="AW126">
            <v>3.2</v>
          </cell>
          <cell r="AX126">
            <v>3.4</v>
          </cell>
          <cell r="AY126">
            <v>3.6</v>
          </cell>
          <cell r="AZ126">
            <v>3.8</v>
          </cell>
          <cell r="BA126">
            <v>4</v>
          </cell>
          <cell r="BB126">
            <v>4.2</v>
          </cell>
          <cell r="BC126">
            <v>4.4000000000000004</v>
          </cell>
          <cell r="BD126">
            <v>4.5999999999999996</v>
          </cell>
          <cell r="BE126">
            <v>4.8</v>
          </cell>
          <cell r="BF126">
            <v>5</v>
          </cell>
          <cell r="BG126">
            <v>5.2</v>
          </cell>
          <cell r="BH126">
            <v>5.4</v>
          </cell>
          <cell r="BI126">
            <v>5.6</v>
          </cell>
          <cell r="BJ126">
            <v>5.8</v>
          </cell>
          <cell r="BK126">
            <v>6</v>
          </cell>
          <cell r="BL126">
            <v>6.2</v>
          </cell>
          <cell r="BM126">
            <v>6.4</v>
          </cell>
          <cell r="BN126">
            <v>6.6</v>
          </cell>
          <cell r="BO126">
            <v>6.8</v>
          </cell>
          <cell r="BP126">
            <v>7</v>
          </cell>
          <cell r="BQ126">
            <v>7.2</v>
          </cell>
          <cell r="BR126">
            <v>7.4</v>
          </cell>
          <cell r="BS126">
            <v>7.6</v>
          </cell>
          <cell r="BT126">
            <v>7.8</v>
          </cell>
          <cell r="BU126">
            <v>8</v>
          </cell>
          <cell r="BV126">
            <v>8.1999999999999993</v>
          </cell>
          <cell r="BW126">
            <v>8.4</v>
          </cell>
          <cell r="BX126">
            <v>8.6</v>
          </cell>
          <cell r="BY126">
            <v>8.7999999999999936</v>
          </cell>
          <cell r="BZ126">
            <v>9</v>
          </cell>
          <cell r="CA126">
            <v>9.1999999999999922</v>
          </cell>
          <cell r="CB126">
            <v>9.4</v>
          </cell>
          <cell r="CC126">
            <v>9.5999999999999908</v>
          </cell>
          <cell r="CD126">
            <v>9.8000000000000007</v>
          </cell>
          <cell r="CE126">
            <v>9.9999999999999893</v>
          </cell>
          <cell r="CF126">
            <v>10.199999999999999</v>
          </cell>
          <cell r="CG126">
            <v>10.4</v>
          </cell>
          <cell r="CH126">
            <v>10.6</v>
          </cell>
          <cell r="CI126">
            <v>10.8</v>
          </cell>
          <cell r="CJ126">
            <v>11</v>
          </cell>
          <cell r="CK126">
            <v>11.2</v>
          </cell>
          <cell r="CL126">
            <v>11.4</v>
          </cell>
          <cell r="CM126">
            <v>11.6</v>
          </cell>
          <cell r="CN126">
            <v>11.8</v>
          </cell>
          <cell r="CO126">
            <v>12</v>
          </cell>
          <cell r="CP126">
            <v>12.2</v>
          </cell>
          <cell r="CQ126">
            <v>12.4</v>
          </cell>
          <cell r="CR126">
            <v>12.6</v>
          </cell>
          <cell r="CS126">
            <v>12.8</v>
          </cell>
          <cell r="CT126">
            <v>13</v>
          </cell>
          <cell r="CU126">
            <v>13.2</v>
          </cell>
          <cell r="CV126">
            <v>13.4</v>
          </cell>
          <cell r="CW126">
            <v>13.6</v>
          </cell>
          <cell r="CX126">
            <v>13.8</v>
          </cell>
          <cell r="CY126">
            <v>14</v>
          </cell>
          <cell r="CZ126">
            <v>14.2</v>
          </cell>
        </row>
        <row r="127">
          <cell r="A127">
            <v>40513</v>
          </cell>
          <cell r="B127">
            <v>-1.7785964148750009</v>
          </cell>
          <cell r="C127">
            <v>-1.7482952255625008</v>
          </cell>
          <cell r="D127">
            <v>-1.7179940362500008</v>
          </cell>
          <cell r="E127">
            <v>-1.6876928469375008</v>
          </cell>
          <cell r="F127">
            <v>-1.6573916576250007</v>
          </cell>
          <cell r="G127">
            <v>-1.6270904683125007</v>
          </cell>
          <cell r="H127">
            <v>-1.5967892790000007</v>
          </cell>
          <cell r="I127">
            <v>-1.5664880896875006</v>
          </cell>
          <cell r="J127">
            <v>-1.5361869003750006</v>
          </cell>
          <cell r="K127">
            <v>-1.5058857110625006</v>
          </cell>
          <cell r="L127">
            <v>-1.4755845217500005</v>
          </cell>
          <cell r="M127">
            <v>-1.4452833324375005</v>
          </cell>
          <cell r="N127">
            <v>-1.4149821431250005</v>
          </cell>
          <cell r="O127">
            <v>-1.3846809538125004</v>
          </cell>
          <cell r="P127">
            <v>-1.3543797645000004</v>
          </cell>
          <cell r="Q127">
            <v>-1.3240785751875004</v>
          </cell>
          <cell r="R127">
            <v>-1.2937773858750004</v>
          </cell>
          <cell r="S127">
            <v>-1.2634761965625003</v>
          </cell>
          <cell r="T127">
            <v>-1.2331750072500003</v>
          </cell>
          <cell r="U127">
            <v>-1.2028738179375003</v>
          </cell>
          <cell r="V127">
            <v>-1.1725726286250002</v>
          </cell>
          <cell r="W127">
            <v>-1.1422714393125002</v>
          </cell>
          <cell r="X127">
            <v>-1.1119702500000002</v>
          </cell>
          <cell r="Y127">
            <v>-1.0832351250000003</v>
          </cell>
          <cell r="Z127">
            <v>-1.0545000000000002</v>
          </cell>
          <cell r="AA127">
            <v>-1.0272500000000002</v>
          </cell>
          <cell r="AB127">
            <v>-1</v>
          </cell>
          <cell r="AC127">
            <v>-0.8</v>
          </cell>
          <cell r="AD127">
            <v>-0.6</v>
          </cell>
          <cell r="AE127">
            <v>-0.4</v>
          </cell>
          <cell r="AF127">
            <v>-0.2</v>
          </cell>
          <cell r="AG127">
            <v>0</v>
          </cell>
          <cell r="AH127">
            <v>0.2</v>
          </cell>
          <cell r="AI127">
            <v>0.4</v>
          </cell>
          <cell r="AJ127">
            <v>0.6</v>
          </cell>
          <cell r="AK127">
            <v>0.8</v>
          </cell>
          <cell r="AL127">
            <v>1</v>
          </cell>
          <cell r="AM127">
            <v>1.2</v>
          </cell>
          <cell r="AN127">
            <v>1.4</v>
          </cell>
          <cell r="AO127">
            <v>1.6</v>
          </cell>
          <cell r="AP127">
            <v>1.8</v>
          </cell>
          <cell r="AQ127">
            <v>2</v>
          </cell>
          <cell r="AR127">
            <v>2.2000000000000002</v>
          </cell>
          <cell r="AS127">
            <v>2.4</v>
          </cell>
          <cell r="AT127">
            <v>2.6</v>
          </cell>
          <cell r="AU127">
            <v>2.8</v>
          </cell>
          <cell r="AV127">
            <v>3</v>
          </cell>
          <cell r="AW127">
            <v>3.2</v>
          </cell>
          <cell r="AX127">
            <v>3.4</v>
          </cell>
          <cell r="AY127">
            <v>3.6</v>
          </cell>
          <cell r="AZ127">
            <v>3.8</v>
          </cell>
          <cell r="BA127">
            <v>4</v>
          </cell>
          <cell r="BB127">
            <v>4.2</v>
          </cell>
          <cell r="BC127">
            <v>4.4000000000000004</v>
          </cell>
          <cell r="BD127">
            <v>4.5999999999999996</v>
          </cell>
          <cell r="BE127">
            <v>4.8</v>
          </cell>
          <cell r="BF127">
            <v>5</v>
          </cell>
          <cell r="BG127">
            <v>5.2</v>
          </cell>
          <cell r="BH127">
            <v>5.4</v>
          </cell>
          <cell r="BI127">
            <v>5.6</v>
          </cell>
          <cell r="BJ127">
            <v>5.8</v>
          </cell>
          <cell r="BK127">
            <v>6</v>
          </cell>
          <cell r="BL127">
            <v>6.2</v>
          </cell>
          <cell r="BM127">
            <v>6.4</v>
          </cell>
          <cell r="BN127">
            <v>6.6</v>
          </cell>
          <cell r="BO127">
            <v>6.8</v>
          </cell>
          <cell r="BP127">
            <v>7</v>
          </cell>
          <cell r="BQ127">
            <v>7.2</v>
          </cell>
          <cell r="BR127">
            <v>7.4</v>
          </cell>
          <cell r="BS127">
            <v>7.6</v>
          </cell>
          <cell r="BT127">
            <v>7.8</v>
          </cell>
          <cell r="BU127">
            <v>8</v>
          </cell>
          <cell r="BV127">
            <v>8.1999999999999993</v>
          </cell>
          <cell r="BW127">
            <v>8.4</v>
          </cell>
          <cell r="BX127">
            <v>8.6</v>
          </cell>
          <cell r="BY127">
            <v>8.7999999999999936</v>
          </cell>
          <cell r="BZ127">
            <v>9</v>
          </cell>
          <cell r="CA127">
            <v>9.1999999999999922</v>
          </cell>
          <cell r="CB127">
            <v>9.4</v>
          </cell>
          <cell r="CC127">
            <v>9.5999999999999908</v>
          </cell>
          <cell r="CD127">
            <v>9.8000000000000007</v>
          </cell>
          <cell r="CE127">
            <v>9.9999999999999893</v>
          </cell>
          <cell r="CF127">
            <v>10.199999999999999</v>
          </cell>
          <cell r="CG127">
            <v>10.4</v>
          </cell>
          <cell r="CH127">
            <v>10.6</v>
          </cell>
          <cell r="CI127">
            <v>10.8</v>
          </cell>
          <cell r="CJ127">
            <v>11</v>
          </cell>
          <cell r="CK127">
            <v>11.2</v>
          </cell>
          <cell r="CL127">
            <v>11.4</v>
          </cell>
          <cell r="CM127">
            <v>11.6</v>
          </cell>
          <cell r="CN127">
            <v>11.8</v>
          </cell>
          <cell r="CO127">
            <v>12</v>
          </cell>
          <cell r="CP127">
            <v>12.2</v>
          </cell>
          <cell r="CQ127">
            <v>12.4</v>
          </cell>
          <cell r="CR127">
            <v>12.6</v>
          </cell>
          <cell r="CS127">
            <v>12.8</v>
          </cell>
          <cell r="CT127">
            <v>13</v>
          </cell>
          <cell r="CU127">
            <v>13.2</v>
          </cell>
          <cell r="CV127">
            <v>13.4</v>
          </cell>
          <cell r="CW127">
            <v>13.6</v>
          </cell>
          <cell r="CX127">
            <v>13.8</v>
          </cell>
          <cell r="CY127">
            <v>14</v>
          </cell>
          <cell r="CZ127">
            <v>14.2</v>
          </cell>
        </row>
        <row r="128">
          <cell r="A128">
            <v>40544</v>
          </cell>
          <cell r="B128">
            <v>-1.7785964148750009</v>
          </cell>
          <cell r="C128">
            <v>-1.7482952255625008</v>
          </cell>
          <cell r="D128">
            <v>-1.7179940362500008</v>
          </cell>
          <cell r="E128">
            <v>-1.6876928469375008</v>
          </cell>
          <cell r="F128">
            <v>-1.6573916576250007</v>
          </cell>
          <cell r="G128">
            <v>-1.6270904683125007</v>
          </cell>
          <cell r="H128">
            <v>-1.5967892790000007</v>
          </cell>
          <cell r="I128">
            <v>-1.5664880896875006</v>
          </cell>
          <cell r="J128">
            <v>-1.5361869003750006</v>
          </cell>
          <cell r="K128">
            <v>-1.5058857110625006</v>
          </cell>
          <cell r="L128">
            <v>-1.4755845217500005</v>
          </cell>
          <cell r="M128">
            <v>-1.4452833324375005</v>
          </cell>
          <cell r="N128">
            <v>-1.4149821431250005</v>
          </cell>
          <cell r="O128">
            <v>-1.3846809538125004</v>
          </cell>
          <cell r="P128">
            <v>-1.3543797645000004</v>
          </cell>
          <cell r="Q128">
            <v>-1.3240785751875004</v>
          </cell>
          <cell r="R128">
            <v>-1.2937773858750004</v>
          </cell>
          <cell r="S128">
            <v>-1.2634761965625003</v>
          </cell>
          <cell r="T128">
            <v>-1.2331750072500003</v>
          </cell>
          <cell r="U128">
            <v>-1.2028738179375003</v>
          </cell>
          <cell r="V128">
            <v>-1.1725726286250002</v>
          </cell>
          <cell r="W128">
            <v>-1.1422714393125002</v>
          </cell>
          <cell r="X128">
            <v>-1.1119702500000002</v>
          </cell>
          <cell r="Y128">
            <v>-1.0832351250000003</v>
          </cell>
          <cell r="Z128">
            <v>-1.0545000000000002</v>
          </cell>
          <cell r="AA128">
            <v>-1.0272500000000002</v>
          </cell>
          <cell r="AB128">
            <v>-1</v>
          </cell>
          <cell r="AC128">
            <v>-0.8</v>
          </cell>
          <cell r="AD128">
            <v>-0.6</v>
          </cell>
          <cell r="AE128">
            <v>-0.4</v>
          </cell>
          <cell r="AF128">
            <v>-0.2</v>
          </cell>
          <cell r="AG128">
            <v>0</v>
          </cell>
          <cell r="AH128">
            <v>0.2</v>
          </cell>
          <cell r="AI128">
            <v>0.4</v>
          </cell>
          <cell r="AJ128">
            <v>0.6</v>
          </cell>
          <cell r="AK128">
            <v>0.8</v>
          </cell>
          <cell r="AL128">
            <v>1</v>
          </cell>
          <cell r="AM128">
            <v>1.2</v>
          </cell>
          <cell r="AN128">
            <v>1.4</v>
          </cell>
          <cell r="AO128">
            <v>1.6</v>
          </cell>
          <cell r="AP128">
            <v>1.8</v>
          </cell>
          <cell r="AQ128">
            <v>2</v>
          </cell>
          <cell r="AR128">
            <v>2.2000000000000002</v>
          </cell>
          <cell r="AS128">
            <v>2.4</v>
          </cell>
          <cell r="AT128">
            <v>2.6</v>
          </cell>
          <cell r="AU128">
            <v>2.8</v>
          </cell>
          <cell r="AV128">
            <v>3</v>
          </cell>
          <cell r="AW128">
            <v>3.2</v>
          </cell>
          <cell r="AX128">
            <v>3.4</v>
          </cell>
          <cell r="AY128">
            <v>3.6</v>
          </cell>
          <cell r="AZ128">
            <v>3.8</v>
          </cell>
          <cell r="BA128">
            <v>4</v>
          </cell>
          <cell r="BB128">
            <v>4.2</v>
          </cell>
          <cell r="BC128">
            <v>4.4000000000000004</v>
          </cell>
          <cell r="BD128">
            <v>4.5999999999999996</v>
          </cell>
          <cell r="BE128">
            <v>4.8</v>
          </cell>
          <cell r="BF128">
            <v>5</v>
          </cell>
          <cell r="BG128">
            <v>5.2</v>
          </cell>
          <cell r="BH128">
            <v>5.4</v>
          </cell>
          <cell r="BI128">
            <v>5.6</v>
          </cell>
          <cell r="BJ128">
            <v>5.8</v>
          </cell>
          <cell r="BK128">
            <v>6</v>
          </cell>
          <cell r="BL128">
            <v>6.2</v>
          </cell>
          <cell r="BM128">
            <v>6.4</v>
          </cell>
          <cell r="BN128">
            <v>6.6</v>
          </cell>
          <cell r="BO128">
            <v>6.8</v>
          </cell>
          <cell r="BP128">
            <v>7</v>
          </cell>
          <cell r="BQ128">
            <v>7.2</v>
          </cell>
          <cell r="BR128">
            <v>7.4</v>
          </cell>
          <cell r="BS128">
            <v>7.6</v>
          </cell>
          <cell r="BT128">
            <v>7.8</v>
          </cell>
          <cell r="BU128">
            <v>8</v>
          </cell>
          <cell r="BV128">
            <v>8.1999999999999993</v>
          </cell>
          <cell r="BW128">
            <v>8.4</v>
          </cell>
          <cell r="BX128">
            <v>8.6</v>
          </cell>
          <cell r="BY128">
            <v>8.7999999999999936</v>
          </cell>
          <cell r="BZ128">
            <v>9</v>
          </cell>
          <cell r="CA128">
            <v>9.1999999999999922</v>
          </cell>
          <cell r="CB128">
            <v>9.4</v>
          </cell>
          <cell r="CC128">
            <v>9.5999999999999908</v>
          </cell>
          <cell r="CD128">
            <v>9.8000000000000007</v>
          </cell>
          <cell r="CE128">
            <v>9.9999999999999893</v>
          </cell>
          <cell r="CF128">
            <v>10.199999999999999</v>
          </cell>
          <cell r="CG128">
            <v>10.4</v>
          </cell>
          <cell r="CH128">
            <v>10.6</v>
          </cell>
          <cell r="CI128">
            <v>10.8</v>
          </cell>
          <cell r="CJ128">
            <v>11</v>
          </cell>
          <cell r="CK128">
            <v>11.2</v>
          </cell>
          <cell r="CL128">
            <v>11.4</v>
          </cell>
          <cell r="CM128">
            <v>11.6</v>
          </cell>
          <cell r="CN128">
            <v>11.8</v>
          </cell>
          <cell r="CO128">
            <v>12</v>
          </cell>
          <cell r="CP128">
            <v>12.2</v>
          </cell>
          <cell r="CQ128">
            <v>12.4</v>
          </cell>
          <cell r="CR128">
            <v>12.6</v>
          </cell>
          <cell r="CS128">
            <v>12.8</v>
          </cell>
          <cell r="CT128">
            <v>13</v>
          </cell>
          <cell r="CU128">
            <v>13.2</v>
          </cell>
          <cell r="CV128">
            <v>13.4</v>
          </cell>
          <cell r="CW128">
            <v>13.6</v>
          </cell>
          <cell r="CX128">
            <v>13.8</v>
          </cell>
          <cell r="CY128">
            <v>14</v>
          </cell>
          <cell r="CZ128">
            <v>14.2</v>
          </cell>
        </row>
        <row r="129">
          <cell r="A129">
            <v>40575</v>
          </cell>
          <cell r="B129">
            <v>-1.7785964148750009</v>
          </cell>
          <cell r="C129">
            <v>-1.7482952255625008</v>
          </cell>
          <cell r="D129">
            <v>-1.7179940362500008</v>
          </cell>
          <cell r="E129">
            <v>-1.6876928469375008</v>
          </cell>
          <cell r="F129">
            <v>-1.6573916576250007</v>
          </cell>
          <cell r="G129">
            <v>-1.6270904683125007</v>
          </cell>
          <cell r="H129">
            <v>-1.5967892790000007</v>
          </cell>
          <cell r="I129">
            <v>-1.5664880896875006</v>
          </cell>
          <cell r="J129">
            <v>-1.5361869003750006</v>
          </cell>
          <cell r="K129">
            <v>-1.5058857110625006</v>
          </cell>
          <cell r="L129">
            <v>-1.4755845217500005</v>
          </cell>
          <cell r="M129">
            <v>-1.4452833324375005</v>
          </cell>
          <cell r="N129">
            <v>-1.4149821431250005</v>
          </cell>
          <cell r="O129">
            <v>-1.3846809538125004</v>
          </cell>
          <cell r="P129">
            <v>-1.3543797645000004</v>
          </cell>
          <cell r="Q129">
            <v>-1.3240785751875004</v>
          </cell>
          <cell r="R129">
            <v>-1.2937773858750004</v>
          </cell>
          <cell r="S129">
            <v>-1.2634761965625003</v>
          </cell>
          <cell r="T129">
            <v>-1.2331750072500003</v>
          </cell>
          <cell r="U129">
            <v>-1.2028738179375003</v>
          </cell>
          <cell r="V129">
            <v>-1.1725726286250002</v>
          </cell>
          <cell r="W129">
            <v>-1.1422714393125002</v>
          </cell>
          <cell r="X129">
            <v>-1.1119702500000002</v>
          </cell>
          <cell r="Y129">
            <v>-1.0832351250000003</v>
          </cell>
          <cell r="Z129">
            <v>-1.0545000000000002</v>
          </cell>
          <cell r="AA129">
            <v>-1.0272500000000002</v>
          </cell>
          <cell r="AB129">
            <v>-1</v>
          </cell>
          <cell r="AC129">
            <v>-0.8</v>
          </cell>
          <cell r="AD129">
            <v>-0.6</v>
          </cell>
          <cell r="AE129">
            <v>-0.4</v>
          </cell>
          <cell r="AF129">
            <v>-0.2</v>
          </cell>
          <cell r="AG129">
            <v>0</v>
          </cell>
          <cell r="AH129">
            <v>0.2</v>
          </cell>
          <cell r="AI129">
            <v>0.4</v>
          </cell>
          <cell r="AJ129">
            <v>0.6</v>
          </cell>
          <cell r="AK129">
            <v>0.8</v>
          </cell>
          <cell r="AL129">
            <v>1</v>
          </cell>
          <cell r="AM129">
            <v>1.2</v>
          </cell>
          <cell r="AN129">
            <v>1.4</v>
          </cell>
          <cell r="AO129">
            <v>1.6</v>
          </cell>
          <cell r="AP129">
            <v>1.8</v>
          </cell>
          <cell r="AQ129">
            <v>2</v>
          </cell>
          <cell r="AR129">
            <v>2.2000000000000002</v>
          </cell>
          <cell r="AS129">
            <v>2.4</v>
          </cell>
          <cell r="AT129">
            <v>2.6</v>
          </cell>
          <cell r="AU129">
            <v>2.8</v>
          </cell>
          <cell r="AV129">
            <v>3</v>
          </cell>
          <cell r="AW129">
            <v>3.2</v>
          </cell>
          <cell r="AX129">
            <v>3.4</v>
          </cell>
          <cell r="AY129">
            <v>3.6</v>
          </cell>
          <cell r="AZ129">
            <v>3.8</v>
          </cell>
          <cell r="BA129">
            <v>4</v>
          </cell>
          <cell r="BB129">
            <v>4.2</v>
          </cell>
          <cell r="BC129">
            <v>4.4000000000000004</v>
          </cell>
          <cell r="BD129">
            <v>4.5999999999999996</v>
          </cell>
          <cell r="BE129">
            <v>4.8</v>
          </cell>
          <cell r="BF129">
            <v>5</v>
          </cell>
          <cell r="BG129">
            <v>5.2</v>
          </cell>
          <cell r="BH129">
            <v>5.4</v>
          </cell>
          <cell r="BI129">
            <v>5.6</v>
          </cell>
          <cell r="BJ129">
            <v>5.8</v>
          </cell>
          <cell r="BK129">
            <v>6</v>
          </cell>
          <cell r="BL129">
            <v>6.2</v>
          </cell>
          <cell r="BM129">
            <v>6.4</v>
          </cell>
          <cell r="BN129">
            <v>6.6</v>
          </cell>
          <cell r="BO129">
            <v>6.8</v>
          </cell>
          <cell r="BP129">
            <v>7</v>
          </cell>
          <cell r="BQ129">
            <v>7.2</v>
          </cell>
          <cell r="BR129">
            <v>7.4</v>
          </cell>
          <cell r="BS129">
            <v>7.6</v>
          </cell>
          <cell r="BT129">
            <v>7.8</v>
          </cell>
          <cell r="BU129">
            <v>8</v>
          </cell>
          <cell r="BV129">
            <v>8.1999999999999993</v>
          </cell>
          <cell r="BW129">
            <v>8.4</v>
          </cell>
          <cell r="BX129">
            <v>8.6</v>
          </cell>
          <cell r="BY129">
            <v>8.7999999999999936</v>
          </cell>
          <cell r="BZ129">
            <v>9</v>
          </cell>
          <cell r="CA129">
            <v>9.1999999999999922</v>
          </cell>
          <cell r="CB129">
            <v>9.4</v>
          </cell>
          <cell r="CC129">
            <v>9.5999999999999908</v>
          </cell>
          <cell r="CD129">
            <v>9.8000000000000007</v>
          </cell>
          <cell r="CE129">
            <v>9.9999999999999893</v>
          </cell>
          <cell r="CF129">
            <v>10.199999999999999</v>
          </cell>
          <cell r="CG129">
            <v>10.4</v>
          </cell>
          <cell r="CH129">
            <v>10.6</v>
          </cell>
          <cell r="CI129">
            <v>10.8</v>
          </cell>
          <cell r="CJ129">
            <v>11</v>
          </cell>
          <cell r="CK129">
            <v>11.2</v>
          </cell>
          <cell r="CL129">
            <v>11.4</v>
          </cell>
          <cell r="CM129">
            <v>11.6</v>
          </cell>
          <cell r="CN129">
            <v>11.8</v>
          </cell>
          <cell r="CO129">
            <v>12</v>
          </cell>
          <cell r="CP129">
            <v>12.2</v>
          </cell>
          <cell r="CQ129">
            <v>12.4</v>
          </cell>
          <cell r="CR129">
            <v>12.6</v>
          </cell>
          <cell r="CS129">
            <v>12.8</v>
          </cell>
          <cell r="CT129">
            <v>13</v>
          </cell>
          <cell r="CU129">
            <v>13.2</v>
          </cell>
          <cell r="CV129">
            <v>13.4</v>
          </cell>
          <cell r="CW129">
            <v>13.6</v>
          </cell>
          <cell r="CX129">
            <v>13.8</v>
          </cell>
          <cell r="CY129">
            <v>14</v>
          </cell>
          <cell r="CZ129">
            <v>14.2</v>
          </cell>
        </row>
        <row r="130">
          <cell r="A130">
            <v>40603</v>
          </cell>
          <cell r="B130">
            <v>-1.7785964148750009</v>
          </cell>
          <cell r="C130">
            <v>-1.7482952255625008</v>
          </cell>
          <cell r="D130">
            <v>-1.7179940362500008</v>
          </cell>
          <cell r="E130">
            <v>-1.6876928469375008</v>
          </cell>
          <cell r="F130">
            <v>-1.6573916576250007</v>
          </cell>
          <cell r="G130">
            <v>-1.6270904683125007</v>
          </cell>
          <cell r="H130">
            <v>-1.5967892790000007</v>
          </cell>
          <cell r="I130">
            <v>-1.5664880896875006</v>
          </cell>
          <cell r="J130">
            <v>-1.5361869003750006</v>
          </cell>
          <cell r="K130">
            <v>-1.5058857110625006</v>
          </cell>
          <cell r="L130">
            <v>-1.4755845217500005</v>
          </cell>
          <cell r="M130">
            <v>-1.4452833324375005</v>
          </cell>
          <cell r="N130">
            <v>-1.4149821431250005</v>
          </cell>
          <cell r="O130">
            <v>-1.3846809538125004</v>
          </cell>
          <cell r="P130">
            <v>-1.3543797645000004</v>
          </cell>
          <cell r="Q130">
            <v>-1.3240785751875004</v>
          </cell>
          <cell r="R130">
            <v>-1.2937773858750004</v>
          </cell>
          <cell r="S130">
            <v>-1.2634761965625003</v>
          </cell>
          <cell r="T130">
            <v>-1.2331750072500003</v>
          </cell>
          <cell r="U130">
            <v>-1.2028738179375003</v>
          </cell>
          <cell r="V130">
            <v>-1.1725726286250002</v>
          </cell>
          <cell r="W130">
            <v>-1.1422714393125002</v>
          </cell>
          <cell r="X130">
            <v>-1.1119702500000002</v>
          </cell>
          <cell r="Y130">
            <v>-1.0832351250000003</v>
          </cell>
          <cell r="Z130">
            <v>-1.0545000000000002</v>
          </cell>
          <cell r="AA130">
            <v>-1.0272500000000002</v>
          </cell>
          <cell r="AB130">
            <v>-1</v>
          </cell>
          <cell r="AC130">
            <v>-0.8</v>
          </cell>
          <cell r="AD130">
            <v>-0.6</v>
          </cell>
          <cell r="AE130">
            <v>-0.4</v>
          </cell>
          <cell r="AF130">
            <v>-0.2</v>
          </cell>
          <cell r="AG130">
            <v>0</v>
          </cell>
          <cell r="AH130">
            <v>0.2</v>
          </cell>
          <cell r="AI130">
            <v>0.4</v>
          </cell>
          <cell r="AJ130">
            <v>0.6</v>
          </cell>
          <cell r="AK130">
            <v>0.8</v>
          </cell>
          <cell r="AL130">
            <v>1</v>
          </cell>
          <cell r="AM130">
            <v>1.2</v>
          </cell>
          <cell r="AN130">
            <v>1.4</v>
          </cell>
          <cell r="AO130">
            <v>1.6</v>
          </cell>
          <cell r="AP130">
            <v>1.8</v>
          </cell>
          <cell r="AQ130">
            <v>2</v>
          </cell>
          <cell r="AR130">
            <v>2.2000000000000002</v>
          </cell>
          <cell r="AS130">
            <v>2.4</v>
          </cell>
          <cell r="AT130">
            <v>2.6</v>
          </cell>
          <cell r="AU130">
            <v>2.8</v>
          </cell>
          <cell r="AV130">
            <v>3</v>
          </cell>
          <cell r="AW130">
            <v>3.2</v>
          </cell>
          <cell r="AX130">
            <v>3.4</v>
          </cell>
          <cell r="AY130">
            <v>3.6</v>
          </cell>
          <cell r="AZ130">
            <v>3.8</v>
          </cell>
          <cell r="BA130">
            <v>4</v>
          </cell>
          <cell r="BB130">
            <v>4.2</v>
          </cell>
          <cell r="BC130">
            <v>4.4000000000000004</v>
          </cell>
          <cell r="BD130">
            <v>4.5999999999999996</v>
          </cell>
          <cell r="BE130">
            <v>4.8</v>
          </cell>
          <cell r="BF130">
            <v>5</v>
          </cell>
          <cell r="BG130">
            <v>5.2</v>
          </cell>
          <cell r="BH130">
            <v>5.4</v>
          </cell>
          <cell r="BI130">
            <v>5.6</v>
          </cell>
          <cell r="BJ130">
            <v>5.8</v>
          </cell>
          <cell r="BK130">
            <v>6</v>
          </cell>
          <cell r="BL130">
            <v>6.2</v>
          </cell>
          <cell r="BM130">
            <v>6.4</v>
          </cell>
          <cell r="BN130">
            <v>6.6</v>
          </cell>
          <cell r="BO130">
            <v>6.8</v>
          </cell>
          <cell r="BP130">
            <v>7</v>
          </cell>
          <cell r="BQ130">
            <v>7.2</v>
          </cell>
          <cell r="BR130">
            <v>7.4</v>
          </cell>
          <cell r="BS130">
            <v>7.6</v>
          </cell>
          <cell r="BT130">
            <v>7.8</v>
          </cell>
          <cell r="BU130">
            <v>8</v>
          </cell>
          <cell r="BV130">
            <v>8.1999999999999993</v>
          </cell>
          <cell r="BW130">
            <v>8.4</v>
          </cell>
          <cell r="BX130">
            <v>8.6</v>
          </cell>
          <cell r="BY130">
            <v>8.7999999999999936</v>
          </cell>
          <cell r="BZ130">
            <v>9</v>
          </cell>
          <cell r="CA130">
            <v>9.1999999999999922</v>
          </cell>
          <cell r="CB130">
            <v>9.4</v>
          </cell>
          <cell r="CC130">
            <v>9.5999999999999908</v>
          </cell>
          <cell r="CD130">
            <v>9.8000000000000007</v>
          </cell>
          <cell r="CE130">
            <v>9.9999999999999893</v>
          </cell>
          <cell r="CF130">
            <v>10.199999999999999</v>
          </cell>
          <cell r="CG130">
            <v>10.4</v>
          </cell>
          <cell r="CH130">
            <v>10.6</v>
          </cell>
          <cell r="CI130">
            <v>10.8</v>
          </cell>
          <cell r="CJ130">
            <v>11</v>
          </cell>
          <cell r="CK130">
            <v>11.2</v>
          </cell>
          <cell r="CL130">
            <v>11.4</v>
          </cell>
          <cell r="CM130">
            <v>11.6</v>
          </cell>
          <cell r="CN130">
            <v>11.8</v>
          </cell>
          <cell r="CO130">
            <v>12</v>
          </cell>
          <cell r="CP130">
            <v>12.2</v>
          </cell>
          <cell r="CQ130">
            <v>12.4</v>
          </cell>
          <cell r="CR130">
            <v>12.6</v>
          </cell>
          <cell r="CS130">
            <v>12.8</v>
          </cell>
          <cell r="CT130">
            <v>13</v>
          </cell>
          <cell r="CU130">
            <v>13.2</v>
          </cell>
          <cell r="CV130">
            <v>13.4</v>
          </cell>
          <cell r="CW130">
            <v>13.6</v>
          </cell>
          <cell r="CX130">
            <v>13.8</v>
          </cell>
          <cell r="CY130">
            <v>14</v>
          </cell>
          <cell r="CZ130">
            <v>14.2</v>
          </cell>
        </row>
        <row r="131">
          <cell r="A131">
            <v>40634</v>
          </cell>
          <cell r="B131">
            <v>-1.7785964148750009</v>
          </cell>
          <cell r="C131">
            <v>-1.7482952255625008</v>
          </cell>
          <cell r="D131">
            <v>-1.7179940362500008</v>
          </cell>
          <cell r="E131">
            <v>-1.6876928469375008</v>
          </cell>
          <cell r="F131">
            <v>-1.6573916576250007</v>
          </cell>
          <cell r="G131">
            <v>-1.6270904683125007</v>
          </cell>
          <cell r="H131">
            <v>-1.5967892790000007</v>
          </cell>
          <cell r="I131">
            <v>-1.5664880896875006</v>
          </cell>
          <cell r="J131">
            <v>-1.5361869003750006</v>
          </cell>
          <cell r="K131">
            <v>-1.5058857110625006</v>
          </cell>
          <cell r="L131">
            <v>-1.4755845217500005</v>
          </cell>
          <cell r="M131">
            <v>-1.4452833324375005</v>
          </cell>
          <cell r="N131">
            <v>-1.4149821431250005</v>
          </cell>
          <cell r="O131">
            <v>-1.3846809538125004</v>
          </cell>
          <cell r="P131">
            <v>-1.3543797645000004</v>
          </cell>
          <cell r="Q131">
            <v>-1.3240785751875004</v>
          </cell>
          <cell r="R131">
            <v>-1.2937773858750004</v>
          </cell>
          <cell r="S131">
            <v>-1.2634761965625003</v>
          </cell>
          <cell r="T131">
            <v>-1.2331750072500003</v>
          </cell>
          <cell r="U131">
            <v>-1.2028738179375003</v>
          </cell>
          <cell r="V131">
            <v>-1.1725726286250002</v>
          </cell>
          <cell r="W131">
            <v>-1.1422714393125002</v>
          </cell>
          <cell r="X131">
            <v>-1.1119702500000002</v>
          </cell>
          <cell r="Y131">
            <v>-1.0832351250000003</v>
          </cell>
          <cell r="Z131">
            <v>-1.0545000000000002</v>
          </cell>
          <cell r="AA131">
            <v>-1.0272500000000002</v>
          </cell>
          <cell r="AB131">
            <v>-1</v>
          </cell>
          <cell r="AC131">
            <v>-0.8</v>
          </cell>
          <cell r="AD131">
            <v>-0.6</v>
          </cell>
          <cell r="AE131">
            <v>-0.4</v>
          </cell>
          <cell r="AF131">
            <v>-0.2</v>
          </cell>
          <cell r="AG131">
            <v>0</v>
          </cell>
          <cell r="AH131">
            <v>0.2</v>
          </cell>
          <cell r="AI131">
            <v>0.4</v>
          </cell>
          <cell r="AJ131">
            <v>0.6</v>
          </cell>
          <cell r="AK131">
            <v>0.8</v>
          </cell>
          <cell r="AL131">
            <v>1</v>
          </cell>
          <cell r="AM131">
            <v>1.2</v>
          </cell>
          <cell r="AN131">
            <v>1.4</v>
          </cell>
          <cell r="AO131">
            <v>1.6</v>
          </cell>
          <cell r="AP131">
            <v>1.8</v>
          </cell>
          <cell r="AQ131">
            <v>2</v>
          </cell>
          <cell r="AR131">
            <v>2.2000000000000002</v>
          </cell>
          <cell r="AS131">
            <v>2.4</v>
          </cell>
          <cell r="AT131">
            <v>2.6</v>
          </cell>
          <cell r="AU131">
            <v>2.8</v>
          </cell>
          <cell r="AV131">
            <v>3</v>
          </cell>
          <cell r="AW131">
            <v>3.2</v>
          </cell>
          <cell r="AX131">
            <v>3.4</v>
          </cell>
          <cell r="AY131">
            <v>3.6</v>
          </cell>
          <cell r="AZ131">
            <v>3.8</v>
          </cell>
          <cell r="BA131">
            <v>4</v>
          </cell>
          <cell r="BB131">
            <v>4.2</v>
          </cell>
          <cell r="BC131">
            <v>4.4000000000000004</v>
          </cell>
          <cell r="BD131">
            <v>4.5999999999999996</v>
          </cell>
          <cell r="BE131">
            <v>4.8</v>
          </cell>
          <cell r="BF131">
            <v>5</v>
          </cell>
          <cell r="BG131">
            <v>5.2</v>
          </cell>
          <cell r="BH131">
            <v>5.4</v>
          </cell>
          <cell r="BI131">
            <v>5.6</v>
          </cell>
          <cell r="BJ131">
            <v>5.8</v>
          </cell>
          <cell r="BK131">
            <v>6</v>
          </cell>
          <cell r="BL131">
            <v>6.2</v>
          </cell>
          <cell r="BM131">
            <v>6.4</v>
          </cell>
          <cell r="BN131">
            <v>6.6</v>
          </cell>
          <cell r="BO131">
            <v>6.8</v>
          </cell>
          <cell r="BP131">
            <v>7</v>
          </cell>
          <cell r="BQ131">
            <v>7.2</v>
          </cell>
          <cell r="BR131">
            <v>7.4</v>
          </cell>
          <cell r="BS131">
            <v>7.6</v>
          </cell>
          <cell r="BT131">
            <v>7.8</v>
          </cell>
          <cell r="BU131">
            <v>8</v>
          </cell>
          <cell r="BV131">
            <v>8.1999999999999993</v>
          </cell>
          <cell r="BW131">
            <v>8.4</v>
          </cell>
          <cell r="BX131">
            <v>8.6</v>
          </cell>
          <cell r="BY131">
            <v>8.7999999999999936</v>
          </cell>
          <cell r="BZ131">
            <v>9</v>
          </cell>
          <cell r="CA131">
            <v>9.1999999999999922</v>
          </cell>
          <cell r="CB131">
            <v>9.4</v>
          </cell>
          <cell r="CC131">
            <v>9.5999999999999908</v>
          </cell>
          <cell r="CD131">
            <v>9.8000000000000007</v>
          </cell>
          <cell r="CE131">
            <v>9.9999999999999893</v>
          </cell>
          <cell r="CF131">
            <v>10.199999999999999</v>
          </cell>
          <cell r="CG131">
            <v>10.4</v>
          </cell>
          <cell r="CH131">
            <v>10.6</v>
          </cell>
          <cell r="CI131">
            <v>10.8</v>
          </cell>
          <cell r="CJ131">
            <v>11</v>
          </cell>
          <cell r="CK131">
            <v>11.2</v>
          </cell>
          <cell r="CL131">
            <v>11.4</v>
          </cell>
          <cell r="CM131">
            <v>11.6</v>
          </cell>
          <cell r="CN131">
            <v>11.8</v>
          </cell>
          <cell r="CO131">
            <v>12</v>
          </cell>
          <cell r="CP131">
            <v>12.2</v>
          </cell>
          <cell r="CQ131">
            <v>12.4</v>
          </cell>
          <cell r="CR131">
            <v>12.6</v>
          </cell>
          <cell r="CS131">
            <v>12.8</v>
          </cell>
          <cell r="CT131">
            <v>13</v>
          </cell>
          <cell r="CU131">
            <v>13.2</v>
          </cell>
          <cell r="CV131">
            <v>13.4</v>
          </cell>
          <cell r="CW131">
            <v>13.6</v>
          </cell>
          <cell r="CX131">
            <v>13.8</v>
          </cell>
          <cell r="CY131">
            <v>14</v>
          </cell>
          <cell r="CZ131">
            <v>14.2</v>
          </cell>
        </row>
        <row r="132">
          <cell r="A132">
            <v>40664</v>
          </cell>
          <cell r="B132">
            <v>-1.7785964148750009</v>
          </cell>
          <cell r="C132">
            <v>-1.7482952255625008</v>
          </cell>
          <cell r="D132">
            <v>-1.7179940362500008</v>
          </cell>
          <cell r="E132">
            <v>-1.6876928469375008</v>
          </cell>
          <cell r="F132">
            <v>-1.6573916576250007</v>
          </cell>
          <cell r="G132">
            <v>-1.6270904683125007</v>
          </cell>
          <cell r="H132">
            <v>-1.5967892790000007</v>
          </cell>
          <cell r="I132">
            <v>-1.5664880896875006</v>
          </cell>
          <cell r="J132">
            <v>-1.5361869003750006</v>
          </cell>
          <cell r="K132">
            <v>-1.5058857110625006</v>
          </cell>
          <cell r="L132">
            <v>-1.4755845217500005</v>
          </cell>
          <cell r="M132">
            <v>-1.4452833324375005</v>
          </cell>
          <cell r="N132">
            <v>-1.4149821431250005</v>
          </cell>
          <cell r="O132">
            <v>-1.3846809538125004</v>
          </cell>
          <cell r="P132">
            <v>-1.3543797645000004</v>
          </cell>
          <cell r="Q132">
            <v>-1.3240785751875004</v>
          </cell>
          <cell r="R132">
            <v>-1.2937773858750004</v>
          </cell>
          <cell r="S132">
            <v>-1.2634761965625003</v>
          </cell>
          <cell r="T132">
            <v>-1.2331750072500003</v>
          </cell>
          <cell r="U132">
            <v>-1.2028738179375003</v>
          </cell>
          <cell r="V132">
            <v>-1.1725726286250002</v>
          </cell>
          <cell r="W132">
            <v>-1.1422714393125002</v>
          </cell>
          <cell r="X132">
            <v>-1.1119702500000002</v>
          </cell>
          <cell r="Y132">
            <v>-1.0832351250000003</v>
          </cell>
          <cell r="Z132">
            <v>-1.0545000000000002</v>
          </cell>
          <cell r="AA132">
            <v>-1.0272500000000002</v>
          </cell>
          <cell r="AB132">
            <v>-1</v>
          </cell>
          <cell r="AC132">
            <v>-0.8</v>
          </cell>
          <cell r="AD132">
            <v>-0.6</v>
          </cell>
          <cell r="AE132">
            <v>-0.4</v>
          </cell>
          <cell r="AF132">
            <v>-0.2</v>
          </cell>
          <cell r="AG132">
            <v>0</v>
          </cell>
          <cell r="AH132">
            <v>0.2</v>
          </cell>
          <cell r="AI132">
            <v>0.4</v>
          </cell>
          <cell r="AJ132">
            <v>0.6</v>
          </cell>
          <cell r="AK132">
            <v>0.8</v>
          </cell>
          <cell r="AL132">
            <v>1</v>
          </cell>
          <cell r="AM132">
            <v>1.2</v>
          </cell>
          <cell r="AN132">
            <v>1.4</v>
          </cell>
          <cell r="AO132">
            <v>1.6</v>
          </cell>
          <cell r="AP132">
            <v>1.8</v>
          </cell>
          <cell r="AQ132">
            <v>2</v>
          </cell>
          <cell r="AR132">
            <v>2.2000000000000002</v>
          </cell>
          <cell r="AS132">
            <v>2.4</v>
          </cell>
          <cell r="AT132">
            <v>2.6</v>
          </cell>
          <cell r="AU132">
            <v>2.8</v>
          </cell>
          <cell r="AV132">
            <v>3</v>
          </cell>
          <cell r="AW132">
            <v>3.2</v>
          </cell>
          <cell r="AX132">
            <v>3.4</v>
          </cell>
          <cell r="AY132">
            <v>3.6</v>
          </cell>
          <cell r="AZ132">
            <v>3.8</v>
          </cell>
          <cell r="BA132">
            <v>4</v>
          </cell>
          <cell r="BB132">
            <v>4.2</v>
          </cell>
          <cell r="BC132">
            <v>4.4000000000000004</v>
          </cell>
          <cell r="BD132">
            <v>4.5999999999999996</v>
          </cell>
          <cell r="BE132">
            <v>4.8</v>
          </cell>
          <cell r="BF132">
            <v>5</v>
          </cell>
          <cell r="BG132">
            <v>5.2</v>
          </cell>
          <cell r="BH132">
            <v>5.4</v>
          </cell>
          <cell r="BI132">
            <v>5.6</v>
          </cell>
          <cell r="BJ132">
            <v>5.8</v>
          </cell>
          <cell r="BK132">
            <v>6</v>
          </cell>
          <cell r="BL132">
            <v>6.2</v>
          </cell>
          <cell r="BM132">
            <v>6.4</v>
          </cell>
          <cell r="BN132">
            <v>6.6</v>
          </cell>
          <cell r="BO132">
            <v>6.8</v>
          </cell>
          <cell r="BP132">
            <v>7</v>
          </cell>
          <cell r="BQ132">
            <v>7.2</v>
          </cell>
          <cell r="BR132">
            <v>7.4</v>
          </cell>
          <cell r="BS132">
            <v>7.6</v>
          </cell>
          <cell r="BT132">
            <v>7.8</v>
          </cell>
          <cell r="BU132">
            <v>8</v>
          </cell>
          <cell r="BV132">
            <v>8.1999999999999993</v>
          </cell>
          <cell r="BW132">
            <v>8.4</v>
          </cell>
          <cell r="BX132">
            <v>8.6</v>
          </cell>
          <cell r="BY132">
            <v>8.7999999999999936</v>
          </cell>
          <cell r="BZ132">
            <v>9</v>
          </cell>
          <cell r="CA132">
            <v>9.1999999999999922</v>
          </cell>
          <cell r="CB132">
            <v>9.4</v>
          </cell>
          <cell r="CC132">
            <v>9.5999999999999908</v>
          </cell>
          <cell r="CD132">
            <v>9.8000000000000007</v>
          </cell>
          <cell r="CE132">
            <v>9.9999999999999893</v>
          </cell>
          <cell r="CF132">
            <v>10.199999999999999</v>
          </cell>
          <cell r="CG132">
            <v>10.4</v>
          </cell>
          <cell r="CH132">
            <v>10.6</v>
          </cell>
          <cell r="CI132">
            <v>10.8</v>
          </cell>
          <cell r="CJ132">
            <v>11</v>
          </cell>
          <cell r="CK132">
            <v>11.2</v>
          </cell>
          <cell r="CL132">
            <v>11.4</v>
          </cell>
          <cell r="CM132">
            <v>11.6</v>
          </cell>
          <cell r="CN132">
            <v>11.8</v>
          </cell>
          <cell r="CO132">
            <v>12</v>
          </cell>
          <cell r="CP132">
            <v>12.2</v>
          </cell>
          <cell r="CQ132">
            <v>12.4</v>
          </cell>
          <cell r="CR132">
            <v>12.6</v>
          </cell>
          <cell r="CS132">
            <v>12.8</v>
          </cell>
          <cell r="CT132">
            <v>13</v>
          </cell>
          <cell r="CU132">
            <v>13.2</v>
          </cell>
          <cell r="CV132">
            <v>13.4</v>
          </cell>
          <cell r="CW132">
            <v>13.6</v>
          </cell>
          <cell r="CX132">
            <v>13.8</v>
          </cell>
          <cell r="CY132">
            <v>14</v>
          </cell>
          <cell r="CZ132">
            <v>14.2</v>
          </cell>
        </row>
        <row r="133">
          <cell r="A133">
            <v>40695</v>
          </cell>
          <cell r="B133">
            <v>-1.7785964148750009</v>
          </cell>
          <cell r="C133">
            <v>-1.7482952255625008</v>
          </cell>
          <cell r="D133">
            <v>-1.7179940362500008</v>
          </cell>
          <cell r="E133">
            <v>-1.6876928469375008</v>
          </cell>
          <cell r="F133">
            <v>-1.6573916576250007</v>
          </cell>
          <cell r="G133">
            <v>-1.6270904683125007</v>
          </cell>
          <cell r="H133">
            <v>-1.5967892790000007</v>
          </cell>
          <cell r="I133">
            <v>-1.5664880896875006</v>
          </cell>
          <cell r="J133">
            <v>-1.5361869003750006</v>
          </cell>
          <cell r="K133">
            <v>-1.5058857110625006</v>
          </cell>
          <cell r="L133">
            <v>-1.4755845217500005</v>
          </cell>
          <cell r="M133">
            <v>-1.4452833324375005</v>
          </cell>
          <cell r="N133">
            <v>-1.4149821431250005</v>
          </cell>
          <cell r="O133">
            <v>-1.3846809538125004</v>
          </cell>
          <cell r="P133">
            <v>-1.3543797645000004</v>
          </cell>
          <cell r="Q133">
            <v>-1.3240785751875004</v>
          </cell>
          <cell r="R133">
            <v>-1.2937773858750004</v>
          </cell>
          <cell r="S133">
            <v>-1.2634761965625003</v>
          </cell>
          <cell r="T133">
            <v>-1.2331750072500003</v>
          </cell>
          <cell r="U133">
            <v>-1.2028738179375003</v>
          </cell>
          <cell r="V133">
            <v>-1.1725726286250002</v>
          </cell>
          <cell r="W133">
            <v>-1.1422714393125002</v>
          </cell>
          <cell r="X133">
            <v>-1.1119702500000002</v>
          </cell>
          <cell r="Y133">
            <v>-1.0832351250000003</v>
          </cell>
          <cell r="Z133">
            <v>-1.0545000000000002</v>
          </cell>
          <cell r="AA133">
            <v>-1.0272500000000002</v>
          </cell>
          <cell r="AB133">
            <v>-1</v>
          </cell>
          <cell r="AC133">
            <v>-0.8</v>
          </cell>
          <cell r="AD133">
            <v>-0.6</v>
          </cell>
          <cell r="AE133">
            <v>-0.4</v>
          </cell>
          <cell r="AF133">
            <v>-0.2</v>
          </cell>
          <cell r="AG133">
            <v>0</v>
          </cell>
          <cell r="AH133">
            <v>0.2</v>
          </cell>
          <cell r="AI133">
            <v>0.4</v>
          </cell>
          <cell r="AJ133">
            <v>0.6</v>
          </cell>
          <cell r="AK133">
            <v>0.8</v>
          </cell>
          <cell r="AL133">
            <v>1</v>
          </cell>
          <cell r="AM133">
            <v>1.2</v>
          </cell>
          <cell r="AN133">
            <v>1.4</v>
          </cell>
          <cell r="AO133">
            <v>1.6</v>
          </cell>
          <cell r="AP133">
            <v>1.8</v>
          </cell>
          <cell r="AQ133">
            <v>2</v>
          </cell>
          <cell r="AR133">
            <v>2.2000000000000002</v>
          </cell>
          <cell r="AS133">
            <v>2.4</v>
          </cell>
          <cell r="AT133">
            <v>2.6</v>
          </cell>
          <cell r="AU133">
            <v>2.8</v>
          </cell>
          <cell r="AV133">
            <v>3</v>
          </cell>
          <cell r="AW133">
            <v>3.2</v>
          </cell>
          <cell r="AX133">
            <v>3.4</v>
          </cell>
          <cell r="AY133">
            <v>3.6</v>
          </cell>
          <cell r="AZ133">
            <v>3.8</v>
          </cell>
          <cell r="BA133">
            <v>4</v>
          </cell>
          <cell r="BB133">
            <v>4.2</v>
          </cell>
          <cell r="BC133">
            <v>4.4000000000000004</v>
          </cell>
          <cell r="BD133">
            <v>4.5999999999999996</v>
          </cell>
          <cell r="BE133">
            <v>4.8</v>
          </cell>
          <cell r="BF133">
            <v>5</v>
          </cell>
          <cell r="BG133">
            <v>5.2</v>
          </cell>
          <cell r="BH133">
            <v>5.4</v>
          </cell>
          <cell r="BI133">
            <v>5.6</v>
          </cell>
          <cell r="BJ133">
            <v>5.8</v>
          </cell>
          <cell r="BK133">
            <v>6</v>
          </cell>
          <cell r="BL133">
            <v>6.2</v>
          </cell>
          <cell r="BM133">
            <v>6.4</v>
          </cell>
          <cell r="BN133">
            <v>6.6</v>
          </cell>
          <cell r="BO133">
            <v>6.8</v>
          </cell>
          <cell r="BP133">
            <v>7</v>
          </cell>
          <cell r="BQ133">
            <v>7.2</v>
          </cell>
          <cell r="BR133">
            <v>7.4</v>
          </cell>
          <cell r="BS133">
            <v>7.6</v>
          </cell>
          <cell r="BT133">
            <v>7.8</v>
          </cell>
          <cell r="BU133">
            <v>8</v>
          </cell>
          <cell r="BV133">
            <v>8.1999999999999993</v>
          </cell>
          <cell r="BW133">
            <v>8.4</v>
          </cell>
          <cell r="BX133">
            <v>8.6</v>
          </cell>
          <cell r="BY133">
            <v>8.7999999999999936</v>
          </cell>
          <cell r="BZ133">
            <v>9</v>
          </cell>
          <cell r="CA133">
            <v>9.1999999999999922</v>
          </cell>
          <cell r="CB133">
            <v>9.4</v>
          </cell>
          <cell r="CC133">
            <v>9.5999999999999908</v>
          </cell>
          <cell r="CD133">
            <v>9.8000000000000007</v>
          </cell>
          <cell r="CE133">
            <v>9.9999999999999893</v>
          </cell>
          <cell r="CF133">
            <v>10.199999999999999</v>
          </cell>
          <cell r="CG133">
            <v>10.4</v>
          </cell>
          <cell r="CH133">
            <v>10.6</v>
          </cell>
          <cell r="CI133">
            <v>10.8</v>
          </cell>
          <cell r="CJ133">
            <v>11</v>
          </cell>
          <cell r="CK133">
            <v>11.2</v>
          </cell>
          <cell r="CL133">
            <v>11.4</v>
          </cell>
          <cell r="CM133">
            <v>11.6</v>
          </cell>
          <cell r="CN133">
            <v>11.8</v>
          </cell>
          <cell r="CO133">
            <v>12</v>
          </cell>
          <cell r="CP133">
            <v>12.2</v>
          </cell>
          <cell r="CQ133">
            <v>12.4</v>
          </cell>
          <cell r="CR133">
            <v>12.6</v>
          </cell>
          <cell r="CS133">
            <v>12.8</v>
          </cell>
          <cell r="CT133">
            <v>13</v>
          </cell>
          <cell r="CU133">
            <v>13.2</v>
          </cell>
          <cell r="CV133">
            <v>13.4</v>
          </cell>
          <cell r="CW133">
            <v>13.6</v>
          </cell>
          <cell r="CX133">
            <v>13.8</v>
          </cell>
          <cell r="CY133">
            <v>14</v>
          </cell>
          <cell r="CZ133">
            <v>14.2</v>
          </cell>
        </row>
        <row r="134">
          <cell r="A134">
            <v>40725</v>
          </cell>
          <cell r="B134">
            <v>-1.7785964148750009</v>
          </cell>
          <cell r="C134">
            <v>-1.7482952255625008</v>
          </cell>
          <cell r="D134">
            <v>-1.7179940362500008</v>
          </cell>
          <cell r="E134">
            <v>-1.6876928469375008</v>
          </cell>
          <cell r="F134">
            <v>-1.6573916576250007</v>
          </cell>
          <cell r="G134">
            <v>-1.6270904683125007</v>
          </cell>
          <cell r="H134">
            <v>-1.5967892790000007</v>
          </cell>
          <cell r="I134">
            <v>-1.5664880896875006</v>
          </cell>
          <cell r="J134">
            <v>-1.5361869003750006</v>
          </cell>
          <cell r="K134">
            <v>-1.5058857110625006</v>
          </cell>
          <cell r="L134">
            <v>-1.4755845217500005</v>
          </cell>
          <cell r="M134">
            <v>-1.4452833324375005</v>
          </cell>
          <cell r="N134">
            <v>-1.4149821431250005</v>
          </cell>
          <cell r="O134">
            <v>-1.3846809538125004</v>
          </cell>
          <cell r="P134">
            <v>-1.3543797645000004</v>
          </cell>
          <cell r="Q134">
            <v>-1.3240785751875004</v>
          </cell>
          <cell r="R134">
            <v>-1.2937773858750004</v>
          </cell>
          <cell r="S134">
            <v>-1.2634761965625003</v>
          </cell>
          <cell r="T134">
            <v>-1.2331750072500003</v>
          </cell>
          <cell r="U134">
            <v>-1.2028738179375003</v>
          </cell>
          <cell r="V134">
            <v>-1.1725726286250002</v>
          </cell>
          <cell r="W134">
            <v>-1.1422714393125002</v>
          </cell>
          <cell r="X134">
            <v>-1.1119702500000002</v>
          </cell>
          <cell r="Y134">
            <v>-1.0832351250000003</v>
          </cell>
          <cell r="Z134">
            <v>-1.0545000000000002</v>
          </cell>
          <cell r="AA134">
            <v>-1.0272500000000002</v>
          </cell>
          <cell r="AB134">
            <v>-1</v>
          </cell>
          <cell r="AC134">
            <v>-0.8</v>
          </cell>
          <cell r="AD134">
            <v>-0.6</v>
          </cell>
          <cell r="AE134">
            <v>-0.4</v>
          </cell>
          <cell r="AF134">
            <v>-0.2</v>
          </cell>
          <cell r="AG134">
            <v>0</v>
          </cell>
          <cell r="AH134">
            <v>0.2</v>
          </cell>
          <cell r="AI134">
            <v>0.4</v>
          </cell>
          <cell r="AJ134">
            <v>0.6</v>
          </cell>
          <cell r="AK134">
            <v>0.8</v>
          </cell>
          <cell r="AL134">
            <v>1</v>
          </cell>
          <cell r="AM134">
            <v>1.2</v>
          </cell>
          <cell r="AN134">
            <v>1.4</v>
          </cell>
          <cell r="AO134">
            <v>1.6</v>
          </cell>
          <cell r="AP134">
            <v>1.8</v>
          </cell>
          <cell r="AQ134">
            <v>2</v>
          </cell>
          <cell r="AR134">
            <v>2.2000000000000002</v>
          </cell>
          <cell r="AS134">
            <v>2.4</v>
          </cell>
          <cell r="AT134">
            <v>2.6</v>
          </cell>
          <cell r="AU134">
            <v>2.8</v>
          </cell>
          <cell r="AV134">
            <v>3</v>
          </cell>
          <cell r="AW134">
            <v>3.2</v>
          </cell>
          <cell r="AX134">
            <v>3.4</v>
          </cell>
          <cell r="AY134">
            <v>3.6</v>
          </cell>
          <cell r="AZ134">
            <v>3.8</v>
          </cell>
          <cell r="BA134">
            <v>4</v>
          </cell>
          <cell r="BB134">
            <v>4.2</v>
          </cell>
          <cell r="BC134">
            <v>4.4000000000000004</v>
          </cell>
          <cell r="BD134">
            <v>4.5999999999999996</v>
          </cell>
          <cell r="BE134">
            <v>4.8</v>
          </cell>
          <cell r="BF134">
            <v>5</v>
          </cell>
          <cell r="BG134">
            <v>5.2</v>
          </cell>
          <cell r="BH134">
            <v>5.4</v>
          </cell>
          <cell r="BI134">
            <v>5.6</v>
          </cell>
          <cell r="BJ134">
            <v>5.8</v>
          </cell>
          <cell r="BK134">
            <v>6</v>
          </cell>
          <cell r="BL134">
            <v>6.2</v>
          </cell>
          <cell r="BM134">
            <v>6.4</v>
          </cell>
          <cell r="BN134">
            <v>6.6</v>
          </cell>
          <cell r="BO134">
            <v>6.8</v>
          </cell>
          <cell r="BP134">
            <v>7</v>
          </cell>
          <cell r="BQ134">
            <v>7.2</v>
          </cell>
          <cell r="BR134">
            <v>7.4</v>
          </cell>
          <cell r="BS134">
            <v>7.6</v>
          </cell>
          <cell r="BT134">
            <v>7.8</v>
          </cell>
          <cell r="BU134">
            <v>8</v>
          </cell>
          <cell r="BV134">
            <v>8.1999999999999993</v>
          </cell>
          <cell r="BW134">
            <v>8.4</v>
          </cell>
          <cell r="BX134">
            <v>8.6</v>
          </cell>
          <cell r="BY134">
            <v>8.7999999999999936</v>
          </cell>
          <cell r="BZ134">
            <v>9</v>
          </cell>
          <cell r="CA134">
            <v>9.1999999999999922</v>
          </cell>
          <cell r="CB134">
            <v>9.4</v>
          </cell>
          <cell r="CC134">
            <v>9.5999999999999908</v>
          </cell>
          <cell r="CD134">
            <v>9.8000000000000007</v>
          </cell>
          <cell r="CE134">
            <v>9.9999999999999893</v>
          </cell>
          <cell r="CF134">
            <v>10.199999999999999</v>
          </cell>
          <cell r="CG134">
            <v>10.4</v>
          </cell>
          <cell r="CH134">
            <v>10.6</v>
          </cell>
          <cell r="CI134">
            <v>10.8</v>
          </cell>
          <cell r="CJ134">
            <v>11</v>
          </cell>
          <cell r="CK134">
            <v>11.2</v>
          </cell>
          <cell r="CL134">
            <v>11.4</v>
          </cell>
          <cell r="CM134">
            <v>11.6</v>
          </cell>
          <cell r="CN134">
            <v>11.8</v>
          </cell>
          <cell r="CO134">
            <v>12</v>
          </cell>
          <cell r="CP134">
            <v>12.2</v>
          </cell>
          <cell r="CQ134">
            <v>12.4</v>
          </cell>
          <cell r="CR134">
            <v>12.6</v>
          </cell>
          <cell r="CS134">
            <v>12.8</v>
          </cell>
          <cell r="CT134">
            <v>13</v>
          </cell>
          <cell r="CU134">
            <v>13.2</v>
          </cell>
          <cell r="CV134">
            <v>13.4</v>
          </cell>
          <cell r="CW134">
            <v>13.6</v>
          </cell>
          <cell r="CX134">
            <v>13.8</v>
          </cell>
          <cell r="CY134">
            <v>14</v>
          </cell>
          <cell r="CZ134">
            <v>14.2</v>
          </cell>
        </row>
        <row r="135">
          <cell r="A135">
            <v>40756</v>
          </cell>
          <cell r="B135">
            <v>-1.7785964148750009</v>
          </cell>
          <cell r="C135">
            <v>-1.7482952255625008</v>
          </cell>
          <cell r="D135">
            <v>-1.7179940362500008</v>
          </cell>
          <cell r="E135">
            <v>-1.6876928469375008</v>
          </cell>
          <cell r="F135">
            <v>-1.6573916576250007</v>
          </cell>
          <cell r="G135">
            <v>-1.6270904683125007</v>
          </cell>
          <cell r="H135">
            <v>-1.5967892790000007</v>
          </cell>
          <cell r="I135">
            <v>-1.5664880896875006</v>
          </cell>
          <cell r="J135">
            <v>-1.5361869003750006</v>
          </cell>
          <cell r="K135">
            <v>-1.5058857110625006</v>
          </cell>
          <cell r="L135">
            <v>-1.4755845217500005</v>
          </cell>
          <cell r="M135">
            <v>-1.4452833324375005</v>
          </cell>
          <cell r="N135">
            <v>-1.4149821431250005</v>
          </cell>
          <cell r="O135">
            <v>-1.3846809538125004</v>
          </cell>
          <cell r="P135">
            <v>-1.3543797645000004</v>
          </cell>
          <cell r="Q135">
            <v>-1.3240785751875004</v>
          </cell>
          <cell r="R135">
            <v>-1.2937773858750004</v>
          </cell>
          <cell r="S135">
            <v>-1.2634761965625003</v>
          </cell>
          <cell r="T135">
            <v>-1.2331750072500003</v>
          </cell>
          <cell r="U135">
            <v>-1.2028738179375003</v>
          </cell>
          <cell r="V135">
            <v>-1.1725726286250002</v>
          </cell>
          <cell r="W135">
            <v>-1.1422714393125002</v>
          </cell>
          <cell r="X135">
            <v>-1.1119702500000002</v>
          </cell>
          <cell r="Y135">
            <v>-1.0832351250000003</v>
          </cell>
          <cell r="Z135">
            <v>-1.0545000000000002</v>
          </cell>
          <cell r="AA135">
            <v>-1.0272500000000002</v>
          </cell>
          <cell r="AB135">
            <v>-1</v>
          </cell>
          <cell r="AC135">
            <v>-0.8</v>
          </cell>
          <cell r="AD135">
            <v>-0.6</v>
          </cell>
          <cell r="AE135">
            <v>-0.4</v>
          </cell>
          <cell r="AF135">
            <v>-0.2</v>
          </cell>
          <cell r="AG135">
            <v>0</v>
          </cell>
          <cell r="AH135">
            <v>0.2</v>
          </cell>
          <cell r="AI135">
            <v>0.4</v>
          </cell>
          <cell r="AJ135">
            <v>0.6</v>
          </cell>
          <cell r="AK135">
            <v>0.8</v>
          </cell>
          <cell r="AL135">
            <v>1</v>
          </cell>
          <cell r="AM135">
            <v>1.2</v>
          </cell>
          <cell r="AN135">
            <v>1.4</v>
          </cell>
          <cell r="AO135">
            <v>1.6</v>
          </cell>
          <cell r="AP135">
            <v>1.8</v>
          </cell>
          <cell r="AQ135">
            <v>2</v>
          </cell>
          <cell r="AR135">
            <v>2.2000000000000002</v>
          </cell>
          <cell r="AS135">
            <v>2.4</v>
          </cell>
          <cell r="AT135">
            <v>2.6</v>
          </cell>
          <cell r="AU135">
            <v>2.8</v>
          </cell>
          <cell r="AV135">
            <v>3</v>
          </cell>
          <cell r="AW135">
            <v>3.2</v>
          </cell>
          <cell r="AX135">
            <v>3.4</v>
          </cell>
          <cell r="AY135">
            <v>3.6</v>
          </cell>
          <cell r="AZ135">
            <v>3.8</v>
          </cell>
          <cell r="BA135">
            <v>4</v>
          </cell>
          <cell r="BB135">
            <v>4.2</v>
          </cell>
          <cell r="BC135">
            <v>4.4000000000000004</v>
          </cell>
          <cell r="BD135">
            <v>4.5999999999999996</v>
          </cell>
          <cell r="BE135">
            <v>4.8</v>
          </cell>
          <cell r="BF135">
            <v>5</v>
          </cell>
          <cell r="BG135">
            <v>5.2</v>
          </cell>
          <cell r="BH135">
            <v>5.4</v>
          </cell>
          <cell r="BI135">
            <v>5.6</v>
          </cell>
          <cell r="BJ135">
            <v>5.8</v>
          </cell>
          <cell r="BK135">
            <v>6</v>
          </cell>
          <cell r="BL135">
            <v>6.2</v>
          </cell>
          <cell r="BM135">
            <v>6.4</v>
          </cell>
          <cell r="BN135">
            <v>6.6</v>
          </cell>
          <cell r="BO135">
            <v>6.8</v>
          </cell>
          <cell r="BP135">
            <v>7</v>
          </cell>
          <cell r="BQ135">
            <v>7.2</v>
          </cell>
          <cell r="BR135">
            <v>7.4</v>
          </cell>
          <cell r="BS135">
            <v>7.6</v>
          </cell>
          <cell r="BT135">
            <v>7.8</v>
          </cell>
          <cell r="BU135">
            <v>8</v>
          </cell>
          <cell r="BV135">
            <v>8.1999999999999993</v>
          </cell>
          <cell r="BW135">
            <v>8.4</v>
          </cell>
          <cell r="BX135">
            <v>8.6</v>
          </cell>
          <cell r="BY135">
            <v>8.7999999999999936</v>
          </cell>
          <cell r="BZ135">
            <v>9</v>
          </cell>
          <cell r="CA135">
            <v>9.1999999999999922</v>
          </cell>
          <cell r="CB135">
            <v>9.4</v>
          </cell>
          <cell r="CC135">
            <v>9.5999999999999908</v>
          </cell>
          <cell r="CD135">
            <v>9.8000000000000007</v>
          </cell>
          <cell r="CE135">
            <v>9.9999999999999893</v>
          </cell>
          <cell r="CF135">
            <v>10.199999999999999</v>
          </cell>
          <cell r="CG135">
            <v>10.4</v>
          </cell>
          <cell r="CH135">
            <v>10.6</v>
          </cell>
          <cell r="CI135">
            <v>10.8</v>
          </cell>
          <cell r="CJ135">
            <v>11</v>
          </cell>
          <cell r="CK135">
            <v>11.2</v>
          </cell>
          <cell r="CL135">
            <v>11.4</v>
          </cell>
          <cell r="CM135">
            <v>11.6</v>
          </cell>
          <cell r="CN135">
            <v>11.8</v>
          </cell>
          <cell r="CO135">
            <v>12</v>
          </cell>
          <cell r="CP135">
            <v>12.2</v>
          </cell>
          <cell r="CQ135">
            <v>12.4</v>
          </cell>
          <cell r="CR135">
            <v>12.6</v>
          </cell>
          <cell r="CS135">
            <v>12.8</v>
          </cell>
          <cell r="CT135">
            <v>13</v>
          </cell>
          <cell r="CU135">
            <v>13.2</v>
          </cell>
          <cell r="CV135">
            <v>13.4</v>
          </cell>
          <cell r="CW135">
            <v>13.6</v>
          </cell>
          <cell r="CX135">
            <v>13.8</v>
          </cell>
          <cell r="CY135">
            <v>14</v>
          </cell>
          <cell r="CZ135">
            <v>14.2</v>
          </cell>
        </row>
        <row r="136">
          <cell r="A136">
            <v>40787</v>
          </cell>
          <cell r="B136">
            <v>-1.7785964148750009</v>
          </cell>
          <cell r="C136">
            <v>-1.7482952255625008</v>
          </cell>
          <cell r="D136">
            <v>-1.7179940362500008</v>
          </cell>
          <cell r="E136">
            <v>-1.6876928469375008</v>
          </cell>
          <cell r="F136">
            <v>-1.6573916576250007</v>
          </cell>
          <cell r="G136">
            <v>-1.6270904683125007</v>
          </cell>
          <cell r="H136">
            <v>-1.5967892790000007</v>
          </cell>
          <cell r="I136">
            <v>-1.5664880896875006</v>
          </cell>
          <cell r="J136">
            <v>-1.5361869003750006</v>
          </cell>
          <cell r="K136">
            <v>-1.5058857110625006</v>
          </cell>
          <cell r="L136">
            <v>-1.4755845217500005</v>
          </cell>
          <cell r="M136">
            <v>-1.4452833324375005</v>
          </cell>
          <cell r="N136">
            <v>-1.4149821431250005</v>
          </cell>
          <cell r="O136">
            <v>-1.3846809538125004</v>
          </cell>
          <cell r="P136">
            <v>-1.3543797645000004</v>
          </cell>
          <cell r="Q136">
            <v>-1.3240785751875004</v>
          </cell>
          <cell r="R136">
            <v>-1.2937773858750004</v>
          </cell>
          <cell r="S136">
            <v>-1.2634761965625003</v>
          </cell>
          <cell r="T136">
            <v>-1.2331750072500003</v>
          </cell>
          <cell r="U136">
            <v>-1.2028738179375003</v>
          </cell>
          <cell r="V136">
            <v>-1.1725726286250002</v>
          </cell>
          <cell r="W136">
            <v>-1.1422714393125002</v>
          </cell>
          <cell r="X136">
            <v>-1.1119702500000002</v>
          </cell>
          <cell r="Y136">
            <v>-1.0832351250000003</v>
          </cell>
          <cell r="Z136">
            <v>-1.0545000000000002</v>
          </cell>
          <cell r="AA136">
            <v>-1.0272500000000002</v>
          </cell>
          <cell r="AB136">
            <v>-1</v>
          </cell>
          <cell r="AC136">
            <v>-0.8</v>
          </cell>
          <cell r="AD136">
            <v>-0.6</v>
          </cell>
          <cell r="AE136">
            <v>-0.4</v>
          </cell>
          <cell r="AF136">
            <v>-0.2</v>
          </cell>
          <cell r="AG136">
            <v>0</v>
          </cell>
          <cell r="AH136">
            <v>0.2</v>
          </cell>
          <cell r="AI136">
            <v>0.4</v>
          </cell>
          <cell r="AJ136">
            <v>0.6</v>
          </cell>
          <cell r="AK136">
            <v>0.8</v>
          </cell>
          <cell r="AL136">
            <v>1</v>
          </cell>
          <cell r="AM136">
            <v>1.2</v>
          </cell>
          <cell r="AN136">
            <v>1.4</v>
          </cell>
          <cell r="AO136">
            <v>1.6</v>
          </cell>
          <cell r="AP136">
            <v>1.8</v>
          </cell>
          <cell r="AQ136">
            <v>2</v>
          </cell>
          <cell r="AR136">
            <v>2.2000000000000002</v>
          </cell>
          <cell r="AS136">
            <v>2.4</v>
          </cell>
          <cell r="AT136">
            <v>2.6</v>
          </cell>
          <cell r="AU136">
            <v>2.8</v>
          </cell>
          <cell r="AV136">
            <v>3</v>
          </cell>
          <cell r="AW136">
            <v>3.2</v>
          </cell>
          <cell r="AX136">
            <v>3.4</v>
          </cell>
          <cell r="AY136">
            <v>3.6</v>
          </cell>
          <cell r="AZ136">
            <v>3.8</v>
          </cell>
          <cell r="BA136">
            <v>4</v>
          </cell>
          <cell r="BB136">
            <v>4.2</v>
          </cell>
          <cell r="BC136">
            <v>4.4000000000000004</v>
          </cell>
          <cell r="BD136">
            <v>4.5999999999999996</v>
          </cell>
          <cell r="BE136">
            <v>4.8</v>
          </cell>
          <cell r="BF136">
            <v>5</v>
          </cell>
          <cell r="BG136">
            <v>5.2</v>
          </cell>
          <cell r="BH136">
            <v>5.4</v>
          </cell>
          <cell r="BI136">
            <v>5.6</v>
          </cell>
          <cell r="BJ136">
            <v>5.8</v>
          </cell>
          <cell r="BK136">
            <v>6</v>
          </cell>
          <cell r="BL136">
            <v>6.2</v>
          </cell>
          <cell r="BM136">
            <v>6.4</v>
          </cell>
          <cell r="BN136">
            <v>6.6</v>
          </cell>
          <cell r="BO136">
            <v>6.8</v>
          </cell>
          <cell r="BP136">
            <v>7</v>
          </cell>
          <cell r="BQ136">
            <v>7.2</v>
          </cell>
          <cell r="BR136">
            <v>7.4</v>
          </cell>
          <cell r="BS136">
            <v>7.6</v>
          </cell>
          <cell r="BT136">
            <v>7.8</v>
          </cell>
          <cell r="BU136">
            <v>8</v>
          </cell>
          <cell r="BV136">
            <v>8.1999999999999993</v>
          </cell>
          <cell r="BW136">
            <v>8.4</v>
          </cell>
          <cell r="BX136">
            <v>8.6</v>
          </cell>
          <cell r="BY136">
            <v>8.7999999999999936</v>
          </cell>
          <cell r="BZ136">
            <v>9</v>
          </cell>
          <cell r="CA136">
            <v>9.1999999999999922</v>
          </cell>
          <cell r="CB136">
            <v>9.4</v>
          </cell>
          <cell r="CC136">
            <v>9.5999999999999908</v>
          </cell>
          <cell r="CD136">
            <v>9.8000000000000007</v>
          </cell>
          <cell r="CE136">
            <v>9.9999999999999893</v>
          </cell>
          <cell r="CF136">
            <v>10.199999999999999</v>
          </cell>
          <cell r="CG136">
            <v>10.4</v>
          </cell>
          <cell r="CH136">
            <v>10.6</v>
          </cell>
          <cell r="CI136">
            <v>10.8</v>
          </cell>
          <cell r="CJ136">
            <v>11</v>
          </cell>
          <cell r="CK136">
            <v>11.2</v>
          </cell>
          <cell r="CL136">
            <v>11.4</v>
          </cell>
          <cell r="CM136">
            <v>11.6</v>
          </cell>
          <cell r="CN136">
            <v>11.8</v>
          </cell>
          <cell r="CO136">
            <v>12</v>
          </cell>
          <cell r="CP136">
            <v>12.2</v>
          </cell>
          <cell r="CQ136">
            <v>12.4</v>
          </cell>
          <cell r="CR136">
            <v>12.6</v>
          </cell>
          <cell r="CS136">
            <v>12.8</v>
          </cell>
          <cell r="CT136">
            <v>13</v>
          </cell>
          <cell r="CU136">
            <v>13.2</v>
          </cell>
          <cell r="CV136">
            <v>13.4</v>
          </cell>
          <cell r="CW136">
            <v>13.6</v>
          </cell>
          <cell r="CX136">
            <v>13.8</v>
          </cell>
          <cell r="CY136">
            <v>14</v>
          </cell>
          <cell r="CZ136">
            <v>14.2</v>
          </cell>
        </row>
        <row r="137">
          <cell r="A137">
            <v>40817</v>
          </cell>
          <cell r="B137">
            <v>-1.7785964148750009</v>
          </cell>
          <cell r="C137">
            <v>-1.7482952255625008</v>
          </cell>
          <cell r="D137">
            <v>-1.7179940362500008</v>
          </cell>
          <cell r="E137">
            <v>-1.6876928469375008</v>
          </cell>
          <cell r="F137">
            <v>-1.6573916576250007</v>
          </cell>
          <cell r="G137">
            <v>-1.6270904683125007</v>
          </cell>
          <cell r="H137">
            <v>-1.5967892790000007</v>
          </cell>
          <cell r="I137">
            <v>-1.5664880896875006</v>
          </cell>
          <cell r="J137">
            <v>-1.5361869003750006</v>
          </cell>
          <cell r="K137">
            <v>-1.5058857110625006</v>
          </cell>
          <cell r="L137">
            <v>-1.4755845217500005</v>
          </cell>
          <cell r="M137">
            <v>-1.4452833324375005</v>
          </cell>
          <cell r="N137">
            <v>-1.4149821431250005</v>
          </cell>
          <cell r="O137">
            <v>-1.3846809538125004</v>
          </cell>
          <cell r="P137">
            <v>-1.3543797645000004</v>
          </cell>
          <cell r="Q137">
            <v>-1.3240785751875004</v>
          </cell>
          <cell r="R137">
            <v>-1.2937773858750004</v>
          </cell>
          <cell r="S137">
            <v>-1.2634761965625003</v>
          </cell>
          <cell r="T137">
            <v>-1.2331750072500003</v>
          </cell>
          <cell r="U137">
            <v>-1.2028738179375003</v>
          </cell>
          <cell r="V137">
            <v>-1.1725726286250002</v>
          </cell>
          <cell r="W137">
            <v>-1.1422714393125002</v>
          </cell>
          <cell r="X137">
            <v>-1.1119702500000002</v>
          </cell>
          <cell r="Y137">
            <v>-1.0832351250000003</v>
          </cell>
          <cell r="Z137">
            <v>-1.0545000000000002</v>
          </cell>
          <cell r="AA137">
            <v>-1.0272500000000002</v>
          </cell>
          <cell r="AB137">
            <v>-1</v>
          </cell>
          <cell r="AC137">
            <v>-0.8</v>
          </cell>
          <cell r="AD137">
            <v>-0.6</v>
          </cell>
          <cell r="AE137">
            <v>-0.4</v>
          </cell>
          <cell r="AF137">
            <v>-0.2</v>
          </cell>
          <cell r="AG137">
            <v>0</v>
          </cell>
          <cell r="AH137">
            <v>0.2</v>
          </cell>
          <cell r="AI137">
            <v>0.4</v>
          </cell>
          <cell r="AJ137">
            <v>0.6</v>
          </cell>
          <cell r="AK137">
            <v>0.8</v>
          </cell>
          <cell r="AL137">
            <v>1</v>
          </cell>
          <cell r="AM137">
            <v>1.2</v>
          </cell>
          <cell r="AN137">
            <v>1.4</v>
          </cell>
          <cell r="AO137">
            <v>1.6</v>
          </cell>
          <cell r="AP137">
            <v>1.8</v>
          </cell>
          <cell r="AQ137">
            <v>2</v>
          </cell>
          <cell r="AR137">
            <v>2.2000000000000002</v>
          </cell>
          <cell r="AS137">
            <v>2.4</v>
          </cell>
          <cell r="AT137">
            <v>2.6</v>
          </cell>
          <cell r="AU137">
            <v>2.8</v>
          </cell>
          <cell r="AV137">
            <v>3</v>
          </cell>
          <cell r="AW137">
            <v>3.2</v>
          </cell>
          <cell r="AX137">
            <v>3.4</v>
          </cell>
          <cell r="AY137">
            <v>3.6</v>
          </cell>
          <cell r="AZ137">
            <v>3.8</v>
          </cell>
          <cell r="BA137">
            <v>4</v>
          </cell>
          <cell r="BB137">
            <v>4.2</v>
          </cell>
          <cell r="BC137">
            <v>4.4000000000000004</v>
          </cell>
          <cell r="BD137">
            <v>4.5999999999999996</v>
          </cell>
          <cell r="BE137">
            <v>4.8</v>
          </cell>
          <cell r="BF137">
            <v>5</v>
          </cell>
          <cell r="BG137">
            <v>5.2</v>
          </cell>
          <cell r="BH137">
            <v>5.4</v>
          </cell>
          <cell r="BI137">
            <v>5.6</v>
          </cell>
          <cell r="BJ137">
            <v>5.8</v>
          </cell>
          <cell r="BK137">
            <v>6</v>
          </cell>
          <cell r="BL137">
            <v>6.2</v>
          </cell>
          <cell r="BM137">
            <v>6.4</v>
          </cell>
          <cell r="BN137">
            <v>6.6</v>
          </cell>
          <cell r="BO137">
            <v>6.8</v>
          </cell>
          <cell r="BP137">
            <v>7</v>
          </cell>
          <cell r="BQ137">
            <v>7.2</v>
          </cell>
          <cell r="BR137">
            <v>7.4</v>
          </cell>
          <cell r="BS137">
            <v>7.6</v>
          </cell>
          <cell r="BT137">
            <v>7.8</v>
          </cell>
          <cell r="BU137">
            <v>8</v>
          </cell>
          <cell r="BV137">
            <v>8.1999999999999993</v>
          </cell>
          <cell r="BW137">
            <v>8.4</v>
          </cell>
          <cell r="BX137">
            <v>8.6</v>
          </cell>
          <cell r="BY137">
            <v>8.7999999999999936</v>
          </cell>
          <cell r="BZ137">
            <v>9</v>
          </cell>
          <cell r="CA137">
            <v>9.1999999999999922</v>
          </cell>
          <cell r="CB137">
            <v>9.4</v>
          </cell>
          <cell r="CC137">
            <v>9.5999999999999908</v>
          </cell>
          <cell r="CD137">
            <v>9.8000000000000007</v>
          </cell>
          <cell r="CE137">
            <v>9.9999999999999893</v>
          </cell>
          <cell r="CF137">
            <v>10.199999999999999</v>
          </cell>
          <cell r="CG137">
            <v>10.4</v>
          </cell>
          <cell r="CH137">
            <v>10.6</v>
          </cell>
          <cell r="CI137">
            <v>10.8</v>
          </cell>
          <cell r="CJ137">
            <v>11</v>
          </cell>
          <cell r="CK137">
            <v>11.2</v>
          </cell>
          <cell r="CL137">
            <v>11.4</v>
          </cell>
          <cell r="CM137">
            <v>11.6</v>
          </cell>
          <cell r="CN137">
            <v>11.8</v>
          </cell>
          <cell r="CO137">
            <v>12</v>
          </cell>
          <cell r="CP137">
            <v>12.2</v>
          </cell>
          <cell r="CQ137">
            <v>12.4</v>
          </cell>
          <cell r="CR137">
            <v>12.6</v>
          </cell>
          <cell r="CS137">
            <v>12.8</v>
          </cell>
          <cell r="CT137">
            <v>13</v>
          </cell>
          <cell r="CU137">
            <v>13.2</v>
          </cell>
          <cell r="CV137">
            <v>13.4</v>
          </cell>
          <cell r="CW137">
            <v>13.6</v>
          </cell>
          <cell r="CX137">
            <v>13.8</v>
          </cell>
          <cell r="CY137">
            <v>14</v>
          </cell>
          <cell r="CZ137">
            <v>14.2</v>
          </cell>
        </row>
        <row r="138">
          <cell r="A138">
            <v>40848</v>
          </cell>
          <cell r="B138">
            <v>-1.7785964148750009</v>
          </cell>
          <cell r="C138">
            <v>-1.7482952255625008</v>
          </cell>
          <cell r="D138">
            <v>-1.7179940362500008</v>
          </cell>
          <cell r="E138">
            <v>-1.6876928469375008</v>
          </cell>
          <cell r="F138">
            <v>-1.6573916576250007</v>
          </cell>
          <cell r="G138">
            <v>-1.6270904683125007</v>
          </cell>
          <cell r="H138">
            <v>-1.5967892790000007</v>
          </cell>
          <cell r="I138">
            <v>-1.5664880896875006</v>
          </cell>
          <cell r="J138">
            <v>-1.5361869003750006</v>
          </cell>
          <cell r="K138">
            <v>-1.5058857110625006</v>
          </cell>
          <cell r="L138">
            <v>-1.4755845217500005</v>
          </cell>
          <cell r="M138">
            <v>-1.4452833324375005</v>
          </cell>
          <cell r="N138">
            <v>-1.4149821431250005</v>
          </cell>
          <cell r="O138">
            <v>-1.3846809538125004</v>
          </cell>
          <cell r="P138">
            <v>-1.3543797645000004</v>
          </cell>
          <cell r="Q138">
            <v>-1.3240785751875004</v>
          </cell>
          <cell r="R138">
            <v>-1.2937773858750004</v>
          </cell>
          <cell r="S138">
            <v>-1.2634761965625003</v>
          </cell>
          <cell r="T138">
            <v>-1.2331750072500003</v>
          </cell>
          <cell r="U138">
            <v>-1.2028738179375003</v>
          </cell>
          <cell r="V138">
            <v>-1.1725726286250002</v>
          </cell>
          <cell r="W138">
            <v>-1.1422714393125002</v>
          </cell>
          <cell r="X138">
            <v>-1.1119702500000002</v>
          </cell>
          <cell r="Y138">
            <v>-1.0832351250000003</v>
          </cell>
          <cell r="Z138">
            <v>-1.0545000000000002</v>
          </cell>
          <cell r="AA138">
            <v>-1.0272500000000002</v>
          </cell>
          <cell r="AB138">
            <v>-1</v>
          </cell>
          <cell r="AC138">
            <v>-0.8</v>
          </cell>
          <cell r="AD138">
            <v>-0.6</v>
          </cell>
          <cell r="AE138">
            <v>-0.4</v>
          </cell>
          <cell r="AF138">
            <v>-0.2</v>
          </cell>
          <cell r="AG138">
            <v>0</v>
          </cell>
          <cell r="AH138">
            <v>0.2</v>
          </cell>
          <cell r="AI138">
            <v>0.4</v>
          </cell>
          <cell r="AJ138">
            <v>0.6</v>
          </cell>
          <cell r="AK138">
            <v>0.8</v>
          </cell>
          <cell r="AL138">
            <v>1</v>
          </cell>
          <cell r="AM138">
            <v>1.2</v>
          </cell>
          <cell r="AN138">
            <v>1.4</v>
          </cell>
          <cell r="AO138">
            <v>1.6</v>
          </cell>
          <cell r="AP138">
            <v>1.8</v>
          </cell>
          <cell r="AQ138">
            <v>2</v>
          </cell>
          <cell r="AR138">
            <v>2.2000000000000002</v>
          </cell>
          <cell r="AS138">
            <v>2.4</v>
          </cell>
          <cell r="AT138">
            <v>2.6</v>
          </cell>
          <cell r="AU138">
            <v>2.8</v>
          </cell>
          <cell r="AV138">
            <v>3</v>
          </cell>
          <cell r="AW138">
            <v>3.2</v>
          </cell>
          <cell r="AX138">
            <v>3.4</v>
          </cell>
          <cell r="AY138">
            <v>3.6</v>
          </cell>
          <cell r="AZ138">
            <v>3.8</v>
          </cell>
          <cell r="BA138">
            <v>4</v>
          </cell>
          <cell r="BB138">
            <v>4.2</v>
          </cell>
          <cell r="BC138">
            <v>4.4000000000000004</v>
          </cell>
          <cell r="BD138">
            <v>4.5999999999999996</v>
          </cell>
          <cell r="BE138">
            <v>4.8</v>
          </cell>
          <cell r="BF138">
            <v>5</v>
          </cell>
          <cell r="BG138">
            <v>5.2</v>
          </cell>
          <cell r="BH138">
            <v>5.4</v>
          </cell>
          <cell r="BI138">
            <v>5.6</v>
          </cell>
          <cell r="BJ138">
            <v>5.8</v>
          </cell>
          <cell r="BK138">
            <v>6</v>
          </cell>
          <cell r="BL138">
            <v>6.2</v>
          </cell>
          <cell r="BM138">
            <v>6.4</v>
          </cell>
          <cell r="BN138">
            <v>6.6</v>
          </cell>
          <cell r="BO138">
            <v>6.8</v>
          </cell>
          <cell r="BP138">
            <v>7</v>
          </cell>
          <cell r="BQ138">
            <v>7.2</v>
          </cell>
          <cell r="BR138">
            <v>7.4</v>
          </cell>
          <cell r="BS138">
            <v>7.6</v>
          </cell>
          <cell r="BT138">
            <v>7.8</v>
          </cell>
          <cell r="BU138">
            <v>8</v>
          </cell>
          <cell r="BV138">
            <v>8.1999999999999993</v>
          </cell>
          <cell r="BW138">
            <v>8.4</v>
          </cell>
          <cell r="BX138">
            <v>8.6</v>
          </cell>
          <cell r="BY138">
            <v>8.7999999999999936</v>
          </cell>
          <cell r="BZ138">
            <v>9</v>
          </cell>
          <cell r="CA138">
            <v>9.1999999999999922</v>
          </cell>
          <cell r="CB138">
            <v>9.4</v>
          </cell>
          <cell r="CC138">
            <v>9.5999999999999908</v>
          </cell>
          <cell r="CD138">
            <v>9.8000000000000007</v>
          </cell>
          <cell r="CE138">
            <v>9.9999999999999893</v>
          </cell>
          <cell r="CF138">
            <v>10.199999999999999</v>
          </cell>
          <cell r="CG138">
            <v>10.4</v>
          </cell>
          <cell r="CH138">
            <v>10.6</v>
          </cell>
          <cell r="CI138">
            <v>10.8</v>
          </cell>
          <cell r="CJ138">
            <v>11</v>
          </cell>
          <cell r="CK138">
            <v>11.2</v>
          </cell>
          <cell r="CL138">
            <v>11.4</v>
          </cell>
          <cell r="CM138">
            <v>11.6</v>
          </cell>
          <cell r="CN138">
            <v>11.8</v>
          </cell>
          <cell r="CO138">
            <v>12</v>
          </cell>
          <cell r="CP138">
            <v>12.2</v>
          </cell>
          <cell r="CQ138">
            <v>12.4</v>
          </cell>
          <cell r="CR138">
            <v>12.6</v>
          </cell>
          <cell r="CS138">
            <v>12.8</v>
          </cell>
          <cell r="CT138">
            <v>13</v>
          </cell>
          <cell r="CU138">
            <v>13.2</v>
          </cell>
          <cell r="CV138">
            <v>13.4</v>
          </cell>
          <cell r="CW138">
            <v>13.6</v>
          </cell>
          <cell r="CX138">
            <v>13.8</v>
          </cell>
          <cell r="CY138">
            <v>14</v>
          </cell>
          <cell r="CZ138">
            <v>14.2</v>
          </cell>
        </row>
        <row r="139">
          <cell r="A139">
            <v>40878</v>
          </cell>
          <cell r="B139">
            <v>-1.7785964148750009</v>
          </cell>
          <cell r="C139">
            <v>-1.7482952255625008</v>
          </cell>
          <cell r="D139">
            <v>-1.7179940362500008</v>
          </cell>
          <cell r="E139">
            <v>-1.6876928469375008</v>
          </cell>
          <cell r="F139">
            <v>-1.6573916576250007</v>
          </cell>
          <cell r="G139">
            <v>-1.6270904683125007</v>
          </cell>
          <cell r="H139">
            <v>-1.5967892790000007</v>
          </cell>
          <cell r="I139">
            <v>-1.5664880896875006</v>
          </cell>
          <cell r="J139">
            <v>-1.5361869003750006</v>
          </cell>
          <cell r="K139">
            <v>-1.5058857110625006</v>
          </cell>
          <cell r="L139">
            <v>-1.4755845217500005</v>
          </cell>
          <cell r="M139">
            <v>-1.4452833324375005</v>
          </cell>
          <cell r="N139">
            <v>-1.4149821431250005</v>
          </cell>
          <cell r="O139">
            <v>-1.3846809538125004</v>
          </cell>
          <cell r="P139">
            <v>-1.3543797645000004</v>
          </cell>
          <cell r="Q139">
            <v>-1.3240785751875004</v>
          </cell>
          <cell r="R139">
            <v>-1.2937773858750004</v>
          </cell>
          <cell r="S139">
            <v>-1.2634761965625003</v>
          </cell>
          <cell r="T139">
            <v>-1.2331750072500003</v>
          </cell>
          <cell r="U139">
            <v>-1.2028738179375003</v>
          </cell>
          <cell r="V139">
            <v>-1.1725726286250002</v>
          </cell>
          <cell r="W139">
            <v>-1.1422714393125002</v>
          </cell>
          <cell r="X139">
            <v>-1.1119702500000002</v>
          </cell>
          <cell r="Y139">
            <v>-1.0832351250000003</v>
          </cell>
          <cell r="Z139">
            <v>-1.0545000000000002</v>
          </cell>
          <cell r="AA139">
            <v>-1.0272500000000002</v>
          </cell>
          <cell r="AB139">
            <v>-1</v>
          </cell>
          <cell r="AC139">
            <v>-0.8</v>
          </cell>
          <cell r="AD139">
            <v>-0.6</v>
          </cell>
          <cell r="AE139">
            <v>-0.4</v>
          </cell>
          <cell r="AF139">
            <v>-0.2</v>
          </cell>
          <cell r="AG139">
            <v>0</v>
          </cell>
          <cell r="AH139">
            <v>0.2</v>
          </cell>
          <cell r="AI139">
            <v>0.4</v>
          </cell>
          <cell r="AJ139">
            <v>0.6</v>
          </cell>
          <cell r="AK139">
            <v>0.8</v>
          </cell>
          <cell r="AL139">
            <v>1</v>
          </cell>
          <cell r="AM139">
            <v>1.2</v>
          </cell>
          <cell r="AN139">
            <v>1.4</v>
          </cell>
          <cell r="AO139">
            <v>1.6</v>
          </cell>
          <cell r="AP139">
            <v>1.8</v>
          </cell>
          <cell r="AQ139">
            <v>2</v>
          </cell>
          <cell r="AR139">
            <v>2.2000000000000002</v>
          </cell>
          <cell r="AS139">
            <v>2.4</v>
          </cell>
          <cell r="AT139">
            <v>2.6</v>
          </cell>
          <cell r="AU139">
            <v>2.8</v>
          </cell>
          <cell r="AV139">
            <v>3</v>
          </cell>
          <cell r="AW139">
            <v>3.2</v>
          </cell>
          <cell r="AX139">
            <v>3.4</v>
          </cell>
          <cell r="AY139">
            <v>3.6</v>
          </cell>
          <cell r="AZ139">
            <v>3.8</v>
          </cell>
          <cell r="BA139">
            <v>4</v>
          </cell>
          <cell r="BB139">
            <v>4.2</v>
          </cell>
          <cell r="BC139">
            <v>4.4000000000000004</v>
          </cell>
          <cell r="BD139">
            <v>4.5999999999999996</v>
          </cell>
          <cell r="BE139">
            <v>4.8</v>
          </cell>
          <cell r="BF139">
            <v>5</v>
          </cell>
          <cell r="BG139">
            <v>5.2</v>
          </cell>
          <cell r="BH139">
            <v>5.4</v>
          </cell>
          <cell r="BI139">
            <v>5.6</v>
          </cell>
          <cell r="BJ139">
            <v>5.8</v>
          </cell>
          <cell r="BK139">
            <v>6</v>
          </cell>
          <cell r="BL139">
            <v>6.2</v>
          </cell>
          <cell r="BM139">
            <v>6.4</v>
          </cell>
          <cell r="BN139">
            <v>6.6</v>
          </cell>
          <cell r="BO139">
            <v>6.8</v>
          </cell>
          <cell r="BP139">
            <v>7</v>
          </cell>
          <cell r="BQ139">
            <v>7.2</v>
          </cell>
          <cell r="BR139">
            <v>7.4</v>
          </cell>
          <cell r="BS139">
            <v>7.6</v>
          </cell>
          <cell r="BT139">
            <v>7.8</v>
          </cell>
          <cell r="BU139">
            <v>8</v>
          </cell>
          <cell r="BV139">
            <v>8.1999999999999993</v>
          </cell>
          <cell r="BW139">
            <v>8.4</v>
          </cell>
          <cell r="BX139">
            <v>8.6</v>
          </cell>
          <cell r="BY139">
            <v>8.7999999999999936</v>
          </cell>
          <cell r="BZ139">
            <v>9</v>
          </cell>
          <cell r="CA139">
            <v>9.1999999999999922</v>
          </cell>
          <cell r="CB139">
            <v>9.4</v>
          </cell>
          <cell r="CC139">
            <v>9.5999999999999908</v>
          </cell>
          <cell r="CD139">
            <v>9.8000000000000007</v>
          </cell>
          <cell r="CE139">
            <v>9.9999999999999893</v>
          </cell>
          <cell r="CF139">
            <v>10.199999999999999</v>
          </cell>
          <cell r="CG139">
            <v>10.4</v>
          </cell>
          <cell r="CH139">
            <v>10.6</v>
          </cell>
          <cell r="CI139">
            <v>10.8</v>
          </cell>
          <cell r="CJ139">
            <v>11</v>
          </cell>
          <cell r="CK139">
            <v>11.2</v>
          </cell>
          <cell r="CL139">
            <v>11.4</v>
          </cell>
          <cell r="CM139">
            <v>11.6</v>
          </cell>
          <cell r="CN139">
            <v>11.8</v>
          </cell>
          <cell r="CO139">
            <v>12</v>
          </cell>
          <cell r="CP139">
            <v>12.2</v>
          </cell>
          <cell r="CQ139">
            <v>12.4</v>
          </cell>
          <cell r="CR139">
            <v>12.6</v>
          </cell>
          <cell r="CS139">
            <v>12.8</v>
          </cell>
          <cell r="CT139">
            <v>13</v>
          </cell>
          <cell r="CU139">
            <v>13.2</v>
          </cell>
          <cell r="CV139">
            <v>13.4</v>
          </cell>
          <cell r="CW139">
            <v>13.6</v>
          </cell>
          <cell r="CX139">
            <v>13.8</v>
          </cell>
          <cell r="CY139">
            <v>14</v>
          </cell>
          <cell r="CZ139">
            <v>14.2</v>
          </cell>
        </row>
        <row r="140">
          <cell r="A140">
            <v>40909</v>
          </cell>
          <cell r="B140">
            <v>-1.7785964148750009</v>
          </cell>
          <cell r="C140">
            <v>-1.7482952255625008</v>
          </cell>
          <cell r="D140">
            <v>-1.7179940362500008</v>
          </cell>
          <cell r="E140">
            <v>-1.6876928469375008</v>
          </cell>
          <cell r="F140">
            <v>-1.6573916576250007</v>
          </cell>
          <cell r="G140">
            <v>-1.6270904683125007</v>
          </cell>
          <cell r="H140">
            <v>-1.5967892790000007</v>
          </cell>
          <cell r="I140">
            <v>-1.5664880896875006</v>
          </cell>
          <cell r="J140">
            <v>-1.5361869003750006</v>
          </cell>
          <cell r="K140">
            <v>-1.5058857110625006</v>
          </cell>
          <cell r="L140">
            <v>-1.4755845217500005</v>
          </cell>
          <cell r="M140">
            <v>-1.4452833324375005</v>
          </cell>
          <cell r="N140">
            <v>-1.4149821431250005</v>
          </cell>
          <cell r="O140">
            <v>-1.3846809538125004</v>
          </cell>
          <cell r="P140">
            <v>-1.3543797645000004</v>
          </cell>
          <cell r="Q140">
            <v>-1.3240785751875004</v>
          </cell>
          <cell r="R140">
            <v>-1.2937773858750004</v>
          </cell>
          <cell r="S140">
            <v>-1.2634761965625003</v>
          </cell>
          <cell r="T140">
            <v>-1.2331750072500003</v>
          </cell>
          <cell r="U140">
            <v>-1.2028738179375003</v>
          </cell>
          <cell r="V140">
            <v>-1.1725726286250002</v>
          </cell>
          <cell r="W140">
            <v>-1.1422714393125002</v>
          </cell>
          <cell r="X140">
            <v>-1.1119702500000002</v>
          </cell>
          <cell r="Y140">
            <v>-1.0832351250000003</v>
          </cell>
          <cell r="Z140">
            <v>-1.0545000000000002</v>
          </cell>
          <cell r="AA140">
            <v>-1.0272500000000002</v>
          </cell>
          <cell r="AB140">
            <v>-1</v>
          </cell>
          <cell r="AC140">
            <v>-0.8</v>
          </cell>
          <cell r="AD140">
            <v>-0.6</v>
          </cell>
          <cell r="AE140">
            <v>-0.4</v>
          </cell>
          <cell r="AF140">
            <v>-0.2</v>
          </cell>
          <cell r="AG140">
            <v>0</v>
          </cell>
          <cell r="AH140">
            <v>0.2</v>
          </cell>
          <cell r="AI140">
            <v>0.4</v>
          </cell>
          <cell r="AJ140">
            <v>0.6</v>
          </cell>
          <cell r="AK140">
            <v>0.8</v>
          </cell>
          <cell r="AL140">
            <v>1</v>
          </cell>
          <cell r="AM140">
            <v>1.2</v>
          </cell>
          <cell r="AN140">
            <v>1.4</v>
          </cell>
          <cell r="AO140">
            <v>1.6</v>
          </cell>
          <cell r="AP140">
            <v>1.8</v>
          </cell>
          <cell r="AQ140">
            <v>2</v>
          </cell>
          <cell r="AR140">
            <v>2.2000000000000002</v>
          </cell>
          <cell r="AS140">
            <v>2.4</v>
          </cell>
          <cell r="AT140">
            <v>2.6</v>
          </cell>
          <cell r="AU140">
            <v>2.8</v>
          </cell>
          <cell r="AV140">
            <v>3</v>
          </cell>
          <cell r="AW140">
            <v>3.2</v>
          </cell>
          <cell r="AX140">
            <v>3.4</v>
          </cell>
          <cell r="AY140">
            <v>3.6</v>
          </cell>
          <cell r="AZ140">
            <v>3.8</v>
          </cell>
          <cell r="BA140">
            <v>4</v>
          </cell>
          <cell r="BB140">
            <v>4.2</v>
          </cell>
          <cell r="BC140">
            <v>4.4000000000000004</v>
          </cell>
          <cell r="BD140">
            <v>4.5999999999999996</v>
          </cell>
          <cell r="BE140">
            <v>4.8</v>
          </cell>
          <cell r="BF140">
            <v>5</v>
          </cell>
          <cell r="BG140">
            <v>5.2</v>
          </cell>
          <cell r="BH140">
            <v>5.4</v>
          </cell>
          <cell r="BI140">
            <v>5.6</v>
          </cell>
          <cell r="BJ140">
            <v>5.8</v>
          </cell>
          <cell r="BK140">
            <v>6</v>
          </cell>
          <cell r="BL140">
            <v>6.2</v>
          </cell>
          <cell r="BM140">
            <v>6.4</v>
          </cell>
          <cell r="BN140">
            <v>6.6</v>
          </cell>
          <cell r="BO140">
            <v>6.8</v>
          </cell>
          <cell r="BP140">
            <v>7</v>
          </cell>
          <cell r="BQ140">
            <v>7.2</v>
          </cell>
          <cell r="BR140">
            <v>7.4</v>
          </cell>
          <cell r="BS140">
            <v>7.6</v>
          </cell>
          <cell r="BT140">
            <v>7.8</v>
          </cell>
          <cell r="BU140">
            <v>8</v>
          </cell>
          <cell r="BV140">
            <v>8.1999999999999993</v>
          </cell>
          <cell r="BW140">
            <v>8.4</v>
          </cell>
          <cell r="BX140">
            <v>8.6</v>
          </cell>
          <cell r="BY140">
            <v>8.7999999999999936</v>
          </cell>
          <cell r="BZ140">
            <v>9</v>
          </cell>
          <cell r="CA140">
            <v>9.1999999999999922</v>
          </cell>
          <cell r="CB140">
            <v>9.4</v>
          </cell>
          <cell r="CC140">
            <v>9.5999999999999908</v>
          </cell>
          <cell r="CD140">
            <v>9.8000000000000007</v>
          </cell>
          <cell r="CE140">
            <v>9.9999999999999893</v>
          </cell>
          <cell r="CF140">
            <v>10.199999999999999</v>
          </cell>
          <cell r="CG140">
            <v>10.4</v>
          </cell>
          <cell r="CH140">
            <v>10.6</v>
          </cell>
          <cell r="CI140">
            <v>10.8</v>
          </cell>
          <cell r="CJ140">
            <v>11</v>
          </cell>
          <cell r="CK140">
            <v>11.2</v>
          </cell>
          <cell r="CL140">
            <v>11.4</v>
          </cell>
          <cell r="CM140">
            <v>11.6</v>
          </cell>
          <cell r="CN140">
            <v>11.8</v>
          </cell>
          <cell r="CO140">
            <v>12</v>
          </cell>
          <cell r="CP140">
            <v>12.2</v>
          </cell>
          <cell r="CQ140">
            <v>12.4</v>
          </cell>
          <cell r="CR140">
            <v>12.6</v>
          </cell>
          <cell r="CS140">
            <v>12.8</v>
          </cell>
          <cell r="CT140">
            <v>13</v>
          </cell>
          <cell r="CU140">
            <v>13.2</v>
          </cell>
          <cell r="CV140">
            <v>13.4</v>
          </cell>
          <cell r="CW140">
            <v>13.6</v>
          </cell>
          <cell r="CX140">
            <v>13.8</v>
          </cell>
          <cell r="CY140">
            <v>14</v>
          </cell>
          <cell r="CZ140">
            <v>14.2</v>
          </cell>
        </row>
        <row r="141">
          <cell r="A141">
            <v>40940</v>
          </cell>
          <cell r="B141">
            <v>-1.7785964148750009</v>
          </cell>
          <cell r="C141">
            <v>-1.7482952255625008</v>
          </cell>
          <cell r="D141">
            <v>-1.7179940362500008</v>
          </cell>
          <cell r="E141">
            <v>-1.6876928469375008</v>
          </cell>
          <cell r="F141">
            <v>-1.6573916576250007</v>
          </cell>
          <cell r="G141">
            <v>-1.6270904683125007</v>
          </cell>
          <cell r="H141">
            <v>-1.5967892790000007</v>
          </cell>
          <cell r="I141">
            <v>-1.5664880896875006</v>
          </cell>
          <cell r="J141">
            <v>-1.5361869003750006</v>
          </cell>
          <cell r="K141">
            <v>-1.5058857110625006</v>
          </cell>
          <cell r="L141">
            <v>-1.4755845217500005</v>
          </cell>
          <cell r="M141">
            <v>-1.4452833324375005</v>
          </cell>
          <cell r="N141">
            <v>-1.4149821431250005</v>
          </cell>
          <cell r="O141">
            <v>-1.3846809538125004</v>
          </cell>
          <cell r="P141">
            <v>-1.3543797645000004</v>
          </cell>
          <cell r="Q141">
            <v>-1.3240785751875004</v>
          </cell>
          <cell r="R141">
            <v>-1.2937773858750004</v>
          </cell>
          <cell r="S141">
            <v>-1.2634761965625003</v>
          </cell>
          <cell r="T141">
            <v>-1.2331750072500003</v>
          </cell>
          <cell r="U141">
            <v>-1.2028738179375003</v>
          </cell>
          <cell r="V141">
            <v>-1.1725726286250002</v>
          </cell>
          <cell r="W141">
            <v>-1.1422714393125002</v>
          </cell>
          <cell r="X141">
            <v>-1.1119702500000002</v>
          </cell>
          <cell r="Y141">
            <v>-1.0832351250000003</v>
          </cell>
          <cell r="Z141">
            <v>-1.0545000000000002</v>
          </cell>
          <cell r="AA141">
            <v>-1.0272500000000002</v>
          </cell>
          <cell r="AB141">
            <v>-1</v>
          </cell>
          <cell r="AC141">
            <v>-0.8</v>
          </cell>
          <cell r="AD141">
            <v>-0.6</v>
          </cell>
          <cell r="AE141">
            <v>-0.4</v>
          </cell>
          <cell r="AF141">
            <v>-0.2</v>
          </cell>
          <cell r="AG141">
            <v>0</v>
          </cell>
          <cell r="AH141">
            <v>0.2</v>
          </cell>
          <cell r="AI141">
            <v>0.4</v>
          </cell>
          <cell r="AJ141">
            <v>0.6</v>
          </cell>
          <cell r="AK141">
            <v>0.8</v>
          </cell>
          <cell r="AL141">
            <v>1</v>
          </cell>
          <cell r="AM141">
            <v>1.2</v>
          </cell>
          <cell r="AN141">
            <v>1.4</v>
          </cell>
          <cell r="AO141">
            <v>1.6</v>
          </cell>
          <cell r="AP141">
            <v>1.8</v>
          </cell>
          <cell r="AQ141">
            <v>2</v>
          </cell>
          <cell r="AR141">
            <v>2.2000000000000002</v>
          </cell>
          <cell r="AS141">
            <v>2.4</v>
          </cell>
          <cell r="AT141">
            <v>2.6</v>
          </cell>
          <cell r="AU141">
            <v>2.8</v>
          </cell>
          <cell r="AV141">
            <v>3</v>
          </cell>
          <cell r="AW141">
            <v>3.2</v>
          </cell>
          <cell r="AX141">
            <v>3.4</v>
          </cell>
          <cell r="AY141">
            <v>3.6</v>
          </cell>
          <cell r="AZ141">
            <v>3.8</v>
          </cell>
          <cell r="BA141">
            <v>4</v>
          </cell>
          <cell r="BB141">
            <v>4.2</v>
          </cell>
          <cell r="BC141">
            <v>4.4000000000000004</v>
          </cell>
          <cell r="BD141">
            <v>4.5999999999999996</v>
          </cell>
          <cell r="BE141">
            <v>4.8</v>
          </cell>
          <cell r="BF141">
            <v>5</v>
          </cell>
          <cell r="BG141">
            <v>5.2</v>
          </cell>
          <cell r="BH141">
            <v>5.4</v>
          </cell>
          <cell r="BI141">
            <v>5.6</v>
          </cell>
          <cell r="BJ141">
            <v>5.8</v>
          </cell>
          <cell r="BK141">
            <v>6</v>
          </cell>
          <cell r="BL141">
            <v>6.2</v>
          </cell>
          <cell r="BM141">
            <v>6.4</v>
          </cell>
          <cell r="BN141">
            <v>6.6</v>
          </cell>
          <cell r="BO141">
            <v>6.8</v>
          </cell>
          <cell r="BP141">
            <v>7</v>
          </cell>
          <cell r="BQ141">
            <v>7.2</v>
          </cell>
          <cell r="BR141">
            <v>7.4</v>
          </cell>
          <cell r="BS141">
            <v>7.6</v>
          </cell>
          <cell r="BT141">
            <v>7.8</v>
          </cell>
          <cell r="BU141">
            <v>8</v>
          </cell>
          <cell r="BV141">
            <v>8.1999999999999993</v>
          </cell>
          <cell r="BW141">
            <v>8.4</v>
          </cell>
          <cell r="BX141">
            <v>8.6</v>
          </cell>
          <cell r="BY141">
            <v>8.7999999999999936</v>
          </cell>
          <cell r="BZ141">
            <v>9</v>
          </cell>
          <cell r="CA141">
            <v>9.1999999999999922</v>
          </cell>
          <cell r="CB141">
            <v>9.4</v>
          </cell>
          <cell r="CC141">
            <v>9.5999999999999908</v>
          </cell>
          <cell r="CD141">
            <v>9.8000000000000007</v>
          </cell>
          <cell r="CE141">
            <v>9.9999999999999893</v>
          </cell>
          <cell r="CF141">
            <v>10.199999999999999</v>
          </cell>
          <cell r="CG141">
            <v>10.4</v>
          </cell>
          <cell r="CH141">
            <v>10.6</v>
          </cell>
          <cell r="CI141">
            <v>10.8</v>
          </cell>
          <cell r="CJ141">
            <v>11</v>
          </cell>
          <cell r="CK141">
            <v>11.2</v>
          </cell>
          <cell r="CL141">
            <v>11.4</v>
          </cell>
          <cell r="CM141">
            <v>11.6</v>
          </cell>
          <cell r="CN141">
            <v>11.8</v>
          </cell>
          <cell r="CO141">
            <v>12</v>
          </cell>
          <cell r="CP141">
            <v>12.2</v>
          </cell>
          <cell r="CQ141">
            <v>12.4</v>
          </cell>
          <cell r="CR141">
            <v>12.6</v>
          </cell>
          <cell r="CS141">
            <v>12.8</v>
          </cell>
          <cell r="CT141">
            <v>13</v>
          </cell>
          <cell r="CU141">
            <v>13.2</v>
          </cell>
          <cell r="CV141">
            <v>13.4</v>
          </cell>
          <cell r="CW141">
            <v>13.6</v>
          </cell>
          <cell r="CX141">
            <v>13.8</v>
          </cell>
          <cell r="CY141">
            <v>14</v>
          </cell>
          <cell r="CZ141">
            <v>14.2</v>
          </cell>
        </row>
        <row r="142">
          <cell r="A142">
            <v>40969</v>
          </cell>
          <cell r="B142">
            <v>-1.7785964148750009</v>
          </cell>
          <cell r="C142">
            <v>-1.7482952255625008</v>
          </cell>
          <cell r="D142">
            <v>-1.7179940362500008</v>
          </cell>
          <cell r="E142">
            <v>-1.6876928469375008</v>
          </cell>
          <cell r="F142">
            <v>-1.6573916576250007</v>
          </cell>
          <cell r="G142">
            <v>-1.6270904683125007</v>
          </cell>
          <cell r="H142">
            <v>-1.5967892790000007</v>
          </cell>
          <cell r="I142">
            <v>-1.5664880896875006</v>
          </cell>
          <cell r="J142">
            <v>-1.5361869003750006</v>
          </cell>
          <cell r="K142">
            <v>-1.5058857110625006</v>
          </cell>
          <cell r="L142">
            <v>-1.4755845217500005</v>
          </cell>
          <cell r="M142">
            <v>-1.4452833324375005</v>
          </cell>
          <cell r="N142">
            <v>-1.4149821431250005</v>
          </cell>
          <cell r="O142">
            <v>-1.3846809538125004</v>
          </cell>
          <cell r="P142">
            <v>-1.3543797645000004</v>
          </cell>
          <cell r="Q142">
            <v>-1.3240785751875004</v>
          </cell>
          <cell r="R142">
            <v>-1.2937773858750004</v>
          </cell>
          <cell r="S142">
            <v>-1.2634761965625003</v>
          </cell>
          <cell r="T142">
            <v>-1.2331750072500003</v>
          </cell>
          <cell r="U142">
            <v>-1.2028738179375003</v>
          </cell>
          <cell r="V142">
            <v>-1.1725726286250002</v>
          </cell>
          <cell r="W142">
            <v>-1.1422714393125002</v>
          </cell>
          <cell r="X142">
            <v>-1.1119702500000002</v>
          </cell>
          <cell r="Y142">
            <v>-1.0832351250000003</v>
          </cell>
          <cell r="Z142">
            <v>-1.0545000000000002</v>
          </cell>
          <cell r="AA142">
            <v>-1.0272500000000002</v>
          </cell>
          <cell r="AB142">
            <v>-1</v>
          </cell>
          <cell r="AC142">
            <v>-0.8</v>
          </cell>
          <cell r="AD142">
            <v>-0.6</v>
          </cell>
          <cell r="AE142">
            <v>-0.4</v>
          </cell>
          <cell r="AF142">
            <v>-0.2</v>
          </cell>
          <cell r="AG142">
            <v>0</v>
          </cell>
          <cell r="AH142">
            <v>0.2</v>
          </cell>
          <cell r="AI142">
            <v>0.4</v>
          </cell>
          <cell r="AJ142">
            <v>0.6</v>
          </cell>
          <cell r="AK142">
            <v>0.8</v>
          </cell>
          <cell r="AL142">
            <v>1</v>
          </cell>
          <cell r="AM142">
            <v>1.2</v>
          </cell>
          <cell r="AN142">
            <v>1.4</v>
          </cell>
          <cell r="AO142">
            <v>1.6</v>
          </cell>
          <cell r="AP142">
            <v>1.8</v>
          </cell>
          <cell r="AQ142">
            <v>2</v>
          </cell>
          <cell r="AR142">
            <v>2.2000000000000002</v>
          </cell>
          <cell r="AS142">
            <v>2.4</v>
          </cell>
          <cell r="AT142">
            <v>2.6</v>
          </cell>
          <cell r="AU142">
            <v>2.8</v>
          </cell>
          <cell r="AV142">
            <v>3</v>
          </cell>
          <cell r="AW142">
            <v>3.2</v>
          </cell>
          <cell r="AX142">
            <v>3.4</v>
          </cell>
          <cell r="AY142">
            <v>3.6</v>
          </cell>
          <cell r="AZ142">
            <v>3.8</v>
          </cell>
          <cell r="BA142">
            <v>4</v>
          </cell>
          <cell r="BB142">
            <v>4.2</v>
          </cell>
          <cell r="BC142">
            <v>4.4000000000000004</v>
          </cell>
          <cell r="BD142">
            <v>4.5999999999999996</v>
          </cell>
          <cell r="BE142">
            <v>4.8</v>
          </cell>
          <cell r="BF142">
            <v>5</v>
          </cell>
          <cell r="BG142">
            <v>5.2</v>
          </cell>
          <cell r="BH142">
            <v>5.4</v>
          </cell>
          <cell r="BI142">
            <v>5.6</v>
          </cell>
          <cell r="BJ142">
            <v>5.8</v>
          </cell>
          <cell r="BK142">
            <v>6</v>
          </cell>
          <cell r="BL142">
            <v>6.2</v>
          </cell>
          <cell r="BM142">
            <v>6.4</v>
          </cell>
          <cell r="BN142">
            <v>6.6</v>
          </cell>
          <cell r="BO142">
            <v>6.8</v>
          </cell>
          <cell r="BP142">
            <v>7</v>
          </cell>
          <cell r="BQ142">
            <v>7.2</v>
          </cell>
          <cell r="BR142">
            <v>7.4</v>
          </cell>
          <cell r="BS142">
            <v>7.6</v>
          </cell>
          <cell r="BT142">
            <v>7.8</v>
          </cell>
          <cell r="BU142">
            <v>8</v>
          </cell>
          <cell r="BV142">
            <v>8.1999999999999993</v>
          </cell>
          <cell r="BW142">
            <v>8.4</v>
          </cell>
          <cell r="BX142">
            <v>8.6</v>
          </cell>
          <cell r="BY142">
            <v>8.7999999999999936</v>
          </cell>
          <cell r="BZ142">
            <v>9</v>
          </cell>
          <cell r="CA142">
            <v>9.1999999999999922</v>
          </cell>
          <cell r="CB142">
            <v>9.4</v>
          </cell>
          <cell r="CC142">
            <v>9.5999999999999908</v>
          </cell>
          <cell r="CD142">
            <v>9.8000000000000007</v>
          </cell>
          <cell r="CE142">
            <v>9.9999999999999893</v>
          </cell>
          <cell r="CF142">
            <v>10.199999999999999</v>
          </cell>
          <cell r="CG142">
            <v>10.4</v>
          </cell>
          <cell r="CH142">
            <v>10.6</v>
          </cell>
          <cell r="CI142">
            <v>10.8</v>
          </cell>
          <cell r="CJ142">
            <v>11</v>
          </cell>
          <cell r="CK142">
            <v>11.2</v>
          </cell>
          <cell r="CL142">
            <v>11.4</v>
          </cell>
          <cell r="CM142">
            <v>11.6</v>
          </cell>
          <cell r="CN142">
            <v>11.8</v>
          </cell>
          <cell r="CO142">
            <v>12</v>
          </cell>
          <cell r="CP142">
            <v>12.2</v>
          </cell>
          <cell r="CQ142">
            <v>12.4</v>
          </cell>
          <cell r="CR142">
            <v>12.6</v>
          </cell>
          <cell r="CS142">
            <v>12.8</v>
          </cell>
          <cell r="CT142">
            <v>13</v>
          </cell>
          <cell r="CU142">
            <v>13.2</v>
          </cell>
          <cell r="CV142">
            <v>13.4</v>
          </cell>
          <cell r="CW142">
            <v>13.6</v>
          </cell>
          <cell r="CX142">
            <v>13.8</v>
          </cell>
          <cell r="CY142">
            <v>14</v>
          </cell>
          <cell r="CZ142">
            <v>14.2</v>
          </cell>
        </row>
        <row r="143">
          <cell r="A143">
            <v>41000</v>
          </cell>
          <cell r="B143">
            <v>-1.7785964148750009</v>
          </cell>
          <cell r="C143">
            <v>-1.7482952255625008</v>
          </cell>
          <cell r="D143">
            <v>-1.7179940362500008</v>
          </cell>
          <cell r="E143">
            <v>-1.6876928469375008</v>
          </cell>
          <cell r="F143">
            <v>-1.6573916576250007</v>
          </cell>
          <cell r="G143">
            <v>-1.6270904683125007</v>
          </cell>
          <cell r="H143">
            <v>-1.5967892790000007</v>
          </cell>
          <cell r="I143">
            <v>-1.5664880896875006</v>
          </cell>
          <cell r="J143">
            <v>-1.5361869003750006</v>
          </cell>
          <cell r="K143">
            <v>-1.5058857110625006</v>
          </cell>
          <cell r="L143">
            <v>-1.4755845217500005</v>
          </cell>
          <cell r="M143">
            <v>-1.4452833324375005</v>
          </cell>
          <cell r="N143">
            <v>-1.4149821431250005</v>
          </cell>
          <cell r="O143">
            <v>-1.3846809538125004</v>
          </cell>
          <cell r="P143">
            <v>-1.3543797645000004</v>
          </cell>
          <cell r="Q143">
            <v>-1.3240785751875004</v>
          </cell>
          <cell r="R143">
            <v>-1.2937773858750004</v>
          </cell>
          <cell r="S143">
            <v>-1.2634761965625003</v>
          </cell>
          <cell r="T143">
            <v>-1.2331750072500003</v>
          </cell>
          <cell r="U143">
            <v>-1.2028738179375003</v>
          </cell>
          <cell r="V143">
            <v>-1.1725726286250002</v>
          </cell>
          <cell r="W143">
            <v>-1.1422714393125002</v>
          </cell>
          <cell r="X143">
            <v>-1.1119702500000002</v>
          </cell>
          <cell r="Y143">
            <v>-1.0832351250000003</v>
          </cell>
          <cell r="Z143">
            <v>-1.0545000000000002</v>
          </cell>
          <cell r="AA143">
            <v>-1.0272500000000002</v>
          </cell>
          <cell r="AB143">
            <v>-1</v>
          </cell>
          <cell r="AC143">
            <v>-0.8</v>
          </cell>
          <cell r="AD143">
            <v>-0.6</v>
          </cell>
          <cell r="AE143">
            <v>-0.4</v>
          </cell>
          <cell r="AF143">
            <v>-0.2</v>
          </cell>
          <cell r="AG143">
            <v>0</v>
          </cell>
          <cell r="AH143">
            <v>0.2</v>
          </cell>
          <cell r="AI143">
            <v>0.4</v>
          </cell>
          <cell r="AJ143">
            <v>0.6</v>
          </cell>
          <cell r="AK143">
            <v>0.8</v>
          </cell>
          <cell r="AL143">
            <v>1</v>
          </cell>
          <cell r="AM143">
            <v>1.2</v>
          </cell>
          <cell r="AN143">
            <v>1.4</v>
          </cell>
          <cell r="AO143">
            <v>1.6</v>
          </cell>
          <cell r="AP143">
            <v>1.8</v>
          </cell>
          <cell r="AQ143">
            <v>2</v>
          </cell>
          <cell r="AR143">
            <v>2.2000000000000002</v>
          </cell>
          <cell r="AS143">
            <v>2.4</v>
          </cell>
          <cell r="AT143">
            <v>2.6</v>
          </cell>
          <cell r="AU143">
            <v>2.8</v>
          </cell>
          <cell r="AV143">
            <v>3</v>
          </cell>
          <cell r="AW143">
            <v>3.2</v>
          </cell>
          <cell r="AX143">
            <v>3.4</v>
          </cell>
          <cell r="AY143">
            <v>3.6</v>
          </cell>
          <cell r="AZ143">
            <v>3.8</v>
          </cell>
          <cell r="BA143">
            <v>4</v>
          </cell>
          <cell r="BB143">
            <v>4.2</v>
          </cell>
          <cell r="BC143">
            <v>4.4000000000000004</v>
          </cell>
          <cell r="BD143">
            <v>4.5999999999999996</v>
          </cell>
          <cell r="BE143">
            <v>4.8</v>
          </cell>
          <cell r="BF143">
            <v>5</v>
          </cell>
          <cell r="BG143">
            <v>5.2</v>
          </cell>
          <cell r="BH143">
            <v>5.4</v>
          </cell>
          <cell r="BI143">
            <v>5.6</v>
          </cell>
          <cell r="BJ143">
            <v>5.8</v>
          </cell>
          <cell r="BK143">
            <v>6</v>
          </cell>
          <cell r="BL143">
            <v>6.2</v>
          </cell>
          <cell r="BM143">
            <v>6.4</v>
          </cell>
          <cell r="BN143">
            <v>6.6</v>
          </cell>
          <cell r="BO143">
            <v>6.8</v>
          </cell>
          <cell r="BP143">
            <v>7</v>
          </cell>
          <cell r="BQ143">
            <v>7.2</v>
          </cell>
          <cell r="BR143">
            <v>7.4</v>
          </cell>
          <cell r="BS143">
            <v>7.6</v>
          </cell>
          <cell r="BT143">
            <v>7.8</v>
          </cell>
          <cell r="BU143">
            <v>8</v>
          </cell>
          <cell r="BV143">
            <v>8.1999999999999993</v>
          </cell>
          <cell r="BW143">
            <v>8.4</v>
          </cell>
          <cell r="BX143">
            <v>8.6</v>
          </cell>
          <cell r="BY143">
            <v>8.7999999999999936</v>
          </cell>
          <cell r="BZ143">
            <v>9</v>
          </cell>
          <cell r="CA143">
            <v>9.1999999999999922</v>
          </cell>
          <cell r="CB143">
            <v>9.4</v>
          </cell>
          <cell r="CC143">
            <v>9.5999999999999908</v>
          </cell>
          <cell r="CD143">
            <v>9.8000000000000007</v>
          </cell>
          <cell r="CE143">
            <v>9.9999999999999893</v>
          </cell>
          <cell r="CF143">
            <v>10.199999999999999</v>
          </cell>
          <cell r="CG143">
            <v>10.4</v>
          </cell>
          <cell r="CH143">
            <v>10.6</v>
          </cell>
          <cell r="CI143">
            <v>10.8</v>
          </cell>
          <cell r="CJ143">
            <v>11</v>
          </cell>
          <cell r="CK143">
            <v>11.2</v>
          </cell>
          <cell r="CL143">
            <v>11.4</v>
          </cell>
          <cell r="CM143">
            <v>11.6</v>
          </cell>
          <cell r="CN143">
            <v>11.8</v>
          </cell>
          <cell r="CO143">
            <v>12</v>
          </cell>
          <cell r="CP143">
            <v>12.2</v>
          </cell>
          <cell r="CQ143">
            <v>12.4</v>
          </cell>
          <cell r="CR143">
            <v>12.6</v>
          </cell>
          <cell r="CS143">
            <v>12.8</v>
          </cell>
          <cell r="CT143">
            <v>13</v>
          </cell>
          <cell r="CU143">
            <v>13.2</v>
          </cell>
          <cell r="CV143">
            <v>13.4</v>
          </cell>
          <cell r="CW143">
            <v>13.6</v>
          </cell>
          <cell r="CX143">
            <v>13.8</v>
          </cell>
          <cell r="CY143">
            <v>14</v>
          </cell>
          <cell r="CZ143">
            <v>14.2</v>
          </cell>
        </row>
        <row r="144">
          <cell r="A144">
            <v>41030</v>
          </cell>
          <cell r="B144">
            <v>-1.7785964148750009</v>
          </cell>
          <cell r="C144">
            <v>-1.7482952255625008</v>
          </cell>
          <cell r="D144">
            <v>-1.7179940362500008</v>
          </cell>
          <cell r="E144">
            <v>-1.6876928469375008</v>
          </cell>
          <cell r="F144">
            <v>-1.6573916576250007</v>
          </cell>
          <cell r="G144">
            <v>-1.6270904683125007</v>
          </cell>
          <cell r="H144">
            <v>-1.5967892790000007</v>
          </cell>
          <cell r="I144">
            <v>-1.5664880896875006</v>
          </cell>
          <cell r="J144">
            <v>-1.5361869003750006</v>
          </cell>
          <cell r="K144">
            <v>-1.5058857110625006</v>
          </cell>
          <cell r="L144">
            <v>-1.4755845217500005</v>
          </cell>
          <cell r="M144">
            <v>-1.4452833324375005</v>
          </cell>
          <cell r="N144">
            <v>-1.4149821431250005</v>
          </cell>
          <cell r="O144">
            <v>-1.3846809538125004</v>
          </cell>
          <cell r="P144">
            <v>-1.3543797645000004</v>
          </cell>
          <cell r="Q144">
            <v>-1.3240785751875004</v>
          </cell>
          <cell r="R144">
            <v>-1.2937773858750004</v>
          </cell>
          <cell r="S144">
            <v>-1.2634761965625003</v>
          </cell>
          <cell r="T144">
            <v>-1.2331750072500003</v>
          </cell>
          <cell r="U144">
            <v>-1.2028738179375003</v>
          </cell>
          <cell r="V144">
            <v>-1.1725726286250002</v>
          </cell>
          <cell r="W144">
            <v>-1.1422714393125002</v>
          </cell>
          <cell r="X144">
            <v>-1.1119702500000002</v>
          </cell>
          <cell r="Y144">
            <v>-1.0832351250000003</v>
          </cell>
          <cell r="Z144">
            <v>-1.0545000000000002</v>
          </cell>
          <cell r="AA144">
            <v>-1.0272500000000002</v>
          </cell>
          <cell r="AB144">
            <v>-1</v>
          </cell>
          <cell r="AC144">
            <v>-0.8</v>
          </cell>
          <cell r="AD144">
            <v>-0.6</v>
          </cell>
          <cell r="AE144">
            <v>-0.4</v>
          </cell>
          <cell r="AF144">
            <v>-0.2</v>
          </cell>
          <cell r="AG144">
            <v>0</v>
          </cell>
          <cell r="AH144">
            <v>0.2</v>
          </cell>
          <cell r="AI144">
            <v>0.4</v>
          </cell>
          <cell r="AJ144">
            <v>0.6</v>
          </cell>
          <cell r="AK144">
            <v>0.8</v>
          </cell>
          <cell r="AL144">
            <v>1</v>
          </cell>
          <cell r="AM144">
            <v>1.2</v>
          </cell>
          <cell r="AN144">
            <v>1.4</v>
          </cell>
          <cell r="AO144">
            <v>1.6</v>
          </cell>
          <cell r="AP144">
            <v>1.8</v>
          </cell>
          <cell r="AQ144">
            <v>2</v>
          </cell>
          <cell r="AR144">
            <v>2.2000000000000002</v>
          </cell>
          <cell r="AS144">
            <v>2.4</v>
          </cell>
          <cell r="AT144">
            <v>2.6</v>
          </cell>
          <cell r="AU144">
            <v>2.8</v>
          </cell>
          <cell r="AV144">
            <v>3</v>
          </cell>
          <cell r="AW144">
            <v>3.2</v>
          </cell>
          <cell r="AX144">
            <v>3.4</v>
          </cell>
          <cell r="AY144">
            <v>3.6</v>
          </cell>
          <cell r="AZ144">
            <v>3.8</v>
          </cell>
          <cell r="BA144">
            <v>4</v>
          </cell>
          <cell r="BB144">
            <v>4.2</v>
          </cell>
          <cell r="BC144">
            <v>4.4000000000000004</v>
          </cell>
          <cell r="BD144">
            <v>4.5999999999999996</v>
          </cell>
          <cell r="BE144">
            <v>4.8</v>
          </cell>
          <cell r="BF144">
            <v>5</v>
          </cell>
          <cell r="BG144">
            <v>5.2</v>
          </cell>
          <cell r="BH144">
            <v>5.4</v>
          </cell>
          <cell r="BI144">
            <v>5.6</v>
          </cell>
          <cell r="BJ144">
            <v>5.8</v>
          </cell>
          <cell r="BK144">
            <v>6</v>
          </cell>
          <cell r="BL144">
            <v>6.2</v>
          </cell>
          <cell r="BM144">
            <v>6.4</v>
          </cell>
          <cell r="BN144">
            <v>6.6</v>
          </cell>
          <cell r="BO144">
            <v>6.8</v>
          </cell>
          <cell r="BP144">
            <v>7</v>
          </cell>
          <cell r="BQ144">
            <v>7.2</v>
          </cell>
          <cell r="BR144">
            <v>7.4</v>
          </cell>
          <cell r="BS144">
            <v>7.6</v>
          </cell>
          <cell r="BT144">
            <v>7.8</v>
          </cell>
          <cell r="BU144">
            <v>8</v>
          </cell>
          <cell r="BV144">
            <v>8.1999999999999993</v>
          </cell>
          <cell r="BW144">
            <v>8.4</v>
          </cell>
          <cell r="BX144">
            <v>8.6</v>
          </cell>
          <cell r="BY144">
            <v>8.7999999999999936</v>
          </cell>
          <cell r="BZ144">
            <v>9</v>
          </cell>
          <cell r="CA144">
            <v>9.1999999999999922</v>
          </cell>
          <cell r="CB144">
            <v>9.4</v>
          </cell>
          <cell r="CC144">
            <v>9.5999999999999908</v>
          </cell>
          <cell r="CD144">
            <v>9.8000000000000007</v>
          </cell>
          <cell r="CE144">
            <v>9.9999999999999893</v>
          </cell>
          <cell r="CF144">
            <v>10.199999999999999</v>
          </cell>
          <cell r="CG144">
            <v>10.4</v>
          </cell>
          <cell r="CH144">
            <v>10.6</v>
          </cell>
          <cell r="CI144">
            <v>10.8</v>
          </cell>
          <cell r="CJ144">
            <v>11</v>
          </cell>
          <cell r="CK144">
            <v>11.2</v>
          </cell>
          <cell r="CL144">
            <v>11.4</v>
          </cell>
          <cell r="CM144">
            <v>11.6</v>
          </cell>
          <cell r="CN144">
            <v>11.8</v>
          </cell>
          <cell r="CO144">
            <v>12</v>
          </cell>
          <cell r="CP144">
            <v>12.2</v>
          </cell>
          <cell r="CQ144">
            <v>12.4</v>
          </cell>
          <cell r="CR144">
            <v>12.6</v>
          </cell>
          <cell r="CS144">
            <v>12.8</v>
          </cell>
          <cell r="CT144">
            <v>13</v>
          </cell>
          <cell r="CU144">
            <v>13.2</v>
          </cell>
          <cell r="CV144">
            <v>13.4</v>
          </cell>
          <cell r="CW144">
            <v>13.6</v>
          </cell>
          <cell r="CX144">
            <v>13.8</v>
          </cell>
          <cell r="CY144">
            <v>14</v>
          </cell>
          <cell r="CZ144">
            <v>14.2</v>
          </cell>
        </row>
        <row r="145">
          <cell r="A145">
            <v>41061</v>
          </cell>
          <cell r="B145">
            <v>-1.7785964148750009</v>
          </cell>
          <cell r="C145">
            <v>-1.7482952255625008</v>
          </cell>
          <cell r="D145">
            <v>-1.7179940362500008</v>
          </cell>
          <cell r="E145">
            <v>-1.6876928469375008</v>
          </cell>
          <cell r="F145">
            <v>-1.6573916576250007</v>
          </cell>
          <cell r="G145">
            <v>-1.6270904683125007</v>
          </cell>
          <cell r="H145">
            <v>-1.5967892790000007</v>
          </cell>
          <cell r="I145">
            <v>-1.5664880896875006</v>
          </cell>
          <cell r="J145">
            <v>-1.5361869003750006</v>
          </cell>
          <cell r="K145">
            <v>-1.5058857110625006</v>
          </cell>
          <cell r="L145">
            <v>-1.4755845217500005</v>
          </cell>
          <cell r="M145">
            <v>-1.4452833324375005</v>
          </cell>
          <cell r="N145">
            <v>-1.4149821431250005</v>
          </cell>
          <cell r="O145">
            <v>-1.3846809538125004</v>
          </cell>
          <cell r="P145">
            <v>-1.3543797645000004</v>
          </cell>
          <cell r="Q145">
            <v>-1.3240785751875004</v>
          </cell>
          <cell r="R145">
            <v>-1.2937773858750004</v>
          </cell>
          <cell r="S145">
            <v>-1.2634761965625003</v>
          </cell>
          <cell r="T145">
            <v>-1.2331750072500003</v>
          </cell>
          <cell r="U145">
            <v>-1.2028738179375003</v>
          </cell>
          <cell r="V145">
            <v>-1.1725726286250002</v>
          </cell>
          <cell r="W145">
            <v>-1.1422714393125002</v>
          </cell>
          <cell r="X145">
            <v>-1.1119702500000002</v>
          </cell>
          <cell r="Y145">
            <v>-1.0832351250000003</v>
          </cell>
          <cell r="Z145">
            <v>-1.0545000000000002</v>
          </cell>
          <cell r="AA145">
            <v>-1.0272500000000002</v>
          </cell>
          <cell r="AB145">
            <v>-1</v>
          </cell>
          <cell r="AC145">
            <v>-0.8</v>
          </cell>
          <cell r="AD145">
            <v>-0.6</v>
          </cell>
          <cell r="AE145">
            <v>-0.4</v>
          </cell>
          <cell r="AF145">
            <v>-0.2</v>
          </cell>
          <cell r="AG145">
            <v>0</v>
          </cell>
          <cell r="AH145">
            <v>0.2</v>
          </cell>
          <cell r="AI145">
            <v>0.4</v>
          </cell>
          <cell r="AJ145">
            <v>0.6</v>
          </cell>
          <cell r="AK145">
            <v>0.8</v>
          </cell>
          <cell r="AL145">
            <v>1</v>
          </cell>
          <cell r="AM145">
            <v>1.2</v>
          </cell>
          <cell r="AN145">
            <v>1.4</v>
          </cell>
          <cell r="AO145">
            <v>1.6</v>
          </cell>
          <cell r="AP145">
            <v>1.8</v>
          </cell>
          <cell r="AQ145">
            <v>2</v>
          </cell>
          <cell r="AR145">
            <v>2.2000000000000002</v>
          </cell>
          <cell r="AS145">
            <v>2.4</v>
          </cell>
          <cell r="AT145">
            <v>2.6</v>
          </cell>
          <cell r="AU145">
            <v>2.8</v>
          </cell>
          <cell r="AV145">
            <v>3</v>
          </cell>
          <cell r="AW145">
            <v>3.2</v>
          </cell>
          <cell r="AX145">
            <v>3.4</v>
          </cell>
          <cell r="AY145">
            <v>3.6</v>
          </cell>
          <cell r="AZ145">
            <v>3.8</v>
          </cell>
          <cell r="BA145">
            <v>4</v>
          </cell>
          <cell r="BB145">
            <v>4.2</v>
          </cell>
          <cell r="BC145">
            <v>4.4000000000000004</v>
          </cell>
          <cell r="BD145">
            <v>4.5999999999999996</v>
          </cell>
          <cell r="BE145">
            <v>4.8</v>
          </cell>
          <cell r="BF145">
            <v>5</v>
          </cell>
          <cell r="BG145">
            <v>5.2</v>
          </cell>
          <cell r="BH145">
            <v>5.4</v>
          </cell>
          <cell r="BI145">
            <v>5.6</v>
          </cell>
          <cell r="BJ145">
            <v>5.8</v>
          </cell>
          <cell r="BK145">
            <v>6</v>
          </cell>
          <cell r="BL145">
            <v>6.2</v>
          </cell>
          <cell r="BM145">
            <v>6.4</v>
          </cell>
          <cell r="BN145">
            <v>6.6</v>
          </cell>
          <cell r="BO145">
            <v>6.8</v>
          </cell>
          <cell r="BP145">
            <v>7</v>
          </cell>
          <cell r="BQ145">
            <v>7.2</v>
          </cell>
          <cell r="BR145">
            <v>7.4</v>
          </cell>
          <cell r="BS145">
            <v>7.6</v>
          </cell>
          <cell r="BT145">
            <v>7.8</v>
          </cell>
          <cell r="BU145">
            <v>8</v>
          </cell>
          <cell r="BV145">
            <v>8.1999999999999993</v>
          </cell>
          <cell r="BW145">
            <v>8.4</v>
          </cell>
          <cell r="BX145">
            <v>8.6</v>
          </cell>
          <cell r="BY145">
            <v>8.7999999999999936</v>
          </cell>
          <cell r="BZ145">
            <v>9</v>
          </cell>
          <cell r="CA145">
            <v>9.1999999999999922</v>
          </cell>
          <cell r="CB145">
            <v>9.4</v>
          </cell>
          <cell r="CC145">
            <v>9.5999999999999908</v>
          </cell>
          <cell r="CD145">
            <v>9.8000000000000007</v>
          </cell>
          <cell r="CE145">
            <v>9.9999999999999893</v>
          </cell>
          <cell r="CF145">
            <v>10.199999999999999</v>
          </cell>
          <cell r="CG145">
            <v>10.4</v>
          </cell>
          <cell r="CH145">
            <v>10.6</v>
          </cell>
          <cell r="CI145">
            <v>10.8</v>
          </cell>
          <cell r="CJ145">
            <v>11</v>
          </cell>
          <cell r="CK145">
            <v>11.2</v>
          </cell>
          <cell r="CL145">
            <v>11.4</v>
          </cell>
          <cell r="CM145">
            <v>11.6</v>
          </cell>
          <cell r="CN145">
            <v>11.8</v>
          </cell>
          <cell r="CO145">
            <v>12</v>
          </cell>
          <cell r="CP145">
            <v>12.2</v>
          </cell>
          <cell r="CQ145">
            <v>12.4</v>
          </cell>
          <cell r="CR145">
            <v>12.6</v>
          </cell>
          <cell r="CS145">
            <v>12.8</v>
          </cell>
          <cell r="CT145">
            <v>13</v>
          </cell>
          <cell r="CU145">
            <v>13.2</v>
          </cell>
          <cell r="CV145">
            <v>13.4</v>
          </cell>
          <cell r="CW145">
            <v>13.6</v>
          </cell>
          <cell r="CX145">
            <v>13.8</v>
          </cell>
          <cell r="CY145">
            <v>14</v>
          </cell>
          <cell r="CZ145">
            <v>14.2</v>
          </cell>
        </row>
        <row r="146">
          <cell r="A146">
            <v>41091</v>
          </cell>
          <cell r="B146">
            <v>-1.7785964148750009</v>
          </cell>
          <cell r="C146">
            <v>-1.7482952255625008</v>
          </cell>
          <cell r="D146">
            <v>-1.7179940362500008</v>
          </cell>
          <cell r="E146">
            <v>-1.6876928469375008</v>
          </cell>
          <cell r="F146">
            <v>-1.6573916576250007</v>
          </cell>
          <cell r="G146">
            <v>-1.6270904683125007</v>
          </cell>
          <cell r="H146">
            <v>-1.5967892790000007</v>
          </cell>
          <cell r="I146">
            <v>-1.5664880896875006</v>
          </cell>
          <cell r="J146">
            <v>-1.5361869003750006</v>
          </cell>
          <cell r="K146">
            <v>-1.5058857110625006</v>
          </cell>
          <cell r="L146">
            <v>-1.4755845217500005</v>
          </cell>
          <cell r="M146">
            <v>-1.4452833324375005</v>
          </cell>
          <cell r="N146">
            <v>-1.4149821431250005</v>
          </cell>
          <cell r="O146">
            <v>-1.3846809538125004</v>
          </cell>
          <cell r="P146">
            <v>-1.3543797645000004</v>
          </cell>
          <cell r="Q146">
            <v>-1.3240785751875004</v>
          </cell>
          <cell r="R146">
            <v>-1.2937773858750004</v>
          </cell>
          <cell r="S146">
            <v>-1.2634761965625003</v>
          </cell>
          <cell r="T146">
            <v>-1.2331750072500003</v>
          </cell>
          <cell r="U146">
            <v>-1.2028738179375003</v>
          </cell>
          <cell r="V146">
            <v>-1.1725726286250002</v>
          </cell>
          <cell r="W146">
            <v>-1.1422714393125002</v>
          </cell>
          <cell r="X146">
            <v>-1.1119702500000002</v>
          </cell>
          <cell r="Y146">
            <v>-1.0832351250000003</v>
          </cell>
          <cell r="Z146">
            <v>-1.0545000000000002</v>
          </cell>
          <cell r="AA146">
            <v>-1.0272500000000002</v>
          </cell>
          <cell r="AB146">
            <v>-1</v>
          </cell>
          <cell r="AC146">
            <v>-0.8</v>
          </cell>
          <cell r="AD146">
            <v>-0.6</v>
          </cell>
          <cell r="AE146">
            <v>-0.4</v>
          </cell>
          <cell r="AF146">
            <v>-0.2</v>
          </cell>
          <cell r="AG146">
            <v>0</v>
          </cell>
          <cell r="AH146">
            <v>0.2</v>
          </cell>
          <cell r="AI146">
            <v>0.4</v>
          </cell>
          <cell r="AJ146">
            <v>0.6</v>
          </cell>
          <cell r="AK146">
            <v>0.8</v>
          </cell>
          <cell r="AL146">
            <v>1</v>
          </cell>
          <cell r="AM146">
            <v>1.2</v>
          </cell>
          <cell r="AN146">
            <v>1.4</v>
          </cell>
          <cell r="AO146">
            <v>1.6</v>
          </cell>
          <cell r="AP146">
            <v>1.8</v>
          </cell>
          <cell r="AQ146">
            <v>2</v>
          </cell>
          <cell r="AR146">
            <v>2.2000000000000002</v>
          </cell>
          <cell r="AS146">
            <v>2.4</v>
          </cell>
          <cell r="AT146">
            <v>2.6</v>
          </cell>
          <cell r="AU146">
            <v>2.8</v>
          </cell>
          <cell r="AV146">
            <v>3</v>
          </cell>
          <cell r="AW146">
            <v>3.2</v>
          </cell>
          <cell r="AX146">
            <v>3.4</v>
          </cell>
          <cell r="AY146">
            <v>3.6</v>
          </cell>
          <cell r="AZ146">
            <v>3.8</v>
          </cell>
          <cell r="BA146">
            <v>4</v>
          </cell>
          <cell r="BB146">
            <v>4.2</v>
          </cell>
          <cell r="BC146">
            <v>4.4000000000000004</v>
          </cell>
          <cell r="BD146">
            <v>4.5999999999999996</v>
          </cell>
          <cell r="BE146">
            <v>4.8</v>
          </cell>
          <cell r="BF146">
            <v>5</v>
          </cell>
          <cell r="BG146">
            <v>5.2</v>
          </cell>
          <cell r="BH146">
            <v>5.4</v>
          </cell>
          <cell r="BI146">
            <v>5.6</v>
          </cell>
          <cell r="BJ146">
            <v>5.8</v>
          </cell>
          <cell r="BK146">
            <v>6</v>
          </cell>
          <cell r="BL146">
            <v>6.2</v>
          </cell>
          <cell r="BM146">
            <v>6.4</v>
          </cell>
          <cell r="BN146">
            <v>6.6</v>
          </cell>
          <cell r="BO146">
            <v>6.8</v>
          </cell>
          <cell r="BP146">
            <v>7</v>
          </cell>
          <cell r="BQ146">
            <v>7.2</v>
          </cell>
          <cell r="BR146">
            <v>7.4</v>
          </cell>
          <cell r="BS146">
            <v>7.6</v>
          </cell>
          <cell r="BT146">
            <v>7.8</v>
          </cell>
          <cell r="BU146">
            <v>8</v>
          </cell>
          <cell r="BV146">
            <v>8.1999999999999993</v>
          </cell>
          <cell r="BW146">
            <v>8.4</v>
          </cell>
          <cell r="BX146">
            <v>8.6</v>
          </cell>
          <cell r="BY146">
            <v>8.7999999999999936</v>
          </cell>
          <cell r="BZ146">
            <v>9</v>
          </cell>
          <cell r="CA146">
            <v>9.1999999999999922</v>
          </cell>
          <cell r="CB146">
            <v>9.4</v>
          </cell>
          <cell r="CC146">
            <v>9.5999999999999908</v>
          </cell>
          <cell r="CD146">
            <v>9.8000000000000007</v>
          </cell>
          <cell r="CE146">
            <v>9.9999999999999893</v>
          </cell>
          <cell r="CF146">
            <v>10.199999999999999</v>
          </cell>
          <cell r="CG146">
            <v>10.4</v>
          </cell>
          <cell r="CH146">
            <v>10.6</v>
          </cell>
          <cell r="CI146">
            <v>10.8</v>
          </cell>
          <cell r="CJ146">
            <v>11</v>
          </cell>
          <cell r="CK146">
            <v>11.2</v>
          </cell>
          <cell r="CL146">
            <v>11.4</v>
          </cell>
          <cell r="CM146">
            <v>11.6</v>
          </cell>
          <cell r="CN146">
            <v>11.8</v>
          </cell>
          <cell r="CO146">
            <v>12</v>
          </cell>
          <cell r="CP146">
            <v>12.2</v>
          </cell>
          <cell r="CQ146">
            <v>12.4</v>
          </cell>
          <cell r="CR146">
            <v>12.6</v>
          </cell>
          <cell r="CS146">
            <v>12.8</v>
          </cell>
          <cell r="CT146">
            <v>13</v>
          </cell>
          <cell r="CU146">
            <v>13.2</v>
          </cell>
          <cell r="CV146">
            <v>13.4</v>
          </cell>
          <cell r="CW146">
            <v>13.6</v>
          </cell>
          <cell r="CX146">
            <v>13.8</v>
          </cell>
          <cell r="CY146">
            <v>14</v>
          </cell>
          <cell r="CZ146">
            <v>14.2</v>
          </cell>
        </row>
        <row r="147">
          <cell r="A147">
            <v>41122</v>
          </cell>
          <cell r="B147">
            <v>-1.7785964148750009</v>
          </cell>
          <cell r="C147">
            <v>-1.7482952255625008</v>
          </cell>
          <cell r="D147">
            <v>-1.7179940362500008</v>
          </cell>
          <cell r="E147">
            <v>-1.6876928469375008</v>
          </cell>
          <cell r="F147">
            <v>-1.6573916576250007</v>
          </cell>
          <cell r="G147">
            <v>-1.6270904683125007</v>
          </cell>
          <cell r="H147">
            <v>-1.5967892790000007</v>
          </cell>
          <cell r="I147">
            <v>-1.5664880896875006</v>
          </cell>
          <cell r="J147">
            <v>-1.5361869003750006</v>
          </cell>
          <cell r="K147">
            <v>-1.5058857110625006</v>
          </cell>
          <cell r="L147">
            <v>-1.4755845217500005</v>
          </cell>
          <cell r="M147">
            <v>-1.4452833324375005</v>
          </cell>
          <cell r="N147">
            <v>-1.4149821431250005</v>
          </cell>
          <cell r="O147">
            <v>-1.3846809538125004</v>
          </cell>
          <cell r="P147">
            <v>-1.3543797645000004</v>
          </cell>
          <cell r="Q147">
            <v>-1.3240785751875004</v>
          </cell>
          <cell r="R147">
            <v>-1.2937773858750004</v>
          </cell>
          <cell r="S147">
            <v>-1.2634761965625003</v>
          </cell>
          <cell r="T147">
            <v>-1.2331750072500003</v>
          </cell>
          <cell r="U147">
            <v>-1.2028738179375003</v>
          </cell>
          <cell r="V147">
            <v>-1.1725726286250002</v>
          </cell>
          <cell r="W147">
            <v>-1.1422714393125002</v>
          </cell>
          <cell r="X147">
            <v>-1.1119702500000002</v>
          </cell>
          <cell r="Y147">
            <v>-1.0832351250000003</v>
          </cell>
          <cell r="Z147">
            <v>-1.0545000000000002</v>
          </cell>
          <cell r="AA147">
            <v>-1.0272500000000002</v>
          </cell>
          <cell r="AB147">
            <v>-1</v>
          </cell>
          <cell r="AC147">
            <v>-0.8</v>
          </cell>
          <cell r="AD147">
            <v>-0.6</v>
          </cell>
          <cell r="AE147">
            <v>-0.4</v>
          </cell>
          <cell r="AF147">
            <v>-0.2</v>
          </cell>
          <cell r="AG147">
            <v>0</v>
          </cell>
          <cell r="AH147">
            <v>0.2</v>
          </cell>
          <cell r="AI147">
            <v>0.4</v>
          </cell>
          <cell r="AJ147">
            <v>0.6</v>
          </cell>
          <cell r="AK147">
            <v>0.8</v>
          </cell>
          <cell r="AL147">
            <v>1</v>
          </cell>
          <cell r="AM147">
            <v>1.2</v>
          </cell>
          <cell r="AN147">
            <v>1.4</v>
          </cell>
          <cell r="AO147">
            <v>1.6</v>
          </cell>
          <cell r="AP147">
            <v>1.8</v>
          </cell>
          <cell r="AQ147">
            <v>2</v>
          </cell>
          <cell r="AR147">
            <v>2.2000000000000002</v>
          </cell>
          <cell r="AS147">
            <v>2.4</v>
          </cell>
          <cell r="AT147">
            <v>2.6</v>
          </cell>
          <cell r="AU147">
            <v>2.8</v>
          </cell>
          <cell r="AV147">
            <v>3</v>
          </cell>
          <cell r="AW147">
            <v>3.2</v>
          </cell>
          <cell r="AX147">
            <v>3.4</v>
          </cell>
          <cell r="AY147">
            <v>3.6</v>
          </cell>
          <cell r="AZ147">
            <v>3.8</v>
          </cell>
          <cell r="BA147">
            <v>4</v>
          </cell>
          <cell r="BB147">
            <v>4.2</v>
          </cell>
          <cell r="BC147">
            <v>4.4000000000000004</v>
          </cell>
          <cell r="BD147">
            <v>4.5999999999999996</v>
          </cell>
          <cell r="BE147">
            <v>4.8</v>
          </cell>
          <cell r="BF147">
            <v>5</v>
          </cell>
          <cell r="BG147">
            <v>5.2</v>
          </cell>
          <cell r="BH147">
            <v>5.4</v>
          </cell>
          <cell r="BI147">
            <v>5.6</v>
          </cell>
          <cell r="BJ147">
            <v>5.8</v>
          </cell>
          <cell r="BK147">
            <v>6</v>
          </cell>
          <cell r="BL147">
            <v>6.2</v>
          </cell>
          <cell r="BM147">
            <v>6.4</v>
          </cell>
          <cell r="BN147">
            <v>6.6</v>
          </cell>
          <cell r="BO147">
            <v>6.8</v>
          </cell>
          <cell r="BP147">
            <v>7</v>
          </cell>
          <cell r="BQ147">
            <v>7.2</v>
          </cell>
          <cell r="BR147">
            <v>7.4</v>
          </cell>
          <cell r="BS147">
            <v>7.6</v>
          </cell>
          <cell r="BT147">
            <v>7.8</v>
          </cell>
          <cell r="BU147">
            <v>8</v>
          </cell>
          <cell r="BV147">
            <v>8.1999999999999993</v>
          </cell>
          <cell r="BW147">
            <v>8.4</v>
          </cell>
          <cell r="BX147">
            <v>8.6</v>
          </cell>
          <cell r="BY147">
            <v>8.7999999999999936</v>
          </cell>
          <cell r="BZ147">
            <v>9</v>
          </cell>
          <cell r="CA147">
            <v>9.1999999999999922</v>
          </cell>
          <cell r="CB147">
            <v>9.4</v>
          </cell>
          <cell r="CC147">
            <v>9.5999999999999908</v>
          </cell>
          <cell r="CD147">
            <v>9.8000000000000007</v>
          </cell>
          <cell r="CE147">
            <v>9.9999999999999893</v>
          </cell>
          <cell r="CF147">
            <v>10.199999999999999</v>
          </cell>
          <cell r="CG147">
            <v>10.4</v>
          </cell>
          <cell r="CH147">
            <v>10.6</v>
          </cell>
          <cell r="CI147">
            <v>10.8</v>
          </cell>
          <cell r="CJ147">
            <v>11</v>
          </cell>
          <cell r="CK147">
            <v>11.2</v>
          </cell>
          <cell r="CL147">
            <v>11.4</v>
          </cell>
          <cell r="CM147">
            <v>11.6</v>
          </cell>
          <cell r="CN147">
            <v>11.8</v>
          </cell>
          <cell r="CO147">
            <v>12</v>
          </cell>
          <cell r="CP147">
            <v>12.2</v>
          </cell>
          <cell r="CQ147">
            <v>12.4</v>
          </cell>
          <cell r="CR147">
            <v>12.6</v>
          </cell>
          <cell r="CS147">
            <v>12.8</v>
          </cell>
          <cell r="CT147">
            <v>13</v>
          </cell>
          <cell r="CU147">
            <v>13.2</v>
          </cell>
          <cell r="CV147">
            <v>13.4</v>
          </cell>
          <cell r="CW147">
            <v>13.6</v>
          </cell>
          <cell r="CX147">
            <v>13.8</v>
          </cell>
          <cell r="CY147">
            <v>14</v>
          </cell>
          <cell r="CZ147">
            <v>14.2</v>
          </cell>
        </row>
        <row r="148">
          <cell r="A148">
            <v>41153</v>
          </cell>
          <cell r="B148">
            <v>-1.7785964148750009</v>
          </cell>
          <cell r="C148">
            <v>-1.7482952255625008</v>
          </cell>
          <cell r="D148">
            <v>-1.7179940362500008</v>
          </cell>
          <cell r="E148">
            <v>-1.6876928469375008</v>
          </cell>
          <cell r="F148">
            <v>-1.6573916576250007</v>
          </cell>
          <cell r="G148">
            <v>-1.6270904683125007</v>
          </cell>
          <cell r="H148">
            <v>-1.5967892790000007</v>
          </cell>
          <cell r="I148">
            <v>-1.5664880896875006</v>
          </cell>
          <cell r="J148">
            <v>-1.5361869003750006</v>
          </cell>
          <cell r="K148">
            <v>-1.5058857110625006</v>
          </cell>
          <cell r="L148">
            <v>-1.4755845217500005</v>
          </cell>
          <cell r="M148">
            <v>-1.4452833324375005</v>
          </cell>
          <cell r="N148">
            <v>-1.4149821431250005</v>
          </cell>
          <cell r="O148">
            <v>-1.3846809538125004</v>
          </cell>
          <cell r="P148">
            <v>-1.3543797645000004</v>
          </cell>
          <cell r="Q148">
            <v>-1.3240785751875004</v>
          </cell>
          <cell r="R148">
            <v>-1.2937773858750004</v>
          </cell>
          <cell r="S148">
            <v>-1.2634761965625003</v>
          </cell>
          <cell r="T148">
            <v>-1.2331750072500003</v>
          </cell>
          <cell r="U148">
            <v>-1.2028738179375003</v>
          </cell>
          <cell r="V148">
            <v>-1.1725726286250002</v>
          </cell>
          <cell r="W148">
            <v>-1.1422714393125002</v>
          </cell>
          <cell r="X148">
            <v>-1.1119702500000002</v>
          </cell>
          <cell r="Y148">
            <v>-1.0832351250000003</v>
          </cell>
          <cell r="Z148">
            <v>-1.0545000000000002</v>
          </cell>
          <cell r="AA148">
            <v>-1.0272500000000002</v>
          </cell>
          <cell r="AB148">
            <v>-1</v>
          </cell>
          <cell r="AC148">
            <v>-0.8</v>
          </cell>
          <cell r="AD148">
            <v>-0.6</v>
          </cell>
          <cell r="AE148">
            <v>-0.4</v>
          </cell>
          <cell r="AF148">
            <v>-0.2</v>
          </cell>
          <cell r="AG148">
            <v>0</v>
          </cell>
          <cell r="AH148">
            <v>0.2</v>
          </cell>
          <cell r="AI148">
            <v>0.4</v>
          </cell>
          <cell r="AJ148">
            <v>0.6</v>
          </cell>
          <cell r="AK148">
            <v>0.8</v>
          </cell>
          <cell r="AL148">
            <v>1</v>
          </cell>
          <cell r="AM148">
            <v>1.2</v>
          </cell>
          <cell r="AN148">
            <v>1.4</v>
          </cell>
          <cell r="AO148">
            <v>1.6</v>
          </cell>
          <cell r="AP148">
            <v>1.8</v>
          </cell>
          <cell r="AQ148">
            <v>2</v>
          </cell>
          <cell r="AR148">
            <v>2.2000000000000002</v>
          </cell>
          <cell r="AS148">
            <v>2.4</v>
          </cell>
          <cell r="AT148">
            <v>2.6</v>
          </cell>
          <cell r="AU148">
            <v>2.8</v>
          </cell>
          <cell r="AV148">
            <v>3</v>
          </cell>
          <cell r="AW148">
            <v>3.2</v>
          </cell>
          <cell r="AX148">
            <v>3.4</v>
          </cell>
          <cell r="AY148">
            <v>3.6</v>
          </cell>
          <cell r="AZ148">
            <v>3.8</v>
          </cell>
          <cell r="BA148">
            <v>4</v>
          </cell>
          <cell r="BB148">
            <v>4.2</v>
          </cell>
          <cell r="BC148">
            <v>4.4000000000000004</v>
          </cell>
          <cell r="BD148">
            <v>4.5999999999999996</v>
          </cell>
          <cell r="BE148">
            <v>4.8</v>
          </cell>
          <cell r="BF148">
            <v>5</v>
          </cell>
          <cell r="BG148">
            <v>5.2</v>
          </cell>
          <cell r="BH148">
            <v>5.4</v>
          </cell>
          <cell r="BI148">
            <v>5.6</v>
          </cell>
          <cell r="BJ148">
            <v>5.8</v>
          </cell>
          <cell r="BK148">
            <v>6</v>
          </cell>
          <cell r="BL148">
            <v>6.2</v>
          </cell>
          <cell r="BM148">
            <v>6.4</v>
          </cell>
          <cell r="BN148">
            <v>6.6</v>
          </cell>
          <cell r="BO148">
            <v>6.8</v>
          </cell>
          <cell r="BP148">
            <v>7</v>
          </cell>
          <cell r="BQ148">
            <v>7.2</v>
          </cell>
          <cell r="BR148">
            <v>7.4</v>
          </cell>
          <cell r="BS148">
            <v>7.6</v>
          </cell>
          <cell r="BT148">
            <v>7.8</v>
          </cell>
          <cell r="BU148">
            <v>8</v>
          </cell>
          <cell r="BV148">
            <v>8.1999999999999993</v>
          </cell>
          <cell r="BW148">
            <v>8.4</v>
          </cell>
          <cell r="BX148">
            <v>8.6</v>
          </cell>
          <cell r="BY148">
            <v>8.7999999999999936</v>
          </cell>
          <cell r="BZ148">
            <v>9</v>
          </cell>
          <cell r="CA148">
            <v>9.1999999999999922</v>
          </cell>
          <cell r="CB148">
            <v>9.4</v>
          </cell>
          <cell r="CC148">
            <v>9.5999999999999908</v>
          </cell>
          <cell r="CD148">
            <v>9.8000000000000007</v>
          </cell>
          <cell r="CE148">
            <v>9.9999999999999893</v>
          </cell>
          <cell r="CF148">
            <v>10.199999999999999</v>
          </cell>
          <cell r="CG148">
            <v>10.4</v>
          </cell>
          <cell r="CH148">
            <v>10.6</v>
          </cell>
          <cell r="CI148">
            <v>10.8</v>
          </cell>
          <cell r="CJ148">
            <v>11</v>
          </cell>
          <cell r="CK148">
            <v>11.2</v>
          </cell>
          <cell r="CL148">
            <v>11.4</v>
          </cell>
          <cell r="CM148">
            <v>11.6</v>
          </cell>
          <cell r="CN148">
            <v>11.8</v>
          </cell>
          <cell r="CO148">
            <v>12</v>
          </cell>
          <cell r="CP148">
            <v>12.2</v>
          </cell>
          <cell r="CQ148">
            <v>12.4</v>
          </cell>
          <cell r="CR148">
            <v>12.6</v>
          </cell>
          <cell r="CS148">
            <v>12.8</v>
          </cell>
          <cell r="CT148">
            <v>13</v>
          </cell>
          <cell r="CU148">
            <v>13.2</v>
          </cell>
          <cell r="CV148">
            <v>13.4</v>
          </cell>
          <cell r="CW148">
            <v>13.6</v>
          </cell>
          <cell r="CX148">
            <v>13.8</v>
          </cell>
          <cell r="CY148">
            <v>14</v>
          </cell>
          <cell r="CZ148">
            <v>14.2</v>
          </cell>
        </row>
        <row r="149">
          <cell r="A149">
            <v>41183</v>
          </cell>
          <cell r="B149">
            <v>-1.7785964148750009</v>
          </cell>
          <cell r="C149">
            <v>-1.7482952255625008</v>
          </cell>
          <cell r="D149">
            <v>-1.7179940362500008</v>
          </cell>
          <cell r="E149">
            <v>-1.6876928469375008</v>
          </cell>
          <cell r="F149">
            <v>-1.6573916576250007</v>
          </cell>
          <cell r="G149">
            <v>-1.6270904683125007</v>
          </cell>
          <cell r="H149">
            <v>-1.5967892790000007</v>
          </cell>
          <cell r="I149">
            <v>-1.5664880896875006</v>
          </cell>
          <cell r="J149">
            <v>-1.5361869003750006</v>
          </cell>
          <cell r="K149">
            <v>-1.5058857110625006</v>
          </cell>
          <cell r="L149">
            <v>-1.4755845217500005</v>
          </cell>
          <cell r="M149">
            <v>-1.4452833324375005</v>
          </cell>
          <cell r="N149">
            <v>-1.4149821431250005</v>
          </cell>
          <cell r="O149">
            <v>-1.3846809538125004</v>
          </cell>
          <cell r="P149">
            <v>-1.3543797645000004</v>
          </cell>
          <cell r="Q149">
            <v>-1.3240785751875004</v>
          </cell>
          <cell r="R149">
            <v>-1.2937773858750004</v>
          </cell>
          <cell r="S149">
            <v>-1.2634761965625003</v>
          </cell>
          <cell r="T149">
            <v>-1.2331750072500003</v>
          </cell>
          <cell r="U149">
            <v>-1.2028738179375003</v>
          </cell>
          <cell r="V149">
            <v>-1.1725726286250002</v>
          </cell>
          <cell r="W149">
            <v>-1.1422714393125002</v>
          </cell>
          <cell r="X149">
            <v>-1.1119702500000002</v>
          </cell>
          <cell r="Y149">
            <v>-1.0832351250000003</v>
          </cell>
          <cell r="Z149">
            <v>-1.0545000000000002</v>
          </cell>
          <cell r="AA149">
            <v>-1.0272500000000002</v>
          </cell>
          <cell r="AB149">
            <v>-1</v>
          </cell>
          <cell r="AC149">
            <v>-0.8</v>
          </cell>
          <cell r="AD149">
            <v>-0.6</v>
          </cell>
          <cell r="AE149">
            <v>-0.4</v>
          </cell>
          <cell r="AF149">
            <v>-0.2</v>
          </cell>
          <cell r="AG149">
            <v>0</v>
          </cell>
          <cell r="AH149">
            <v>0.2</v>
          </cell>
          <cell r="AI149">
            <v>0.4</v>
          </cell>
          <cell r="AJ149">
            <v>0.6</v>
          </cell>
          <cell r="AK149">
            <v>0.8</v>
          </cell>
          <cell r="AL149">
            <v>1</v>
          </cell>
          <cell r="AM149">
            <v>1.2</v>
          </cell>
          <cell r="AN149">
            <v>1.4</v>
          </cell>
          <cell r="AO149">
            <v>1.6</v>
          </cell>
          <cell r="AP149">
            <v>1.8</v>
          </cell>
          <cell r="AQ149">
            <v>2</v>
          </cell>
          <cell r="AR149">
            <v>2.2000000000000002</v>
          </cell>
          <cell r="AS149">
            <v>2.4</v>
          </cell>
          <cell r="AT149">
            <v>2.6</v>
          </cell>
          <cell r="AU149">
            <v>2.8</v>
          </cell>
          <cell r="AV149">
            <v>3</v>
          </cell>
          <cell r="AW149">
            <v>3.2</v>
          </cell>
          <cell r="AX149">
            <v>3.4</v>
          </cell>
          <cell r="AY149">
            <v>3.6</v>
          </cell>
          <cell r="AZ149">
            <v>3.8</v>
          </cell>
          <cell r="BA149">
            <v>4</v>
          </cell>
          <cell r="BB149">
            <v>4.2</v>
          </cell>
          <cell r="BC149">
            <v>4.4000000000000004</v>
          </cell>
          <cell r="BD149">
            <v>4.5999999999999996</v>
          </cell>
          <cell r="BE149">
            <v>4.8</v>
          </cell>
          <cell r="BF149">
            <v>5</v>
          </cell>
          <cell r="BG149">
            <v>5.2</v>
          </cell>
          <cell r="BH149">
            <v>5.4</v>
          </cell>
          <cell r="BI149">
            <v>5.6</v>
          </cell>
          <cell r="BJ149">
            <v>5.8</v>
          </cell>
          <cell r="BK149">
            <v>6</v>
          </cell>
          <cell r="BL149">
            <v>6.2</v>
          </cell>
          <cell r="BM149">
            <v>6.4</v>
          </cell>
          <cell r="BN149">
            <v>6.6</v>
          </cell>
          <cell r="BO149">
            <v>6.8</v>
          </cell>
          <cell r="BP149">
            <v>7</v>
          </cell>
          <cell r="BQ149">
            <v>7.2</v>
          </cell>
          <cell r="BR149">
            <v>7.4</v>
          </cell>
          <cell r="BS149">
            <v>7.6</v>
          </cell>
          <cell r="BT149">
            <v>7.8</v>
          </cell>
          <cell r="BU149">
            <v>8</v>
          </cell>
          <cell r="BV149">
            <v>8.1999999999999993</v>
          </cell>
          <cell r="BW149">
            <v>8.4</v>
          </cell>
          <cell r="BX149">
            <v>8.6</v>
          </cell>
          <cell r="BY149">
            <v>8.7999999999999936</v>
          </cell>
          <cell r="BZ149">
            <v>9</v>
          </cell>
          <cell r="CA149">
            <v>9.1999999999999922</v>
          </cell>
          <cell r="CB149">
            <v>9.4</v>
          </cell>
          <cell r="CC149">
            <v>9.5999999999999908</v>
          </cell>
          <cell r="CD149">
            <v>9.8000000000000007</v>
          </cell>
          <cell r="CE149">
            <v>9.9999999999999893</v>
          </cell>
          <cell r="CF149">
            <v>10.199999999999999</v>
          </cell>
          <cell r="CG149">
            <v>10.4</v>
          </cell>
          <cell r="CH149">
            <v>10.6</v>
          </cell>
          <cell r="CI149">
            <v>10.8</v>
          </cell>
          <cell r="CJ149">
            <v>11</v>
          </cell>
          <cell r="CK149">
            <v>11.2</v>
          </cell>
          <cell r="CL149">
            <v>11.4</v>
          </cell>
          <cell r="CM149">
            <v>11.6</v>
          </cell>
          <cell r="CN149">
            <v>11.8</v>
          </cell>
          <cell r="CO149">
            <v>12</v>
          </cell>
          <cell r="CP149">
            <v>12.2</v>
          </cell>
          <cell r="CQ149">
            <v>12.4</v>
          </cell>
          <cell r="CR149">
            <v>12.6</v>
          </cell>
          <cell r="CS149">
            <v>12.8</v>
          </cell>
          <cell r="CT149">
            <v>13</v>
          </cell>
          <cell r="CU149">
            <v>13.2</v>
          </cell>
          <cell r="CV149">
            <v>13.4</v>
          </cell>
          <cell r="CW149">
            <v>13.6</v>
          </cell>
          <cell r="CX149">
            <v>13.8</v>
          </cell>
          <cell r="CY149">
            <v>14</v>
          </cell>
          <cell r="CZ149">
            <v>14.2</v>
          </cell>
        </row>
        <row r="150">
          <cell r="A150">
            <v>41214</v>
          </cell>
          <cell r="B150">
            <v>-1.7785964148750009</v>
          </cell>
          <cell r="C150">
            <v>-1.7482952255625008</v>
          </cell>
          <cell r="D150">
            <v>-1.7179940362500008</v>
          </cell>
          <cell r="E150">
            <v>-1.6876928469375008</v>
          </cell>
          <cell r="F150">
            <v>-1.6573916576250007</v>
          </cell>
          <cell r="G150">
            <v>-1.6270904683125007</v>
          </cell>
          <cell r="H150">
            <v>-1.5967892790000007</v>
          </cell>
          <cell r="I150">
            <v>-1.5664880896875006</v>
          </cell>
          <cell r="J150">
            <v>-1.5361869003750006</v>
          </cell>
          <cell r="K150">
            <v>-1.5058857110625006</v>
          </cell>
          <cell r="L150">
            <v>-1.4755845217500005</v>
          </cell>
          <cell r="M150">
            <v>-1.4452833324375005</v>
          </cell>
          <cell r="N150">
            <v>-1.4149821431250005</v>
          </cell>
          <cell r="O150">
            <v>-1.3846809538125004</v>
          </cell>
          <cell r="P150">
            <v>-1.3543797645000004</v>
          </cell>
          <cell r="Q150">
            <v>-1.3240785751875004</v>
          </cell>
          <cell r="R150">
            <v>-1.2937773858750004</v>
          </cell>
          <cell r="S150">
            <v>-1.2634761965625003</v>
          </cell>
          <cell r="T150">
            <v>-1.2331750072500003</v>
          </cell>
          <cell r="U150">
            <v>-1.2028738179375003</v>
          </cell>
          <cell r="V150">
            <v>-1.1725726286250002</v>
          </cell>
          <cell r="W150">
            <v>-1.1422714393125002</v>
          </cell>
          <cell r="X150">
            <v>-1.1119702500000002</v>
          </cell>
          <cell r="Y150">
            <v>-1.0832351250000003</v>
          </cell>
          <cell r="Z150">
            <v>-1.0545000000000002</v>
          </cell>
          <cell r="AA150">
            <v>-1.0272500000000002</v>
          </cell>
          <cell r="AB150">
            <v>-1</v>
          </cell>
          <cell r="AC150">
            <v>-0.8</v>
          </cell>
          <cell r="AD150">
            <v>-0.6</v>
          </cell>
          <cell r="AE150">
            <v>-0.4</v>
          </cell>
          <cell r="AF150">
            <v>-0.2</v>
          </cell>
          <cell r="AG150">
            <v>0</v>
          </cell>
          <cell r="AH150">
            <v>0.2</v>
          </cell>
          <cell r="AI150">
            <v>0.4</v>
          </cell>
          <cell r="AJ150">
            <v>0.6</v>
          </cell>
          <cell r="AK150">
            <v>0.8</v>
          </cell>
          <cell r="AL150">
            <v>1</v>
          </cell>
          <cell r="AM150">
            <v>1.2</v>
          </cell>
          <cell r="AN150">
            <v>1.4</v>
          </cell>
          <cell r="AO150">
            <v>1.6</v>
          </cell>
          <cell r="AP150">
            <v>1.8</v>
          </cell>
          <cell r="AQ150">
            <v>2</v>
          </cell>
          <cell r="AR150">
            <v>2.2000000000000002</v>
          </cell>
          <cell r="AS150">
            <v>2.4</v>
          </cell>
          <cell r="AT150">
            <v>2.6</v>
          </cell>
          <cell r="AU150">
            <v>2.8</v>
          </cell>
          <cell r="AV150">
            <v>3</v>
          </cell>
          <cell r="AW150">
            <v>3.2</v>
          </cell>
          <cell r="AX150">
            <v>3.4</v>
          </cell>
          <cell r="AY150">
            <v>3.6</v>
          </cell>
          <cell r="AZ150">
            <v>3.8</v>
          </cell>
          <cell r="BA150">
            <v>4</v>
          </cell>
          <cell r="BB150">
            <v>4.2</v>
          </cell>
          <cell r="BC150">
            <v>4.4000000000000004</v>
          </cell>
          <cell r="BD150">
            <v>4.5999999999999996</v>
          </cell>
          <cell r="BE150">
            <v>4.8</v>
          </cell>
          <cell r="BF150">
            <v>5</v>
          </cell>
          <cell r="BG150">
            <v>5.2</v>
          </cell>
          <cell r="BH150">
            <v>5.4</v>
          </cell>
          <cell r="BI150">
            <v>5.6</v>
          </cell>
          <cell r="BJ150">
            <v>5.8</v>
          </cell>
          <cell r="BK150">
            <v>6</v>
          </cell>
          <cell r="BL150">
            <v>6.2</v>
          </cell>
          <cell r="BM150">
            <v>6.4</v>
          </cell>
          <cell r="BN150">
            <v>6.6</v>
          </cell>
          <cell r="BO150">
            <v>6.8</v>
          </cell>
          <cell r="BP150">
            <v>7</v>
          </cell>
          <cell r="BQ150">
            <v>7.2</v>
          </cell>
          <cell r="BR150">
            <v>7.4</v>
          </cell>
          <cell r="BS150">
            <v>7.6</v>
          </cell>
          <cell r="BT150">
            <v>7.8</v>
          </cell>
          <cell r="BU150">
            <v>8</v>
          </cell>
          <cell r="BV150">
            <v>8.1999999999999993</v>
          </cell>
          <cell r="BW150">
            <v>8.4</v>
          </cell>
          <cell r="BX150">
            <v>8.6</v>
          </cell>
          <cell r="BY150">
            <v>8.7999999999999936</v>
          </cell>
          <cell r="BZ150">
            <v>9</v>
          </cell>
          <cell r="CA150">
            <v>9.1999999999999922</v>
          </cell>
          <cell r="CB150">
            <v>9.4</v>
          </cell>
          <cell r="CC150">
            <v>9.5999999999999908</v>
          </cell>
          <cell r="CD150">
            <v>9.8000000000000007</v>
          </cell>
          <cell r="CE150">
            <v>9.9999999999999893</v>
          </cell>
          <cell r="CF150">
            <v>10.199999999999999</v>
          </cell>
          <cell r="CG150">
            <v>10.4</v>
          </cell>
          <cell r="CH150">
            <v>10.6</v>
          </cell>
          <cell r="CI150">
            <v>10.8</v>
          </cell>
          <cell r="CJ150">
            <v>11</v>
          </cell>
          <cell r="CK150">
            <v>11.2</v>
          </cell>
          <cell r="CL150">
            <v>11.4</v>
          </cell>
          <cell r="CM150">
            <v>11.6</v>
          </cell>
          <cell r="CN150">
            <v>11.8</v>
          </cell>
          <cell r="CO150">
            <v>12</v>
          </cell>
          <cell r="CP150">
            <v>12.2</v>
          </cell>
          <cell r="CQ150">
            <v>12.4</v>
          </cell>
          <cell r="CR150">
            <v>12.6</v>
          </cell>
          <cell r="CS150">
            <v>12.8</v>
          </cell>
          <cell r="CT150">
            <v>13</v>
          </cell>
          <cell r="CU150">
            <v>13.2</v>
          </cell>
          <cell r="CV150">
            <v>13.4</v>
          </cell>
          <cell r="CW150">
            <v>13.6</v>
          </cell>
          <cell r="CX150">
            <v>13.8</v>
          </cell>
          <cell r="CY150">
            <v>14</v>
          </cell>
          <cell r="CZ150">
            <v>14.2</v>
          </cell>
        </row>
        <row r="151">
          <cell r="A151">
            <v>41244</v>
          </cell>
          <cell r="B151">
            <v>-1.7785964148750009</v>
          </cell>
          <cell r="C151">
            <v>-1.7482952255625008</v>
          </cell>
          <cell r="D151">
            <v>-1.7179940362500008</v>
          </cell>
          <cell r="E151">
            <v>-1.6876928469375008</v>
          </cell>
          <cell r="F151">
            <v>-1.6573916576250007</v>
          </cell>
          <cell r="G151">
            <v>-1.6270904683125007</v>
          </cell>
          <cell r="H151">
            <v>-1.5967892790000007</v>
          </cell>
          <cell r="I151">
            <v>-1.5664880896875006</v>
          </cell>
          <cell r="J151">
            <v>-1.5361869003750006</v>
          </cell>
          <cell r="K151">
            <v>-1.5058857110625006</v>
          </cell>
          <cell r="L151">
            <v>-1.4755845217500005</v>
          </cell>
          <cell r="M151">
            <v>-1.4452833324375005</v>
          </cell>
          <cell r="N151">
            <v>-1.4149821431250005</v>
          </cell>
          <cell r="O151">
            <v>-1.3846809538125004</v>
          </cell>
          <cell r="P151">
            <v>-1.3543797645000004</v>
          </cell>
          <cell r="Q151">
            <v>-1.3240785751875004</v>
          </cell>
          <cell r="R151">
            <v>-1.2937773858750004</v>
          </cell>
          <cell r="S151">
            <v>-1.2634761965625003</v>
          </cell>
          <cell r="T151">
            <v>-1.2331750072500003</v>
          </cell>
          <cell r="U151">
            <v>-1.2028738179375003</v>
          </cell>
          <cell r="V151">
            <v>-1.1725726286250002</v>
          </cell>
          <cell r="W151">
            <v>-1.1422714393125002</v>
          </cell>
          <cell r="X151">
            <v>-1.1119702500000002</v>
          </cell>
          <cell r="Y151">
            <v>-1.0832351250000003</v>
          </cell>
          <cell r="Z151">
            <v>-1.0545000000000002</v>
          </cell>
          <cell r="AA151">
            <v>-1.0272500000000002</v>
          </cell>
          <cell r="AB151">
            <v>-1</v>
          </cell>
          <cell r="AC151">
            <v>-0.8</v>
          </cell>
          <cell r="AD151">
            <v>-0.6</v>
          </cell>
          <cell r="AE151">
            <v>-0.4</v>
          </cell>
          <cell r="AF151">
            <v>-0.2</v>
          </cell>
          <cell r="AG151">
            <v>0</v>
          </cell>
          <cell r="AH151">
            <v>0.2</v>
          </cell>
          <cell r="AI151">
            <v>0.4</v>
          </cell>
          <cell r="AJ151">
            <v>0.6</v>
          </cell>
          <cell r="AK151">
            <v>0.8</v>
          </cell>
          <cell r="AL151">
            <v>1</v>
          </cell>
          <cell r="AM151">
            <v>1.2</v>
          </cell>
          <cell r="AN151">
            <v>1.4</v>
          </cell>
          <cell r="AO151">
            <v>1.6</v>
          </cell>
          <cell r="AP151">
            <v>1.8</v>
          </cell>
          <cell r="AQ151">
            <v>2</v>
          </cell>
          <cell r="AR151">
            <v>2.2000000000000002</v>
          </cell>
          <cell r="AS151">
            <v>2.4</v>
          </cell>
          <cell r="AT151">
            <v>2.6</v>
          </cell>
          <cell r="AU151">
            <v>2.8</v>
          </cell>
          <cell r="AV151">
            <v>3</v>
          </cell>
          <cell r="AW151">
            <v>3.2</v>
          </cell>
          <cell r="AX151">
            <v>3.4</v>
          </cell>
          <cell r="AY151">
            <v>3.6</v>
          </cell>
          <cell r="AZ151">
            <v>3.8</v>
          </cell>
          <cell r="BA151">
            <v>4</v>
          </cell>
          <cell r="BB151">
            <v>4.2</v>
          </cell>
          <cell r="BC151">
            <v>4.4000000000000004</v>
          </cell>
          <cell r="BD151">
            <v>4.5999999999999996</v>
          </cell>
          <cell r="BE151">
            <v>4.8</v>
          </cell>
          <cell r="BF151">
            <v>5</v>
          </cell>
          <cell r="BG151">
            <v>5.2</v>
          </cell>
          <cell r="BH151">
            <v>5.4</v>
          </cell>
          <cell r="BI151">
            <v>5.6</v>
          </cell>
          <cell r="BJ151">
            <v>5.8</v>
          </cell>
          <cell r="BK151">
            <v>6</v>
          </cell>
          <cell r="BL151">
            <v>6.2</v>
          </cell>
          <cell r="BM151">
            <v>6.4</v>
          </cell>
          <cell r="BN151">
            <v>6.6</v>
          </cell>
          <cell r="BO151">
            <v>6.8</v>
          </cell>
          <cell r="BP151">
            <v>7</v>
          </cell>
          <cell r="BQ151">
            <v>7.2</v>
          </cell>
          <cell r="BR151">
            <v>7.4</v>
          </cell>
          <cell r="BS151">
            <v>7.6</v>
          </cell>
          <cell r="BT151">
            <v>7.8</v>
          </cell>
          <cell r="BU151">
            <v>8</v>
          </cell>
          <cell r="BV151">
            <v>8.1999999999999993</v>
          </cell>
          <cell r="BW151">
            <v>8.4</v>
          </cell>
          <cell r="BX151">
            <v>8.6</v>
          </cell>
          <cell r="BY151">
            <v>8.7999999999999936</v>
          </cell>
          <cell r="BZ151">
            <v>9</v>
          </cell>
          <cell r="CA151">
            <v>9.1999999999999922</v>
          </cell>
          <cell r="CB151">
            <v>9.4</v>
          </cell>
          <cell r="CC151">
            <v>9.5999999999999908</v>
          </cell>
          <cell r="CD151">
            <v>9.8000000000000007</v>
          </cell>
          <cell r="CE151">
            <v>9.9999999999999893</v>
          </cell>
          <cell r="CF151">
            <v>10.199999999999999</v>
          </cell>
          <cell r="CG151">
            <v>10.4</v>
          </cell>
          <cell r="CH151">
            <v>10.6</v>
          </cell>
          <cell r="CI151">
            <v>10.8</v>
          </cell>
          <cell r="CJ151">
            <v>11</v>
          </cell>
          <cell r="CK151">
            <v>11.2</v>
          </cell>
          <cell r="CL151">
            <v>11.4</v>
          </cell>
          <cell r="CM151">
            <v>11.6</v>
          </cell>
          <cell r="CN151">
            <v>11.8</v>
          </cell>
          <cell r="CO151">
            <v>12</v>
          </cell>
          <cell r="CP151">
            <v>12.2</v>
          </cell>
          <cell r="CQ151">
            <v>12.4</v>
          </cell>
          <cell r="CR151">
            <v>12.6</v>
          </cell>
          <cell r="CS151">
            <v>12.8</v>
          </cell>
          <cell r="CT151">
            <v>13</v>
          </cell>
          <cell r="CU151">
            <v>13.2</v>
          </cell>
          <cell r="CV151">
            <v>13.4</v>
          </cell>
          <cell r="CW151">
            <v>13.6</v>
          </cell>
          <cell r="CX151">
            <v>13.8</v>
          </cell>
          <cell r="CY151">
            <v>14</v>
          </cell>
          <cell r="CZ151">
            <v>14.2</v>
          </cell>
        </row>
        <row r="152">
          <cell r="A152">
            <v>41275</v>
          </cell>
          <cell r="B152">
            <v>-1.7785964148750009</v>
          </cell>
          <cell r="C152">
            <v>-1.7482952255625008</v>
          </cell>
          <cell r="D152">
            <v>-1.7179940362500008</v>
          </cell>
          <cell r="E152">
            <v>-1.6876928469375008</v>
          </cell>
          <cell r="F152">
            <v>-1.6573916576250007</v>
          </cell>
          <cell r="G152">
            <v>-1.6270904683125007</v>
          </cell>
          <cell r="H152">
            <v>-1.5967892790000007</v>
          </cell>
          <cell r="I152">
            <v>-1.5664880896875006</v>
          </cell>
          <cell r="J152">
            <v>-1.5361869003750006</v>
          </cell>
          <cell r="K152">
            <v>-1.5058857110625006</v>
          </cell>
          <cell r="L152">
            <v>-1.4755845217500005</v>
          </cell>
          <cell r="M152">
            <v>-1.4452833324375005</v>
          </cell>
          <cell r="N152">
            <v>-1.4149821431250005</v>
          </cell>
          <cell r="O152">
            <v>-1.3846809538125004</v>
          </cell>
          <cell r="P152">
            <v>-1.3543797645000004</v>
          </cell>
          <cell r="Q152">
            <v>-1.3240785751875004</v>
          </cell>
          <cell r="R152">
            <v>-1.2937773858750004</v>
          </cell>
          <cell r="S152">
            <v>-1.2634761965625003</v>
          </cell>
          <cell r="T152">
            <v>-1.2331750072500003</v>
          </cell>
          <cell r="U152">
            <v>-1.2028738179375003</v>
          </cell>
          <cell r="V152">
            <v>-1.1725726286250002</v>
          </cell>
          <cell r="W152">
            <v>-1.1422714393125002</v>
          </cell>
          <cell r="X152">
            <v>-1.1119702500000002</v>
          </cell>
          <cell r="Y152">
            <v>-1.0832351250000003</v>
          </cell>
          <cell r="Z152">
            <v>-1.0545000000000002</v>
          </cell>
          <cell r="AA152">
            <v>-1.0272500000000002</v>
          </cell>
          <cell r="AB152">
            <v>-1</v>
          </cell>
          <cell r="AC152">
            <v>-0.8</v>
          </cell>
          <cell r="AD152">
            <v>-0.6</v>
          </cell>
          <cell r="AE152">
            <v>-0.4</v>
          </cell>
          <cell r="AF152">
            <v>-0.2</v>
          </cell>
          <cell r="AG152">
            <v>0</v>
          </cell>
          <cell r="AH152">
            <v>0.2</v>
          </cell>
          <cell r="AI152">
            <v>0.4</v>
          </cell>
          <cell r="AJ152">
            <v>0.6</v>
          </cell>
          <cell r="AK152">
            <v>0.8</v>
          </cell>
          <cell r="AL152">
            <v>1</v>
          </cell>
          <cell r="AM152">
            <v>1.2</v>
          </cell>
          <cell r="AN152">
            <v>1.4</v>
          </cell>
          <cell r="AO152">
            <v>1.6</v>
          </cell>
          <cell r="AP152">
            <v>1.8</v>
          </cell>
          <cell r="AQ152">
            <v>2</v>
          </cell>
          <cell r="AR152">
            <v>2.2000000000000002</v>
          </cell>
          <cell r="AS152">
            <v>2.4</v>
          </cell>
          <cell r="AT152">
            <v>2.6</v>
          </cell>
          <cell r="AU152">
            <v>2.8</v>
          </cell>
          <cell r="AV152">
            <v>3</v>
          </cell>
          <cell r="AW152">
            <v>3.2</v>
          </cell>
          <cell r="AX152">
            <v>3.4</v>
          </cell>
          <cell r="AY152">
            <v>3.6</v>
          </cell>
          <cell r="AZ152">
            <v>3.8</v>
          </cell>
          <cell r="BA152">
            <v>4</v>
          </cell>
          <cell r="BB152">
            <v>4.2</v>
          </cell>
          <cell r="BC152">
            <v>4.4000000000000004</v>
          </cell>
          <cell r="BD152">
            <v>4.5999999999999996</v>
          </cell>
          <cell r="BE152">
            <v>4.8</v>
          </cell>
          <cell r="BF152">
            <v>5</v>
          </cell>
          <cell r="BG152">
            <v>5.2</v>
          </cell>
          <cell r="BH152">
            <v>5.4</v>
          </cell>
          <cell r="BI152">
            <v>5.6</v>
          </cell>
          <cell r="BJ152">
            <v>5.8</v>
          </cell>
          <cell r="BK152">
            <v>6</v>
          </cell>
          <cell r="BL152">
            <v>6.2</v>
          </cell>
          <cell r="BM152">
            <v>6.4</v>
          </cell>
          <cell r="BN152">
            <v>6.6</v>
          </cell>
          <cell r="BO152">
            <v>6.8</v>
          </cell>
          <cell r="BP152">
            <v>7</v>
          </cell>
          <cell r="BQ152">
            <v>7.2</v>
          </cell>
          <cell r="BR152">
            <v>7.4</v>
          </cell>
          <cell r="BS152">
            <v>7.6</v>
          </cell>
          <cell r="BT152">
            <v>7.8</v>
          </cell>
          <cell r="BU152">
            <v>8</v>
          </cell>
          <cell r="BV152">
            <v>8.1999999999999993</v>
          </cell>
          <cell r="BW152">
            <v>8.4</v>
          </cell>
          <cell r="BX152">
            <v>8.6</v>
          </cell>
          <cell r="BY152">
            <v>8.7999999999999936</v>
          </cell>
          <cell r="BZ152">
            <v>9</v>
          </cell>
          <cell r="CA152">
            <v>9.1999999999999922</v>
          </cell>
          <cell r="CB152">
            <v>9.4</v>
          </cell>
          <cell r="CC152">
            <v>9.5999999999999908</v>
          </cell>
          <cell r="CD152">
            <v>9.8000000000000007</v>
          </cell>
          <cell r="CE152">
            <v>9.9999999999999893</v>
          </cell>
          <cell r="CF152">
            <v>10.199999999999999</v>
          </cell>
          <cell r="CG152">
            <v>10.4</v>
          </cell>
          <cell r="CH152">
            <v>10.6</v>
          </cell>
          <cell r="CI152">
            <v>10.8</v>
          </cell>
          <cell r="CJ152">
            <v>11</v>
          </cell>
          <cell r="CK152">
            <v>11.2</v>
          </cell>
          <cell r="CL152">
            <v>11.4</v>
          </cell>
          <cell r="CM152">
            <v>11.6</v>
          </cell>
          <cell r="CN152">
            <v>11.8</v>
          </cell>
          <cell r="CO152">
            <v>12</v>
          </cell>
          <cell r="CP152">
            <v>12.2</v>
          </cell>
          <cell r="CQ152">
            <v>12.4</v>
          </cell>
          <cell r="CR152">
            <v>12.6</v>
          </cell>
          <cell r="CS152">
            <v>12.8</v>
          </cell>
          <cell r="CT152">
            <v>13</v>
          </cell>
          <cell r="CU152">
            <v>13.2</v>
          </cell>
          <cell r="CV152">
            <v>13.4</v>
          </cell>
          <cell r="CW152">
            <v>13.6</v>
          </cell>
          <cell r="CX152">
            <v>13.8</v>
          </cell>
          <cell r="CY152">
            <v>14</v>
          </cell>
          <cell r="CZ152">
            <v>14.2</v>
          </cell>
        </row>
        <row r="153">
          <cell r="A153">
            <v>41306</v>
          </cell>
          <cell r="B153">
            <v>-1.7785964148750009</v>
          </cell>
          <cell r="C153">
            <v>-1.7482952255625008</v>
          </cell>
          <cell r="D153">
            <v>-1.7179940362500008</v>
          </cell>
          <cell r="E153">
            <v>-1.6876928469375008</v>
          </cell>
          <cell r="F153">
            <v>-1.6573916576250007</v>
          </cell>
          <cell r="G153">
            <v>-1.6270904683125007</v>
          </cell>
          <cell r="H153">
            <v>-1.5967892790000007</v>
          </cell>
          <cell r="I153">
            <v>-1.5664880896875006</v>
          </cell>
          <cell r="J153">
            <v>-1.5361869003750006</v>
          </cell>
          <cell r="K153">
            <v>-1.5058857110625006</v>
          </cell>
          <cell r="L153">
            <v>-1.4755845217500005</v>
          </cell>
          <cell r="M153">
            <v>-1.4452833324375005</v>
          </cell>
          <cell r="N153">
            <v>-1.4149821431250005</v>
          </cell>
          <cell r="O153">
            <v>-1.3846809538125004</v>
          </cell>
          <cell r="P153">
            <v>-1.3543797645000004</v>
          </cell>
          <cell r="Q153">
            <v>-1.3240785751875004</v>
          </cell>
          <cell r="R153">
            <v>-1.2937773858750004</v>
          </cell>
          <cell r="S153">
            <v>-1.2634761965625003</v>
          </cell>
          <cell r="T153">
            <v>-1.2331750072500003</v>
          </cell>
          <cell r="U153">
            <v>-1.2028738179375003</v>
          </cell>
          <cell r="V153">
            <v>-1.1725726286250002</v>
          </cell>
          <cell r="W153">
            <v>-1.1422714393125002</v>
          </cell>
          <cell r="X153">
            <v>-1.1119702500000002</v>
          </cell>
          <cell r="Y153">
            <v>-1.0832351250000003</v>
          </cell>
          <cell r="Z153">
            <v>-1.0545000000000002</v>
          </cell>
          <cell r="AA153">
            <v>-1.0272500000000002</v>
          </cell>
          <cell r="AB153">
            <v>-1</v>
          </cell>
          <cell r="AC153">
            <v>-0.8</v>
          </cell>
          <cell r="AD153">
            <v>-0.6</v>
          </cell>
          <cell r="AE153">
            <v>-0.4</v>
          </cell>
          <cell r="AF153">
            <v>-0.2</v>
          </cell>
          <cell r="AG153">
            <v>0</v>
          </cell>
          <cell r="AH153">
            <v>0.2</v>
          </cell>
          <cell r="AI153">
            <v>0.4</v>
          </cell>
          <cell r="AJ153">
            <v>0.6</v>
          </cell>
          <cell r="AK153">
            <v>0.8</v>
          </cell>
          <cell r="AL153">
            <v>1</v>
          </cell>
          <cell r="AM153">
            <v>1.2</v>
          </cell>
          <cell r="AN153">
            <v>1.4</v>
          </cell>
          <cell r="AO153">
            <v>1.6</v>
          </cell>
          <cell r="AP153">
            <v>1.8</v>
          </cell>
          <cell r="AQ153">
            <v>2</v>
          </cell>
          <cell r="AR153">
            <v>2.2000000000000002</v>
          </cell>
          <cell r="AS153">
            <v>2.4</v>
          </cell>
          <cell r="AT153">
            <v>2.6</v>
          </cell>
          <cell r="AU153">
            <v>2.8</v>
          </cell>
          <cell r="AV153">
            <v>3</v>
          </cell>
          <cell r="AW153">
            <v>3.2</v>
          </cell>
          <cell r="AX153">
            <v>3.4</v>
          </cell>
          <cell r="AY153">
            <v>3.6</v>
          </cell>
          <cell r="AZ153">
            <v>3.8</v>
          </cell>
          <cell r="BA153">
            <v>4</v>
          </cell>
          <cell r="BB153">
            <v>4.2</v>
          </cell>
          <cell r="BC153">
            <v>4.4000000000000004</v>
          </cell>
          <cell r="BD153">
            <v>4.5999999999999996</v>
          </cell>
          <cell r="BE153">
            <v>4.8</v>
          </cell>
          <cell r="BF153">
            <v>5</v>
          </cell>
          <cell r="BG153">
            <v>5.2</v>
          </cell>
          <cell r="BH153">
            <v>5.4</v>
          </cell>
          <cell r="BI153">
            <v>5.6</v>
          </cell>
          <cell r="BJ153">
            <v>5.8</v>
          </cell>
          <cell r="BK153">
            <v>6</v>
          </cell>
          <cell r="BL153">
            <v>6.2</v>
          </cell>
          <cell r="BM153">
            <v>6.4</v>
          </cell>
          <cell r="BN153">
            <v>6.6</v>
          </cell>
          <cell r="BO153">
            <v>6.8</v>
          </cell>
          <cell r="BP153">
            <v>7</v>
          </cell>
          <cell r="BQ153">
            <v>7.2</v>
          </cell>
          <cell r="BR153">
            <v>7.4</v>
          </cell>
          <cell r="BS153">
            <v>7.6</v>
          </cell>
          <cell r="BT153">
            <v>7.8</v>
          </cell>
          <cell r="BU153">
            <v>8</v>
          </cell>
          <cell r="BV153">
            <v>8.1999999999999993</v>
          </cell>
          <cell r="BW153">
            <v>8.4</v>
          </cell>
          <cell r="BX153">
            <v>8.6</v>
          </cell>
          <cell r="BY153">
            <v>8.7999999999999936</v>
          </cell>
          <cell r="BZ153">
            <v>9</v>
          </cell>
          <cell r="CA153">
            <v>9.1999999999999922</v>
          </cell>
          <cell r="CB153">
            <v>9.4</v>
          </cell>
          <cell r="CC153">
            <v>9.5999999999999908</v>
          </cell>
          <cell r="CD153">
            <v>9.8000000000000007</v>
          </cell>
          <cell r="CE153">
            <v>9.9999999999999893</v>
          </cell>
          <cell r="CF153">
            <v>10.199999999999999</v>
          </cell>
          <cell r="CG153">
            <v>10.4</v>
          </cell>
          <cell r="CH153">
            <v>10.6</v>
          </cell>
          <cell r="CI153">
            <v>10.8</v>
          </cell>
          <cell r="CJ153">
            <v>11</v>
          </cell>
          <cell r="CK153">
            <v>11.2</v>
          </cell>
          <cell r="CL153">
            <v>11.4</v>
          </cell>
          <cell r="CM153">
            <v>11.6</v>
          </cell>
          <cell r="CN153">
            <v>11.8</v>
          </cell>
          <cell r="CO153">
            <v>12</v>
          </cell>
          <cell r="CP153">
            <v>12.2</v>
          </cell>
          <cell r="CQ153">
            <v>12.4</v>
          </cell>
          <cell r="CR153">
            <v>12.6</v>
          </cell>
          <cell r="CS153">
            <v>12.8</v>
          </cell>
          <cell r="CT153">
            <v>13</v>
          </cell>
          <cell r="CU153">
            <v>13.2</v>
          </cell>
          <cell r="CV153">
            <v>13.4</v>
          </cell>
          <cell r="CW153">
            <v>13.6</v>
          </cell>
          <cell r="CX153">
            <v>13.8</v>
          </cell>
          <cell r="CY153">
            <v>14</v>
          </cell>
          <cell r="CZ153">
            <v>14.2</v>
          </cell>
        </row>
        <row r="154">
          <cell r="A154">
            <v>41334</v>
          </cell>
          <cell r="B154">
            <v>-1.7785964148750009</v>
          </cell>
          <cell r="C154">
            <v>-1.7482952255625008</v>
          </cell>
          <cell r="D154">
            <v>-1.7179940362500008</v>
          </cell>
          <cell r="E154">
            <v>-1.6876928469375008</v>
          </cell>
          <cell r="F154">
            <v>-1.6573916576250007</v>
          </cell>
          <cell r="G154">
            <v>-1.6270904683125007</v>
          </cell>
          <cell r="H154">
            <v>-1.5967892790000007</v>
          </cell>
          <cell r="I154">
            <v>-1.5664880896875006</v>
          </cell>
          <cell r="J154">
            <v>-1.5361869003750006</v>
          </cell>
          <cell r="K154">
            <v>-1.5058857110625006</v>
          </cell>
          <cell r="L154">
            <v>-1.4755845217500005</v>
          </cell>
          <cell r="M154">
            <v>-1.4452833324375005</v>
          </cell>
          <cell r="N154">
            <v>-1.4149821431250005</v>
          </cell>
          <cell r="O154">
            <v>-1.3846809538125004</v>
          </cell>
          <cell r="P154">
            <v>-1.3543797645000004</v>
          </cell>
          <cell r="Q154">
            <v>-1.3240785751875004</v>
          </cell>
          <cell r="R154">
            <v>-1.2937773858750004</v>
          </cell>
          <cell r="S154">
            <v>-1.2634761965625003</v>
          </cell>
          <cell r="T154">
            <v>-1.2331750072500003</v>
          </cell>
          <cell r="U154">
            <v>-1.2028738179375003</v>
          </cell>
          <cell r="V154">
            <v>-1.1725726286250002</v>
          </cell>
          <cell r="W154">
            <v>-1.1422714393125002</v>
          </cell>
          <cell r="X154">
            <v>-1.1119702500000002</v>
          </cell>
          <cell r="Y154">
            <v>-1.0832351250000003</v>
          </cell>
          <cell r="Z154">
            <v>-1.0545000000000002</v>
          </cell>
          <cell r="AA154">
            <v>-1.0272500000000002</v>
          </cell>
          <cell r="AB154">
            <v>-1</v>
          </cell>
          <cell r="AC154">
            <v>-0.8</v>
          </cell>
          <cell r="AD154">
            <v>-0.6</v>
          </cell>
          <cell r="AE154">
            <v>-0.4</v>
          </cell>
          <cell r="AF154">
            <v>-0.2</v>
          </cell>
          <cell r="AG154">
            <v>0</v>
          </cell>
          <cell r="AH154">
            <v>0.2</v>
          </cell>
          <cell r="AI154">
            <v>0.4</v>
          </cell>
          <cell r="AJ154">
            <v>0.6</v>
          </cell>
          <cell r="AK154">
            <v>0.8</v>
          </cell>
          <cell r="AL154">
            <v>1</v>
          </cell>
          <cell r="AM154">
            <v>1.2</v>
          </cell>
          <cell r="AN154">
            <v>1.4</v>
          </cell>
          <cell r="AO154">
            <v>1.6</v>
          </cell>
          <cell r="AP154">
            <v>1.8</v>
          </cell>
          <cell r="AQ154">
            <v>2</v>
          </cell>
          <cell r="AR154">
            <v>2.2000000000000002</v>
          </cell>
          <cell r="AS154">
            <v>2.4</v>
          </cell>
          <cell r="AT154">
            <v>2.6</v>
          </cell>
          <cell r="AU154">
            <v>2.8</v>
          </cell>
          <cell r="AV154">
            <v>3</v>
          </cell>
          <cell r="AW154">
            <v>3.2</v>
          </cell>
          <cell r="AX154">
            <v>3.4</v>
          </cell>
          <cell r="AY154">
            <v>3.6</v>
          </cell>
          <cell r="AZ154">
            <v>3.8</v>
          </cell>
          <cell r="BA154">
            <v>4</v>
          </cell>
          <cell r="BB154">
            <v>4.2</v>
          </cell>
          <cell r="BC154">
            <v>4.4000000000000004</v>
          </cell>
          <cell r="BD154">
            <v>4.5999999999999996</v>
          </cell>
          <cell r="BE154">
            <v>4.8</v>
          </cell>
          <cell r="BF154">
            <v>5</v>
          </cell>
          <cell r="BG154">
            <v>5.2</v>
          </cell>
          <cell r="BH154">
            <v>5.4</v>
          </cell>
          <cell r="BI154">
            <v>5.6</v>
          </cell>
          <cell r="BJ154">
            <v>5.8</v>
          </cell>
          <cell r="BK154">
            <v>6</v>
          </cell>
          <cell r="BL154">
            <v>6.2</v>
          </cell>
          <cell r="BM154">
            <v>6.4</v>
          </cell>
          <cell r="BN154">
            <v>6.6</v>
          </cell>
          <cell r="BO154">
            <v>6.8</v>
          </cell>
          <cell r="BP154">
            <v>7</v>
          </cell>
          <cell r="BQ154">
            <v>7.2</v>
          </cell>
          <cell r="BR154">
            <v>7.4</v>
          </cell>
          <cell r="BS154">
            <v>7.6</v>
          </cell>
          <cell r="BT154">
            <v>7.8</v>
          </cell>
          <cell r="BU154">
            <v>8</v>
          </cell>
          <cell r="BV154">
            <v>8.1999999999999993</v>
          </cell>
          <cell r="BW154">
            <v>8.4</v>
          </cell>
          <cell r="BX154">
            <v>8.6</v>
          </cell>
          <cell r="BY154">
            <v>8.7999999999999936</v>
          </cell>
          <cell r="BZ154">
            <v>9</v>
          </cell>
          <cell r="CA154">
            <v>9.1999999999999922</v>
          </cell>
          <cell r="CB154">
            <v>9.4</v>
          </cell>
          <cell r="CC154">
            <v>9.5999999999999908</v>
          </cell>
          <cell r="CD154">
            <v>9.8000000000000007</v>
          </cell>
          <cell r="CE154">
            <v>9.9999999999999893</v>
          </cell>
          <cell r="CF154">
            <v>10.199999999999999</v>
          </cell>
          <cell r="CG154">
            <v>10.4</v>
          </cell>
          <cell r="CH154">
            <v>10.6</v>
          </cell>
          <cell r="CI154">
            <v>10.8</v>
          </cell>
          <cell r="CJ154">
            <v>11</v>
          </cell>
          <cell r="CK154">
            <v>11.2</v>
          </cell>
          <cell r="CL154">
            <v>11.4</v>
          </cell>
          <cell r="CM154">
            <v>11.6</v>
          </cell>
          <cell r="CN154">
            <v>11.8</v>
          </cell>
          <cell r="CO154">
            <v>12</v>
          </cell>
          <cell r="CP154">
            <v>12.2</v>
          </cell>
          <cell r="CQ154">
            <v>12.4</v>
          </cell>
          <cell r="CR154">
            <v>12.6</v>
          </cell>
          <cell r="CS154">
            <v>12.8</v>
          </cell>
          <cell r="CT154">
            <v>13</v>
          </cell>
          <cell r="CU154">
            <v>13.2</v>
          </cell>
          <cell r="CV154">
            <v>13.4</v>
          </cell>
          <cell r="CW154">
            <v>13.6</v>
          </cell>
          <cell r="CX154">
            <v>13.8</v>
          </cell>
          <cell r="CY154">
            <v>14</v>
          </cell>
          <cell r="CZ154">
            <v>14.2</v>
          </cell>
        </row>
        <row r="155">
          <cell r="A155">
            <v>41365</v>
          </cell>
          <cell r="B155">
            <v>-1.7785964148750009</v>
          </cell>
          <cell r="C155">
            <v>-1.7482952255625008</v>
          </cell>
          <cell r="D155">
            <v>-1.7179940362500008</v>
          </cell>
          <cell r="E155">
            <v>-1.6876928469375008</v>
          </cell>
          <cell r="F155">
            <v>-1.6573916576250007</v>
          </cell>
          <cell r="G155">
            <v>-1.6270904683125007</v>
          </cell>
          <cell r="H155">
            <v>-1.5967892790000007</v>
          </cell>
          <cell r="I155">
            <v>-1.5664880896875006</v>
          </cell>
          <cell r="J155">
            <v>-1.5361869003750006</v>
          </cell>
          <cell r="K155">
            <v>-1.5058857110625006</v>
          </cell>
          <cell r="L155">
            <v>-1.4755845217500005</v>
          </cell>
          <cell r="M155">
            <v>-1.4452833324375005</v>
          </cell>
          <cell r="N155">
            <v>-1.4149821431250005</v>
          </cell>
          <cell r="O155">
            <v>-1.3846809538125004</v>
          </cell>
          <cell r="P155">
            <v>-1.3543797645000004</v>
          </cell>
          <cell r="Q155">
            <v>-1.3240785751875004</v>
          </cell>
          <cell r="R155">
            <v>-1.2937773858750004</v>
          </cell>
          <cell r="S155">
            <v>-1.2634761965625003</v>
          </cell>
          <cell r="T155">
            <v>-1.2331750072500003</v>
          </cell>
          <cell r="U155">
            <v>-1.2028738179375003</v>
          </cell>
          <cell r="V155">
            <v>-1.1725726286250002</v>
          </cell>
          <cell r="W155">
            <v>-1.1422714393125002</v>
          </cell>
          <cell r="X155">
            <v>-1.1119702500000002</v>
          </cell>
          <cell r="Y155">
            <v>-1.0832351250000003</v>
          </cell>
          <cell r="Z155">
            <v>-1.0545000000000002</v>
          </cell>
          <cell r="AA155">
            <v>-1.0272500000000002</v>
          </cell>
          <cell r="AB155">
            <v>-1</v>
          </cell>
          <cell r="AC155">
            <v>-0.8</v>
          </cell>
          <cell r="AD155">
            <v>-0.6</v>
          </cell>
          <cell r="AE155">
            <v>-0.4</v>
          </cell>
          <cell r="AF155">
            <v>-0.2</v>
          </cell>
          <cell r="AG155">
            <v>0</v>
          </cell>
          <cell r="AH155">
            <v>0.2</v>
          </cell>
          <cell r="AI155">
            <v>0.4</v>
          </cell>
          <cell r="AJ155">
            <v>0.6</v>
          </cell>
          <cell r="AK155">
            <v>0.8</v>
          </cell>
          <cell r="AL155">
            <v>1</v>
          </cell>
          <cell r="AM155">
            <v>1.2</v>
          </cell>
          <cell r="AN155">
            <v>1.4</v>
          </cell>
          <cell r="AO155">
            <v>1.6</v>
          </cell>
          <cell r="AP155">
            <v>1.8</v>
          </cell>
          <cell r="AQ155">
            <v>2</v>
          </cell>
          <cell r="AR155">
            <v>2.2000000000000002</v>
          </cell>
          <cell r="AS155">
            <v>2.4</v>
          </cell>
          <cell r="AT155">
            <v>2.6</v>
          </cell>
          <cell r="AU155">
            <v>2.8</v>
          </cell>
          <cell r="AV155">
            <v>3</v>
          </cell>
          <cell r="AW155">
            <v>3.2</v>
          </cell>
          <cell r="AX155">
            <v>3.4</v>
          </cell>
          <cell r="AY155">
            <v>3.6</v>
          </cell>
          <cell r="AZ155">
            <v>3.8</v>
          </cell>
          <cell r="BA155">
            <v>4</v>
          </cell>
          <cell r="BB155">
            <v>4.2</v>
          </cell>
          <cell r="BC155">
            <v>4.4000000000000004</v>
          </cell>
          <cell r="BD155">
            <v>4.5999999999999996</v>
          </cell>
          <cell r="BE155">
            <v>4.8</v>
          </cell>
          <cell r="BF155">
            <v>5</v>
          </cell>
          <cell r="BG155">
            <v>5.2</v>
          </cell>
          <cell r="BH155">
            <v>5.4</v>
          </cell>
          <cell r="BI155">
            <v>5.6</v>
          </cell>
          <cell r="BJ155">
            <v>5.8</v>
          </cell>
          <cell r="BK155">
            <v>6</v>
          </cell>
          <cell r="BL155">
            <v>6.2</v>
          </cell>
          <cell r="BM155">
            <v>6.4</v>
          </cell>
          <cell r="BN155">
            <v>6.6</v>
          </cell>
          <cell r="BO155">
            <v>6.8</v>
          </cell>
          <cell r="BP155">
            <v>7</v>
          </cell>
          <cell r="BQ155">
            <v>7.2</v>
          </cell>
          <cell r="BR155">
            <v>7.4</v>
          </cell>
          <cell r="BS155">
            <v>7.6</v>
          </cell>
          <cell r="BT155">
            <v>7.8</v>
          </cell>
          <cell r="BU155">
            <v>8</v>
          </cell>
          <cell r="BV155">
            <v>8.1999999999999993</v>
          </cell>
          <cell r="BW155">
            <v>8.4</v>
          </cell>
          <cell r="BX155">
            <v>8.6</v>
          </cell>
          <cell r="BY155">
            <v>8.7999999999999936</v>
          </cell>
          <cell r="BZ155">
            <v>9</v>
          </cell>
          <cell r="CA155">
            <v>9.1999999999999922</v>
          </cell>
          <cell r="CB155">
            <v>9.4</v>
          </cell>
          <cell r="CC155">
            <v>9.5999999999999908</v>
          </cell>
          <cell r="CD155">
            <v>9.8000000000000007</v>
          </cell>
          <cell r="CE155">
            <v>9.9999999999999893</v>
          </cell>
          <cell r="CF155">
            <v>10.199999999999999</v>
          </cell>
          <cell r="CG155">
            <v>10.4</v>
          </cell>
          <cell r="CH155">
            <v>10.6</v>
          </cell>
          <cell r="CI155">
            <v>10.8</v>
          </cell>
          <cell r="CJ155">
            <v>11</v>
          </cell>
          <cell r="CK155">
            <v>11.2</v>
          </cell>
          <cell r="CL155">
            <v>11.4</v>
          </cell>
          <cell r="CM155">
            <v>11.6</v>
          </cell>
          <cell r="CN155">
            <v>11.8</v>
          </cell>
          <cell r="CO155">
            <v>12</v>
          </cell>
          <cell r="CP155">
            <v>12.2</v>
          </cell>
          <cell r="CQ155">
            <v>12.4</v>
          </cell>
          <cell r="CR155">
            <v>12.6</v>
          </cell>
          <cell r="CS155">
            <v>12.8</v>
          </cell>
          <cell r="CT155">
            <v>13</v>
          </cell>
          <cell r="CU155">
            <v>13.2</v>
          </cell>
          <cell r="CV155">
            <v>13.4</v>
          </cell>
          <cell r="CW155">
            <v>13.6</v>
          </cell>
          <cell r="CX155">
            <v>13.8</v>
          </cell>
          <cell r="CY155">
            <v>14</v>
          </cell>
          <cell r="CZ155">
            <v>14.2</v>
          </cell>
        </row>
        <row r="156">
          <cell r="A156">
            <v>41395</v>
          </cell>
          <cell r="B156">
            <v>-1.7785964148750009</v>
          </cell>
          <cell r="C156">
            <v>-1.7482952255625008</v>
          </cell>
          <cell r="D156">
            <v>-1.7179940362500008</v>
          </cell>
          <cell r="E156">
            <v>-1.6876928469375008</v>
          </cell>
          <cell r="F156">
            <v>-1.6573916576250007</v>
          </cell>
          <cell r="G156">
            <v>-1.6270904683125007</v>
          </cell>
          <cell r="H156">
            <v>-1.5967892790000007</v>
          </cell>
          <cell r="I156">
            <v>-1.5664880896875006</v>
          </cell>
          <cell r="J156">
            <v>-1.5361869003750006</v>
          </cell>
          <cell r="K156">
            <v>-1.5058857110625006</v>
          </cell>
          <cell r="L156">
            <v>-1.4755845217500005</v>
          </cell>
          <cell r="M156">
            <v>-1.4452833324375005</v>
          </cell>
          <cell r="N156">
            <v>-1.4149821431250005</v>
          </cell>
          <cell r="O156">
            <v>-1.3846809538125004</v>
          </cell>
          <cell r="P156">
            <v>-1.3543797645000004</v>
          </cell>
          <cell r="Q156">
            <v>-1.3240785751875004</v>
          </cell>
          <cell r="R156">
            <v>-1.2937773858750004</v>
          </cell>
          <cell r="S156">
            <v>-1.2634761965625003</v>
          </cell>
          <cell r="T156">
            <v>-1.2331750072500003</v>
          </cell>
          <cell r="U156">
            <v>-1.2028738179375003</v>
          </cell>
          <cell r="V156">
            <v>-1.1725726286250002</v>
          </cell>
          <cell r="W156">
            <v>-1.1422714393125002</v>
          </cell>
          <cell r="X156">
            <v>-1.1119702500000002</v>
          </cell>
          <cell r="Y156">
            <v>-1.0832351250000003</v>
          </cell>
          <cell r="Z156">
            <v>-1.0545000000000002</v>
          </cell>
          <cell r="AA156">
            <v>-1.0272500000000002</v>
          </cell>
          <cell r="AB156">
            <v>-1</v>
          </cell>
          <cell r="AC156">
            <v>-0.8</v>
          </cell>
          <cell r="AD156">
            <v>-0.6</v>
          </cell>
          <cell r="AE156">
            <v>-0.4</v>
          </cell>
          <cell r="AF156">
            <v>-0.2</v>
          </cell>
          <cell r="AG156">
            <v>0</v>
          </cell>
          <cell r="AH156">
            <v>0.2</v>
          </cell>
          <cell r="AI156">
            <v>0.4</v>
          </cell>
          <cell r="AJ156">
            <v>0.6</v>
          </cell>
          <cell r="AK156">
            <v>0.8</v>
          </cell>
          <cell r="AL156">
            <v>1</v>
          </cell>
          <cell r="AM156">
            <v>1.2</v>
          </cell>
          <cell r="AN156">
            <v>1.4</v>
          </cell>
          <cell r="AO156">
            <v>1.6</v>
          </cell>
          <cell r="AP156">
            <v>1.8</v>
          </cell>
          <cell r="AQ156">
            <v>2</v>
          </cell>
          <cell r="AR156">
            <v>2.2000000000000002</v>
          </cell>
          <cell r="AS156">
            <v>2.4</v>
          </cell>
          <cell r="AT156">
            <v>2.6</v>
          </cell>
          <cell r="AU156">
            <v>2.8</v>
          </cell>
          <cell r="AV156">
            <v>3</v>
          </cell>
          <cell r="AW156">
            <v>3.2</v>
          </cell>
          <cell r="AX156">
            <v>3.4</v>
          </cell>
          <cell r="AY156">
            <v>3.6</v>
          </cell>
          <cell r="AZ156">
            <v>3.8</v>
          </cell>
          <cell r="BA156">
            <v>4</v>
          </cell>
          <cell r="BB156">
            <v>4.2</v>
          </cell>
          <cell r="BC156">
            <v>4.4000000000000004</v>
          </cell>
          <cell r="BD156">
            <v>4.5999999999999996</v>
          </cell>
          <cell r="BE156">
            <v>4.8</v>
          </cell>
          <cell r="BF156">
            <v>5</v>
          </cell>
          <cell r="BG156">
            <v>5.2</v>
          </cell>
          <cell r="BH156">
            <v>5.4</v>
          </cell>
          <cell r="BI156">
            <v>5.6</v>
          </cell>
          <cell r="BJ156">
            <v>5.8</v>
          </cell>
          <cell r="BK156">
            <v>6</v>
          </cell>
          <cell r="BL156">
            <v>6.2</v>
          </cell>
          <cell r="BM156">
            <v>6.4</v>
          </cell>
          <cell r="BN156">
            <v>6.6</v>
          </cell>
          <cell r="BO156">
            <v>6.8</v>
          </cell>
          <cell r="BP156">
            <v>7</v>
          </cell>
          <cell r="BQ156">
            <v>7.2</v>
          </cell>
          <cell r="BR156">
            <v>7.4</v>
          </cell>
          <cell r="BS156">
            <v>7.6</v>
          </cell>
          <cell r="BT156">
            <v>7.8</v>
          </cell>
          <cell r="BU156">
            <v>8</v>
          </cell>
          <cell r="BV156">
            <v>8.1999999999999993</v>
          </cell>
          <cell r="BW156">
            <v>8.4</v>
          </cell>
          <cell r="BX156">
            <v>8.6</v>
          </cell>
          <cell r="BY156">
            <v>8.7999999999999936</v>
          </cell>
          <cell r="BZ156">
            <v>9</v>
          </cell>
          <cell r="CA156">
            <v>9.1999999999999922</v>
          </cell>
          <cell r="CB156">
            <v>9.4</v>
          </cell>
          <cell r="CC156">
            <v>9.5999999999999908</v>
          </cell>
          <cell r="CD156">
            <v>9.8000000000000007</v>
          </cell>
          <cell r="CE156">
            <v>9.9999999999999893</v>
          </cell>
          <cell r="CF156">
            <v>10.199999999999999</v>
          </cell>
          <cell r="CG156">
            <v>10.4</v>
          </cell>
          <cell r="CH156">
            <v>10.6</v>
          </cell>
          <cell r="CI156">
            <v>10.8</v>
          </cell>
          <cell r="CJ156">
            <v>11</v>
          </cell>
          <cell r="CK156">
            <v>11.2</v>
          </cell>
          <cell r="CL156">
            <v>11.4</v>
          </cell>
          <cell r="CM156">
            <v>11.6</v>
          </cell>
          <cell r="CN156">
            <v>11.8</v>
          </cell>
          <cell r="CO156">
            <v>12</v>
          </cell>
          <cell r="CP156">
            <v>12.2</v>
          </cell>
          <cell r="CQ156">
            <v>12.4</v>
          </cell>
          <cell r="CR156">
            <v>12.6</v>
          </cell>
          <cell r="CS156">
            <v>12.8</v>
          </cell>
          <cell r="CT156">
            <v>13</v>
          </cell>
          <cell r="CU156">
            <v>13.2</v>
          </cell>
          <cell r="CV156">
            <v>13.4</v>
          </cell>
          <cell r="CW156">
            <v>13.6</v>
          </cell>
          <cell r="CX156">
            <v>13.8</v>
          </cell>
          <cell r="CY156">
            <v>14</v>
          </cell>
          <cell r="CZ156">
            <v>14.2</v>
          </cell>
        </row>
        <row r="157">
          <cell r="A157">
            <v>41426</v>
          </cell>
          <cell r="B157">
            <v>-1.7785964148750009</v>
          </cell>
          <cell r="C157">
            <v>-1.7482952255625008</v>
          </cell>
          <cell r="D157">
            <v>-1.7179940362500008</v>
          </cell>
          <cell r="E157">
            <v>-1.6876928469375008</v>
          </cell>
          <cell r="F157">
            <v>-1.6573916576250007</v>
          </cell>
          <cell r="G157">
            <v>-1.6270904683125007</v>
          </cell>
          <cell r="H157">
            <v>-1.5967892790000007</v>
          </cell>
          <cell r="I157">
            <v>-1.5664880896875006</v>
          </cell>
          <cell r="J157">
            <v>-1.5361869003750006</v>
          </cell>
          <cell r="K157">
            <v>-1.5058857110625006</v>
          </cell>
          <cell r="L157">
            <v>-1.4755845217500005</v>
          </cell>
          <cell r="M157">
            <v>-1.4452833324375005</v>
          </cell>
          <cell r="N157">
            <v>-1.4149821431250005</v>
          </cell>
          <cell r="O157">
            <v>-1.3846809538125004</v>
          </cell>
          <cell r="P157">
            <v>-1.3543797645000004</v>
          </cell>
          <cell r="Q157">
            <v>-1.3240785751875004</v>
          </cell>
          <cell r="R157">
            <v>-1.2937773858750004</v>
          </cell>
          <cell r="S157">
            <v>-1.2634761965625003</v>
          </cell>
          <cell r="T157">
            <v>-1.2331750072500003</v>
          </cell>
          <cell r="U157">
            <v>-1.2028738179375003</v>
          </cell>
          <cell r="V157">
            <v>-1.1725726286250002</v>
          </cell>
          <cell r="W157">
            <v>-1.1422714393125002</v>
          </cell>
          <cell r="X157">
            <v>-1.1119702500000002</v>
          </cell>
          <cell r="Y157">
            <v>-1.0832351250000003</v>
          </cell>
          <cell r="Z157">
            <v>-1.0545000000000002</v>
          </cell>
          <cell r="AA157">
            <v>-1.0272500000000002</v>
          </cell>
          <cell r="AB157">
            <v>-1</v>
          </cell>
          <cell r="AC157">
            <v>-0.8</v>
          </cell>
          <cell r="AD157">
            <v>-0.6</v>
          </cell>
          <cell r="AE157">
            <v>-0.4</v>
          </cell>
          <cell r="AF157">
            <v>-0.2</v>
          </cell>
          <cell r="AG157">
            <v>0</v>
          </cell>
          <cell r="AH157">
            <v>0.2</v>
          </cell>
          <cell r="AI157">
            <v>0.4</v>
          </cell>
          <cell r="AJ157">
            <v>0.6</v>
          </cell>
          <cell r="AK157">
            <v>0.8</v>
          </cell>
          <cell r="AL157">
            <v>1</v>
          </cell>
          <cell r="AM157">
            <v>1.2</v>
          </cell>
          <cell r="AN157">
            <v>1.4</v>
          </cell>
          <cell r="AO157">
            <v>1.6</v>
          </cell>
          <cell r="AP157">
            <v>1.8</v>
          </cell>
          <cell r="AQ157">
            <v>2</v>
          </cell>
          <cell r="AR157">
            <v>2.2000000000000002</v>
          </cell>
          <cell r="AS157">
            <v>2.4</v>
          </cell>
          <cell r="AT157">
            <v>2.6</v>
          </cell>
          <cell r="AU157">
            <v>2.8</v>
          </cell>
          <cell r="AV157">
            <v>3</v>
          </cell>
          <cell r="AW157">
            <v>3.2</v>
          </cell>
          <cell r="AX157">
            <v>3.4</v>
          </cell>
          <cell r="AY157">
            <v>3.6</v>
          </cell>
          <cell r="AZ157">
            <v>3.8</v>
          </cell>
          <cell r="BA157">
            <v>4</v>
          </cell>
          <cell r="BB157">
            <v>4.2</v>
          </cell>
          <cell r="BC157">
            <v>4.4000000000000004</v>
          </cell>
          <cell r="BD157">
            <v>4.5999999999999996</v>
          </cell>
          <cell r="BE157">
            <v>4.8</v>
          </cell>
          <cell r="BF157">
            <v>5</v>
          </cell>
          <cell r="BG157">
            <v>5.2</v>
          </cell>
          <cell r="BH157">
            <v>5.4</v>
          </cell>
          <cell r="BI157">
            <v>5.6</v>
          </cell>
          <cell r="BJ157">
            <v>5.8</v>
          </cell>
          <cell r="BK157">
            <v>6</v>
          </cell>
          <cell r="BL157">
            <v>6.2</v>
          </cell>
          <cell r="BM157">
            <v>6.4</v>
          </cell>
          <cell r="BN157">
            <v>6.6</v>
          </cell>
          <cell r="BO157">
            <v>6.8</v>
          </cell>
          <cell r="BP157">
            <v>7</v>
          </cell>
          <cell r="BQ157">
            <v>7.2</v>
          </cell>
          <cell r="BR157">
            <v>7.4</v>
          </cell>
          <cell r="BS157">
            <v>7.6</v>
          </cell>
          <cell r="BT157">
            <v>7.8</v>
          </cell>
          <cell r="BU157">
            <v>8</v>
          </cell>
          <cell r="BV157">
            <v>8.1999999999999993</v>
          </cell>
          <cell r="BW157">
            <v>8.4</v>
          </cell>
          <cell r="BX157">
            <v>8.6</v>
          </cell>
          <cell r="BY157">
            <v>8.7999999999999936</v>
          </cell>
          <cell r="BZ157">
            <v>9</v>
          </cell>
          <cell r="CA157">
            <v>9.1999999999999922</v>
          </cell>
          <cell r="CB157">
            <v>9.4</v>
          </cell>
          <cell r="CC157">
            <v>9.5999999999999908</v>
          </cell>
          <cell r="CD157">
            <v>9.8000000000000007</v>
          </cell>
          <cell r="CE157">
            <v>9.9999999999999893</v>
          </cell>
          <cell r="CF157">
            <v>10.199999999999999</v>
          </cell>
          <cell r="CG157">
            <v>10.4</v>
          </cell>
          <cell r="CH157">
            <v>10.6</v>
          </cell>
          <cell r="CI157">
            <v>10.8</v>
          </cell>
          <cell r="CJ157">
            <v>11</v>
          </cell>
          <cell r="CK157">
            <v>11.2</v>
          </cell>
          <cell r="CL157">
            <v>11.4</v>
          </cell>
          <cell r="CM157">
            <v>11.6</v>
          </cell>
          <cell r="CN157">
            <v>11.8</v>
          </cell>
          <cell r="CO157">
            <v>12</v>
          </cell>
          <cell r="CP157">
            <v>12.2</v>
          </cell>
          <cell r="CQ157">
            <v>12.4</v>
          </cell>
          <cell r="CR157">
            <v>12.6</v>
          </cell>
          <cell r="CS157">
            <v>12.8</v>
          </cell>
          <cell r="CT157">
            <v>13</v>
          </cell>
          <cell r="CU157">
            <v>13.2</v>
          </cell>
          <cell r="CV157">
            <v>13.4</v>
          </cell>
          <cell r="CW157">
            <v>13.6</v>
          </cell>
          <cell r="CX157">
            <v>13.8</v>
          </cell>
          <cell r="CY157">
            <v>14</v>
          </cell>
          <cell r="CZ157">
            <v>14.2</v>
          </cell>
        </row>
        <row r="158">
          <cell r="A158">
            <v>41456</v>
          </cell>
          <cell r="B158">
            <v>-1.7785964148750009</v>
          </cell>
          <cell r="C158">
            <v>-1.7482952255625008</v>
          </cell>
          <cell r="D158">
            <v>-1.7179940362500008</v>
          </cell>
          <cell r="E158">
            <v>-1.6876928469375008</v>
          </cell>
          <cell r="F158">
            <v>-1.6573916576250007</v>
          </cell>
          <cell r="G158">
            <v>-1.6270904683125007</v>
          </cell>
          <cell r="H158">
            <v>-1.5967892790000007</v>
          </cell>
          <cell r="I158">
            <v>-1.5664880896875006</v>
          </cell>
          <cell r="J158">
            <v>-1.5361869003750006</v>
          </cell>
          <cell r="K158">
            <v>-1.5058857110625006</v>
          </cell>
          <cell r="L158">
            <v>-1.4755845217500005</v>
          </cell>
          <cell r="M158">
            <v>-1.4452833324375005</v>
          </cell>
          <cell r="N158">
            <v>-1.4149821431250005</v>
          </cell>
          <cell r="O158">
            <v>-1.3846809538125004</v>
          </cell>
          <cell r="P158">
            <v>-1.3543797645000004</v>
          </cell>
          <cell r="Q158">
            <v>-1.3240785751875004</v>
          </cell>
          <cell r="R158">
            <v>-1.2937773858750004</v>
          </cell>
          <cell r="S158">
            <v>-1.2634761965625003</v>
          </cell>
          <cell r="T158">
            <v>-1.2331750072500003</v>
          </cell>
          <cell r="U158">
            <v>-1.2028738179375003</v>
          </cell>
          <cell r="V158">
            <v>-1.1725726286250002</v>
          </cell>
          <cell r="W158">
            <v>-1.1422714393125002</v>
          </cell>
          <cell r="X158">
            <v>-1.1119702500000002</v>
          </cell>
          <cell r="Y158">
            <v>-1.0832351250000003</v>
          </cell>
          <cell r="Z158">
            <v>-1.0545000000000002</v>
          </cell>
          <cell r="AA158">
            <v>-1.0272500000000002</v>
          </cell>
          <cell r="AB158">
            <v>-1</v>
          </cell>
          <cell r="AC158">
            <v>-0.8</v>
          </cell>
          <cell r="AD158">
            <v>-0.6</v>
          </cell>
          <cell r="AE158">
            <v>-0.4</v>
          </cell>
          <cell r="AF158">
            <v>-0.2</v>
          </cell>
          <cell r="AG158">
            <v>0</v>
          </cell>
          <cell r="AH158">
            <v>0.2</v>
          </cell>
          <cell r="AI158">
            <v>0.4</v>
          </cell>
          <cell r="AJ158">
            <v>0.6</v>
          </cell>
          <cell r="AK158">
            <v>0.8</v>
          </cell>
          <cell r="AL158">
            <v>1</v>
          </cell>
          <cell r="AM158">
            <v>1.2</v>
          </cell>
          <cell r="AN158">
            <v>1.4</v>
          </cell>
          <cell r="AO158">
            <v>1.6</v>
          </cell>
          <cell r="AP158">
            <v>1.8</v>
          </cell>
          <cell r="AQ158">
            <v>2</v>
          </cell>
          <cell r="AR158">
            <v>2.2000000000000002</v>
          </cell>
          <cell r="AS158">
            <v>2.4</v>
          </cell>
          <cell r="AT158">
            <v>2.6</v>
          </cell>
          <cell r="AU158">
            <v>2.8</v>
          </cell>
          <cell r="AV158">
            <v>3</v>
          </cell>
          <cell r="AW158">
            <v>3.2</v>
          </cell>
          <cell r="AX158">
            <v>3.4</v>
          </cell>
          <cell r="AY158">
            <v>3.6</v>
          </cell>
          <cell r="AZ158">
            <v>3.8</v>
          </cell>
          <cell r="BA158">
            <v>4</v>
          </cell>
          <cell r="BB158">
            <v>4.2</v>
          </cell>
          <cell r="BC158">
            <v>4.4000000000000004</v>
          </cell>
          <cell r="BD158">
            <v>4.5999999999999996</v>
          </cell>
          <cell r="BE158">
            <v>4.8</v>
          </cell>
          <cell r="BF158">
            <v>5</v>
          </cell>
          <cell r="BG158">
            <v>5.2</v>
          </cell>
          <cell r="BH158">
            <v>5.4</v>
          </cell>
          <cell r="BI158">
            <v>5.6</v>
          </cell>
          <cell r="BJ158">
            <v>5.8</v>
          </cell>
          <cell r="BK158">
            <v>6</v>
          </cell>
          <cell r="BL158">
            <v>6.2</v>
          </cell>
          <cell r="BM158">
            <v>6.4</v>
          </cell>
          <cell r="BN158">
            <v>6.6</v>
          </cell>
          <cell r="BO158">
            <v>6.8</v>
          </cell>
          <cell r="BP158">
            <v>7</v>
          </cell>
          <cell r="BQ158">
            <v>7.2</v>
          </cell>
          <cell r="BR158">
            <v>7.4</v>
          </cell>
          <cell r="BS158">
            <v>7.6</v>
          </cell>
          <cell r="BT158">
            <v>7.8</v>
          </cell>
          <cell r="BU158">
            <v>8</v>
          </cell>
          <cell r="BV158">
            <v>8.1999999999999993</v>
          </cell>
          <cell r="BW158">
            <v>8.4</v>
          </cell>
          <cell r="BX158">
            <v>8.6</v>
          </cell>
          <cell r="BY158">
            <v>8.7999999999999936</v>
          </cell>
          <cell r="BZ158">
            <v>9</v>
          </cell>
          <cell r="CA158">
            <v>9.1999999999999922</v>
          </cell>
          <cell r="CB158">
            <v>9.4</v>
          </cell>
          <cell r="CC158">
            <v>9.5999999999999908</v>
          </cell>
          <cell r="CD158">
            <v>9.8000000000000007</v>
          </cell>
          <cell r="CE158">
            <v>9.9999999999999893</v>
          </cell>
          <cell r="CF158">
            <v>10.199999999999999</v>
          </cell>
          <cell r="CG158">
            <v>10.4</v>
          </cell>
          <cell r="CH158">
            <v>10.6</v>
          </cell>
          <cell r="CI158">
            <v>10.8</v>
          </cell>
          <cell r="CJ158">
            <v>11</v>
          </cell>
          <cell r="CK158">
            <v>11.2</v>
          </cell>
          <cell r="CL158">
            <v>11.4</v>
          </cell>
          <cell r="CM158">
            <v>11.6</v>
          </cell>
          <cell r="CN158">
            <v>11.8</v>
          </cell>
          <cell r="CO158">
            <v>12</v>
          </cell>
          <cell r="CP158">
            <v>12.2</v>
          </cell>
          <cell r="CQ158">
            <v>12.4</v>
          </cell>
          <cell r="CR158">
            <v>12.6</v>
          </cell>
          <cell r="CS158">
            <v>12.8</v>
          </cell>
          <cell r="CT158">
            <v>13</v>
          </cell>
          <cell r="CU158">
            <v>13.2</v>
          </cell>
          <cell r="CV158">
            <v>13.4</v>
          </cell>
          <cell r="CW158">
            <v>13.6</v>
          </cell>
          <cell r="CX158">
            <v>13.8</v>
          </cell>
          <cell r="CY158">
            <v>14</v>
          </cell>
          <cell r="CZ158">
            <v>14.2</v>
          </cell>
        </row>
        <row r="159">
          <cell r="A159">
            <v>41487</v>
          </cell>
          <cell r="B159">
            <v>-1.7785964148750009</v>
          </cell>
          <cell r="C159">
            <v>-1.7482952255625008</v>
          </cell>
          <cell r="D159">
            <v>-1.7179940362500008</v>
          </cell>
          <cell r="E159">
            <v>-1.6876928469375008</v>
          </cell>
          <cell r="F159">
            <v>-1.6573916576250007</v>
          </cell>
          <cell r="G159">
            <v>-1.6270904683125007</v>
          </cell>
          <cell r="H159">
            <v>-1.5967892790000007</v>
          </cell>
          <cell r="I159">
            <v>-1.5664880896875006</v>
          </cell>
          <cell r="J159">
            <v>-1.5361869003750006</v>
          </cell>
          <cell r="K159">
            <v>-1.5058857110625006</v>
          </cell>
          <cell r="L159">
            <v>-1.4755845217500005</v>
          </cell>
          <cell r="M159">
            <v>-1.4452833324375005</v>
          </cell>
          <cell r="N159">
            <v>-1.4149821431250005</v>
          </cell>
          <cell r="O159">
            <v>-1.3846809538125004</v>
          </cell>
          <cell r="P159">
            <v>-1.3543797645000004</v>
          </cell>
          <cell r="Q159">
            <v>-1.3240785751875004</v>
          </cell>
          <cell r="R159">
            <v>-1.2937773858750004</v>
          </cell>
          <cell r="S159">
            <v>-1.2634761965625003</v>
          </cell>
          <cell r="T159">
            <v>-1.2331750072500003</v>
          </cell>
          <cell r="U159">
            <v>-1.2028738179375003</v>
          </cell>
          <cell r="V159">
            <v>-1.1725726286250002</v>
          </cell>
          <cell r="W159">
            <v>-1.1422714393125002</v>
          </cell>
          <cell r="X159">
            <v>-1.1119702500000002</v>
          </cell>
          <cell r="Y159">
            <v>-1.0832351250000003</v>
          </cell>
          <cell r="Z159">
            <v>-1.0545000000000002</v>
          </cell>
          <cell r="AA159">
            <v>-1.0272500000000002</v>
          </cell>
          <cell r="AB159">
            <v>-1</v>
          </cell>
          <cell r="AC159">
            <v>-0.8</v>
          </cell>
          <cell r="AD159">
            <v>-0.6</v>
          </cell>
          <cell r="AE159">
            <v>-0.4</v>
          </cell>
          <cell r="AF159">
            <v>-0.2</v>
          </cell>
          <cell r="AG159">
            <v>0</v>
          </cell>
          <cell r="AH159">
            <v>0.2</v>
          </cell>
          <cell r="AI159">
            <v>0.4</v>
          </cell>
          <cell r="AJ159">
            <v>0.6</v>
          </cell>
          <cell r="AK159">
            <v>0.8</v>
          </cell>
          <cell r="AL159">
            <v>1</v>
          </cell>
          <cell r="AM159">
            <v>1.2</v>
          </cell>
          <cell r="AN159">
            <v>1.4</v>
          </cell>
          <cell r="AO159">
            <v>1.6</v>
          </cell>
          <cell r="AP159">
            <v>1.8</v>
          </cell>
          <cell r="AQ159">
            <v>2</v>
          </cell>
          <cell r="AR159">
            <v>2.2000000000000002</v>
          </cell>
          <cell r="AS159">
            <v>2.4</v>
          </cell>
          <cell r="AT159">
            <v>2.6</v>
          </cell>
          <cell r="AU159">
            <v>2.8</v>
          </cell>
          <cell r="AV159">
            <v>3</v>
          </cell>
          <cell r="AW159">
            <v>3.2</v>
          </cell>
          <cell r="AX159">
            <v>3.4</v>
          </cell>
          <cell r="AY159">
            <v>3.6</v>
          </cell>
          <cell r="AZ159">
            <v>3.8</v>
          </cell>
          <cell r="BA159">
            <v>4</v>
          </cell>
          <cell r="BB159">
            <v>4.2</v>
          </cell>
          <cell r="BC159">
            <v>4.4000000000000004</v>
          </cell>
          <cell r="BD159">
            <v>4.5999999999999996</v>
          </cell>
          <cell r="BE159">
            <v>4.8</v>
          </cell>
          <cell r="BF159">
            <v>5</v>
          </cell>
          <cell r="BG159">
            <v>5.2</v>
          </cell>
          <cell r="BH159">
            <v>5.4</v>
          </cell>
          <cell r="BI159">
            <v>5.6</v>
          </cell>
          <cell r="BJ159">
            <v>5.8</v>
          </cell>
          <cell r="BK159">
            <v>6</v>
          </cell>
          <cell r="BL159">
            <v>6.2</v>
          </cell>
          <cell r="BM159">
            <v>6.4</v>
          </cell>
          <cell r="BN159">
            <v>6.6</v>
          </cell>
          <cell r="BO159">
            <v>6.8</v>
          </cell>
          <cell r="BP159">
            <v>7</v>
          </cell>
          <cell r="BQ159">
            <v>7.2</v>
          </cell>
          <cell r="BR159">
            <v>7.4</v>
          </cell>
          <cell r="BS159">
            <v>7.6</v>
          </cell>
          <cell r="BT159">
            <v>7.8</v>
          </cell>
          <cell r="BU159">
            <v>8</v>
          </cell>
          <cell r="BV159">
            <v>8.1999999999999993</v>
          </cell>
          <cell r="BW159">
            <v>8.4</v>
          </cell>
          <cell r="BX159">
            <v>8.6</v>
          </cell>
          <cell r="BY159">
            <v>8.7999999999999936</v>
          </cell>
          <cell r="BZ159">
            <v>9</v>
          </cell>
          <cell r="CA159">
            <v>9.1999999999999922</v>
          </cell>
          <cell r="CB159">
            <v>9.4</v>
          </cell>
          <cell r="CC159">
            <v>9.5999999999999908</v>
          </cell>
          <cell r="CD159">
            <v>9.8000000000000007</v>
          </cell>
          <cell r="CE159">
            <v>9.9999999999999893</v>
          </cell>
          <cell r="CF159">
            <v>10.199999999999999</v>
          </cell>
          <cell r="CG159">
            <v>10.4</v>
          </cell>
          <cell r="CH159">
            <v>10.6</v>
          </cell>
          <cell r="CI159">
            <v>10.8</v>
          </cell>
          <cell r="CJ159">
            <v>11</v>
          </cell>
          <cell r="CK159">
            <v>11.2</v>
          </cell>
          <cell r="CL159">
            <v>11.4</v>
          </cell>
          <cell r="CM159">
            <v>11.6</v>
          </cell>
          <cell r="CN159">
            <v>11.8</v>
          </cell>
          <cell r="CO159">
            <v>12</v>
          </cell>
          <cell r="CP159">
            <v>12.2</v>
          </cell>
          <cell r="CQ159">
            <v>12.4</v>
          </cell>
          <cell r="CR159">
            <v>12.6</v>
          </cell>
          <cell r="CS159">
            <v>12.8</v>
          </cell>
          <cell r="CT159">
            <v>13</v>
          </cell>
          <cell r="CU159">
            <v>13.2</v>
          </cell>
          <cell r="CV159">
            <v>13.4</v>
          </cell>
          <cell r="CW159">
            <v>13.6</v>
          </cell>
          <cell r="CX159">
            <v>13.8</v>
          </cell>
          <cell r="CY159">
            <v>14</v>
          </cell>
          <cell r="CZ159">
            <v>14.2</v>
          </cell>
        </row>
        <row r="160">
          <cell r="A160">
            <v>41518</v>
          </cell>
          <cell r="B160">
            <v>-1.7785964148750009</v>
          </cell>
          <cell r="C160">
            <v>-1.7482952255625008</v>
          </cell>
          <cell r="D160">
            <v>-1.7179940362500008</v>
          </cell>
          <cell r="E160">
            <v>-1.6876928469375008</v>
          </cell>
          <cell r="F160">
            <v>-1.6573916576250007</v>
          </cell>
          <cell r="G160">
            <v>-1.6270904683125007</v>
          </cell>
          <cell r="H160">
            <v>-1.5967892790000007</v>
          </cell>
          <cell r="I160">
            <v>-1.5664880896875006</v>
          </cell>
          <cell r="J160">
            <v>-1.5361869003750006</v>
          </cell>
          <cell r="K160">
            <v>-1.5058857110625006</v>
          </cell>
          <cell r="L160">
            <v>-1.4755845217500005</v>
          </cell>
          <cell r="M160">
            <v>-1.4452833324375005</v>
          </cell>
          <cell r="N160">
            <v>-1.4149821431250005</v>
          </cell>
          <cell r="O160">
            <v>-1.3846809538125004</v>
          </cell>
          <cell r="P160">
            <v>-1.3543797645000004</v>
          </cell>
          <cell r="Q160">
            <v>-1.3240785751875004</v>
          </cell>
          <cell r="R160">
            <v>-1.2937773858750004</v>
          </cell>
          <cell r="S160">
            <v>-1.2634761965625003</v>
          </cell>
          <cell r="T160">
            <v>-1.2331750072500003</v>
          </cell>
          <cell r="U160">
            <v>-1.2028738179375003</v>
          </cell>
          <cell r="V160">
            <v>-1.1725726286250002</v>
          </cell>
          <cell r="W160">
            <v>-1.1422714393125002</v>
          </cell>
          <cell r="X160">
            <v>-1.1119702500000002</v>
          </cell>
          <cell r="Y160">
            <v>-1.0832351250000003</v>
          </cell>
          <cell r="Z160">
            <v>-1.0545000000000002</v>
          </cell>
          <cell r="AA160">
            <v>-1.0272500000000002</v>
          </cell>
          <cell r="AB160">
            <v>-1</v>
          </cell>
          <cell r="AC160">
            <v>-0.8</v>
          </cell>
          <cell r="AD160">
            <v>-0.6</v>
          </cell>
          <cell r="AE160">
            <v>-0.4</v>
          </cell>
          <cell r="AF160">
            <v>-0.2</v>
          </cell>
          <cell r="AG160">
            <v>0</v>
          </cell>
          <cell r="AH160">
            <v>0.2</v>
          </cell>
          <cell r="AI160">
            <v>0.4</v>
          </cell>
          <cell r="AJ160">
            <v>0.6</v>
          </cell>
          <cell r="AK160">
            <v>0.8</v>
          </cell>
          <cell r="AL160">
            <v>1</v>
          </cell>
          <cell r="AM160">
            <v>1.2</v>
          </cell>
          <cell r="AN160">
            <v>1.4</v>
          </cell>
          <cell r="AO160">
            <v>1.6</v>
          </cell>
          <cell r="AP160">
            <v>1.8</v>
          </cell>
          <cell r="AQ160">
            <v>2</v>
          </cell>
          <cell r="AR160">
            <v>2.2000000000000002</v>
          </cell>
          <cell r="AS160">
            <v>2.4</v>
          </cell>
          <cell r="AT160">
            <v>2.6</v>
          </cell>
          <cell r="AU160">
            <v>2.8</v>
          </cell>
          <cell r="AV160">
            <v>3</v>
          </cell>
          <cell r="AW160">
            <v>3.2</v>
          </cell>
          <cell r="AX160">
            <v>3.4</v>
          </cell>
          <cell r="AY160">
            <v>3.6</v>
          </cell>
          <cell r="AZ160">
            <v>3.8</v>
          </cell>
          <cell r="BA160">
            <v>4</v>
          </cell>
          <cell r="BB160">
            <v>4.2</v>
          </cell>
          <cell r="BC160">
            <v>4.4000000000000004</v>
          </cell>
          <cell r="BD160">
            <v>4.5999999999999996</v>
          </cell>
          <cell r="BE160">
            <v>4.8</v>
          </cell>
          <cell r="BF160">
            <v>5</v>
          </cell>
          <cell r="BG160">
            <v>5.2</v>
          </cell>
          <cell r="BH160">
            <v>5.4</v>
          </cell>
          <cell r="BI160">
            <v>5.6</v>
          </cell>
          <cell r="BJ160">
            <v>5.8</v>
          </cell>
          <cell r="BK160">
            <v>6</v>
          </cell>
          <cell r="BL160">
            <v>6.2</v>
          </cell>
          <cell r="BM160">
            <v>6.4</v>
          </cell>
          <cell r="BN160">
            <v>6.6</v>
          </cell>
          <cell r="BO160">
            <v>6.8</v>
          </cell>
          <cell r="BP160">
            <v>7</v>
          </cell>
          <cell r="BQ160">
            <v>7.2</v>
          </cell>
          <cell r="BR160">
            <v>7.4</v>
          </cell>
          <cell r="BS160">
            <v>7.6</v>
          </cell>
          <cell r="BT160">
            <v>7.8</v>
          </cell>
          <cell r="BU160">
            <v>8</v>
          </cell>
          <cell r="BV160">
            <v>8.1999999999999993</v>
          </cell>
          <cell r="BW160">
            <v>8.4</v>
          </cell>
          <cell r="BX160">
            <v>8.6</v>
          </cell>
          <cell r="BY160">
            <v>8.7999999999999936</v>
          </cell>
          <cell r="BZ160">
            <v>9</v>
          </cell>
          <cell r="CA160">
            <v>9.1999999999999922</v>
          </cell>
          <cell r="CB160">
            <v>9.4</v>
          </cell>
          <cell r="CC160">
            <v>9.5999999999999908</v>
          </cell>
          <cell r="CD160">
            <v>9.8000000000000007</v>
          </cell>
          <cell r="CE160">
            <v>9.9999999999999893</v>
          </cell>
          <cell r="CF160">
            <v>10.199999999999999</v>
          </cell>
          <cell r="CG160">
            <v>10.4</v>
          </cell>
          <cell r="CH160">
            <v>10.6</v>
          </cell>
          <cell r="CI160">
            <v>10.8</v>
          </cell>
          <cell r="CJ160">
            <v>11</v>
          </cell>
          <cell r="CK160">
            <v>11.2</v>
          </cell>
          <cell r="CL160">
            <v>11.4</v>
          </cell>
          <cell r="CM160">
            <v>11.6</v>
          </cell>
          <cell r="CN160">
            <v>11.8</v>
          </cell>
          <cell r="CO160">
            <v>12</v>
          </cell>
          <cell r="CP160">
            <v>12.2</v>
          </cell>
          <cell r="CQ160">
            <v>12.4</v>
          </cell>
          <cell r="CR160">
            <v>12.6</v>
          </cell>
          <cell r="CS160">
            <v>12.8</v>
          </cell>
          <cell r="CT160">
            <v>13</v>
          </cell>
          <cell r="CU160">
            <v>13.2</v>
          </cell>
          <cell r="CV160">
            <v>13.4</v>
          </cell>
          <cell r="CW160">
            <v>13.6</v>
          </cell>
          <cell r="CX160">
            <v>13.8</v>
          </cell>
          <cell r="CY160">
            <v>14</v>
          </cell>
          <cell r="CZ160">
            <v>14.2</v>
          </cell>
        </row>
        <row r="161">
          <cell r="A161">
            <v>41548</v>
          </cell>
          <cell r="B161">
            <v>-1.7785964148750009</v>
          </cell>
          <cell r="C161">
            <v>-1.7482952255625008</v>
          </cell>
          <cell r="D161">
            <v>-1.7179940362500008</v>
          </cell>
          <cell r="E161">
            <v>-1.6876928469375008</v>
          </cell>
          <cell r="F161">
            <v>-1.6573916576250007</v>
          </cell>
          <cell r="G161">
            <v>-1.6270904683125007</v>
          </cell>
          <cell r="H161">
            <v>-1.5967892790000007</v>
          </cell>
          <cell r="I161">
            <v>-1.5664880896875006</v>
          </cell>
          <cell r="J161">
            <v>-1.5361869003750006</v>
          </cell>
          <cell r="K161">
            <v>-1.5058857110625006</v>
          </cell>
          <cell r="L161">
            <v>-1.4755845217500005</v>
          </cell>
          <cell r="M161">
            <v>-1.4452833324375005</v>
          </cell>
          <cell r="N161">
            <v>-1.4149821431250005</v>
          </cell>
          <cell r="O161">
            <v>-1.3846809538125004</v>
          </cell>
          <cell r="P161">
            <v>-1.3543797645000004</v>
          </cell>
          <cell r="Q161">
            <v>-1.3240785751875004</v>
          </cell>
          <cell r="R161">
            <v>-1.2937773858750004</v>
          </cell>
          <cell r="S161">
            <v>-1.2634761965625003</v>
          </cell>
          <cell r="T161">
            <v>-1.2331750072500003</v>
          </cell>
          <cell r="U161">
            <v>-1.2028738179375003</v>
          </cell>
          <cell r="V161">
            <v>-1.1725726286250002</v>
          </cell>
          <cell r="W161">
            <v>-1.1422714393125002</v>
          </cell>
          <cell r="X161">
            <v>-1.1119702500000002</v>
          </cell>
          <cell r="Y161">
            <v>-1.0832351250000003</v>
          </cell>
          <cell r="Z161">
            <v>-1.0545000000000002</v>
          </cell>
          <cell r="AA161">
            <v>-1.0272500000000002</v>
          </cell>
          <cell r="AB161">
            <v>-1</v>
          </cell>
          <cell r="AC161">
            <v>-0.8</v>
          </cell>
          <cell r="AD161">
            <v>-0.6</v>
          </cell>
          <cell r="AE161">
            <v>-0.4</v>
          </cell>
          <cell r="AF161">
            <v>-0.2</v>
          </cell>
          <cell r="AG161">
            <v>0</v>
          </cell>
          <cell r="AH161">
            <v>0.2</v>
          </cell>
          <cell r="AI161">
            <v>0.4</v>
          </cell>
          <cell r="AJ161">
            <v>0.6</v>
          </cell>
          <cell r="AK161">
            <v>0.8</v>
          </cell>
          <cell r="AL161">
            <v>1</v>
          </cell>
          <cell r="AM161">
            <v>1.2</v>
          </cell>
          <cell r="AN161">
            <v>1.4</v>
          </cell>
          <cell r="AO161">
            <v>1.6</v>
          </cell>
          <cell r="AP161">
            <v>1.8</v>
          </cell>
          <cell r="AQ161">
            <v>2</v>
          </cell>
          <cell r="AR161">
            <v>2.2000000000000002</v>
          </cell>
          <cell r="AS161">
            <v>2.4</v>
          </cell>
          <cell r="AT161">
            <v>2.6</v>
          </cell>
          <cell r="AU161">
            <v>2.8</v>
          </cell>
          <cell r="AV161">
            <v>3</v>
          </cell>
          <cell r="AW161">
            <v>3.2</v>
          </cell>
          <cell r="AX161">
            <v>3.4</v>
          </cell>
          <cell r="AY161">
            <v>3.6</v>
          </cell>
          <cell r="AZ161">
            <v>3.8</v>
          </cell>
          <cell r="BA161">
            <v>4</v>
          </cell>
          <cell r="BB161">
            <v>4.2</v>
          </cell>
          <cell r="BC161">
            <v>4.4000000000000004</v>
          </cell>
          <cell r="BD161">
            <v>4.5999999999999996</v>
          </cell>
          <cell r="BE161">
            <v>4.8</v>
          </cell>
          <cell r="BF161">
            <v>5</v>
          </cell>
          <cell r="BG161">
            <v>5.2</v>
          </cell>
          <cell r="BH161">
            <v>5.4</v>
          </cell>
          <cell r="BI161">
            <v>5.6</v>
          </cell>
          <cell r="BJ161">
            <v>5.8</v>
          </cell>
          <cell r="BK161">
            <v>6</v>
          </cell>
          <cell r="BL161">
            <v>6.2</v>
          </cell>
          <cell r="BM161">
            <v>6.4</v>
          </cell>
          <cell r="BN161">
            <v>6.6</v>
          </cell>
          <cell r="BO161">
            <v>6.8</v>
          </cell>
          <cell r="BP161">
            <v>7</v>
          </cell>
          <cell r="BQ161">
            <v>7.2</v>
          </cell>
          <cell r="BR161">
            <v>7.4</v>
          </cell>
          <cell r="BS161">
            <v>7.6</v>
          </cell>
          <cell r="BT161">
            <v>7.8</v>
          </cell>
          <cell r="BU161">
            <v>8</v>
          </cell>
          <cell r="BV161">
            <v>8.1999999999999993</v>
          </cell>
          <cell r="BW161">
            <v>8.4</v>
          </cell>
          <cell r="BX161">
            <v>8.6</v>
          </cell>
          <cell r="BY161">
            <v>8.7999999999999936</v>
          </cell>
          <cell r="BZ161">
            <v>9</v>
          </cell>
          <cell r="CA161">
            <v>9.1999999999999922</v>
          </cell>
          <cell r="CB161">
            <v>9.4</v>
          </cell>
          <cell r="CC161">
            <v>9.5999999999999908</v>
          </cell>
          <cell r="CD161">
            <v>9.8000000000000007</v>
          </cell>
          <cell r="CE161">
            <v>9.9999999999999893</v>
          </cell>
          <cell r="CF161">
            <v>10.199999999999999</v>
          </cell>
          <cell r="CG161">
            <v>10.4</v>
          </cell>
          <cell r="CH161">
            <v>10.6</v>
          </cell>
          <cell r="CI161">
            <v>10.8</v>
          </cell>
          <cell r="CJ161">
            <v>11</v>
          </cell>
          <cell r="CK161">
            <v>11.2</v>
          </cell>
          <cell r="CL161">
            <v>11.4</v>
          </cell>
          <cell r="CM161">
            <v>11.6</v>
          </cell>
          <cell r="CN161">
            <v>11.8</v>
          </cell>
          <cell r="CO161">
            <v>12</v>
          </cell>
          <cell r="CP161">
            <v>12.2</v>
          </cell>
          <cell r="CQ161">
            <v>12.4</v>
          </cell>
          <cell r="CR161">
            <v>12.6</v>
          </cell>
          <cell r="CS161">
            <v>12.8</v>
          </cell>
          <cell r="CT161">
            <v>13</v>
          </cell>
          <cell r="CU161">
            <v>13.2</v>
          </cell>
          <cell r="CV161">
            <v>13.4</v>
          </cell>
          <cell r="CW161">
            <v>13.6</v>
          </cell>
          <cell r="CX161">
            <v>13.8</v>
          </cell>
          <cell r="CY161">
            <v>14</v>
          </cell>
          <cell r="CZ161">
            <v>14.2</v>
          </cell>
        </row>
        <row r="162">
          <cell r="A162">
            <v>41579</v>
          </cell>
          <cell r="B162">
            <v>-1.7785964148750009</v>
          </cell>
          <cell r="C162">
            <v>-1.7482952255625008</v>
          </cell>
          <cell r="D162">
            <v>-1.7179940362500008</v>
          </cell>
          <cell r="E162">
            <v>-1.6876928469375008</v>
          </cell>
          <cell r="F162">
            <v>-1.6573916576250007</v>
          </cell>
          <cell r="G162">
            <v>-1.6270904683125007</v>
          </cell>
          <cell r="H162">
            <v>-1.5967892790000007</v>
          </cell>
          <cell r="I162">
            <v>-1.5664880896875006</v>
          </cell>
          <cell r="J162">
            <v>-1.5361869003750006</v>
          </cell>
          <cell r="K162">
            <v>-1.5058857110625006</v>
          </cell>
          <cell r="L162">
            <v>-1.4755845217500005</v>
          </cell>
          <cell r="M162">
            <v>-1.4452833324375005</v>
          </cell>
          <cell r="N162">
            <v>-1.4149821431250005</v>
          </cell>
          <cell r="O162">
            <v>-1.3846809538125004</v>
          </cell>
          <cell r="P162">
            <v>-1.3543797645000004</v>
          </cell>
          <cell r="Q162">
            <v>-1.3240785751875004</v>
          </cell>
          <cell r="R162">
            <v>-1.2937773858750004</v>
          </cell>
          <cell r="S162">
            <v>-1.2634761965625003</v>
          </cell>
          <cell r="T162">
            <v>-1.2331750072500003</v>
          </cell>
          <cell r="U162">
            <v>-1.2028738179375003</v>
          </cell>
          <cell r="V162">
            <v>-1.1725726286250002</v>
          </cell>
          <cell r="W162">
            <v>-1.1422714393125002</v>
          </cell>
          <cell r="X162">
            <v>-1.1119702500000002</v>
          </cell>
          <cell r="Y162">
            <v>-1.0832351250000003</v>
          </cell>
          <cell r="Z162">
            <v>-1.0545000000000002</v>
          </cell>
          <cell r="AA162">
            <v>-1.0272500000000002</v>
          </cell>
          <cell r="AB162">
            <v>-1</v>
          </cell>
          <cell r="AC162">
            <v>-0.8</v>
          </cell>
          <cell r="AD162">
            <v>-0.6</v>
          </cell>
          <cell r="AE162">
            <v>-0.4</v>
          </cell>
          <cell r="AF162">
            <v>-0.2</v>
          </cell>
          <cell r="AG162">
            <v>0</v>
          </cell>
          <cell r="AH162">
            <v>0.2</v>
          </cell>
          <cell r="AI162">
            <v>0.4</v>
          </cell>
          <cell r="AJ162">
            <v>0.6</v>
          </cell>
          <cell r="AK162">
            <v>0.8</v>
          </cell>
          <cell r="AL162">
            <v>1</v>
          </cell>
          <cell r="AM162">
            <v>1.2</v>
          </cell>
          <cell r="AN162">
            <v>1.4</v>
          </cell>
          <cell r="AO162">
            <v>1.6</v>
          </cell>
          <cell r="AP162">
            <v>1.8</v>
          </cell>
          <cell r="AQ162">
            <v>2</v>
          </cell>
          <cell r="AR162">
            <v>2.2000000000000002</v>
          </cell>
          <cell r="AS162">
            <v>2.4</v>
          </cell>
          <cell r="AT162">
            <v>2.6</v>
          </cell>
          <cell r="AU162">
            <v>2.8</v>
          </cell>
          <cell r="AV162">
            <v>3</v>
          </cell>
          <cell r="AW162">
            <v>3.2</v>
          </cell>
          <cell r="AX162">
            <v>3.4</v>
          </cell>
          <cell r="AY162">
            <v>3.6</v>
          </cell>
          <cell r="AZ162">
            <v>3.8</v>
          </cell>
          <cell r="BA162">
            <v>4</v>
          </cell>
          <cell r="BB162">
            <v>4.2</v>
          </cell>
          <cell r="BC162">
            <v>4.4000000000000004</v>
          </cell>
          <cell r="BD162">
            <v>4.5999999999999996</v>
          </cell>
          <cell r="BE162">
            <v>4.8</v>
          </cell>
          <cell r="BF162">
            <v>5</v>
          </cell>
          <cell r="BG162">
            <v>5.2</v>
          </cell>
          <cell r="BH162">
            <v>5.4</v>
          </cell>
          <cell r="BI162">
            <v>5.6</v>
          </cell>
          <cell r="BJ162">
            <v>5.8</v>
          </cell>
          <cell r="BK162">
            <v>6</v>
          </cell>
          <cell r="BL162">
            <v>6.2</v>
          </cell>
          <cell r="BM162">
            <v>6.4</v>
          </cell>
          <cell r="BN162">
            <v>6.6</v>
          </cell>
          <cell r="BO162">
            <v>6.8</v>
          </cell>
          <cell r="BP162">
            <v>7</v>
          </cell>
          <cell r="BQ162">
            <v>7.2</v>
          </cell>
          <cell r="BR162">
            <v>7.4</v>
          </cell>
          <cell r="BS162">
            <v>7.6</v>
          </cell>
          <cell r="BT162">
            <v>7.8</v>
          </cell>
          <cell r="BU162">
            <v>8</v>
          </cell>
          <cell r="BV162">
            <v>8.1999999999999993</v>
          </cell>
          <cell r="BW162">
            <v>8.4</v>
          </cell>
          <cell r="BX162">
            <v>8.6</v>
          </cell>
          <cell r="BY162">
            <v>8.7999999999999936</v>
          </cell>
          <cell r="BZ162">
            <v>9</v>
          </cell>
          <cell r="CA162">
            <v>9.1999999999999922</v>
          </cell>
          <cell r="CB162">
            <v>9.4</v>
          </cell>
          <cell r="CC162">
            <v>9.5999999999999908</v>
          </cell>
          <cell r="CD162">
            <v>9.8000000000000007</v>
          </cell>
          <cell r="CE162">
            <v>9.9999999999999893</v>
          </cell>
          <cell r="CF162">
            <v>10.199999999999999</v>
          </cell>
          <cell r="CG162">
            <v>10.4</v>
          </cell>
          <cell r="CH162">
            <v>10.6</v>
          </cell>
          <cell r="CI162">
            <v>10.8</v>
          </cell>
          <cell r="CJ162">
            <v>11</v>
          </cell>
          <cell r="CK162">
            <v>11.2</v>
          </cell>
          <cell r="CL162">
            <v>11.4</v>
          </cell>
          <cell r="CM162">
            <v>11.6</v>
          </cell>
          <cell r="CN162">
            <v>11.8</v>
          </cell>
          <cell r="CO162">
            <v>12</v>
          </cell>
          <cell r="CP162">
            <v>12.2</v>
          </cell>
          <cell r="CQ162">
            <v>12.4</v>
          </cell>
          <cell r="CR162">
            <v>12.6</v>
          </cell>
          <cell r="CS162">
            <v>12.8</v>
          </cell>
          <cell r="CT162">
            <v>13</v>
          </cell>
          <cell r="CU162">
            <v>13.2</v>
          </cell>
          <cell r="CV162">
            <v>13.4</v>
          </cell>
          <cell r="CW162">
            <v>13.6</v>
          </cell>
          <cell r="CX162">
            <v>13.8</v>
          </cell>
          <cell r="CY162">
            <v>14</v>
          </cell>
          <cell r="CZ162">
            <v>14.2</v>
          </cell>
        </row>
        <row r="163">
          <cell r="A163">
            <v>41579</v>
          </cell>
          <cell r="B163">
            <v>-2.1801787500000014</v>
          </cell>
          <cell r="C163">
            <v>-2.1442598437500013</v>
          </cell>
          <cell r="D163">
            <v>-2.1083409375000013</v>
          </cell>
          <cell r="E163">
            <v>-2.0724220312500012</v>
          </cell>
          <cell r="F163">
            <v>-2.0365031250000012</v>
          </cell>
          <cell r="G163">
            <v>-2.0005842187500011</v>
          </cell>
          <cell r="H163">
            <v>-1.9646653125000011</v>
          </cell>
          <cell r="I163">
            <v>-1.928746406250001</v>
          </cell>
          <cell r="J163">
            <v>-1.892827500000001</v>
          </cell>
          <cell r="K163">
            <v>-1.8569085937500009</v>
          </cell>
          <cell r="L163">
            <v>-1.8209896875000009</v>
          </cell>
          <cell r="M163">
            <v>-1.7850707812500008</v>
          </cell>
          <cell r="N163">
            <v>-1.7491518750000008</v>
          </cell>
          <cell r="O163">
            <v>-1.7132329687500008</v>
          </cell>
          <cell r="P163">
            <v>-1.6773140625000007</v>
          </cell>
          <cell r="Q163">
            <v>-1.6413951562500007</v>
          </cell>
          <cell r="R163">
            <v>-1.6054762500000006</v>
          </cell>
          <cell r="S163">
            <v>-1.5695573437500006</v>
          </cell>
          <cell r="T163">
            <v>-1.5336384375000005</v>
          </cell>
          <cell r="U163">
            <v>-1.4977195312500005</v>
          </cell>
          <cell r="V163">
            <v>-1.4618006250000004</v>
          </cell>
          <cell r="W163">
            <v>-1.4258817187500004</v>
          </cell>
          <cell r="X163">
            <v>-1.3899628125000003</v>
          </cell>
          <cell r="Y163">
            <v>-1.3540439062500003</v>
          </cell>
          <cell r="Z163">
            <v>-1.318125</v>
          </cell>
          <cell r="AA163">
            <v>-1.2840625000000001</v>
          </cell>
          <cell r="AB163">
            <v>-1.25</v>
          </cell>
          <cell r="AC163">
            <v>-1</v>
          </cell>
          <cell r="AD163">
            <v>-0.75</v>
          </cell>
          <cell r="AE163">
            <v>-0.5</v>
          </cell>
          <cell r="AF163">
            <v>-0.25</v>
          </cell>
          <cell r="AG163">
            <v>0</v>
          </cell>
          <cell r="AH163">
            <v>0.08</v>
          </cell>
          <cell r="AI163">
            <v>0.16</v>
          </cell>
          <cell r="AJ163">
            <v>0.24</v>
          </cell>
          <cell r="AK163">
            <v>0.32</v>
          </cell>
          <cell r="AL163">
            <v>0.4</v>
          </cell>
          <cell r="AM163">
            <v>0.48</v>
          </cell>
          <cell r="AN163">
            <v>0.56000000000000005</v>
          </cell>
          <cell r="AO163">
            <v>0.64</v>
          </cell>
          <cell r="AP163">
            <v>0.72</v>
          </cell>
          <cell r="AQ163">
            <v>0.8</v>
          </cell>
          <cell r="AR163">
            <v>0.88</v>
          </cell>
          <cell r="AS163">
            <v>0.96</v>
          </cell>
          <cell r="AT163">
            <v>1.04</v>
          </cell>
          <cell r="AU163">
            <v>1.1200000000000001</v>
          </cell>
          <cell r="AV163">
            <v>1.2</v>
          </cell>
          <cell r="AW163">
            <v>1.28</v>
          </cell>
          <cell r="AX163">
            <v>1.36</v>
          </cell>
          <cell r="AY163">
            <v>1.44</v>
          </cell>
          <cell r="AZ163">
            <v>1.52</v>
          </cell>
          <cell r="BA163">
            <v>1.6</v>
          </cell>
          <cell r="BB163">
            <v>1.68</v>
          </cell>
          <cell r="BC163">
            <v>1.76</v>
          </cell>
          <cell r="BD163">
            <v>1.84</v>
          </cell>
          <cell r="BE163">
            <v>1.92</v>
          </cell>
          <cell r="BF163">
            <v>2</v>
          </cell>
          <cell r="BG163">
            <v>2.08</v>
          </cell>
          <cell r="BH163">
            <v>2.16</v>
          </cell>
          <cell r="BI163">
            <v>2.2400000000000002</v>
          </cell>
          <cell r="BJ163">
            <v>2.3199999999999998</v>
          </cell>
          <cell r="BK163">
            <v>2.4</v>
          </cell>
          <cell r="BL163">
            <v>2.48</v>
          </cell>
          <cell r="BM163">
            <v>2.56</v>
          </cell>
          <cell r="BN163">
            <v>2.64</v>
          </cell>
          <cell r="BO163">
            <v>2.72</v>
          </cell>
          <cell r="BP163">
            <v>2.8</v>
          </cell>
          <cell r="BQ163">
            <v>2.88</v>
          </cell>
          <cell r="BR163">
            <v>2.96</v>
          </cell>
          <cell r="BS163">
            <v>3.04</v>
          </cell>
          <cell r="BT163">
            <v>3.12</v>
          </cell>
          <cell r="BU163">
            <v>3.2</v>
          </cell>
          <cell r="BV163">
            <v>3.28</v>
          </cell>
          <cell r="BW163">
            <v>3.36</v>
          </cell>
          <cell r="BX163">
            <v>3.44</v>
          </cell>
          <cell r="BY163">
            <v>3.52</v>
          </cell>
          <cell r="BZ163">
            <v>3.6</v>
          </cell>
          <cell r="CA163">
            <v>3.68</v>
          </cell>
          <cell r="CB163">
            <v>3.76</v>
          </cell>
          <cell r="CC163">
            <v>3.84</v>
          </cell>
          <cell r="CD163">
            <v>3.92</v>
          </cell>
          <cell r="CE163">
            <v>4</v>
          </cell>
          <cell r="CF163">
            <v>4.08</v>
          </cell>
          <cell r="CG163">
            <v>4.16</v>
          </cell>
          <cell r="CH163">
            <v>4.24</v>
          </cell>
          <cell r="CI163">
            <v>4.32</v>
          </cell>
          <cell r="CJ163">
            <v>4.4000000000000004</v>
          </cell>
          <cell r="CK163">
            <v>4.4800000000000004</v>
          </cell>
          <cell r="CL163">
            <v>4.5599999999999996</v>
          </cell>
          <cell r="CM163">
            <v>4.6399999999999997</v>
          </cell>
          <cell r="CN163">
            <v>4.72</v>
          </cell>
          <cell r="CO163">
            <v>4.8</v>
          </cell>
          <cell r="CP163">
            <v>4.88</v>
          </cell>
          <cell r="CQ163">
            <v>4.96</v>
          </cell>
          <cell r="CR163">
            <v>5.04</v>
          </cell>
          <cell r="CS163">
            <v>5.12</v>
          </cell>
          <cell r="CT163">
            <v>5.2</v>
          </cell>
          <cell r="CU163">
            <v>5.28</v>
          </cell>
          <cell r="CV163">
            <v>5.36</v>
          </cell>
          <cell r="CW163">
            <v>5.44</v>
          </cell>
          <cell r="CX163">
            <v>5.52</v>
          </cell>
          <cell r="CY163">
            <v>5.6</v>
          </cell>
          <cell r="CZ163">
            <v>5.68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xtendible Collars"/>
      <sheetName val="Basket Options"/>
      <sheetName val="Pivot"/>
      <sheetName val="BASIS GREEKS"/>
      <sheetName val="Option Gamma"/>
      <sheetName val="CrvSh Location"/>
      <sheetName val="Basis Options"/>
      <sheetName val="CHANGE"/>
      <sheetName val="GD Spread Options"/>
      <sheetName val="Digital"/>
      <sheetName val="CashFlows"/>
      <sheetName val="Correllations"/>
      <sheetName val="POSITION"/>
      <sheetName val="Curves"/>
      <sheetName val="GD Curves"/>
      <sheetName val="PREVCURVES"/>
      <sheetName val="pipe_opt"/>
      <sheetName val="DATA3"/>
      <sheetName val="DATA2"/>
      <sheetName val="TXT File-D"/>
      <sheetName val="TXT File-P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18.271005307013631</v>
          </cell>
          <cell r="D6">
            <v>56741.676562993511</v>
          </cell>
          <cell r="E6">
            <v>15459.948768397824</v>
          </cell>
          <cell r="F6">
            <v>-14196.501107626178</v>
          </cell>
          <cell r="G6">
            <v>-8.8402485754678679</v>
          </cell>
        </row>
        <row r="7">
          <cell r="C7">
            <v>85.197231149066511</v>
          </cell>
          <cell r="D7">
            <v>189980.13338993059</v>
          </cell>
          <cell r="E7">
            <v>78689.409606603251</v>
          </cell>
          <cell r="F7">
            <v>-36271.118720348582</v>
          </cell>
          <cell r="G7">
            <v>-16.122144182093898</v>
          </cell>
        </row>
        <row r="8">
          <cell r="C8">
            <v>36.701719242480173</v>
          </cell>
          <cell r="D8">
            <v>410382.81165642047</v>
          </cell>
          <cell r="E8">
            <v>23394.024325485836</v>
          </cell>
          <cell r="F8">
            <v>-7668.78150502274</v>
          </cell>
          <cell r="G8">
            <v>-19.772573938820322</v>
          </cell>
        </row>
        <row r="9">
          <cell r="C9">
            <v>29.872556109633496</v>
          </cell>
          <cell r="D9">
            <v>662517.9528999686</v>
          </cell>
          <cell r="E9">
            <v>8938.6159215875996</v>
          </cell>
          <cell r="F9">
            <v>-2742.6391868689357</v>
          </cell>
          <cell r="G9">
            <v>-23.705166008327868</v>
          </cell>
        </row>
        <row r="10">
          <cell r="C10">
            <v>35.403226811046395</v>
          </cell>
          <cell r="D10">
            <v>762915.69947008381</v>
          </cell>
          <cell r="E10">
            <v>9451.7727417995811</v>
          </cell>
          <cell r="F10">
            <v>-2411.3188125475313</v>
          </cell>
          <cell r="G10">
            <v>-24.404975762948755</v>
          </cell>
        </row>
        <row r="11">
          <cell r="C11">
            <v>106.57417977317215</v>
          </cell>
          <cell r="D11">
            <v>589442.91014097712</v>
          </cell>
          <cell r="E11">
            <v>95341.094655844616</v>
          </cell>
          <cell r="F11">
            <v>-13445.064417219848</v>
          </cell>
          <cell r="G11">
            <v>-23.142116971016129</v>
          </cell>
        </row>
        <row r="12">
          <cell r="C12">
            <v>-3.2063780911042725</v>
          </cell>
          <cell r="D12">
            <v>7209.3365052864028</v>
          </cell>
          <cell r="E12">
            <v>-6417.571718282099</v>
          </cell>
          <cell r="F12">
            <v>668.27160798428952</v>
          </cell>
          <cell r="G12">
            <v>-0.56803974912689315</v>
          </cell>
        </row>
        <row r="13">
          <cell r="C13">
            <v>10.263298212735254</v>
          </cell>
          <cell r="D13">
            <v>-104750.50593758718</v>
          </cell>
          <cell r="E13">
            <v>12140.70821945802</v>
          </cell>
          <cell r="F13">
            <v>-916.89294806093653</v>
          </cell>
          <cell r="G13">
            <v>6.0437793616456688</v>
          </cell>
        </row>
        <row r="14">
          <cell r="C14">
            <v>10.549884413899754</v>
          </cell>
          <cell r="D14">
            <v>-108614.92174250656</v>
          </cell>
          <cell r="E14">
            <v>12511.293844456206</v>
          </cell>
          <cell r="F14">
            <v>-808.26592111857371</v>
          </cell>
          <cell r="G14">
            <v>5.7259658027575515</v>
          </cell>
        </row>
        <row r="15">
          <cell r="C15">
            <v>8.0775711023887382</v>
          </cell>
          <cell r="D15">
            <v>-106083.51471665088</v>
          </cell>
          <cell r="E15">
            <v>8375.35081441896</v>
          </cell>
          <cell r="F15">
            <v>-455.85278216877168</v>
          </cell>
          <cell r="G15">
            <v>5.0053451106367604</v>
          </cell>
        </row>
        <row r="16">
          <cell r="C16">
            <v>8.0766675231035983</v>
          </cell>
          <cell r="D16">
            <v>-110697.21416266709</v>
          </cell>
          <cell r="E16">
            <v>8126.718955543347</v>
          </cell>
          <cell r="F16">
            <v>-388.17705607666306</v>
          </cell>
          <cell r="G16">
            <v>4.7153197437675702</v>
          </cell>
        </row>
        <row r="17">
          <cell r="C17">
            <v>8.6359242892505055</v>
          </cell>
          <cell r="D17">
            <v>-116136.76179690089</v>
          </cell>
          <cell r="E17">
            <v>8554.0587011816388</v>
          </cell>
          <cell r="F17">
            <v>-370.67211590284592</v>
          </cell>
          <cell r="G17">
            <v>4.6705491724168446</v>
          </cell>
        </row>
        <row r="18">
          <cell r="C18">
            <v>11.06343434764374</v>
          </cell>
          <cell r="D18">
            <v>-123352.35639220677</v>
          </cell>
          <cell r="E18">
            <v>12801.007403625816</v>
          </cell>
          <cell r="F18">
            <v>-536.83167753541386</v>
          </cell>
          <cell r="G18">
            <v>4.4475936345895954</v>
          </cell>
        </row>
        <row r="19">
          <cell r="C19">
            <v>-5.4945421531246454</v>
          </cell>
          <cell r="D19">
            <v>19248.922188409575</v>
          </cell>
          <cell r="E19">
            <v>-8038.330687745909</v>
          </cell>
          <cell r="F19">
            <v>331.16937735017984</v>
          </cell>
          <cell r="G19">
            <v>-0.46058314255954697</v>
          </cell>
        </row>
        <row r="20">
          <cell r="C20">
            <v>-4.4659796211241281</v>
          </cell>
          <cell r="D20">
            <v>16663.661088959914</v>
          </cell>
          <cell r="E20">
            <v>-6773.3636691721094</v>
          </cell>
          <cell r="F20">
            <v>232.50620229359964</v>
          </cell>
          <cell r="G20">
            <v>-0.29823800633236142</v>
          </cell>
        </row>
        <row r="21">
          <cell r="C21">
            <v>-3.7498294063854583</v>
          </cell>
          <cell r="D21">
            <v>14155.215251394777</v>
          </cell>
          <cell r="E21">
            <v>-5678.8934406107164</v>
          </cell>
          <cell r="F21">
            <v>154.16785885328125</v>
          </cell>
          <cell r="G21">
            <v>-0.21440769264404264</v>
          </cell>
        </row>
        <row r="22">
          <cell r="C22">
            <v>-3.5608664711645952</v>
          </cell>
          <cell r="D22">
            <v>12851.141018693783</v>
          </cell>
          <cell r="E22">
            <v>-5519.4720370706418</v>
          </cell>
          <cell r="F22">
            <v>125.14043877766628</v>
          </cell>
          <cell r="G22">
            <v>-0.21291330860870983</v>
          </cell>
        </row>
        <row r="23">
          <cell r="C23">
            <v>-5.2381488317346463</v>
          </cell>
          <cell r="D23">
            <v>17139.364125704255</v>
          </cell>
          <cell r="E23">
            <v>-8250.6010665092872</v>
          </cell>
          <cell r="F23">
            <v>226.04655165479778</v>
          </cell>
          <cell r="G23">
            <v>-0.42493527874570347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C31">
            <v>0.70698122390474161</v>
          </cell>
          <cell r="D31">
            <v>-7883.5871099813294</v>
          </cell>
          <cell r="E31">
            <v>947.49709704268457</v>
          </cell>
          <cell r="F31">
            <v>-14.137116760547162</v>
          </cell>
          <cell r="G31">
            <v>0.34456904071246314</v>
          </cell>
        </row>
        <row r="32">
          <cell r="C32">
            <v>0.77920448199168746</v>
          </cell>
          <cell r="D32">
            <v>-8972.9738100792401</v>
          </cell>
          <cell r="E32">
            <v>1062.9568930459632</v>
          </cell>
          <cell r="F32">
            <v>-14.580179774690386</v>
          </cell>
          <cell r="G32">
            <v>0.34765019632193878</v>
          </cell>
        </row>
        <row r="33">
          <cell r="C33">
            <v>-0.45763267220850828</v>
          </cell>
          <cell r="D33">
            <v>2505.5454636507184</v>
          </cell>
          <cell r="E33">
            <v>-930.59751538589262</v>
          </cell>
          <cell r="F33">
            <v>13.424124467416146</v>
          </cell>
          <cell r="G33">
            <v>-9.6063651652150972E-2</v>
          </cell>
        </row>
        <row r="34">
          <cell r="C34">
            <v>-0.54263607309076611</v>
          </cell>
          <cell r="D34">
            <v>3362.2922510935368</v>
          </cell>
          <cell r="E34">
            <v>-1037.8546162697533</v>
          </cell>
          <cell r="F34">
            <v>13.77194077498241</v>
          </cell>
          <cell r="G34">
            <v>-0.13243879025161753</v>
          </cell>
        </row>
        <row r="35">
          <cell r="C35">
            <v>-0.44418545801471482</v>
          </cell>
          <cell r="D35">
            <v>2281.9445970577963</v>
          </cell>
          <cell r="E35">
            <v>-903.7254319383685</v>
          </cell>
          <cell r="F35">
            <v>11.289577929973433</v>
          </cell>
          <cell r="G35">
            <v>-9.937834430848308E-2</v>
          </cell>
        </row>
      </sheetData>
      <sheetData sheetId="5">
        <row r="6">
          <cell r="BX6">
            <v>0</v>
          </cell>
        </row>
        <row r="7">
          <cell r="BX7">
            <v>0</v>
          </cell>
        </row>
        <row r="8">
          <cell r="BX8">
            <v>0</v>
          </cell>
        </row>
        <row r="9">
          <cell r="BX9">
            <v>0</v>
          </cell>
        </row>
        <row r="10">
          <cell r="BX10">
            <v>0</v>
          </cell>
        </row>
        <row r="11">
          <cell r="BX11">
            <v>0</v>
          </cell>
        </row>
        <row r="12">
          <cell r="BX12">
            <v>0</v>
          </cell>
        </row>
        <row r="13">
          <cell r="BX13">
            <v>0</v>
          </cell>
        </row>
        <row r="14">
          <cell r="BX14">
            <v>0</v>
          </cell>
        </row>
        <row r="15">
          <cell r="BX15">
            <v>0</v>
          </cell>
        </row>
        <row r="16">
          <cell r="BX16">
            <v>0</v>
          </cell>
        </row>
        <row r="17">
          <cell r="BX17">
            <v>0</v>
          </cell>
        </row>
        <row r="18">
          <cell r="BX18">
            <v>0</v>
          </cell>
        </row>
        <row r="19">
          <cell r="BX19">
            <v>0</v>
          </cell>
        </row>
        <row r="20">
          <cell r="BX20">
            <v>0</v>
          </cell>
        </row>
        <row r="21">
          <cell r="BX21">
            <v>0</v>
          </cell>
        </row>
        <row r="22">
          <cell r="BX22">
            <v>0</v>
          </cell>
        </row>
        <row r="23">
          <cell r="BX23">
            <v>0</v>
          </cell>
        </row>
        <row r="24">
          <cell r="BX24">
            <v>0</v>
          </cell>
        </row>
        <row r="25">
          <cell r="BX25">
            <v>0</v>
          </cell>
        </row>
        <row r="26">
          <cell r="BX26">
            <v>0</v>
          </cell>
        </row>
        <row r="27">
          <cell r="BX27">
            <v>0</v>
          </cell>
        </row>
        <row r="28">
          <cell r="BX28">
            <v>0</v>
          </cell>
        </row>
        <row r="29">
          <cell r="BX29">
            <v>0</v>
          </cell>
        </row>
        <row r="30">
          <cell r="BX30">
            <v>0</v>
          </cell>
        </row>
        <row r="31">
          <cell r="BX31">
            <v>0</v>
          </cell>
        </row>
        <row r="32">
          <cell r="BX32">
            <v>0</v>
          </cell>
        </row>
        <row r="33">
          <cell r="BX33">
            <v>0</v>
          </cell>
        </row>
        <row r="34">
          <cell r="BX34">
            <v>0</v>
          </cell>
        </row>
        <row r="35">
          <cell r="BX35">
            <v>0</v>
          </cell>
        </row>
        <row r="36">
          <cell r="BX36">
            <v>0</v>
          </cell>
        </row>
        <row r="37">
          <cell r="BX37">
            <v>0</v>
          </cell>
        </row>
      </sheetData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H165"/>
  <sheetViews>
    <sheetView workbookViewId="0">
      <selection activeCell="B29" sqref="B29"/>
    </sheetView>
  </sheetViews>
  <sheetFormatPr defaultRowHeight="13.2" x14ac:dyDescent="0.25"/>
  <cols>
    <col min="1" max="1" width="13.5546875" customWidth="1"/>
    <col min="2" max="2" width="14.6640625" customWidth="1"/>
    <col min="3" max="3" width="16" customWidth="1"/>
    <col min="4" max="4" width="18.5546875" customWidth="1"/>
    <col min="5" max="5" width="13.44140625" customWidth="1"/>
    <col min="6" max="6" width="16" customWidth="1"/>
    <col min="7" max="7" width="11" customWidth="1"/>
    <col min="8" max="8" width="12.33203125" customWidth="1"/>
    <col min="9" max="9" width="10.33203125" customWidth="1"/>
    <col min="10" max="14" width="12.33203125" customWidth="1"/>
    <col min="15" max="15" width="13.5546875" customWidth="1"/>
    <col min="19" max="19" width="13.5546875" customWidth="1"/>
    <col min="20" max="20" width="14.6640625" customWidth="1"/>
    <col min="21" max="21" width="16" customWidth="1"/>
    <col min="22" max="22" width="18.5546875" customWidth="1"/>
    <col min="23" max="23" width="13.88671875" customWidth="1"/>
    <col min="24" max="24" width="16" customWidth="1"/>
    <col min="25" max="25" width="11" customWidth="1"/>
    <col min="26" max="26" width="12.33203125" customWidth="1"/>
    <col min="31" max="32" width="12.33203125" customWidth="1"/>
    <col min="33" max="33" width="13.5546875" customWidth="1"/>
    <col min="37" max="37" width="13.5546875" customWidth="1"/>
    <col min="38" max="38" width="14.6640625" customWidth="1"/>
    <col min="39" max="39" width="16" customWidth="1"/>
    <col min="40" max="40" width="18.5546875" customWidth="1"/>
    <col min="41" max="41" width="13.88671875" customWidth="1"/>
    <col min="42" max="42" width="16" customWidth="1"/>
    <col min="43" max="43" width="11" customWidth="1"/>
    <col min="44" max="44" width="12.33203125" customWidth="1"/>
    <col min="49" max="50" width="12.33203125" customWidth="1"/>
    <col min="51" max="51" width="13.5546875" customWidth="1"/>
    <col min="54" max="54" width="12.6640625" customWidth="1"/>
    <col min="66" max="66" width="10.88671875" customWidth="1"/>
    <col min="68" max="68" width="11.6640625" customWidth="1"/>
    <col min="71" max="71" width="12.6640625" customWidth="1"/>
    <col min="85" max="85" width="12.109375" customWidth="1"/>
  </cols>
  <sheetData>
    <row r="1" spans="1:86" ht="13.8" thickBot="1" x14ac:dyDescent="0.3"/>
    <row r="2" spans="1:86" ht="15.6" x14ac:dyDescent="0.3">
      <c r="A2" s="230" t="s">
        <v>274</v>
      </c>
      <c r="B2" s="231"/>
      <c r="C2" s="231"/>
      <c r="D2" s="231"/>
      <c r="E2" s="231"/>
      <c r="F2" s="232"/>
      <c r="G2" s="232"/>
      <c r="H2" s="232"/>
      <c r="I2" s="232"/>
      <c r="J2" s="232"/>
      <c r="K2" s="232"/>
      <c r="L2" s="231"/>
      <c r="M2" s="231"/>
      <c r="N2" s="231"/>
      <c r="O2" s="230" t="s">
        <v>275</v>
      </c>
      <c r="P2" s="232"/>
      <c r="S2" s="230" t="s">
        <v>274</v>
      </c>
      <c r="T2" s="231"/>
      <c r="U2" s="231"/>
      <c r="V2" s="231"/>
      <c r="W2" s="231"/>
      <c r="X2" s="232"/>
      <c r="Y2" s="232"/>
      <c r="Z2" s="232"/>
      <c r="AA2" s="232"/>
      <c r="AB2" s="232"/>
      <c r="AC2" s="232"/>
      <c r="AD2" s="232"/>
      <c r="AE2" s="232"/>
      <c r="AF2" s="231"/>
      <c r="AG2" s="230" t="s">
        <v>275</v>
      </c>
      <c r="AH2" s="232"/>
      <c r="AK2" s="230" t="s">
        <v>274</v>
      </c>
      <c r="AL2" s="231"/>
      <c r="AM2" s="231"/>
      <c r="AN2" s="231"/>
      <c r="AO2" s="231"/>
      <c r="AP2" s="232"/>
      <c r="AQ2" s="232"/>
      <c r="AR2" s="232"/>
      <c r="AS2" s="232"/>
      <c r="AT2" s="232"/>
      <c r="AU2" s="232"/>
      <c r="AV2" s="232"/>
      <c r="AW2" s="232"/>
      <c r="AX2" s="231"/>
      <c r="AY2" s="230" t="s">
        <v>275</v>
      </c>
      <c r="AZ2" s="232"/>
      <c r="BB2" s="230" t="s">
        <v>274</v>
      </c>
      <c r="BC2" s="231"/>
      <c r="BD2" s="231"/>
      <c r="BE2" s="231"/>
      <c r="BF2" s="231"/>
      <c r="BG2" s="232"/>
      <c r="BH2" s="232"/>
      <c r="BI2" s="232"/>
      <c r="BJ2" s="232"/>
      <c r="BK2" s="232"/>
      <c r="BL2" s="232"/>
      <c r="BM2" s="232"/>
      <c r="BN2" s="232"/>
      <c r="BO2" s="231"/>
      <c r="BP2" s="230" t="s">
        <v>275</v>
      </c>
      <c r="BQ2" s="232"/>
      <c r="BS2" s="230" t="s">
        <v>274</v>
      </c>
      <c r="BT2" s="231"/>
      <c r="BU2" s="231"/>
      <c r="BV2" s="231"/>
      <c r="BW2" s="231"/>
      <c r="BX2" s="232"/>
      <c r="BY2" s="232"/>
      <c r="BZ2" s="232"/>
      <c r="CA2" s="232"/>
      <c r="CB2" s="232"/>
      <c r="CC2" s="232"/>
      <c r="CD2" s="232"/>
      <c r="CE2" s="232"/>
      <c r="CF2" s="231"/>
      <c r="CG2" s="230" t="s">
        <v>275</v>
      </c>
      <c r="CH2" s="232"/>
    </row>
    <row r="3" spans="1:86" ht="13.8" x14ac:dyDescent="0.25">
      <c r="A3" s="233" t="s">
        <v>2</v>
      </c>
      <c r="B3" s="234"/>
      <c r="C3" s="235"/>
      <c r="D3" s="235"/>
      <c r="E3" s="235" t="s">
        <v>101</v>
      </c>
      <c r="F3" s="235" t="s">
        <v>276</v>
      </c>
      <c r="G3" s="236">
        <v>0</v>
      </c>
      <c r="H3" s="235" t="s">
        <v>277</v>
      </c>
      <c r="I3" s="237">
        <v>36697</v>
      </c>
      <c r="J3" s="235"/>
      <c r="K3" s="235"/>
      <c r="L3" s="235"/>
      <c r="M3" s="235"/>
      <c r="N3" s="235"/>
      <c r="O3" s="233" t="s">
        <v>2</v>
      </c>
      <c r="P3" s="238" t="s">
        <v>278</v>
      </c>
      <c r="S3" s="233" t="s">
        <v>2</v>
      </c>
      <c r="T3" s="234"/>
      <c r="U3" s="235"/>
      <c r="V3" s="235"/>
      <c r="W3" s="235" t="s">
        <v>99</v>
      </c>
      <c r="X3" s="235" t="s">
        <v>276</v>
      </c>
      <c r="Y3" s="236">
        <v>0</v>
      </c>
      <c r="Z3" s="235" t="s">
        <v>277</v>
      </c>
      <c r="AA3" s="237">
        <v>36697</v>
      </c>
      <c r="AB3" s="237"/>
      <c r="AC3" s="237"/>
      <c r="AD3" s="237"/>
      <c r="AE3" s="235"/>
      <c r="AF3" s="235"/>
      <c r="AG3" s="233" t="s">
        <v>2</v>
      </c>
      <c r="AH3" s="238" t="s">
        <v>278</v>
      </c>
      <c r="AK3" s="233" t="s">
        <v>2</v>
      </c>
      <c r="AL3" s="234"/>
      <c r="AM3" s="235"/>
      <c r="AN3" s="235"/>
      <c r="AO3" s="235" t="s">
        <v>279</v>
      </c>
      <c r="AP3" s="235" t="s">
        <v>276</v>
      </c>
      <c r="AQ3" s="236">
        <v>0</v>
      </c>
      <c r="AR3" s="235" t="s">
        <v>277</v>
      </c>
      <c r="AS3" s="237">
        <v>36697</v>
      </c>
      <c r="AT3" s="237"/>
      <c r="AU3" s="237"/>
      <c r="AV3" s="237"/>
      <c r="AW3" s="235"/>
      <c r="AX3" s="235"/>
      <c r="AY3" s="233" t="s">
        <v>2</v>
      </c>
      <c r="AZ3" s="238" t="s">
        <v>278</v>
      </c>
      <c r="BB3" s="233" t="s">
        <v>2</v>
      </c>
      <c r="BC3" s="234"/>
      <c r="BD3" s="235"/>
      <c r="BE3" s="235"/>
      <c r="BF3" s="235" t="s">
        <v>255</v>
      </c>
      <c r="BG3" s="235"/>
      <c r="BH3" s="236">
        <v>0</v>
      </c>
      <c r="BI3" s="235" t="s">
        <v>277</v>
      </c>
      <c r="BJ3" s="237">
        <v>36697</v>
      </c>
      <c r="BK3" s="237"/>
      <c r="BL3" s="237"/>
      <c r="BM3" s="237"/>
      <c r="BN3" s="235"/>
      <c r="BO3" s="235"/>
      <c r="BP3" s="233" t="s">
        <v>2</v>
      </c>
      <c r="BQ3" s="238" t="s">
        <v>278</v>
      </c>
      <c r="BS3" s="233" t="s">
        <v>2</v>
      </c>
      <c r="BT3" s="234"/>
      <c r="BU3" s="235"/>
      <c r="BV3" s="235"/>
      <c r="BW3" s="235" t="s">
        <v>280</v>
      </c>
      <c r="BX3" s="235"/>
      <c r="BY3" s="236">
        <v>0</v>
      </c>
      <c r="BZ3" s="235" t="s">
        <v>277</v>
      </c>
      <c r="CA3" s="237">
        <v>36697</v>
      </c>
      <c r="CB3" s="237"/>
      <c r="CC3" s="237"/>
      <c r="CD3" s="237"/>
      <c r="CE3" s="235"/>
      <c r="CF3" s="235"/>
      <c r="CG3" s="233" t="s">
        <v>2</v>
      </c>
      <c r="CH3" s="238" t="s">
        <v>278</v>
      </c>
    </row>
    <row r="4" spans="1:86" ht="13.8" x14ac:dyDescent="0.25">
      <c r="A4" s="239"/>
      <c r="B4" s="240" t="s">
        <v>22</v>
      </c>
      <c r="C4" s="241" t="s">
        <v>13</v>
      </c>
      <c r="D4" s="241" t="s">
        <v>28</v>
      </c>
      <c r="E4" s="241" t="s">
        <v>12</v>
      </c>
      <c r="F4" s="241" t="s">
        <v>23</v>
      </c>
      <c r="G4" s="241" t="s">
        <v>29</v>
      </c>
      <c r="H4" s="241" t="s">
        <v>6</v>
      </c>
      <c r="I4" s="241" t="s">
        <v>18</v>
      </c>
      <c r="J4" s="241" t="s">
        <v>272</v>
      </c>
      <c r="K4" s="241" t="s">
        <v>8</v>
      </c>
      <c r="L4" s="241" t="s">
        <v>11</v>
      </c>
      <c r="M4" s="241" t="s">
        <v>14</v>
      </c>
      <c r="N4" s="241" t="s">
        <v>27</v>
      </c>
      <c r="O4" s="239"/>
      <c r="P4" s="242"/>
      <c r="S4" s="239"/>
      <c r="T4" s="240" t="s">
        <v>22</v>
      </c>
      <c r="U4" s="241" t="s">
        <v>13</v>
      </c>
      <c r="V4" s="241" t="s">
        <v>28</v>
      </c>
      <c r="W4" s="241" t="s">
        <v>12</v>
      </c>
      <c r="X4" s="241" t="s">
        <v>23</v>
      </c>
      <c r="Y4" s="241" t="s">
        <v>29</v>
      </c>
      <c r="Z4" s="241" t="s">
        <v>6</v>
      </c>
      <c r="AA4" s="241" t="s">
        <v>18</v>
      </c>
      <c r="AB4" s="241" t="s">
        <v>272</v>
      </c>
      <c r="AC4" s="241" t="s">
        <v>8</v>
      </c>
      <c r="AD4" s="241" t="s">
        <v>11</v>
      </c>
      <c r="AE4" s="241" t="s">
        <v>14</v>
      </c>
      <c r="AF4" s="241" t="s">
        <v>27</v>
      </c>
      <c r="AG4" s="239"/>
      <c r="AH4" s="242"/>
      <c r="AK4" s="239"/>
      <c r="AL4" s="240" t="s">
        <v>22</v>
      </c>
      <c r="AM4" s="241" t="s">
        <v>13</v>
      </c>
      <c r="AN4" s="241" t="s">
        <v>28</v>
      </c>
      <c r="AO4" s="241" t="s">
        <v>12</v>
      </c>
      <c r="AP4" s="241" t="s">
        <v>23</v>
      </c>
      <c r="AQ4" s="241" t="s">
        <v>29</v>
      </c>
      <c r="AR4" s="241" t="s">
        <v>6</v>
      </c>
      <c r="AS4" s="241" t="s">
        <v>18</v>
      </c>
      <c r="AT4" s="241" t="s">
        <v>272</v>
      </c>
      <c r="AU4" s="241" t="s">
        <v>8</v>
      </c>
      <c r="AV4" s="241" t="s">
        <v>11</v>
      </c>
      <c r="AW4" s="241" t="s">
        <v>14</v>
      </c>
      <c r="AX4" s="241" t="s">
        <v>27</v>
      </c>
      <c r="AY4" s="239"/>
      <c r="AZ4" s="242"/>
      <c r="BB4" s="239"/>
      <c r="BC4" s="240" t="s">
        <v>22</v>
      </c>
      <c r="BD4" s="241" t="s">
        <v>13</v>
      </c>
      <c r="BE4" s="241" t="s">
        <v>28</v>
      </c>
      <c r="BF4" s="241" t="s">
        <v>12</v>
      </c>
      <c r="BG4" s="241" t="s">
        <v>23</v>
      </c>
      <c r="BH4" s="241" t="s">
        <v>29</v>
      </c>
      <c r="BI4" s="241" t="s">
        <v>6</v>
      </c>
      <c r="BJ4" s="241" t="s">
        <v>18</v>
      </c>
      <c r="BK4" s="241" t="s">
        <v>272</v>
      </c>
      <c r="BL4" s="241" t="s">
        <v>8</v>
      </c>
      <c r="BM4" s="241" t="s">
        <v>11</v>
      </c>
      <c r="BN4" s="241" t="s">
        <v>14</v>
      </c>
      <c r="BO4" s="241" t="s">
        <v>27</v>
      </c>
      <c r="BP4" s="239"/>
      <c r="BQ4" s="242"/>
      <c r="BS4" s="239"/>
      <c r="BT4" s="240" t="s">
        <v>22</v>
      </c>
      <c r="BU4" s="241" t="s">
        <v>13</v>
      </c>
      <c r="BV4" s="241" t="s">
        <v>28</v>
      </c>
      <c r="BW4" s="241" t="s">
        <v>12</v>
      </c>
      <c r="BX4" s="241" t="s">
        <v>23</v>
      </c>
      <c r="BY4" s="241" t="s">
        <v>29</v>
      </c>
      <c r="BZ4" s="241" t="s">
        <v>6</v>
      </c>
      <c r="CA4" s="241" t="s">
        <v>18</v>
      </c>
      <c r="CB4" s="241" t="s">
        <v>272</v>
      </c>
      <c r="CC4" s="241" t="s">
        <v>8</v>
      </c>
      <c r="CD4" s="241" t="s">
        <v>11</v>
      </c>
      <c r="CE4" s="241" t="s">
        <v>14</v>
      </c>
      <c r="CF4" s="241" t="s">
        <v>27</v>
      </c>
      <c r="CG4" s="239"/>
      <c r="CH4" s="242"/>
    </row>
    <row r="5" spans="1:86" x14ac:dyDescent="0.25">
      <c r="A5" s="243">
        <v>36739</v>
      </c>
      <c r="B5" s="244">
        <v>0</v>
      </c>
      <c r="C5" s="244">
        <v>0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3">
        <v>36739</v>
      </c>
      <c r="P5" s="245">
        <v>0</v>
      </c>
      <c r="S5" s="243">
        <v>36739</v>
      </c>
      <c r="T5" s="244">
        <v>0</v>
      </c>
      <c r="U5" s="244">
        <v>0</v>
      </c>
      <c r="V5" s="244">
        <v>0</v>
      </c>
      <c r="W5" s="244">
        <v>0</v>
      </c>
      <c r="X5" s="244">
        <v>0</v>
      </c>
      <c r="Y5" s="244">
        <v>0</v>
      </c>
      <c r="Z5" s="244">
        <v>0</v>
      </c>
      <c r="AA5" s="244">
        <v>0</v>
      </c>
      <c r="AB5" s="244">
        <v>0</v>
      </c>
      <c r="AC5" s="244">
        <v>0</v>
      </c>
      <c r="AD5" s="244">
        <v>0</v>
      </c>
      <c r="AE5" s="244">
        <v>0</v>
      </c>
      <c r="AF5" s="244">
        <v>0</v>
      </c>
      <c r="AG5" s="243">
        <v>36739</v>
      </c>
      <c r="AH5" s="245">
        <v>0</v>
      </c>
      <c r="AK5" s="243">
        <v>36739</v>
      </c>
      <c r="AL5" s="244">
        <v>0</v>
      </c>
      <c r="AM5" s="244">
        <v>0</v>
      </c>
      <c r="AN5" s="244">
        <v>0</v>
      </c>
      <c r="AO5" s="244">
        <v>0</v>
      </c>
      <c r="AP5" s="244">
        <v>0</v>
      </c>
      <c r="AQ5" s="244">
        <v>0</v>
      </c>
      <c r="AR5" s="244">
        <v>0</v>
      </c>
      <c r="AS5" s="244">
        <v>0</v>
      </c>
      <c r="AT5" s="244">
        <v>0</v>
      </c>
      <c r="AU5" s="244">
        <v>0</v>
      </c>
      <c r="AV5" s="244">
        <v>0</v>
      </c>
      <c r="AW5" s="244">
        <v>0</v>
      </c>
      <c r="AX5" s="244">
        <v>0</v>
      </c>
      <c r="AY5" s="243">
        <v>36739</v>
      </c>
      <c r="AZ5" s="245">
        <v>0</v>
      </c>
      <c r="BB5" s="243">
        <v>36739</v>
      </c>
      <c r="BC5" s="244">
        <v>0</v>
      </c>
      <c r="BD5" s="244">
        <v>0</v>
      </c>
      <c r="BE5" s="244">
        <v>0</v>
      </c>
      <c r="BF5" s="244">
        <v>0</v>
      </c>
      <c r="BG5" s="244">
        <v>0</v>
      </c>
      <c r="BH5" s="244">
        <v>0</v>
      </c>
      <c r="BI5" s="244">
        <v>0</v>
      </c>
      <c r="BJ5" s="244">
        <v>0</v>
      </c>
      <c r="BK5" s="244">
        <v>0</v>
      </c>
      <c r="BL5" s="244">
        <v>0</v>
      </c>
      <c r="BM5" s="244">
        <v>0</v>
      </c>
      <c r="BN5" s="244">
        <v>0</v>
      </c>
      <c r="BO5" s="244">
        <v>0</v>
      </c>
      <c r="BP5" s="243">
        <v>36739</v>
      </c>
      <c r="BQ5" s="245">
        <v>0</v>
      </c>
      <c r="BS5" s="243">
        <v>36739</v>
      </c>
      <c r="BT5" s="244">
        <v>0</v>
      </c>
      <c r="BU5" s="244">
        <v>0</v>
      </c>
      <c r="BV5" s="244">
        <v>0</v>
      </c>
      <c r="BW5" s="244">
        <v>0</v>
      </c>
      <c r="BX5" s="244">
        <v>0</v>
      </c>
      <c r="BY5" s="244">
        <v>0</v>
      </c>
      <c r="BZ5" s="244">
        <v>0</v>
      </c>
      <c r="CA5" s="244">
        <v>0</v>
      </c>
      <c r="CB5" s="244">
        <v>0</v>
      </c>
      <c r="CC5" s="244">
        <v>0</v>
      </c>
      <c r="CD5" s="244">
        <v>0</v>
      </c>
      <c r="CE5" s="244">
        <v>0</v>
      </c>
      <c r="CF5" s="244">
        <v>0</v>
      </c>
      <c r="CG5" s="243">
        <v>36739</v>
      </c>
      <c r="CH5" s="245">
        <v>0</v>
      </c>
    </row>
    <row r="6" spans="1:86" x14ac:dyDescent="0.25">
      <c r="A6" s="246">
        <v>36770</v>
      </c>
      <c r="B6" s="244">
        <v>0</v>
      </c>
      <c r="C6" s="244">
        <v>0</v>
      </c>
      <c r="D6" s="244">
        <v>0</v>
      </c>
      <c r="E6" s="244">
        <v>0</v>
      </c>
      <c r="F6" s="244">
        <v>0</v>
      </c>
      <c r="G6" s="244">
        <v>0</v>
      </c>
      <c r="H6" s="244">
        <v>0</v>
      </c>
      <c r="I6" s="244">
        <v>0</v>
      </c>
      <c r="J6" s="244">
        <v>0</v>
      </c>
      <c r="K6" s="244">
        <v>0</v>
      </c>
      <c r="L6" s="244">
        <v>0</v>
      </c>
      <c r="M6" s="244">
        <v>0</v>
      </c>
      <c r="N6" s="244">
        <v>0</v>
      </c>
      <c r="O6" s="246">
        <v>36770</v>
      </c>
      <c r="P6" s="245">
        <v>0</v>
      </c>
      <c r="R6" s="244">
        <v>0</v>
      </c>
      <c r="S6" s="246">
        <v>36770</v>
      </c>
      <c r="T6" s="244">
        <v>0</v>
      </c>
      <c r="U6" s="244">
        <v>0</v>
      </c>
      <c r="V6" s="244">
        <v>0</v>
      </c>
      <c r="W6" s="244">
        <v>0</v>
      </c>
      <c r="X6" s="244">
        <v>0</v>
      </c>
      <c r="Y6" s="244">
        <v>0</v>
      </c>
      <c r="Z6" s="244">
        <v>0</v>
      </c>
      <c r="AA6" s="244">
        <v>0</v>
      </c>
      <c r="AB6" s="244">
        <v>0</v>
      </c>
      <c r="AC6" s="244">
        <v>0</v>
      </c>
      <c r="AD6" s="244">
        <v>0</v>
      </c>
      <c r="AE6" s="244">
        <v>0</v>
      </c>
      <c r="AF6" s="244">
        <v>0</v>
      </c>
      <c r="AG6" s="246">
        <v>36770</v>
      </c>
      <c r="AH6" s="245">
        <v>0</v>
      </c>
      <c r="AK6" s="246">
        <v>36770</v>
      </c>
      <c r="AL6" s="244">
        <v>0</v>
      </c>
      <c r="AM6" s="244">
        <v>0</v>
      </c>
      <c r="AN6" s="244">
        <v>0</v>
      </c>
      <c r="AO6" s="244">
        <v>0</v>
      </c>
      <c r="AP6" s="244">
        <v>0</v>
      </c>
      <c r="AQ6" s="244">
        <v>0</v>
      </c>
      <c r="AR6" s="244">
        <v>0</v>
      </c>
      <c r="AS6" s="244">
        <v>0</v>
      </c>
      <c r="AT6" s="244">
        <v>0</v>
      </c>
      <c r="AU6" s="244">
        <v>0</v>
      </c>
      <c r="AV6" s="244">
        <v>0</v>
      </c>
      <c r="AW6" s="244">
        <v>0</v>
      </c>
      <c r="AX6" s="244">
        <v>0</v>
      </c>
      <c r="AY6" s="246">
        <v>36770</v>
      </c>
      <c r="AZ6" s="245">
        <v>0</v>
      </c>
      <c r="BB6" s="246">
        <v>36770</v>
      </c>
      <c r="BC6" s="244">
        <v>0</v>
      </c>
      <c r="BD6" s="244">
        <v>0</v>
      </c>
      <c r="BE6" s="244">
        <v>0</v>
      </c>
      <c r="BF6" s="244">
        <v>0</v>
      </c>
      <c r="BG6" s="244">
        <v>0</v>
      </c>
      <c r="BH6" s="244">
        <v>0</v>
      </c>
      <c r="BI6" s="244">
        <v>0</v>
      </c>
      <c r="BJ6" s="244">
        <v>0</v>
      </c>
      <c r="BK6" s="244">
        <v>0</v>
      </c>
      <c r="BL6" s="244">
        <v>0</v>
      </c>
      <c r="BM6" s="244">
        <v>0</v>
      </c>
      <c r="BN6" s="244">
        <v>0</v>
      </c>
      <c r="BO6" s="244">
        <v>0</v>
      </c>
      <c r="BP6" s="246">
        <v>36770</v>
      </c>
      <c r="BQ6" s="245">
        <v>0</v>
      </c>
      <c r="BS6" s="246">
        <v>36770</v>
      </c>
      <c r="BT6" s="244">
        <v>0</v>
      </c>
      <c r="BU6" s="244">
        <v>0</v>
      </c>
      <c r="BV6" s="244">
        <v>0</v>
      </c>
      <c r="BW6" s="244">
        <v>0</v>
      </c>
      <c r="BX6" s="244">
        <v>0</v>
      </c>
      <c r="BY6" s="244">
        <v>0</v>
      </c>
      <c r="BZ6" s="244">
        <v>0</v>
      </c>
      <c r="CA6" s="244">
        <v>0</v>
      </c>
      <c r="CB6" s="244">
        <v>0</v>
      </c>
      <c r="CC6" s="244">
        <v>0</v>
      </c>
      <c r="CD6" s="244">
        <v>0</v>
      </c>
      <c r="CE6" s="244">
        <v>0</v>
      </c>
      <c r="CF6" s="244">
        <v>0</v>
      </c>
      <c r="CG6" s="246">
        <v>36770</v>
      </c>
      <c r="CH6" s="247">
        <v>0</v>
      </c>
    </row>
    <row r="7" spans="1:86" x14ac:dyDescent="0.25">
      <c r="A7" s="246">
        <v>36800</v>
      </c>
      <c r="B7" s="244">
        <v>-14.084230952123725</v>
      </c>
      <c r="C7" s="244">
        <v>6.1427026389033417</v>
      </c>
      <c r="D7" s="244">
        <v>4.2716814574593176</v>
      </c>
      <c r="E7" s="244">
        <v>0</v>
      </c>
      <c r="F7" s="244">
        <v>0</v>
      </c>
      <c r="G7" s="244">
        <v>1.4729064321491652</v>
      </c>
      <c r="H7" s="244">
        <v>-6.4262498682015288</v>
      </c>
      <c r="I7" s="244">
        <v>0</v>
      </c>
      <c r="J7" s="244">
        <v>1.1903416077092321</v>
      </c>
      <c r="K7" s="244">
        <v>0</v>
      </c>
      <c r="L7" s="244">
        <v>0</v>
      </c>
      <c r="M7" s="244">
        <v>0</v>
      </c>
      <c r="N7" s="244">
        <v>0</v>
      </c>
      <c r="O7" s="246">
        <v>36800</v>
      </c>
      <c r="P7" s="245">
        <v>-7.4328486841041972</v>
      </c>
      <c r="R7" s="244">
        <v>45960.878193580735</v>
      </c>
      <c r="S7" s="246">
        <v>36800</v>
      </c>
      <c r="T7" s="244">
        <v>76492.767243298877</v>
      </c>
      <c r="U7" s="244">
        <v>-32192.292708911547</v>
      </c>
      <c r="V7" s="244">
        <v>-15585.29185677012</v>
      </c>
      <c r="W7" s="244">
        <v>0</v>
      </c>
      <c r="X7" s="244">
        <v>0</v>
      </c>
      <c r="Y7" s="244">
        <v>-7952.6058731809408</v>
      </c>
      <c r="Z7" s="244">
        <v>31625.382982610405</v>
      </c>
      <c r="AA7" s="244">
        <v>0</v>
      </c>
      <c r="AB7" s="244">
        <v>-6427.0815934659404</v>
      </c>
      <c r="AC7" s="244">
        <v>0</v>
      </c>
      <c r="AD7" s="244">
        <v>0</v>
      </c>
      <c r="AE7" s="244">
        <v>0</v>
      </c>
      <c r="AF7" s="244">
        <v>0</v>
      </c>
      <c r="AG7" s="246">
        <v>36800</v>
      </c>
      <c r="AH7" s="245">
        <v>45960.878193580735</v>
      </c>
      <c r="AK7" s="246">
        <v>36800</v>
      </c>
      <c r="AL7" s="244">
        <v>2696.6155956662856</v>
      </c>
      <c r="AM7" s="244">
        <v>-576.84908996152922</v>
      </c>
      <c r="AN7" s="244">
        <v>-9372.2778937907351</v>
      </c>
      <c r="AO7" s="244">
        <v>0</v>
      </c>
      <c r="AP7" s="244">
        <v>0</v>
      </c>
      <c r="AQ7" s="244">
        <v>-7896.3276998032597</v>
      </c>
      <c r="AR7" s="244">
        <v>248.66992075581317</v>
      </c>
      <c r="AS7" s="244">
        <v>0</v>
      </c>
      <c r="AT7" s="244">
        <v>-189.47137735777594</v>
      </c>
      <c r="AU7" s="244">
        <v>0</v>
      </c>
      <c r="AV7" s="244">
        <v>0</v>
      </c>
      <c r="AW7" s="244">
        <v>0</v>
      </c>
      <c r="AX7" s="244">
        <v>0</v>
      </c>
      <c r="AY7" s="246">
        <v>36800</v>
      </c>
      <c r="AZ7" s="245">
        <v>-15089.6405444912</v>
      </c>
      <c r="BB7" s="246">
        <v>36800</v>
      </c>
      <c r="BC7" s="244">
        <v>-2963.5853385357609</v>
      </c>
      <c r="BD7" s="244">
        <v>607.48932504730021</v>
      </c>
      <c r="BE7" s="244">
        <v>10243.472661910719</v>
      </c>
      <c r="BF7" s="244">
        <v>0</v>
      </c>
      <c r="BG7" s="244">
        <v>0</v>
      </c>
      <c r="BH7" s="244">
        <v>8204.1965463063534</v>
      </c>
      <c r="BI7" s="244">
        <v>-292.82785519518006</v>
      </c>
      <c r="BJ7" s="244">
        <v>0</v>
      </c>
      <c r="BK7" s="244">
        <v>199.89439449721107</v>
      </c>
      <c r="BL7" s="244">
        <v>0</v>
      </c>
      <c r="BM7" s="244">
        <v>0</v>
      </c>
      <c r="BN7" s="244">
        <v>0</v>
      </c>
      <c r="BO7" s="244">
        <v>0</v>
      </c>
      <c r="BP7" s="246">
        <v>36800</v>
      </c>
      <c r="BQ7" s="245">
        <v>15998.639734030641</v>
      </c>
      <c r="BS7" s="246">
        <v>36800</v>
      </c>
      <c r="BT7" s="244">
        <v>0.18569440300131024</v>
      </c>
      <c r="BU7" s="244">
        <v>7.4616334786595573E-2</v>
      </c>
      <c r="BV7" s="244">
        <v>-0.60474348596011618</v>
      </c>
      <c r="BW7" s="244">
        <v>0</v>
      </c>
      <c r="BX7" s="244">
        <v>0</v>
      </c>
      <c r="BY7" s="244">
        <v>-0.17520088441005963</v>
      </c>
      <c r="BZ7" s="244">
        <v>0.23961512018819864</v>
      </c>
      <c r="CA7" s="244">
        <v>0</v>
      </c>
      <c r="CB7" s="244">
        <v>1.5960431441907064E-2</v>
      </c>
      <c r="CC7" s="244">
        <v>0</v>
      </c>
      <c r="CD7" s="244">
        <v>0</v>
      </c>
      <c r="CE7" s="244">
        <v>0</v>
      </c>
      <c r="CF7" s="244">
        <v>0</v>
      </c>
      <c r="CG7" s="246">
        <v>36800</v>
      </c>
      <c r="CH7" s="247">
        <v>-0.26405808095216432</v>
      </c>
    </row>
    <row r="8" spans="1:86" x14ac:dyDescent="0.25">
      <c r="A8" s="246">
        <v>36831</v>
      </c>
      <c r="B8" s="244">
        <v>7.3468530879454716</v>
      </c>
      <c r="C8" s="244">
        <v>0.11191472583056661</v>
      </c>
      <c r="D8" s="244">
        <v>0.22951217849271577</v>
      </c>
      <c r="E8" s="244">
        <v>-8.4324747900982207</v>
      </c>
      <c r="F8" s="244">
        <v>0</v>
      </c>
      <c r="G8" s="244">
        <v>1.4334553108146704</v>
      </c>
      <c r="H8" s="244">
        <v>-15.939475228584788</v>
      </c>
      <c r="I8" s="244">
        <v>0</v>
      </c>
      <c r="J8" s="244">
        <v>0</v>
      </c>
      <c r="K8" s="244">
        <v>-2.0153884047395527</v>
      </c>
      <c r="L8" s="244">
        <v>-0.68142682769091678</v>
      </c>
      <c r="M8" s="244">
        <v>-0.41559713266886633</v>
      </c>
      <c r="N8" s="244">
        <v>2.273974051988997</v>
      </c>
      <c r="O8" s="246">
        <v>36831</v>
      </c>
      <c r="P8" s="245">
        <v>-16.088653028709924</v>
      </c>
      <c r="R8" s="244">
        <v>210112.29536540774</v>
      </c>
      <c r="S8" s="246">
        <v>36831</v>
      </c>
      <c r="T8" s="244">
        <v>-119250.31546862538</v>
      </c>
      <c r="U8" s="244">
        <v>-1535.8025683883488</v>
      </c>
      <c r="V8" s="244">
        <v>-2192.2579088104312</v>
      </c>
      <c r="W8" s="244">
        <v>105818.79306569422</v>
      </c>
      <c r="X8" s="244">
        <v>0</v>
      </c>
      <c r="Y8" s="244">
        <v>-20736.477806638872</v>
      </c>
      <c r="Z8" s="244">
        <v>208992.02942269511</v>
      </c>
      <c r="AA8" s="244">
        <v>0</v>
      </c>
      <c r="AB8" s="244">
        <v>0</v>
      </c>
      <c r="AC8" s="244">
        <v>24976.148738508164</v>
      </c>
      <c r="AD8" s="244">
        <v>8613.4306610770309</v>
      </c>
      <c r="AE8" s="244">
        <v>5426.7472298962321</v>
      </c>
      <c r="AF8" s="244">
        <v>-25601.683743166512</v>
      </c>
      <c r="AG8" s="246">
        <v>36831</v>
      </c>
      <c r="AH8" s="245">
        <v>184510.61162224124</v>
      </c>
      <c r="AK8" s="246">
        <v>36831</v>
      </c>
      <c r="AL8" s="244">
        <v>-27180.227565141817</v>
      </c>
      <c r="AM8" s="244">
        <v>-21.791600419233333</v>
      </c>
      <c r="AN8" s="244">
        <v>-244.28843658610788</v>
      </c>
      <c r="AO8" s="244">
        <v>620.36254650874639</v>
      </c>
      <c r="AP8" s="244">
        <v>0</v>
      </c>
      <c r="AQ8" s="244">
        <v>-8391.065888389161</v>
      </c>
      <c r="AR8" s="244">
        <v>1271.5245858384665</v>
      </c>
      <c r="AS8" s="244">
        <v>0</v>
      </c>
      <c r="AT8" s="244">
        <v>0</v>
      </c>
      <c r="AU8" s="244">
        <v>265.18040171983318</v>
      </c>
      <c r="AV8" s="244">
        <v>98.024273327239243</v>
      </c>
      <c r="AW8" s="244">
        <v>76.496428747033917</v>
      </c>
      <c r="AX8" s="244">
        <v>-2962.77666547627</v>
      </c>
      <c r="AY8" s="246">
        <v>36831</v>
      </c>
      <c r="AZ8" s="245">
        <v>-36468.561919871267</v>
      </c>
      <c r="BB8" s="246">
        <v>36831</v>
      </c>
      <c r="BC8" s="244">
        <v>57487.993577143076</v>
      </c>
      <c r="BD8" s="244">
        <v>48.130987555007096</v>
      </c>
      <c r="BE8" s="244">
        <v>522.29066025470343</v>
      </c>
      <c r="BF8" s="244">
        <v>-1308.6545846598842</v>
      </c>
      <c r="BG8" s="244">
        <v>0</v>
      </c>
      <c r="BH8" s="244">
        <v>18271.537531541595</v>
      </c>
      <c r="BI8" s="244">
        <v>-2736.3895169415555</v>
      </c>
      <c r="BJ8" s="244">
        <v>0</v>
      </c>
      <c r="BK8" s="244">
        <v>0</v>
      </c>
      <c r="BL8" s="244">
        <v>-561.91133929516468</v>
      </c>
      <c r="BM8" s="244">
        <v>-207.47164040756479</v>
      </c>
      <c r="BN8" s="244">
        <v>-161.99637499680557</v>
      </c>
      <c r="BO8" s="244">
        <v>6402.5633065160491</v>
      </c>
      <c r="BP8" s="246">
        <v>36831</v>
      </c>
      <c r="BQ8" s="245">
        <v>77756.092606709455</v>
      </c>
      <c r="BS8" s="246">
        <v>36831</v>
      </c>
      <c r="BT8" s="244">
        <v>0.91145790923505543</v>
      </c>
      <c r="BU8" s="244">
        <v>8.5065535352865096E-3</v>
      </c>
      <c r="BV8" s="244">
        <v>-4.5429327100558248E-2</v>
      </c>
      <c r="BW8" s="244">
        <v>0.22741734045253936</v>
      </c>
      <c r="BX8" s="244">
        <v>0</v>
      </c>
      <c r="BY8" s="244">
        <v>0.1813541087653851</v>
      </c>
      <c r="BZ8" s="244">
        <v>3.2915351330775167E-2</v>
      </c>
      <c r="CA8" s="244">
        <v>0</v>
      </c>
      <c r="CB8" s="244">
        <v>0</v>
      </c>
      <c r="CC8" s="244">
        <v>-8.9156318191430273E-2</v>
      </c>
      <c r="CD8" s="244">
        <v>3.2592714848245219E-2</v>
      </c>
      <c r="CE8" s="244">
        <v>1.5909630431470756E-2</v>
      </c>
      <c r="CF8" s="244">
        <v>-0.32605461013303783</v>
      </c>
      <c r="CG8" s="246">
        <v>36831</v>
      </c>
      <c r="CH8" s="247">
        <v>0.94951335317373131</v>
      </c>
    </row>
    <row r="9" spans="1:86" x14ac:dyDescent="0.25">
      <c r="A9" s="246">
        <v>36861</v>
      </c>
      <c r="B9" s="248">
        <v>-7.6824192415331186E-2</v>
      </c>
      <c r="C9" s="244">
        <v>4.362203685940047E-2</v>
      </c>
      <c r="D9" s="244">
        <v>0.24024297705410252</v>
      </c>
      <c r="E9" s="244">
        <v>-7.5817398051966958</v>
      </c>
      <c r="F9" s="244">
        <v>0</v>
      </c>
      <c r="G9" s="244">
        <v>1.2555018984396416</v>
      </c>
      <c r="H9" s="244">
        <v>-12.182293204841072</v>
      </c>
      <c r="I9" s="244">
        <v>0</v>
      </c>
      <c r="J9" s="244">
        <v>0</v>
      </c>
      <c r="K9" s="244">
        <v>-2.1662662622498785</v>
      </c>
      <c r="L9" s="244">
        <v>-0.83432719693734725</v>
      </c>
      <c r="M9" s="244">
        <v>-0.55511708886447086</v>
      </c>
      <c r="N9" s="244">
        <v>1.7736557931106707</v>
      </c>
      <c r="O9" s="246">
        <v>36861</v>
      </c>
      <c r="P9" s="245">
        <v>-20.083545045040982</v>
      </c>
      <c r="R9" s="244">
        <v>458277.76827954612</v>
      </c>
      <c r="S9" s="246">
        <v>36861</v>
      </c>
      <c r="T9" s="244">
        <v>-6913.1212773057505</v>
      </c>
      <c r="U9" s="244">
        <v>-1061.8029152341114</v>
      </c>
      <c r="V9" s="244">
        <v>-4053.2807441913665</v>
      </c>
      <c r="W9" s="244">
        <v>157963.0346316644</v>
      </c>
      <c r="X9" s="244">
        <v>0</v>
      </c>
      <c r="Y9" s="244">
        <v>-28141.444957570286</v>
      </c>
      <c r="Z9" s="244">
        <v>266340.7273409664</v>
      </c>
      <c r="AA9" s="244">
        <v>0</v>
      </c>
      <c r="AB9" s="244">
        <v>0</v>
      </c>
      <c r="AC9" s="244">
        <v>44237.414571056346</v>
      </c>
      <c r="AD9" s="244">
        <v>17613.939501171935</v>
      </c>
      <c r="AE9" s="244">
        <v>12292.302128988467</v>
      </c>
      <c r="AF9" s="244">
        <v>-43933.628185755486</v>
      </c>
      <c r="AG9" s="246">
        <v>36861</v>
      </c>
      <c r="AH9" s="245">
        <v>414344.1400937906</v>
      </c>
      <c r="AK9" s="246">
        <v>36861</v>
      </c>
      <c r="AL9" s="244">
        <v>1403.2803462829638</v>
      </c>
      <c r="AM9" s="244">
        <v>-4.5046969270878492</v>
      </c>
      <c r="AN9" s="244">
        <v>-304.2040787169509</v>
      </c>
      <c r="AO9" s="244">
        <v>629.84467770703668</v>
      </c>
      <c r="AP9" s="244">
        <v>0</v>
      </c>
      <c r="AQ9" s="244">
        <v>-7553.3136317689023</v>
      </c>
      <c r="AR9" s="244">
        <v>1066.9706515100611</v>
      </c>
      <c r="AS9" s="244">
        <v>0</v>
      </c>
      <c r="AT9" s="244">
        <v>0</v>
      </c>
      <c r="AU9" s="244">
        <v>311.5387636906521</v>
      </c>
      <c r="AV9" s="244">
        <v>133.37213000160958</v>
      </c>
      <c r="AW9" s="244">
        <v>119.12072413315934</v>
      </c>
      <c r="AX9" s="244">
        <v>-3266.0933074107215</v>
      </c>
      <c r="AY9" s="246">
        <v>36861</v>
      </c>
      <c r="AZ9" s="245">
        <v>-7463.9884214981794</v>
      </c>
      <c r="BB9" s="246">
        <v>36861</v>
      </c>
      <c r="BC9" s="244">
        <v>-6164.9957479706627</v>
      </c>
      <c r="BD9" s="244">
        <v>18.059345583554204</v>
      </c>
      <c r="BE9" s="244">
        <v>968.51478216894884</v>
      </c>
      <c r="BF9" s="244">
        <v>-1949.568932430408</v>
      </c>
      <c r="BG9" s="244">
        <v>0</v>
      </c>
      <c r="BH9" s="244">
        <v>23978.139907538651</v>
      </c>
      <c r="BI9" s="244">
        <v>-3367.7880802623949</v>
      </c>
      <c r="BJ9" s="244">
        <v>0</v>
      </c>
      <c r="BK9" s="244">
        <v>0</v>
      </c>
      <c r="BL9" s="244">
        <v>-963.30526716393604</v>
      </c>
      <c r="BM9" s="244">
        <v>-412.13723130981771</v>
      </c>
      <c r="BN9" s="244">
        <v>-370.05136022256829</v>
      </c>
      <c r="BO9" s="244">
        <v>10616.499035795148</v>
      </c>
      <c r="BP9" s="246">
        <v>36861</v>
      </c>
      <c r="BQ9" s="245">
        <v>22353.366451726513</v>
      </c>
      <c r="BS9" s="246">
        <v>36861</v>
      </c>
      <c r="BT9" s="244">
        <v>0.6274104126991531</v>
      </c>
      <c r="BU9" s="244">
        <v>9.3530850678225641E-3</v>
      </c>
      <c r="BV9" s="244">
        <v>-3.1053279645494897E-2</v>
      </c>
      <c r="BW9" s="244">
        <v>0.19555499511702923</v>
      </c>
      <c r="BX9" s="244">
        <v>0</v>
      </c>
      <c r="BY9" s="244">
        <v>6.76462416939351E-2</v>
      </c>
      <c r="BZ9" s="244">
        <v>-7.454764716045581E-2</v>
      </c>
      <c r="CA9" s="244">
        <v>0</v>
      </c>
      <c r="CB9" s="244">
        <v>0</v>
      </c>
      <c r="CC9" s="244">
        <v>-8.6757372741426697E-2</v>
      </c>
      <c r="CD9" s="244">
        <v>3.205375564880919E-2</v>
      </c>
      <c r="CE9" s="244">
        <v>9.6324873745767814E-3</v>
      </c>
      <c r="CF9" s="244">
        <v>0.24751640858168164</v>
      </c>
      <c r="CG9" s="246">
        <v>36861</v>
      </c>
      <c r="CH9" s="247">
        <v>0.99680908663563017</v>
      </c>
    </row>
    <row r="10" spans="1:86" x14ac:dyDescent="0.25">
      <c r="A10" s="246">
        <v>36892</v>
      </c>
      <c r="B10" s="248">
        <v>-0.34822522329213856</v>
      </c>
      <c r="C10" s="244">
        <v>2.7726212871313216E-2</v>
      </c>
      <c r="D10" s="244">
        <v>0.20884023953552294</v>
      </c>
      <c r="E10" s="244">
        <v>-12.605389081880563</v>
      </c>
      <c r="F10" s="244">
        <v>0</v>
      </c>
      <c r="G10" s="244">
        <v>1.0965911122618393</v>
      </c>
      <c r="H10" s="244">
        <v>-10.397331263062343</v>
      </c>
      <c r="I10" s="244">
        <v>0</v>
      </c>
      <c r="J10" s="244">
        <v>0</v>
      </c>
      <c r="K10" s="244">
        <v>-2.0829927429180017</v>
      </c>
      <c r="L10" s="244">
        <v>-0.84149062258657426</v>
      </c>
      <c r="M10" s="244">
        <v>-0.50961903236292283</v>
      </c>
      <c r="N10" s="244">
        <v>1.5929027883309246</v>
      </c>
      <c r="O10" s="246">
        <v>36892</v>
      </c>
      <c r="P10" s="245">
        <v>-23.858987613102943</v>
      </c>
      <c r="R10" s="244">
        <v>721635.27452800423</v>
      </c>
      <c r="S10" s="246">
        <v>36892</v>
      </c>
      <c r="T10" s="244">
        <v>6071.4158992800494</v>
      </c>
      <c r="U10" s="244">
        <v>-937.59472514443951</v>
      </c>
      <c r="V10" s="244">
        <v>-4670.4086141741282</v>
      </c>
      <c r="W10" s="244">
        <v>353214.67909788282</v>
      </c>
      <c r="X10" s="244">
        <v>0</v>
      </c>
      <c r="Y10" s="244">
        <v>-32564.058706759672</v>
      </c>
      <c r="Z10" s="244">
        <v>304624.58915178227</v>
      </c>
      <c r="AA10" s="244">
        <v>0</v>
      </c>
      <c r="AB10" s="244">
        <v>0</v>
      </c>
      <c r="AC10" s="244">
        <v>56556.393560370168</v>
      </c>
      <c r="AD10" s="244">
        <v>23931.892977627558</v>
      </c>
      <c r="AE10" s="244">
        <v>15408.36588713954</v>
      </c>
      <c r="AF10" s="244">
        <v>-52723.567487804932</v>
      </c>
      <c r="AG10" s="246">
        <v>36892</v>
      </c>
      <c r="AH10" s="245">
        <v>668911.70704019931</v>
      </c>
      <c r="AK10" s="246">
        <v>36892</v>
      </c>
      <c r="AL10" s="244">
        <v>4567.4827820782939</v>
      </c>
      <c r="AM10" s="244">
        <v>-0.55911971136899297</v>
      </c>
      <c r="AN10" s="244">
        <v>-262.09107475099847</v>
      </c>
      <c r="AO10" s="244">
        <v>1078.8202195617132</v>
      </c>
      <c r="AP10" s="244">
        <v>0</v>
      </c>
      <c r="AQ10" s="244">
        <v>-6546.969316281411</v>
      </c>
      <c r="AR10" s="244">
        <v>901.82145924785993</v>
      </c>
      <c r="AS10" s="244">
        <v>0</v>
      </c>
      <c r="AT10" s="244">
        <v>0</v>
      </c>
      <c r="AU10" s="244">
        <v>301.83263962925889</v>
      </c>
      <c r="AV10" s="244">
        <v>138.02580588691947</v>
      </c>
      <c r="AW10" s="244">
        <v>117.5644691039718</v>
      </c>
      <c r="AX10" s="244">
        <v>-2927.8177392759731</v>
      </c>
      <c r="AY10" s="246">
        <v>36892</v>
      </c>
      <c r="AZ10" s="245">
        <v>-2631.8898745117349</v>
      </c>
      <c r="BB10" s="246">
        <v>36892</v>
      </c>
      <c r="BC10" s="244">
        <v>-22237.353884738895</v>
      </c>
      <c r="BD10" s="244">
        <v>7.9973200523604646</v>
      </c>
      <c r="BE10" s="244">
        <v>1095.6787576013521</v>
      </c>
      <c r="BF10" s="244">
        <v>-4405.4200987727136</v>
      </c>
      <c r="BG10" s="244">
        <v>0</v>
      </c>
      <c r="BH10" s="244">
        <v>27327.742629833127</v>
      </c>
      <c r="BI10" s="244">
        <v>-3747.363882985439</v>
      </c>
      <c r="BJ10" s="244">
        <v>0</v>
      </c>
      <c r="BK10" s="244">
        <v>0</v>
      </c>
      <c r="BL10" s="244">
        <v>-1222.5315845021994</v>
      </c>
      <c r="BM10" s="244">
        <v>-559.68903555588486</v>
      </c>
      <c r="BN10" s="244">
        <v>-484.02780301047369</v>
      </c>
      <c r="BO10" s="244">
        <v>12531.374687114507</v>
      </c>
      <c r="BP10" s="246">
        <v>36892</v>
      </c>
      <c r="BQ10" s="245">
        <v>8306.4071050357397</v>
      </c>
      <c r="BS10" s="246">
        <v>36892</v>
      </c>
      <c r="BT10" s="244">
        <v>0.49372449200912277</v>
      </c>
      <c r="BU10" s="244">
        <v>8.3521884711478811E-3</v>
      </c>
      <c r="BV10" s="244">
        <v>-2.8367357132251997E-2</v>
      </c>
      <c r="BW10" s="244">
        <v>0.25818110223439084</v>
      </c>
      <c r="BX10" s="244">
        <v>0</v>
      </c>
      <c r="BY10" s="244">
        <v>4.7643410666792702E-2</v>
      </c>
      <c r="BZ10" s="244">
        <v>-0.11824249873218839</v>
      </c>
      <c r="CA10" s="244">
        <v>0</v>
      </c>
      <c r="CB10" s="244">
        <v>0</v>
      </c>
      <c r="CC10" s="244">
        <v>-7.7204096861715699E-2</v>
      </c>
      <c r="CD10" s="244">
        <v>2.5420220692749851E-2</v>
      </c>
      <c r="CE10" s="244">
        <v>-2.7389251181175744E-4</v>
      </c>
      <c r="CF10" s="244">
        <v>0.22505228918566372</v>
      </c>
      <c r="CG10" s="246">
        <v>36892</v>
      </c>
      <c r="CH10" s="247">
        <v>0.83428585802189992</v>
      </c>
    </row>
    <row r="11" spans="1:86" x14ac:dyDescent="0.25">
      <c r="A11" s="246">
        <v>36923</v>
      </c>
      <c r="B11" s="248">
        <v>-0.25933589881540303</v>
      </c>
      <c r="C11" s="244">
        <v>-1.4245987759024634</v>
      </c>
      <c r="D11" s="244">
        <v>0.17787190226548288</v>
      </c>
      <c r="E11" s="244">
        <v>-13.101045883792196</v>
      </c>
      <c r="F11" s="244">
        <v>0</v>
      </c>
      <c r="G11" s="244">
        <v>1.0589667204058621</v>
      </c>
      <c r="H11" s="244">
        <v>-9.7521102820029952</v>
      </c>
      <c r="I11" s="244">
        <v>0</v>
      </c>
      <c r="J11" s="244">
        <v>0</v>
      </c>
      <c r="K11" s="244">
        <v>-1.7264773969388192</v>
      </c>
      <c r="L11" s="244">
        <v>-0.82957031612589727</v>
      </c>
      <c r="M11" s="244">
        <v>-0.42418445741476707</v>
      </c>
      <c r="N11" s="244">
        <v>1.7366434480742394</v>
      </c>
      <c r="O11" s="246">
        <v>36923</v>
      </c>
      <c r="P11" s="245">
        <v>-24.543840940246952</v>
      </c>
      <c r="R11" s="244">
        <v>831296.11358149338</v>
      </c>
      <c r="S11" s="246">
        <v>36923</v>
      </c>
      <c r="T11" s="244">
        <v>1132.8398211451517</v>
      </c>
      <c r="U11" s="244">
        <v>46068.723616025221</v>
      </c>
      <c r="V11" s="244">
        <v>-4332.2256745131854</v>
      </c>
      <c r="W11" s="244">
        <v>410350.29052837752</v>
      </c>
      <c r="X11" s="244">
        <v>0</v>
      </c>
      <c r="Y11" s="244">
        <v>-33163.200727997195</v>
      </c>
      <c r="Z11" s="244">
        <v>318202.37521440943</v>
      </c>
      <c r="AA11" s="244">
        <v>0</v>
      </c>
      <c r="AB11" s="244">
        <v>0</v>
      </c>
      <c r="AC11" s="244">
        <v>52329.278653146379</v>
      </c>
      <c r="AD11" s="244">
        <v>26495.735348151615</v>
      </c>
      <c r="AE11" s="244">
        <v>14212.296802748288</v>
      </c>
      <c r="AF11" s="244">
        <v>-59766.357948673722</v>
      </c>
      <c r="AG11" s="246">
        <v>36923</v>
      </c>
      <c r="AH11" s="245">
        <v>771529.75563281961</v>
      </c>
      <c r="AK11" s="246">
        <v>36923</v>
      </c>
      <c r="AL11" s="244">
        <v>3102.4191040983187</v>
      </c>
      <c r="AM11" s="244">
        <v>395.99435830000198</v>
      </c>
      <c r="AN11" s="244">
        <v>-188.19798633059446</v>
      </c>
      <c r="AO11" s="244">
        <v>999.22051636711501</v>
      </c>
      <c r="AP11" s="244">
        <v>0</v>
      </c>
      <c r="AQ11" s="244">
        <v>-5178.4832110088882</v>
      </c>
      <c r="AR11" s="244">
        <v>725.13124841018271</v>
      </c>
      <c r="AS11" s="244">
        <v>0</v>
      </c>
      <c r="AT11" s="244">
        <v>0</v>
      </c>
      <c r="AU11" s="244">
        <v>219.77517815421902</v>
      </c>
      <c r="AV11" s="244">
        <v>123.65460600188491</v>
      </c>
      <c r="AW11" s="244">
        <v>86.924015453040084</v>
      </c>
      <c r="AX11" s="244">
        <v>-2616.264042114633</v>
      </c>
      <c r="AY11" s="246">
        <v>36923</v>
      </c>
      <c r="AZ11" s="245">
        <v>-2329.8262126693535</v>
      </c>
      <c r="BB11" s="246">
        <v>36923</v>
      </c>
      <c r="BC11" s="244">
        <v>-21127.2302036158</v>
      </c>
      <c r="BD11" s="244">
        <v>-2108.5570938847322</v>
      </c>
      <c r="BE11" s="244">
        <v>1027.1569533615984</v>
      </c>
      <c r="BF11" s="244">
        <v>-5347.0688793740119</v>
      </c>
      <c r="BG11" s="244">
        <v>0</v>
      </c>
      <c r="BH11" s="244">
        <v>28225.195692472786</v>
      </c>
      <c r="BI11" s="244">
        <v>-3953.4308501270098</v>
      </c>
      <c r="BJ11" s="244">
        <v>0</v>
      </c>
      <c r="BK11" s="244">
        <v>0</v>
      </c>
      <c r="BL11" s="244">
        <v>-1157.3107060083316</v>
      </c>
      <c r="BM11" s="244">
        <v>-655.75703351376296</v>
      </c>
      <c r="BN11" s="244">
        <v>-465.33511956044413</v>
      </c>
      <c r="BO11" s="244">
        <v>14403.141610368644</v>
      </c>
      <c r="BP11" s="246">
        <v>36923</v>
      </c>
      <c r="BQ11" s="245">
        <v>8840.8043701189381</v>
      </c>
      <c r="BS11" s="246">
        <v>36923</v>
      </c>
      <c r="BT11" s="244">
        <v>0.53623840386344213</v>
      </c>
      <c r="BU11" s="244">
        <v>3.7346689503944597E-2</v>
      </c>
      <c r="BV11" s="244">
        <v>-2.7003503822583652E-2</v>
      </c>
      <c r="BW11" s="244">
        <v>0.22014218170559252</v>
      </c>
      <c r="BX11" s="244">
        <v>0</v>
      </c>
      <c r="BY11" s="244">
        <v>-1.5321612927790648E-2</v>
      </c>
      <c r="BZ11" s="244">
        <v>-0.13889471989248214</v>
      </c>
      <c r="CA11" s="244">
        <v>0</v>
      </c>
      <c r="CB11" s="244">
        <v>0</v>
      </c>
      <c r="CC11" s="244">
        <v>-7.4207421961058784E-2</v>
      </c>
      <c r="CD11" s="244">
        <v>1.954690050745489E-2</v>
      </c>
      <c r="CE11" s="244">
        <v>1.7304056695764958E-3</v>
      </c>
      <c r="CF11" s="244">
        <v>0.11625944029528348</v>
      </c>
      <c r="CG11" s="246">
        <v>36923</v>
      </c>
      <c r="CH11" s="247">
        <v>0.67583676294137884</v>
      </c>
    </row>
    <row r="12" spans="1:86" x14ac:dyDescent="0.25">
      <c r="A12" s="246">
        <v>36951</v>
      </c>
      <c r="B12" s="248">
        <v>1.7932212292863019</v>
      </c>
      <c r="C12" s="244">
        <v>3.3654509565340218E-2</v>
      </c>
      <c r="D12" s="244">
        <v>0.21074490642150134</v>
      </c>
      <c r="E12" s="244">
        <v>-14.678104575608184</v>
      </c>
      <c r="F12" s="244">
        <v>0</v>
      </c>
      <c r="G12" s="244">
        <v>1.1785754181034866</v>
      </c>
      <c r="H12" s="244">
        <v>-10.497200751457244</v>
      </c>
      <c r="I12" s="244">
        <v>0</v>
      </c>
      <c r="J12" s="244">
        <v>0</v>
      </c>
      <c r="K12" s="244">
        <v>-1.9185183111165907</v>
      </c>
      <c r="L12" s="244">
        <v>-0.85500605404155783</v>
      </c>
      <c r="M12" s="244">
        <v>-0.48315354483627487</v>
      </c>
      <c r="N12" s="244">
        <v>2.0645135921049045</v>
      </c>
      <c r="O12" s="246">
        <v>36951</v>
      </c>
      <c r="P12" s="245">
        <v>-23.151273581578312</v>
      </c>
      <c r="R12" s="244">
        <v>645896.99758945731</v>
      </c>
      <c r="S12" s="246">
        <v>36951</v>
      </c>
      <c r="T12" s="244">
        <v>-76941.415458839183</v>
      </c>
      <c r="U12" s="244">
        <v>-1042.9834230603919</v>
      </c>
      <c r="V12" s="244">
        <v>-4244.9408379194483</v>
      </c>
      <c r="W12" s="244">
        <v>385143.95773470635</v>
      </c>
      <c r="X12" s="244">
        <v>0</v>
      </c>
      <c r="Y12" s="244">
        <v>-30661.996589065155</v>
      </c>
      <c r="Z12" s="244">
        <v>288314.41423811915</v>
      </c>
      <c r="AA12" s="244">
        <v>0</v>
      </c>
      <c r="AB12" s="244">
        <v>0</v>
      </c>
      <c r="AC12" s="244">
        <v>48953.037864485217</v>
      </c>
      <c r="AD12" s="244">
        <v>22904.391413178924</v>
      </c>
      <c r="AE12" s="244">
        <v>13472.532647852029</v>
      </c>
      <c r="AF12" s="244">
        <v>-50911.155971216023</v>
      </c>
      <c r="AG12" s="246">
        <v>36951</v>
      </c>
      <c r="AH12" s="245">
        <v>594985.84161824128</v>
      </c>
      <c r="AK12" s="246">
        <v>36951</v>
      </c>
      <c r="AL12" s="244">
        <v>-9171.3729056510638</v>
      </c>
      <c r="AM12" s="244">
        <v>-0.73607172393612075</v>
      </c>
      <c r="AN12" s="244">
        <v>-153.82136227423217</v>
      </c>
      <c r="AO12" s="244">
        <v>783.49107148105441</v>
      </c>
      <c r="AP12" s="244">
        <v>0</v>
      </c>
      <c r="AQ12" s="244">
        <v>-3994.6777969064915</v>
      </c>
      <c r="AR12" s="244">
        <v>556.27029662635857</v>
      </c>
      <c r="AS12" s="244">
        <v>0</v>
      </c>
      <c r="AT12" s="244">
        <v>0</v>
      </c>
      <c r="AU12" s="244">
        <v>177.62504294007115</v>
      </c>
      <c r="AV12" s="244">
        <v>91.584377511410921</v>
      </c>
      <c r="AW12" s="244">
        <v>69.944013463166499</v>
      </c>
      <c r="AX12" s="244">
        <v>-1904.0072181267101</v>
      </c>
      <c r="AY12" s="246">
        <v>36951</v>
      </c>
      <c r="AZ12" s="245">
        <v>-13545.70055266037</v>
      </c>
      <c r="BB12" s="246">
        <v>36951</v>
      </c>
      <c r="BC12" s="244">
        <v>62501.767130341555</v>
      </c>
      <c r="BD12" s="244">
        <v>14.076706907329481</v>
      </c>
      <c r="BE12" s="244">
        <v>1122.8602673775317</v>
      </c>
      <c r="BF12" s="244">
        <v>-5561.5519576929419</v>
      </c>
      <c r="BG12" s="244">
        <v>0</v>
      </c>
      <c r="BH12" s="244">
        <v>29142.651507905928</v>
      </c>
      <c r="BI12" s="244">
        <v>-4063.2937221858665</v>
      </c>
      <c r="BJ12" s="244">
        <v>0</v>
      </c>
      <c r="BK12" s="244">
        <v>0</v>
      </c>
      <c r="BL12" s="244">
        <v>-1241.2843436166468</v>
      </c>
      <c r="BM12" s="244">
        <v>-644.60121832203049</v>
      </c>
      <c r="BN12" s="244">
        <v>-494.51529753054865</v>
      </c>
      <c r="BO12" s="244">
        <v>13753.120836453869</v>
      </c>
      <c r="BP12" s="246">
        <v>36951</v>
      </c>
      <c r="BQ12" s="245">
        <v>94529.229909638176</v>
      </c>
      <c r="BS12" s="246">
        <v>36951</v>
      </c>
      <c r="BT12" s="244">
        <v>0.53852714536823987</v>
      </c>
      <c r="BU12" s="244">
        <v>8.3438742531978805E-3</v>
      </c>
      <c r="BV12" s="244">
        <v>-3.4655746960110423E-2</v>
      </c>
      <c r="BW12" s="244">
        <v>0.29144328283895549</v>
      </c>
      <c r="BX12" s="244">
        <v>0</v>
      </c>
      <c r="BY12" s="244">
        <v>-3.2847747810510669E-2</v>
      </c>
      <c r="BZ12" s="244">
        <v>-0.14647117432453527</v>
      </c>
      <c r="CA12" s="244">
        <v>0</v>
      </c>
      <c r="CB12" s="244">
        <v>0</v>
      </c>
      <c r="CC12" s="244">
        <v>-9.0483694082792276E-2</v>
      </c>
      <c r="CD12" s="244">
        <v>2.4040814999680249E-2</v>
      </c>
      <c r="CE12" s="244">
        <v>7.2474633721305581E-3</v>
      </c>
      <c r="CF12" s="244">
        <v>-0.19454695413097586</v>
      </c>
      <c r="CG12" s="246">
        <v>36951</v>
      </c>
      <c r="CH12" s="247">
        <v>0.37059726352327937</v>
      </c>
    </row>
    <row r="13" spans="1:86" x14ac:dyDescent="0.25">
      <c r="A13" s="246">
        <v>36982</v>
      </c>
      <c r="B13" s="248">
        <v>-2.1330442876087701</v>
      </c>
      <c r="C13" s="244">
        <v>0</v>
      </c>
      <c r="D13" s="244">
        <v>0</v>
      </c>
      <c r="E13" s="244">
        <v>0</v>
      </c>
      <c r="F13" s="244">
        <v>0</v>
      </c>
      <c r="G13" s="244">
        <v>-6.3378968944285824E-2</v>
      </c>
      <c r="H13" s="244">
        <v>0</v>
      </c>
      <c r="I13" s="244">
        <v>0</v>
      </c>
      <c r="J13" s="244">
        <v>1.6152280638421752</v>
      </c>
      <c r="K13" s="244">
        <v>0</v>
      </c>
      <c r="L13" s="244">
        <v>0</v>
      </c>
      <c r="M13" s="244">
        <v>0</v>
      </c>
      <c r="N13" s="244">
        <v>0</v>
      </c>
      <c r="O13" s="246">
        <v>36982</v>
      </c>
      <c r="P13" s="245">
        <v>-0.58119519271088071</v>
      </c>
      <c r="R13" s="244">
        <v>7428.0871352162976</v>
      </c>
      <c r="S13" s="246">
        <v>36982</v>
      </c>
      <c r="T13" s="244">
        <v>38228.987820512251</v>
      </c>
      <c r="U13" s="244">
        <v>0</v>
      </c>
      <c r="V13" s="244">
        <v>0</v>
      </c>
      <c r="W13" s="244">
        <v>0</v>
      </c>
      <c r="X13" s="244">
        <v>0</v>
      </c>
      <c r="Y13" s="244">
        <v>777.28647963945923</v>
      </c>
      <c r="Z13" s="244">
        <v>0</v>
      </c>
      <c r="AA13" s="244">
        <v>0</v>
      </c>
      <c r="AB13" s="244">
        <v>-31578.187164935411</v>
      </c>
      <c r="AC13" s="244">
        <v>0</v>
      </c>
      <c r="AD13" s="244">
        <v>0</v>
      </c>
      <c r="AE13" s="244">
        <v>0</v>
      </c>
      <c r="AF13" s="244">
        <v>0</v>
      </c>
      <c r="AG13" s="246">
        <v>36982</v>
      </c>
      <c r="AH13" s="245">
        <v>7428.0871352162976</v>
      </c>
      <c r="AK13" s="246">
        <v>36982</v>
      </c>
      <c r="AL13" s="244">
        <v>775.27905509875416</v>
      </c>
      <c r="AM13" s="244">
        <v>0</v>
      </c>
      <c r="AN13" s="244">
        <v>0</v>
      </c>
      <c r="AO13" s="244">
        <v>0</v>
      </c>
      <c r="AP13" s="244">
        <v>0</v>
      </c>
      <c r="AQ13" s="244">
        <v>75.563971928895995</v>
      </c>
      <c r="AR13" s="244">
        <v>0</v>
      </c>
      <c r="AS13" s="244">
        <v>0</v>
      </c>
      <c r="AT13" s="244">
        <v>-162.95478154946463</v>
      </c>
      <c r="AU13" s="244">
        <v>0</v>
      </c>
      <c r="AV13" s="244">
        <v>0</v>
      </c>
      <c r="AW13" s="244">
        <v>0</v>
      </c>
      <c r="AX13" s="244">
        <v>0</v>
      </c>
      <c r="AY13" s="246">
        <v>36982</v>
      </c>
      <c r="AZ13" s="245">
        <v>687.88824547818547</v>
      </c>
      <c r="BB13" s="246">
        <v>36982</v>
      </c>
      <c r="BC13" s="244">
        <v>-7461.3969465956043</v>
      </c>
      <c r="BD13" s="244">
        <v>0</v>
      </c>
      <c r="BE13" s="244">
        <v>0</v>
      </c>
      <c r="BF13" s="244">
        <v>0</v>
      </c>
      <c r="BG13" s="244">
        <v>0</v>
      </c>
      <c r="BH13" s="244">
        <v>-726.40745050309215</v>
      </c>
      <c r="BI13" s="244">
        <v>0</v>
      </c>
      <c r="BJ13" s="244">
        <v>0</v>
      </c>
      <c r="BK13" s="244">
        <v>1647.2157597891869</v>
      </c>
      <c r="BL13" s="244">
        <v>0</v>
      </c>
      <c r="BM13" s="244">
        <v>0</v>
      </c>
      <c r="BN13" s="244">
        <v>0</v>
      </c>
      <c r="BO13" s="244">
        <v>0</v>
      </c>
      <c r="BP13" s="246">
        <v>36982</v>
      </c>
      <c r="BQ13" s="245">
        <v>-6540.5886373095091</v>
      </c>
      <c r="BS13" s="246">
        <v>36982</v>
      </c>
      <c r="BT13" s="244">
        <v>0.39358906180388309</v>
      </c>
      <c r="BU13" s="244">
        <v>0</v>
      </c>
      <c r="BV13" s="244">
        <v>0</v>
      </c>
      <c r="BW13" s="244">
        <v>0</v>
      </c>
      <c r="BX13" s="244">
        <v>0</v>
      </c>
      <c r="BY13" s="244">
        <v>3.750982042812355E-2</v>
      </c>
      <c r="BZ13" s="244">
        <v>0</v>
      </c>
      <c r="CA13" s="244">
        <v>0</v>
      </c>
      <c r="CB13" s="244">
        <v>6.9012423829078351E-2</v>
      </c>
      <c r="CC13" s="244">
        <v>0</v>
      </c>
      <c r="CD13" s="244">
        <v>0</v>
      </c>
      <c r="CE13" s="244">
        <v>0</v>
      </c>
      <c r="CF13" s="244">
        <v>0</v>
      </c>
      <c r="CG13" s="246">
        <v>36982</v>
      </c>
      <c r="CH13" s="247">
        <v>0.500111306061085</v>
      </c>
    </row>
    <row r="14" spans="1:86" x14ac:dyDescent="0.25">
      <c r="A14" s="246">
        <v>37012</v>
      </c>
      <c r="B14" s="244">
        <v>4.1314865307659883</v>
      </c>
      <c r="C14" s="244">
        <v>0</v>
      </c>
      <c r="D14" s="244">
        <v>0</v>
      </c>
      <c r="E14" s="244">
        <v>0</v>
      </c>
      <c r="F14" s="244">
        <v>0</v>
      </c>
      <c r="G14" s="244">
        <v>-5.7802371823722554E-2</v>
      </c>
      <c r="H14" s="244">
        <v>0</v>
      </c>
      <c r="I14" s="244">
        <v>0</v>
      </c>
      <c r="J14" s="244">
        <v>1.8849183410680306</v>
      </c>
      <c r="K14" s="244">
        <v>0</v>
      </c>
      <c r="L14" s="244">
        <v>0</v>
      </c>
      <c r="M14" s="244">
        <v>0</v>
      </c>
      <c r="N14" s="244">
        <v>0</v>
      </c>
      <c r="O14" s="246">
        <v>37012</v>
      </c>
      <c r="P14" s="245">
        <v>5.9586025000102962</v>
      </c>
      <c r="R14" s="244">
        <v>-105697.68783595404</v>
      </c>
      <c r="S14" s="246">
        <v>37012</v>
      </c>
      <c r="T14" s="244">
        <v>-73479.252238351211</v>
      </c>
      <c r="U14" s="244">
        <v>0</v>
      </c>
      <c r="V14" s="244">
        <v>0</v>
      </c>
      <c r="W14" s="244">
        <v>0</v>
      </c>
      <c r="X14" s="244">
        <v>0</v>
      </c>
      <c r="Y14" s="244">
        <v>634.33970888426848</v>
      </c>
      <c r="Z14" s="244">
        <v>0</v>
      </c>
      <c r="AA14" s="244">
        <v>0</v>
      </c>
      <c r="AB14" s="244">
        <v>-32852.775306487099</v>
      </c>
      <c r="AC14" s="244">
        <v>0</v>
      </c>
      <c r="AD14" s="244">
        <v>0</v>
      </c>
      <c r="AE14" s="244">
        <v>0</v>
      </c>
      <c r="AF14" s="244">
        <v>0</v>
      </c>
      <c r="AG14" s="246">
        <v>37012</v>
      </c>
      <c r="AH14" s="245">
        <v>-105697.68783595404</v>
      </c>
      <c r="AK14" s="246">
        <v>37012</v>
      </c>
      <c r="AL14" s="244">
        <v>-823.96204910100107</v>
      </c>
      <c r="AM14" s="244">
        <v>0</v>
      </c>
      <c r="AN14" s="244">
        <v>0</v>
      </c>
      <c r="AO14" s="244">
        <v>0</v>
      </c>
      <c r="AP14" s="244">
        <v>0</v>
      </c>
      <c r="AQ14" s="244">
        <v>57.904609685742571</v>
      </c>
      <c r="AR14" s="244">
        <v>0</v>
      </c>
      <c r="AS14" s="244">
        <v>0</v>
      </c>
      <c r="AT14" s="244">
        <v>-145.08400202775806</v>
      </c>
      <c r="AU14" s="244">
        <v>0</v>
      </c>
      <c r="AV14" s="244">
        <v>0</v>
      </c>
      <c r="AW14" s="244">
        <v>0</v>
      </c>
      <c r="AX14" s="244">
        <v>0</v>
      </c>
      <c r="AY14" s="246">
        <v>37012</v>
      </c>
      <c r="AZ14" s="245">
        <v>-911.14144144301656</v>
      </c>
      <c r="BB14" s="246">
        <v>37012</v>
      </c>
      <c r="BC14" s="244">
        <v>10697.223770234121</v>
      </c>
      <c r="BD14" s="244">
        <v>0</v>
      </c>
      <c r="BE14" s="244">
        <v>0</v>
      </c>
      <c r="BF14" s="244">
        <v>0</v>
      </c>
      <c r="BG14" s="244">
        <v>0</v>
      </c>
      <c r="BH14" s="244">
        <v>-686.36071186108188</v>
      </c>
      <c r="BI14" s="244">
        <v>0</v>
      </c>
      <c r="BJ14" s="244">
        <v>0</v>
      </c>
      <c r="BK14" s="244">
        <v>1867.1248876995423</v>
      </c>
      <c r="BL14" s="244">
        <v>0</v>
      </c>
      <c r="BM14" s="244">
        <v>0</v>
      </c>
      <c r="BN14" s="244">
        <v>0</v>
      </c>
      <c r="BO14" s="244">
        <v>0</v>
      </c>
      <c r="BP14" s="246">
        <v>37012</v>
      </c>
      <c r="BQ14" s="245">
        <v>11877.987946072582</v>
      </c>
      <c r="BS14" s="246">
        <v>37012</v>
      </c>
      <c r="BT14" s="244">
        <v>6.7984189054485555E-2</v>
      </c>
      <c r="BU14" s="244">
        <v>0</v>
      </c>
      <c r="BV14" s="244">
        <v>0</v>
      </c>
      <c r="BW14" s="244">
        <v>0</v>
      </c>
      <c r="BX14" s="244">
        <v>0</v>
      </c>
      <c r="BY14" s="244">
        <v>3.6067363051241447E-2</v>
      </c>
      <c r="BZ14" s="244">
        <v>0</v>
      </c>
      <c r="CA14" s="244">
        <v>0</v>
      </c>
      <c r="CB14" s="244">
        <v>3.2425817499696086E-2</v>
      </c>
      <c r="CC14" s="244">
        <v>0</v>
      </c>
      <c r="CD14" s="244">
        <v>0</v>
      </c>
      <c r="CE14" s="244">
        <v>0</v>
      </c>
      <c r="CF14" s="244">
        <v>0</v>
      </c>
      <c r="CG14" s="246">
        <v>37012</v>
      </c>
      <c r="CH14" s="247">
        <v>0.13647736960542309</v>
      </c>
    </row>
    <row r="15" spans="1:86" x14ac:dyDescent="0.25">
      <c r="A15" s="246">
        <v>37043</v>
      </c>
      <c r="B15" s="244">
        <v>3.9256279256205611</v>
      </c>
      <c r="C15" s="244">
        <v>0</v>
      </c>
      <c r="D15" s="244">
        <v>0</v>
      </c>
      <c r="E15" s="244">
        <v>0</v>
      </c>
      <c r="F15" s="244">
        <v>0</v>
      </c>
      <c r="G15" s="244">
        <v>-8.3295207290033646E-2</v>
      </c>
      <c r="H15" s="244">
        <v>0</v>
      </c>
      <c r="I15" s="244">
        <v>0</v>
      </c>
      <c r="J15" s="244">
        <v>1.7869001658558705</v>
      </c>
      <c r="K15" s="244">
        <v>0</v>
      </c>
      <c r="L15" s="244">
        <v>0</v>
      </c>
      <c r="M15" s="244">
        <v>0</v>
      </c>
      <c r="N15" s="244">
        <v>0</v>
      </c>
      <c r="O15" s="246">
        <v>37043</v>
      </c>
      <c r="P15" s="245">
        <v>5.6292328841863979</v>
      </c>
      <c r="R15" s="244">
        <v>-109805.50822009608</v>
      </c>
      <c r="S15" s="246">
        <v>37043</v>
      </c>
      <c r="T15" s="244">
        <v>-76586.211469456757</v>
      </c>
      <c r="U15" s="244">
        <v>0</v>
      </c>
      <c r="V15" s="244">
        <v>0</v>
      </c>
      <c r="W15" s="244">
        <v>0</v>
      </c>
      <c r="X15" s="244">
        <v>0</v>
      </c>
      <c r="Y15" s="244">
        <v>1088.6916110211559</v>
      </c>
      <c r="Z15" s="244">
        <v>0</v>
      </c>
      <c r="AA15" s="244">
        <v>0</v>
      </c>
      <c r="AB15" s="244">
        <v>-34307.988361660478</v>
      </c>
      <c r="AC15" s="244">
        <v>0</v>
      </c>
      <c r="AD15" s="244">
        <v>0</v>
      </c>
      <c r="AE15" s="244">
        <v>0</v>
      </c>
      <c r="AF15" s="244">
        <v>0</v>
      </c>
      <c r="AG15" s="246">
        <v>37043</v>
      </c>
      <c r="AH15" s="245">
        <v>-109805.50822009608</v>
      </c>
      <c r="AK15" s="246">
        <v>37043</v>
      </c>
      <c r="AL15" s="244">
        <v>-745.84016909550951</v>
      </c>
      <c r="AM15" s="244">
        <v>0</v>
      </c>
      <c r="AN15" s="244">
        <v>0</v>
      </c>
      <c r="AO15" s="244">
        <v>0</v>
      </c>
      <c r="AP15" s="244">
        <v>0</v>
      </c>
      <c r="AQ15" s="244">
        <v>78.275057353329572</v>
      </c>
      <c r="AR15" s="244">
        <v>0</v>
      </c>
      <c r="AS15" s="244">
        <v>0</v>
      </c>
      <c r="AT15" s="244">
        <v>-131.78539105418591</v>
      </c>
      <c r="AU15" s="244">
        <v>0</v>
      </c>
      <c r="AV15" s="244">
        <v>0</v>
      </c>
      <c r="AW15" s="244">
        <v>0</v>
      </c>
      <c r="AX15" s="244">
        <v>0</v>
      </c>
      <c r="AY15" s="246">
        <v>37043</v>
      </c>
      <c r="AZ15" s="245">
        <v>-799.35050279636584</v>
      </c>
      <c r="BB15" s="246">
        <v>37043</v>
      </c>
      <c r="BC15" s="244">
        <v>11293.717771262654</v>
      </c>
      <c r="BD15" s="244">
        <v>0</v>
      </c>
      <c r="BE15" s="244">
        <v>0</v>
      </c>
      <c r="BF15" s="244">
        <v>0</v>
      </c>
      <c r="BG15" s="244">
        <v>0</v>
      </c>
      <c r="BH15" s="244">
        <v>-1076.3090625937393</v>
      </c>
      <c r="BI15" s="244">
        <v>0</v>
      </c>
      <c r="BJ15" s="244">
        <v>0</v>
      </c>
      <c r="BK15" s="244">
        <v>1977.4190567382811</v>
      </c>
      <c r="BL15" s="244">
        <v>0</v>
      </c>
      <c r="BM15" s="244">
        <v>0</v>
      </c>
      <c r="BN15" s="244">
        <v>0</v>
      </c>
      <c r="BO15" s="244">
        <v>0</v>
      </c>
      <c r="BP15" s="246">
        <v>37043</v>
      </c>
      <c r="BQ15" s="245">
        <v>12194.827765407195</v>
      </c>
      <c r="BS15" s="246">
        <v>37043</v>
      </c>
      <c r="BT15" s="244">
        <v>5.0263993730106482E-2</v>
      </c>
      <c r="BU15" s="244">
        <v>0</v>
      </c>
      <c r="BV15" s="244">
        <v>0</v>
      </c>
      <c r="BW15" s="244">
        <v>0</v>
      </c>
      <c r="BX15" s="244">
        <v>0</v>
      </c>
      <c r="BY15" s="244">
        <v>4.538492004887415E-2</v>
      </c>
      <c r="BZ15" s="244">
        <v>0</v>
      </c>
      <c r="CA15" s="244">
        <v>0</v>
      </c>
      <c r="CB15" s="244">
        <v>3.1370265767531436E-2</v>
      </c>
      <c r="CC15" s="244">
        <v>0</v>
      </c>
      <c r="CD15" s="244">
        <v>0</v>
      </c>
      <c r="CE15" s="244">
        <v>0</v>
      </c>
      <c r="CF15" s="244">
        <v>0</v>
      </c>
      <c r="CG15" s="246">
        <v>37043</v>
      </c>
      <c r="CH15" s="247">
        <v>0.12701917954651207</v>
      </c>
    </row>
    <row r="16" spans="1:86" x14ac:dyDescent="0.25">
      <c r="A16" s="246">
        <v>37073</v>
      </c>
      <c r="B16" s="244">
        <v>3.5688959062798289</v>
      </c>
      <c r="C16" s="244">
        <v>0</v>
      </c>
      <c r="D16" s="244">
        <v>0</v>
      </c>
      <c r="E16" s="244">
        <v>0</v>
      </c>
      <c r="F16" s="244">
        <v>0</v>
      </c>
      <c r="G16" s="244">
        <v>-0.33052619075059653</v>
      </c>
      <c r="H16" s="244">
        <v>0</v>
      </c>
      <c r="I16" s="244">
        <v>0</v>
      </c>
      <c r="J16" s="244">
        <v>1.6688218687377616</v>
      </c>
      <c r="K16" s="244">
        <v>0</v>
      </c>
      <c r="L16" s="244">
        <v>0</v>
      </c>
      <c r="M16" s="244">
        <v>0</v>
      </c>
      <c r="N16" s="244">
        <v>0</v>
      </c>
      <c r="O16" s="246">
        <v>37073</v>
      </c>
      <c r="P16" s="245">
        <v>4.907191584266994</v>
      </c>
      <c r="R16" s="244">
        <v>-107230.33338052398</v>
      </c>
      <c r="S16" s="246">
        <v>37073</v>
      </c>
      <c r="T16" s="244">
        <v>-78679.018602076787</v>
      </c>
      <c r="U16" s="244">
        <v>0</v>
      </c>
      <c r="V16" s="244">
        <v>0</v>
      </c>
      <c r="W16" s="244">
        <v>0</v>
      </c>
      <c r="X16" s="244">
        <v>0</v>
      </c>
      <c r="Y16" s="244">
        <v>6847.0219310750981</v>
      </c>
      <c r="Z16" s="244">
        <v>0</v>
      </c>
      <c r="AA16" s="244">
        <v>0</v>
      </c>
      <c r="AB16" s="244">
        <v>-35398.336709522286</v>
      </c>
      <c r="AC16" s="244">
        <v>0</v>
      </c>
      <c r="AD16" s="244">
        <v>0</v>
      </c>
      <c r="AE16" s="244">
        <v>0</v>
      </c>
      <c r="AF16" s="244">
        <v>0</v>
      </c>
      <c r="AG16" s="246">
        <v>37073</v>
      </c>
      <c r="AH16" s="245">
        <v>-107230.33338052398</v>
      </c>
      <c r="AK16" s="246">
        <v>37073</v>
      </c>
      <c r="AL16" s="244">
        <v>-685.64143217994729</v>
      </c>
      <c r="AM16" s="244">
        <v>0</v>
      </c>
      <c r="AN16" s="244">
        <v>0</v>
      </c>
      <c r="AO16" s="244">
        <v>0</v>
      </c>
      <c r="AP16" s="244">
        <v>0</v>
      </c>
      <c r="AQ16" s="244">
        <v>384.09050695836004</v>
      </c>
      <c r="AR16" s="244">
        <v>0</v>
      </c>
      <c r="AS16" s="244">
        <v>0</v>
      </c>
      <c r="AT16" s="244">
        <v>-122.94314822958215</v>
      </c>
      <c r="AU16" s="244">
        <v>0</v>
      </c>
      <c r="AV16" s="244">
        <v>0</v>
      </c>
      <c r="AW16" s="244">
        <v>0</v>
      </c>
      <c r="AX16" s="244">
        <v>0</v>
      </c>
      <c r="AY16" s="246">
        <v>37073</v>
      </c>
      <c r="AZ16" s="245">
        <v>-424.49407345116941</v>
      </c>
      <c r="BB16" s="246">
        <v>37073</v>
      </c>
      <c r="BC16" s="244">
        <v>11689.276120485381</v>
      </c>
      <c r="BD16" s="244">
        <v>0</v>
      </c>
      <c r="BE16" s="244">
        <v>0</v>
      </c>
      <c r="BF16" s="244">
        <v>0</v>
      </c>
      <c r="BG16" s="244">
        <v>0</v>
      </c>
      <c r="BH16" s="244">
        <v>-5995.4663293683507</v>
      </c>
      <c r="BI16" s="244">
        <v>0</v>
      </c>
      <c r="BJ16" s="244">
        <v>0</v>
      </c>
      <c r="BK16" s="244">
        <v>2049.5169647403341</v>
      </c>
      <c r="BL16" s="244">
        <v>0</v>
      </c>
      <c r="BM16" s="244">
        <v>0</v>
      </c>
      <c r="BN16" s="244">
        <v>0</v>
      </c>
      <c r="BO16" s="244">
        <v>0</v>
      </c>
      <c r="BP16" s="246">
        <v>37073</v>
      </c>
      <c r="BQ16" s="245">
        <v>7743.3267558573643</v>
      </c>
      <c r="BS16" s="246">
        <v>37073</v>
      </c>
      <c r="BT16" s="244">
        <v>0.1434215170533365</v>
      </c>
      <c r="BU16" s="244">
        <v>0</v>
      </c>
      <c r="BV16" s="244">
        <v>0</v>
      </c>
      <c r="BW16" s="244">
        <v>0</v>
      </c>
      <c r="BX16" s="244">
        <v>0</v>
      </c>
      <c r="BY16" s="244">
        <v>8.6823238185001261E-2</v>
      </c>
      <c r="BZ16" s="244">
        <v>0</v>
      </c>
      <c r="CA16" s="244">
        <v>0</v>
      </c>
      <c r="CB16" s="244">
        <v>3.8761921126476695E-2</v>
      </c>
      <c r="CC16" s="244">
        <v>0</v>
      </c>
      <c r="CD16" s="244">
        <v>0</v>
      </c>
      <c r="CE16" s="244">
        <v>0</v>
      </c>
      <c r="CF16" s="244">
        <v>0</v>
      </c>
      <c r="CG16" s="246">
        <v>37073</v>
      </c>
      <c r="CH16" s="247">
        <v>0.26900667636481446</v>
      </c>
    </row>
    <row r="17" spans="1:86" x14ac:dyDescent="0.25">
      <c r="A17" s="246">
        <v>37104</v>
      </c>
      <c r="B17" s="244">
        <v>3.3891168164923116</v>
      </c>
      <c r="C17" s="244">
        <v>0</v>
      </c>
      <c r="D17" s="244">
        <v>0</v>
      </c>
      <c r="E17" s="244">
        <v>0</v>
      </c>
      <c r="F17" s="244">
        <v>0</v>
      </c>
      <c r="G17" s="244">
        <v>-0.33849387136881431</v>
      </c>
      <c r="H17" s="244">
        <v>0</v>
      </c>
      <c r="I17" s="244">
        <v>0</v>
      </c>
      <c r="J17" s="244">
        <v>1.5801786179388493</v>
      </c>
      <c r="K17" s="244">
        <v>0</v>
      </c>
      <c r="L17" s="244">
        <v>0</v>
      </c>
      <c r="M17" s="244">
        <v>0</v>
      </c>
      <c r="N17" s="244">
        <v>0</v>
      </c>
      <c r="O17" s="246">
        <v>37104</v>
      </c>
      <c r="P17" s="245">
        <v>4.6308015630623469</v>
      </c>
      <c r="R17" s="244">
        <v>-111814.0057661552</v>
      </c>
      <c r="S17" s="246">
        <v>37104</v>
      </c>
      <c r="T17" s="244">
        <v>-82677.001642016898</v>
      </c>
      <c r="U17" s="244">
        <v>0</v>
      </c>
      <c r="V17" s="244">
        <v>0</v>
      </c>
      <c r="W17" s="244">
        <v>0</v>
      </c>
      <c r="X17" s="244">
        <v>0</v>
      </c>
      <c r="Y17" s="244">
        <v>7949.9397871243027</v>
      </c>
      <c r="Z17" s="244">
        <v>0</v>
      </c>
      <c r="AA17" s="244">
        <v>0</v>
      </c>
      <c r="AB17" s="244">
        <v>-37086.943911262599</v>
      </c>
      <c r="AC17" s="244">
        <v>0</v>
      </c>
      <c r="AD17" s="244">
        <v>0</v>
      </c>
      <c r="AE17" s="244">
        <v>0</v>
      </c>
      <c r="AF17" s="244">
        <v>0</v>
      </c>
      <c r="AG17" s="246">
        <v>37104</v>
      </c>
      <c r="AH17" s="245">
        <v>-111814.0057661552</v>
      </c>
      <c r="AK17" s="246">
        <v>37104</v>
      </c>
      <c r="AL17" s="244">
        <v>-643.80970421068537</v>
      </c>
      <c r="AM17" s="244">
        <v>0</v>
      </c>
      <c r="AN17" s="244">
        <v>0</v>
      </c>
      <c r="AO17" s="244">
        <v>0</v>
      </c>
      <c r="AP17" s="244">
        <v>0</v>
      </c>
      <c r="AQ17" s="244">
        <v>397.84318629417226</v>
      </c>
      <c r="AR17" s="244">
        <v>0</v>
      </c>
      <c r="AS17" s="244">
        <v>0</v>
      </c>
      <c r="AT17" s="244">
        <v>-115.29612083163022</v>
      </c>
      <c r="AU17" s="244">
        <v>0</v>
      </c>
      <c r="AV17" s="244">
        <v>0</v>
      </c>
      <c r="AW17" s="244">
        <v>0</v>
      </c>
      <c r="AX17" s="244">
        <v>0</v>
      </c>
      <c r="AY17" s="246">
        <v>37104</v>
      </c>
      <c r="AZ17" s="245">
        <v>-361.26263874814333</v>
      </c>
      <c r="BB17" s="246">
        <v>37104</v>
      </c>
      <c r="BC17" s="244">
        <v>12294.933497370468</v>
      </c>
      <c r="BD17" s="244">
        <v>0</v>
      </c>
      <c r="BE17" s="244">
        <v>0</v>
      </c>
      <c r="BF17" s="244">
        <v>0</v>
      </c>
      <c r="BG17" s="244">
        <v>0</v>
      </c>
      <c r="BH17" s="244">
        <v>-6932.0271504893117</v>
      </c>
      <c r="BI17" s="244">
        <v>0</v>
      </c>
      <c r="BJ17" s="244">
        <v>0</v>
      </c>
      <c r="BK17" s="244">
        <v>2150.6954260610787</v>
      </c>
      <c r="BL17" s="244">
        <v>0</v>
      </c>
      <c r="BM17" s="244">
        <v>0</v>
      </c>
      <c r="BN17" s="244">
        <v>0</v>
      </c>
      <c r="BO17" s="244">
        <v>0</v>
      </c>
      <c r="BP17" s="246">
        <v>37104</v>
      </c>
      <c r="BQ17" s="245">
        <v>7513.6017729422347</v>
      </c>
      <c r="BS17" s="246">
        <v>37104</v>
      </c>
      <c r="BT17" s="244">
        <v>0.13807815386918254</v>
      </c>
      <c r="BU17" s="244">
        <v>0</v>
      </c>
      <c r="BV17" s="244">
        <v>0</v>
      </c>
      <c r="BW17" s="244">
        <v>0</v>
      </c>
      <c r="BX17" s="244">
        <v>0</v>
      </c>
      <c r="BY17" s="244">
        <v>8.1329671355449051E-2</v>
      </c>
      <c r="BZ17" s="244">
        <v>0</v>
      </c>
      <c r="CA17" s="244">
        <v>0</v>
      </c>
      <c r="CB17" s="244">
        <v>3.7269606243173437E-2</v>
      </c>
      <c r="CC17" s="244">
        <v>0</v>
      </c>
      <c r="CD17" s="244">
        <v>0</v>
      </c>
      <c r="CE17" s="244">
        <v>0</v>
      </c>
      <c r="CF17" s="244">
        <v>0</v>
      </c>
      <c r="CG17" s="246">
        <v>37104</v>
      </c>
      <c r="CH17" s="247">
        <v>0.25667743146780503</v>
      </c>
    </row>
    <row r="18" spans="1:86" x14ac:dyDescent="0.25">
      <c r="A18" s="246">
        <v>37135</v>
      </c>
      <c r="B18" s="244">
        <v>3.3827685412087161</v>
      </c>
      <c r="C18" s="244">
        <v>0</v>
      </c>
      <c r="D18" s="244">
        <v>0</v>
      </c>
      <c r="E18" s="244">
        <v>0</v>
      </c>
      <c r="F18" s="244">
        <v>0</v>
      </c>
      <c r="G18" s="244">
        <v>-0.32622089737295035</v>
      </c>
      <c r="H18" s="244">
        <v>0</v>
      </c>
      <c r="I18" s="244">
        <v>0</v>
      </c>
      <c r="J18" s="244">
        <v>1.5287710832332579</v>
      </c>
      <c r="K18" s="244">
        <v>0</v>
      </c>
      <c r="L18" s="244">
        <v>0</v>
      </c>
      <c r="M18" s="244">
        <v>0</v>
      </c>
      <c r="N18" s="244">
        <v>0</v>
      </c>
      <c r="O18" s="246">
        <v>37135</v>
      </c>
      <c r="P18" s="245">
        <v>4.5853187270690237</v>
      </c>
      <c r="R18" s="244">
        <v>-117303.78953232468</v>
      </c>
      <c r="S18" s="246">
        <v>37135</v>
      </c>
      <c r="T18" s="244">
        <v>-86866.610947138703</v>
      </c>
      <c r="U18" s="244">
        <v>0</v>
      </c>
      <c r="V18" s="244">
        <v>0</v>
      </c>
      <c r="W18" s="244">
        <v>0</v>
      </c>
      <c r="X18" s="244">
        <v>0</v>
      </c>
      <c r="Y18" s="244">
        <v>8234.9861106929602</v>
      </c>
      <c r="Z18" s="244">
        <v>0</v>
      </c>
      <c r="AA18" s="244">
        <v>0</v>
      </c>
      <c r="AB18" s="244">
        <v>-38672.164695878935</v>
      </c>
      <c r="AC18" s="244">
        <v>0</v>
      </c>
      <c r="AD18" s="244">
        <v>0</v>
      </c>
      <c r="AE18" s="244">
        <v>0</v>
      </c>
      <c r="AF18" s="244">
        <v>0</v>
      </c>
      <c r="AG18" s="246">
        <v>37135</v>
      </c>
      <c r="AH18" s="245">
        <v>-117303.78953232468</v>
      </c>
      <c r="AK18" s="246">
        <v>37135</v>
      </c>
      <c r="AL18" s="244">
        <v>-613.28639013825045</v>
      </c>
      <c r="AM18" s="244">
        <v>0</v>
      </c>
      <c r="AN18" s="244">
        <v>0</v>
      </c>
      <c r="AO18" s="244">
        <v>0</v>
      </c>
      <c r="AP18" s="244">
        <v>0</v>
      </c>
      <c r="AQ18" s="244">
        <v>375.09734387016942</v>
      </c>
      <c r="AR18" s="244">
        <v>0</v>
      </c>
      <c r="AS18" s="244">
        <v>0</v>
      </c>
      <c r="AT18" s="244">
        <v>-108.28852245069848</v>
      </c>
      <c r="AU18" s="244">
        <v>0</v>
      </c>
      <c r="AV18" s="244">
        <v>0</v>
      </c>
      <c r="AW18" s="244">
        <v>0</v>
      </c>
      <c r="AX18" s="244">
        <v>0</v>
      </c>
      <c r="AY18" s="246">
        <v>37135</v>
      </c>
      <c r="AZ18" s="245">
        <v>-346.47756871877948</v>
      </c>
      <c r="BB18" s="246">
        <v>37135</v>
      </c>
      <c r="BC18" s="244">
        <v>12876.406667259704</v>
      </c>
      <c r="BD18" s="244">
        <v>0</v>
      </c>
      <c r="BE18" s="244">
        <v>0</v>
      </c>
      <c r="BF18" s="244">
        <v>0</v>
      </c>
      <c r="BG18" s="244">
        <v>0</v>
      </c>
      <c r="BH18" s="244">
        <v>-7182.1360179659196</v>
      </c>
      <c r="BI18" s="244">
        <v>0</v>
      </c>
      <c r="BJ18" s="244">
        <v>0</v>
      </c>
      <c r="BK18" s="244">
        <v>2246.169830579372</v>
      </c>
      <c r="BL18" s="244">
        <v>0</v>
      </c>
      <c r="BM18" s="244">
        <v>0</v>
      </c>
      <c r="BN18" s="244">
        <v>0</v>
      </c>
      <c r="BO18" s="244">
        <v>0</v>
      </c>
      <c r="BP18" s="246">
        <v>37135</v>
      </c>
      <c r="BQ18" s="245">
        <v>7940.4404798731557</v>
      </c>
      <c r="BS18" s="246">
        <v>37135</v>
      </c>
      <c r="BT18" s="244">
        <v>4.7598886885547254E-2</v>
      </c>
      <c r="BU18" s="244">
        <v>0</v>
      </c>
      <c r="BV18" s="244">
        <v>0</v>
      </c>
      <c r="BW18" s="244">
        <v>0</v>
      </c>
      <c r="BX18" s="244">
        <v>0</v>
      </c>
      <c r="BY18" s="244">
        <v>7.9598242221313148E-2</v>
      </c>
      <c r="BZ18" s="244">
        <v>0</v>
      </c>
      <c r="CA18" s="244">
        <v>0</v>
      </c>
      <c r="CB18" s="244">
        <v>3.0261273926177168E-2</v>
      </c>
      <c r="CC18" s="244">
        <v>0</v>
      </c>
      <c r="CD18" s="244">
        <v>0</v>
      </c>
      <c r="CE18" s="244">
        <v>0</v>
      </c>
      <c r="CF18" s="244">
        <v>0</v>
      </c>
      <c r="CG18" s="246">
        <v>37135</v>
      </c>
      <c r="CH18" s="247">
        <v>0.15745840303303757</v>
      </c>
    </row>
    <row r="19" spans="1:86" x14ac:dyDescent="0.25">
      <c r="A19" s="246">
        <v>37165</v>
      </c>
      <c r="B19" s="244">
        <v>3.1029062649802959</v>
      </c>
      <c r="C19" s="244">
        <v>0</v>
      </c>
      <c r="D19" s="244">
        <v>0</v>
      </c>
      <c r="E19" s="244">
        <v>0</v>
      </c>
      <c r="F19" s="244">
        <v>0</v>
      </c>
      <c r="G19" s="244">
        <v>-0.17611896823794787</v>
      </c>
      <c r="H19" s="244">
        <v>0</v>
      </c>
      <c r="I19" s="244">
        <v>0</v>
      </c>
      <c r="J19" s="244">
        <v>1.4355315537257092</v>
      </c>
      <c r="K19" s="244">
        <v>0</v>
      </c>
      <c r="L19" s="244">
        <v>0</v>
      </c>
      <c r="M19" s="244">
        <v>0</v>
      </c>
      <c r="N19" s="244">
        <v>0</v>
      </c>
      <c r="O19" s="246">
        <v>37165</v>
      </c>
      <c r="P19" s="245">
        <v>4.362318850468057</v>
      </c>
      <c r="R19" s="244">
        <v>-124786.13100819429</v>
      </c>
      <c r="S19" s="246">
        <v>37165</v>
      </c>
      <c r="T19" s="244">
        <v>-88932.899354248453</v>
      </c>
      <c r="U19" s="244">
        <v>0</v>
      </c>
      <c r="V19" s="244">
        <v>0</v>
      </c>
      <c r="W19" s="244">
        <v>0</v>
      </c>
      <c r="X19" s="244">
        <v>0</v>
      </c>
      <c r="Y19" s="244">
        <v>3741.1699158551091</v>
      </c>
      <c r="Z19" s="244">
        <v>0</v>
      </c>
      <c r="AA19" s="244">
        <v>0</v>
      </c>
      <c r="AB19" s="244">
        <v>-39594.401569800939</v>
      </c>
      <c r="AC19" s="244">
        <v>0</v>
      </c>
      <c r="AD19" s="244">
        <v>0</v>
      </c>
      <c r="AE19" s="244">
        <v>0</v>
      </c>
      <c r="AF19" s="244">
        <v>0</v>
      </c>
      <c r="AG19" s="246">
        <v>37165</v>
      </c>
      <c r="AH19" s="245">
        <v>-124786.13100819429</v>
      </c>
      <c r="AK19" s="246">
        <v>37165</v>
      </c>
      <c r="AL19" s="244">
        <v>-578.9305856593312</v>
      </c>
      <c r="AM19" s="244">
        <v>0</v>
      </c>
      <c r="AN19" s="244">
        <v>0</v>
      </c>
      <c r="AO19" s="244">
        <v>0</v>
      </c>
      <c r="AP19" s="244">
        <v>0</v>
      </c>
      <c r="AQ19" s="244">
        <v>162.47406076437548</v>
      </c>
      <c r="AR19" s="244">
        <v>0</v>
      </c>
      <c r="AS19" s="244">
        <v>0</v>
      </c>
      <c r="AT19" s="244">
        <v>-103.74454959936517</v>
      </c>
      <c r="AU19" s="244">
        <v>0</v>
      </c>
      <c r="AV19" s="244">
        <v>0</v>
      </c>
      <c r="AW19" s="244">
        <v>0</v>
      </c>
      <c r="AX19" s="244">
        <v>0</v>
      </c>
      <c r="AY19" s="246">
        <v>37165</v>
      </c>
      <c r="AZ19" s="245">
        <v>-520.20107449432089</v>
      </c>
      <c r="BB19" s="246">
        <v>37165</v>
      </c>
      <c r="BC19" s="244">
        <v>13241.900912033459</v>
      </c>
      <c r="BD19" s="244">
        <v>0</v>
      </c>
      <c r="BE19" s="244">
        <v>0</v>
      </c>
      <c r="BF19" s="244">
        <v>0</v>
      </c>
      <c r="BG19" s="244">
        <v>0</v>
      </c>
      <c r="BH19" s="244">
        <v>-3271.7968158895137</v>
      </c>
      <c r="BI19" s="244">
        <v>0</v>
      </c>
      <c r="BJ19" s="244">
        <v>0</v>
      </c>
      <c r="BK19" s="244">
        <v>2309.6457034082305</v>
      </c>
      <c r="BL19" s="244">
        <v>0</v>
      </c>
      <c r="BM19" s="244">
        <v>0</v>
      </c>
      <c r="BN19" s="244">
        <v>0</v>
      </c>
      <c r="BO19" s="244">
        <v>0</v>
      </c>
      <c r="BP19" s="246">
        <v>37165</v>
      </c>
      <c r="BQ19" s="245">
        <v>12279.749799552177</v>
      </c>
      <c r="BS19" s="246">
        <v>37165</v>
      </c>
      <c r="BT19" s="244">
        <v>0.13212710382980031</v>
      </c>
      <c r="BU19" s="244">
        <v>0</v>
      </c>
      <c r="BV19" s="244">
        <v>0</v>
      </c>
      <c r="BW19" s="244">
        <v>0</v>
      </c>
      <c r="BX19" s="244">
        <v>0</v>
      </c>
      <c r="BY19" s="244">
        <v>7.3940114284415215E-2</v>
      </c>
      <c r="BZ19" s="244">
        <v>0</v>
      </c>
      <c r="CA19" s="244">
        <v>0</v>
      </c>
      <c r="CB19" s="244">
        <v>3.6743109607309421E-2</v>
      </c>
      <c r="CC19" s="244">
        <v>0</v>
      </c>
      <c r="CD19" s="244">
        <v>0</v>
      </c>
      <c r="CE19" s="244">
        <v>0</v>
      </c>
      <c r="CF19" s="244">
        <v>0</v>
      </c>
      <c r="CG19" s="246">
        <v>37165</v>
      </c>
      <c r="CH19" s="247">
        <v>0.24281032772152494</v>
      </c>
    </row>
    <row r="20" spans="1:86" x14ac:dyDescent="0.25">
      <c r="A20" s="246">
        <v>37196</v>
      </c>
      <c r="B20" s="244">
        <v>-0.44324823249564349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6">
        <v>37196</v>
      </c>
      <c r="P20" s="245">
        <v>-0.44324823249564349</v>
      </c>
      <c r="R20" s="244">
        <v>19358.484354497588</v>
      </c>
      <c r="S20" s="246">
        <v>37196</v>
      </c>
      <c r="T20" s="244">
        <v>19358.484354497588</v>
      </c>
      <c r="U20" s="244">
        <v>0</v>
      </c>
      <c r="V20" s="244">
        <v>0</v>
      </c>
      <c r="W20" s="244">
        <v>0</v>
      </c>
      <c r="X20" s="244">
        <v>0</v>
      </c>
      <c r="Y20" s="244">
        <v>0</v>
      </c>
      <c r="Z20" s="244">
        <v>0</v>
      </c>
      <c r="AA20" s="244">
        <v>0</v>
      </c>
      <c r="AB20" s="244">
        <v>0</v>
      </c>
      <c r="AC20" s="244">
        <v>0</v>
      </c>
      <c r="AD20" s="244">
        <v>0</v>
      </c>
      <c r="AE20" s="244">
        <v>0</v>
      </c>
      <c r="AF20" s="244">
        <v>0</v>
      </c>
      <c r="AG20" s="246">
        <v>37196</v>
      </c>
      <c r="AH20" s="245">
        <v>19358.484354497588</v>
      </c>
      <c r="AK20" s="246">
        <v>37196</v>
      </c>
      <c r="AL20" s="244">
        <v>330.80095818792597</v>
      </c>
      <c r="AM20" s="244">
        <v>0</v>
      </c>
      <c r="AN20" s="244">
        <v>0</v>
      </c>
      <c r="AO20" s="244">
        <v>0</v>
      </c>
      <c r="AP20" s="244">
        <v>0</v>
      </c>
      <c r="AQ20" s="244">
        <v>0</v>
      </c>
      <c r="AR20" s="244">
        <v>0</v>
      </c>
      <c r="AS20" s="244">
        <v>0</v>
      </c>
      <c r="AT20" s="244">
        <v>0</v>
      </c>
      <c r="AU20" s="244">
        <v>0</v>
      </c>
      <c r="AV20" s="244">
        <v>0</v>
      </c>
      <c r="AW20" s="244">
        <v>0</v>
      </c>
      <c r="AX20" s="244">
        <v>0</v>
      </c>
      <c r="AY20" s="246">
        <v>37196</v>
      </c>
      <c r="AZ20" s="245">
        <v>330.80095818792597</v>
      </c>
      <c r="BB20" s="246">
        <v>37196</v>
      </c>
      <c r="BC20" s="244">
        <v>-7946.3026664123481</v>
      </c>
      <c r="BD20" s="244">
        <v>0</v>
      </c>
      <c r="BE20" s="244">
        <v>0</v>
      </c>
      <c r="BF20" s="244">
        <v>0</v>
      </c>
      <c r="BG20" s="244">
        <v>0</v>
      </c>
      <c r="BH20" s="244">
        <v>0</v>
      </c>
      <c r="BI20" s="244">
        <v>0</v>
      </c>
      <c r="BJ20" s="244">
        <v>0</v>
      </c>
      <c r="BK20" s="244">
        <v>0</v>
      </c>
      <c r="BL20" s="244">
        <v>0</v>
      </c>
      <c r="BM20" s="244">
        <v>0</v>
      </c>
      <c r="BN20" s="244">
        <v>0</v>
      </c>
      <c r="BO20" s="244">
        <v>0</v>
      </c>
      <c r="BP20" s="246">
        <v>37196</v>
      </c>
      <c r="BQ20" s="245">
        <v>-7946.3026664123481</v>
      </c>
      <c r="BS20" s="246">
        <v>37196</v>
      </c>
      <c r="BT20" s="244">
        <v>-4.314866436496928E-2</v>
      </c>
      <c r="BU20" s="244">
        <v>0</v>
      </c>
      <c r="BV20" s="244">
        <v>0</v>
      </c>
      <c r="BW20" s="244">
        <v>0</v>
      </c>
      <c r="BX20" s="244">
        <v>0</v>
      </c>
      <c r="BY20" s="244">
        <v>0</v>
      </c>
      <c r="BZ20" s="244">
        <v>0</v>
      </c>
      <c r="CA20" s="244">
        <v>0</v>
      </c>
      <c r="CB20" s="244">
        <v>0</v>
      </c>
      <c r="CC20" s="244">
        <v>0</v>
      </c>
      <c r="CD20" s="244">
        <v>0</v>
      </c>
      <c r="CE20" s="244">
        <v>0</v>
      </c>
      <c r="CF20" s="244">
        <v>0</v>
      </c>
      <c r="CG20" s="246">
        <v>37196</v>
      </c>
      <c r="CH20" s="247">
        <v>-4.314866436496928E-2</v>
      </c>
    </row>
    <row r="21" spans="1:86" x14ac:dyDescent="0.25">
      <c r="A21" s="246">
        <v>37226</v>
      </c>
      <c r="B21" s="244">
        <v>-0.28249564531399218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6">
        <v>37226</v>
      </c>
      <c r="P21" s="245">
        <v>-0.28249564531399218</v>
      </c>
      <c r="R21" s="244">
        <v>16500.216501856594</v>
      </c>
      <c r="S21" s="246">
        <v>37226</v>
      </c>
      <c r="T21" s="244">
        <v>16500.216501856594</v>
      </c>
      <c r="U21" s="244">
        <v>0</v>
      </c>
      <c r="V21" s="244">
        <v>0</v>
      </c>
      <c r="W21" s="244">
        <v>0</v>
      </c>
      <c r="X21" s="244">
        <v>0</v>
      </c>
      <c r="Y21" s="244">
        <v>0</v>
      </c>
      <c r="Z21" s="244">
        <v>0</v>
      </c>
      <c r="AA21" s="244">
        <v>0</v>
      </c>
      <c r="AB21" s="244">
        <v>0</v>
      </c>
      <c r="AC21" s="244">
        <v>0</v>
      </c>
      <c r="AD21" s="244">
        <v>0</v>
      </c>
      <c r="AE21" s="244">
        <v>0</v>
      </c>
      <c r="AF21" s="244">
        <v>0</v>
      </c>
      <c r="AG21" s="246">
        <v>37226</v>
      </c>
      <c r="AH21" s="245">
        <v>16500.216501856594</v>
      </c>
      <c r="AK21" s="246">
        <v>37226</v>
      </c>
      <c r="AL21" s="244">
        <v>227.75288645406548</v>
      </c>
      <c r="AM21" s="244">
        <v>0</v>
      </c>
      <c r="AN21" s="244">
        <v>0</v>
      </c>
      <c r="AO21" s="244">
        <v>0</v>
      </c>
      <c r="AP21" s="244">
        <v>0</v>
      </c>
      <c r="AQ21" s="244">
        <v>0</v>
      </c>
      <c r="AR21" s="244">
        <v>0</v>
      </c>
      <c r="AS21" s="244">
        <v>0</v>
      </c>
      <c r="AT21" s="244">
        <v>0</v>
      </c>
      <c r="AU21" s="244">
        <v>0</v>
      </c>
      <c r="AV21" s="244">
        <v>0</v>
      </c>
      <c r="AW21" s="244">
        <v>0</v>
      </c>
      <c r="AX21" s="244">
        <v>0</v>
      </c>
      <c r="AY21" s="246">
        <v>37226</v>
      </c>
      <c r="AZ21" s="245">
        <v>227.75288645406548</v>
      </c>
      <c r="BB21" s="246">
        <v>37226</v>
      </c>
      <c r="BC21" s="244">
        <v>-6629.8455153000668</v>
      </c>
      <c r="BD21" s="244">
        <v>0</v>
      </c>
      <c r="BE21" s="244">
        <v>0</v>
      </c>
      <c r="BF21" s="244">
        <v>0</v>
      </c>
      <c r="BG21" s="244">
        <v>0</v>
      </c>
      <c r="BH21" s="244">
        <v>0</v>
      </c>
      <c r="BI21" s="244">
        <v>0</v>
      </c>
      <c r="BJ21" s="244">
        <v>0</v>
      </c>
      <c r="BK21" s="244">
        <v>0</v>
      </c>
      <c r="BL21" s="244">
        <v>0</v>
      </c>
      <c r="BM21" s="244">
        <v>0</v>
      </c>
      <c r="BN21" s="244">
        <v>0</v>
      </c>
      <c r="BO21" s="244">
        <v>0</v>
      </c>
      <c r="BP21" s="246">
        <v>37226</v>
      </c>
      <c r="BQ21" s="245">
        <v>-6629.8455153000668</v>
      </c>
      <c r="BS21" s="246">
        <v>37226</v>
      </c>
      <c r="BT21" s="244">
        <v>-7.9388377807316002E-2</v>
      </c>
      <c r="BU21" s="244">
        <v>0</v>
      </c>
      <c r="BV21" s="244">
        <v>0</v>
      </c>
      <c r="BW21" s="244">
        <v>0</v>
      </c>
      <c r="BX21" s="244">
        <v>0</v>
      </c>
      <c r="BY21" s="244">
        <v>0</v>
      </c>
      <c r="BZ21" s="244">
        <v>0</v>
      </c>
      <c r="CA21" s="244">
        <v>0</v>
      </c>
      <c r="CB21" s="244">
        <v>0</v>
      </c>
      <c r="CC21" s="244">
        <v>0</v>
      </c>
      <c r="CD21" s="244">
        <v>0</v>
      </c>
      <c r="CE21" s="244">
        <v>0</v>
      </c>
      <c r="CF21" s="244">
        <v>0</v>
      </c>
      <c r="CG21" s="246">
        <v>37226</v>
      </c>
      <c r="CH21" s="247">
        <v>-7.9388377807316002E-2</v>
      </c>
    </row>
    <row r="22" spans="1:86" x14ac:dyDescent="0.25">
      <c r="A22" s="246">
        <v>37257</v>
      </c>
      <c r="B22" s="244">
        <v>-0.20069939081998145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6">
        <v>37257</v>
      </c>
      <c r="P22" s="245">
        <v>-0.20069939081998145</v>
      </c>
      <c r="R22" s="244">
        <v>13860.278250844836</v>
      </c>
      <c r="S22" s="246">
        <v>37257</v>
      </c>
      <c r="T22" s="244">
        <v>13860.278250844836</v>
      </c>
      <c r="U22" s="244">
        <v>0</v>
      </c>
      <c r="V22" s="244">
        <v>0</v>
      </c>
      <c r="W22" s="244">
        <v>0</v>
      </c>
      <c r="X22" s="244">
        <v>0</v>
      </c>
      <c r="Y22" s="244">
        <v>0</v>
      </c>
      <c r="Z22" s="244">
        <v>0</v>
      </c>
      <c r="AA22" s="244">
        <v>0</v>
      </c>
      <c r="AB22" s="244">
        <v>0</v>
      </c>
      <c r="AC22" s="244">
        <v>0</v>
      </c>
      <c r="AD22" s="244">
        <v>0</v>
      </c>
      <c r="AE22" s="244">
        <v>0</v>
      </c>
      <c r="AF22" s="244">
        <v>0</v>
      </c>
      <c r="AG22" s="246">
        <v>37257</v>
      </c>
      <c r="AH22" s="245">
        <v>13860.278250844836</v>
      </c>
      <c r="AK22" s="246">
        <v>37257</v>
      </c>
      <c r="AL22" s="244">
        <v>144.55463510246565</v>
      </c>
      <c r="AM22" s="244">
        <v>0</v>
      </c>
      <c r="AN22" s="244">
        <v>0</v>
      </c>
      <c r="AO22" s="244">
        <v>0</v>
      </c>
      <c r="AP22" s="244">
        <v>0</v>
      </c>
      <c r="AQ22" s="244">
        <v>0</v>
      </c>
      <c r="AR22" s="244">
        <v>0</v>
      </c>
      <c r="AS22" s="244">
        <v>0</v>
      </c>
      <c r="AT22" s="244">
        <v>0</v>
      </c>
      <c r="AU22" s="244">
        <v>0</v>
      </c>
      <c r="AV22" s="244">
        <v>0</v>
      </c>
      <c r="AW22" s="244">
        <v>0</v>
      </c>
      <c r="AX22" s="244">
        <v>0</v>
      </c>
      <c r="AY22" s="246">
        <v>37257</v>
      </c>
      <c r="AZ22" s="245">
        <v>144.55463510246565</v>
      </c>
      <c r="BB22" s="246">
        <v>37257</v>
      </c>
      <c r="BC22" s="244">
        <v>-5451.4344127105851</v>
      </c>
      <c r="BD22" s="244">
        <v>0</v>
      </c>
      <c r="BE22" s="244">
        <v>0</v>
      </c>
      <c r="BF22" s="244">
        <v>0</v>
      </c>
      <c r="BG22" s="244">
        <v>0</v>
      </c>
      <c r="BH22" s="244">
        <v>0</v>
      </c>
      <c r="BI22" s="244">
        <v>0</v>
      </c>
      <c r="BJ22" s="244">
        <v>0</v>
      </c>
      <c r="BK22" s="244">
        <v>0</v>
      </c>
      <c r="BL22" s="244">
        <v>0</v>
      </c>
      <c r="BM22" s="244">
        <v>0</v>
      </c>
      <c r="BN22" s="244">
        <v>0</v>
      </c>
      <c r="BO22" s="244">
        <v>0</v>
      </c>
      <c r="BP22" s="246">
        <v>37257</v>
      </c>
      <c r="BQ22" s="245">
        <v>-5451.4344127105851</v>
      </c>
      <c r="BS22" s="246">
        <v>37257</v>
      </c>
      <c r="BT22" s="244">
        <v>-8.2225984838728949E-2</v>
      </c>
      <c r="BU22" s="244">
        <v>0</v>
      </c>
      <c r="BV22" s="244">
        <v>0</v>
      </c>
      <c r="BW22" s="244">
        <v>0</v>
      </c>
      <c r="BX22" s="244">
        <v>0</v>
      </c>
      <c r="BY22" s="244">
        <v>0</v>
      </c>
      <c r="BZ22" s="244">
        <v>0</v>
      </c>
      <c r="CA22" s="244">
        <v>0</v>
      </c>
      <c r="CB22" s="244">
        <v>0</v>
      </c>
      <c r="CC22" s="244">
        <v>0</v>
      </c>
      <c r="CD22" s="244">
        <v>0</v>
      </c>
      <c r="CE22" s="244">
        <v>0</v>
      </c>
      <c r="CF22" s="244">
        <v>0</v>
      </c>
      <c r="CG22" s="246">
        <v>37257</v>
      </c>
      <c r="CH22" s="247">
        <v>-8.2225984838728949E-2</v>
      </c>
    </row>
    <row r="23" spans="1:86" x14ac:dyDescent="0.25">
      <c r="A23" s="246">
        <v>37288</v>
      </c>
      <c r="B23" s="244">
        <v>-0.20135800229112594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6">
        <v>37288</v>
      </c>
      <c r="P23" s="245">
        <v>-0.20135800229112594</v>
      </c>
      <c r="R23" s="244">
        <v>12685.317611126608</v>
      </c>
      <c r="S23" s="246">
        <v>37288</v>
      </c>
      <c r="T23" s="244">
        <v>12685.317611126608</v>
      </c>
      <c r="U23" s="244">
        <v>0</v>
      </c>
      <c r="V23" s="244">
        <v>0</v>
      </c>
      <c r="W23" s="244">
        <v>0</v>
      </c>
      <c r="X23" s="244">
        <v>0</v>
      </c>
      <c r="Y23" s="244">
        <v>0</v>
      </c>
      <c r="Z23" s="244">
        <v>0</v>
      </c>
      <c r="AA23" s="244">
        <v>0</v>
      </c>
      <c r="AB23" s="244">
        <v>0</v>
      </c>
      <c r="AC23" s="244">
        <v>0</v>
      </c>
      <c r="AD23" s="244">
        <v>0</v>
      </c>
      <c r="AE23" s="244">
        <v>0</v>
      </c>
      <c r="AF23" s="244">
        <v>0</v>
      </c>
      <c r="AG23" s="246">
        <v>37288</v>
      </c>
      <c r="AH23" s="245">
        <v>12685.317611126608</v>
      </c>
      <c r="AK23" s="246">
        <v>37288</v>
      </c>
      <c r="AL23" s="244">
        <v>118.68362829474751</v>
      </c>
      <c r="AM23" s="244">
        <v>0</v>
      </c>
      <c r="AN23" s="244">
        <v>0</v>
      </c>
      <c r="AO23" s="244">
        <v>0</v>
      </c>
      <c r="AP23" s="244">
        <v>0</v>
      </c>
      <c r="AQ23" s="244">
        <v>0</v>
      </c>
      <c r="AR23" s="244">
        <v>0</v>
      </c>
      <c r="AS23" s="244">
        <v>0</v>
      </c>
      <c r="AT23" s="244">
        <v>0</v>
      </c>
      <c r="AU23" s="244">
        <v>0</v>
      </c>
      <c r="AV23" s="244">
        <v>0</v>
      </c>
      <c r="AW23" s="244">
        <v>0</v>
      </c>
      <c r="AX23" s="244">
        <v>0</v>
      </c>
      <c r="AY23" s="246">
        <v>37288</v>
      </c>
      <c r="AZ23" s="245">
        <v>118.68362829474751</v>
      </c>
      <c r="BB23" s="246">
        <v>37288</v>
      </c>
      <c r="BC23" s="244">
        <v>-5339.9904101446245</v>
      </c>
      <c r="BD23" s="244">
        <v>0</v>
      </c>
      <c r="BE23" s="244">
        <v>0</v>
      </c>
      <c r="BF23" s="244">
        <v>0</v>
      </c>
      <c r="BG23" s="244">
        <v>0</v>
      </c>
      <c r="BH23" s="244">
        <v>0</v>
      </c>
      <c r="BI23" s="244">
        <v>0</v>
      </c>
      <c r="BJ23" s="244">
        <v>0</v>
      </c>
      <c r="BK23" s="244">
        <v>0</v>
      </c>
      <c r="BL23" s="244">
        <v>0</v>
      </c>
      <c r="BM23" s="244">
        <v>0</v>
      </c>
      <c r="BN23" s="244">
        <v>0</v>
      </c>
      <c r="BO23" s="244">
        <v>0</v>
      </c>
      <c r="BP23" s="246">
        <v>37288</v>
      </c>
      <c r="BQ23" s="245">
        <v>-5339.9904101446245</v>
      </c>
      <c r="BS23" s="246">
        <v>37288</v>
      </c>
      <c r="BT23" s="244">
        <v>-8.4142100847706514E-2</v>
      </c>
      <c r="BU23" s="244">
        <v>0</v>
      </c>
      <c r="BV23" s="244">
        <v>0</v>
      </c>
      <c r="BW23" s="244">
        <v>0</v>
      </c>
      <c r="BX23" s="244">
        <v>0</v>
      </c>
      <c r="BY23" s="244">
        <v>0</v>
      </c>
      <c r="BZ23" s="244">
        <v>0</v>
      </c>
      <c r="CA23" s="244">
        <v>0</v>
      </c>
      <c r="CB23" s="244">
        <v>0</v>
      </c>
      <c r="CC23" s="244">
        <v>0</v>
      </c>
      <c r="CD23" s="244">
        <v>0</v>
      </c>
      <c r="CE23" s="244">
        <v>0</v>
      </c>
      <c r="CF23" s="244">
        <v>0</v>
      </c>
      <c r="CG23" s="246">
        <v>37288</v>
      </c>
      <c r="CH23" s="247">
        <v>-8.4142100847706514E-2</v>
      </c>
    </row>
    <row r="24" spans="1:86" x14ac:dyDescent="0.25">
      <c r="A24" s="246">
        <v>37316</v>
      </c>
      <c r="B24" s="244">
        <v>-0.40936725402818896</v>
      </c>
      <c r="C24" s="244">
        <v>0</v>
      </c>
      <c r="D24" s="244">
        <v>0</v>
      </c>
      <c r="E24" s="244">
        <v>0</v>
      </c>
      <c r="F24" s="244">
        <v>0</v>
      </c>
      <c r="G24" s="244">
        <v>0</v>
      </c>
      <c r="H24" s="244">
        <v>0</v>
      </c>
      <c r="I24" s="244">
        <v>0</v>
      </c>
      <c r="J24" s="244">
        <v>0</v>
      </c>
      <c r="K24" s="244">
        <v>0</v>
      </c>
      <c r="L24" s="244">
        <v>0</v>
      </c>
      <c r="M24" s="244">
        <v>0</v>
      </c>
      <c r="N24" s="244">
        <v>0</v>
      </c>
      <c r="O24" s="246">
        <v>37316</v>
      </c>
      <c r="P24" s="245">
        <v>-0.40936725402818896</v>
      </c>
      <c r="R24" s="244">
        <v>17066.176584601355</v>
      </c>
      <c r="S24" s="246">
        <v>37316</v>
      </c>
      <c r="T24" s="244">
        <v>17066.176584601355</v>
      </c>
      <c r="U24" s="244">
        <v>0</v>
      </c>
      <c r="V24" s="244">
        <v>0</v>
      </c>
      <c r="W24" s="244">
        <v>0</v>
      </c>
      <c r="X24" s="244">
        <v>0</v>
      </c>
      <c r="Y24" s="244">
        <v>0</v>
      </c>
      <c r="Z24" s="244">
        <v>0</v>
      </c>
      <c r="AA24" s="244">
        <v>0</v>
      </c>
      <c r="AB24" s="244">
        <v>0</v>
      </c>
      <c r="AC24" s="244">
        <v>0</v>
      </c>
      <c r="AD24" s="244">
        <v>0</v>
      </c>
      <c r="AE24" s="244">
        <v>0</v>
      </c>
      <c r="AF24" s="244">
        <v>0</v>
      </c>
      <c r="AG24" s="246">
        <v>37316</v>
      </c>
      <c r="AH24" s="245">
        <v>17066.176584601355</v>
      </c>
      <c r="AK24" s="246">
        <v>37316</v>
      </c>
      <c r="AL24" s="244">
        <v>222.07453058049913</v>
      </c>
      <c r="AM24" s="244">
        <v>0</v>
      </c>
      <c r="AN24" s="244">
        <v>0</v>
      </c>
      <c r="AO24" s="244">
        <v>0</v>
      </c>
      <c r="AP24" s="244">
        <v>0</v>
      </c>
      <c r="AQ24" s="244">
        <v>0</v>
      </c>
      <c r="AR24" s="244">
        <v>0</v>
      </c>
      <c r="AS24" s="244">
        <v>0</v>
      </c>
      <c r="AT24" s="244">
        <v>0</v>
      </c>
      <c r="AU24" s="244">
        <v>0</v>
      </c>
      <c r="AV24" s="244">
        <v>0</v>
      </c>
      <c r="AW24" s="244">
        <v>0</v>
      </c>
      <c r="AX24" s="244">
        <v>0</v>
      </c>
      <c r="AY24" s="246">
        <v>37316</v>
      </c>
      <c r="AZ24" s="245">
        <v>222.07453058049913</v>
      </c>
      <c r="BB24" s="246">
        <v>37316</v>
      </c>
      <c r="BC24" s="244">
        <v>-8103.8678537227479</v>
      </c>
      <c r="BD24" s="244">
        <v>0</v>
      </c>
      <c r="BE24" s="244">
        <v>0</v>
      </c>
      <c r="BF24" s="244">
        <v>0</v>
      </c>
      <c r="BG24" s="244">
        <v>0</v>
      </c>
      <c r="BH24" s="244">
        <v>0</v>
      </c>
      <c r="BI24" s="244">
        <v>0</v>
      </c>
      <c r="BJ24" s="244">
        <v>0</v>
      </c>
      <c r="BK24" s="244">
        <v>0</v>
      </c>
      <c r="BL24" s="244">
        <v>0</v>
      </c>
      <c r="BM24" s="244">
        <v>0</v>
      </c>
      <c r="BN24" s="244">
        <v>0</v>
      </c>
      <c r="BO24" s="244">
        <v>0</v>
      </c>
      <c r="BP24" s="246">
        <v>37316</v>
      </c>
      <c r="BQ24" s="245">
        <v>-8103.8678537227479</v>
      </c>
      <c r="BS24" s="246">
        <v>37316</v>
      </c>
      <c r="BT24" s="244">
        <v>-6.0058656323746074E-2</v>
      </c>
      <c r="BU24" s="244">
        <v>0</v>
      </c>
      <c r="BV24" s="244">
        <v>0</v>
      </c>
      <c r="BW24" s="244">
        <v>0</v>
      </c>
      <c r="BX24" s="244">
        <v>0</v>
      </c>
      <c r="BY24" s="244">
        <v>0</v>
      </c>
      <c r="BZ24" s="244">
        <v>0</v>
      </c>
      <c r="CA24" s="244">
        <v>0</v>
      </c>
      <c r="CB24" s="244">
        <v>0</v>
      </c>
      <c r="CC24" s="244">
        <v>0</v>
      </c>
      <c r="CD24" s="244">
        <v>0</v>
      </c>
      <c r="CE24" s="244">
        <v>0</v>
      </c>
      <c r="CF24" s="244">
        <v>0</v>
      </c>
      <c r="CG24" s="246">
        <v>37316</v>
      </c>
      <c r="CH24" s="247">
        <v>-6.0058656323746074E-2</v>
      </c>
    </row>
    <row r="25" spans="1:86" x14ac:dyDescent="0.25">
      <c r="A25" s="246">
        <v>37347</v>
      </c>
      <c r="B25" s="244">
        <v>0</v>
      </c>
      <c r="C25" s="244">
        <v>0</v>
      </c>
      <c r="D25" s="244">
        <v>0</v>
      </c>
      <c r="E25" s="244">
        <v>0</v>
      </c>
      <c r="F25" s="244">
        <v>0</v>
      </c>
      <c r="G25" s="244">
        <v>0</v>
      </c>
      <c r="H25" s="244">
        <v>0</v>
      </c>
      <c r="I25" s="244">
        <v>0</v>
      </c>
      <c r="J25" s="244">
        <v>0</v>
      </c>
      <c r="K25" s="244">
        <v>0</v>
      </c>
      <c r="L25" s="244">
        <v>0</v>
      </c>
      <c r="M25" s="244">
        <v>0</v>
      </c>
      <c r="N25" s="244">
        <v>0</v>
      </c>
      <c r="O25" s="246">
        <v>37347</v>
      </c>
      <c r="P25" s="245">
        <v>0</v>
      </c>
      <c r="R25" s="244">
        <v>0</v>
      </c>
      <c r="S25" s="246">
        <v>37347</v>
      </c>
      <c r="T25" s="244">
        <v>0</v>
      </c>
      <c r="U25" s="244">
        <v>0</v>
      </c>
      <c r="V25" s="244">
        <v>0</v>
      </c>
      <c r="W25" s="244">
        <v>0</v>
      </c>
      <c r="X25" s="244">
        <v>0</v>
      </c>
      <c r="Y25" s="244">
        <v>0</v>
      </c>
      <c r="Z25" s="244">
        <v>0</v>
      </c>
      <c r="AA25" s="244">
        <v>0</v>
      </c>
      <c r="AB25" s="244">
        <v>0</v>
      </c>
      <c r="AC25" s="244">
        <v>0</v>
      </c>
      <c r="AD25" s="244">
        <v>0</v>
      </c>
      <c r="AE25" s="244">
        <v>0</v>
      </c>
      <c r="AF25" s="244">
        <v>0</v>
      </c>
      <c r="AG25" s="246">
        <v>37347</v>
      </c>
      <c r="AH25" s="245">
        <v>0</v>
      </c>
      <c r="AK25" s="246">
        <v>37347</v>
      </c>
      <c r="AL25" s="244">
        <v>0</v>
      </c>
      <c r="AM25" s="244">
        <v>0</v>
      </c>
      <c r="AN25" s="244">
        <v>0</v>
      </c>
      <c r="AO25" s="244">
        <v>0</v>
      </c>
      <c r="AP25" s="244">
        <v>0</v>
      </c>
      <c r="AQ25" s="244">
        <v>0</v>
      </c>
      <c r="AR25" s="244">
        <v>0</v>
      </c>
      <c r="AS25" s="244">
        <v>0</v>
      </c>
      <c r="AT25" s="244">
        <v>0</v>
      </c>
      <c r="AU25" s="244">
        <v>0</v>
      </c>
      <c r="AV25" s="244">
        <v>0</v>
      </c>
      <c r="AW25" s="244">
        <v>0</v>
      </c>
      <c r="AX25" s="244">
        <v>0</v>
      </c>
      <c r="AY25" s="246">
        <v>37347</v>
      </c>
      <c r="AZ25" s="245">
        <v>0</v>
      </c>
      <c r="BB25" s="246">
        <v>37347</v>
      </c>
      <c r="BC25" s="244">
        <v>0</v>
      </c>
      <c r="BD25" s="244">
        <v>0</v>
      </c>
      <c r="BE25" s="244">
        <v>0</v>
      </c>
      <c r="BF25" s="244">
        <v>0</v>
      </c>
      <c r="BG25" s="244">
        <v>0</v>
      </c>
      <c r="BH25" s="244">
        <v>0</v>
      </c>
      <c r="BI25" s="244">
        <v>0</v>
      </c>
      <c r="BJ25" s="244">
        <v>0</v>
      </c>
      <c r="BK25" s="244">
        <v>0</v>
      </c>
      <c r="BL25" s="244">
        <v>0</v>
      </c>
      <c r="BM25" s="244">
        <v>0</v>
      </c>
      <c r="BN25" s="244">
        <v>0</v>
      </c>
      <c r="BO25" s="244">
        <v>0</v>
      </c>
      <c r="BP25" s="246">
        <v>37347</v>
      </c>
      <c r="BQ25" s="245">
        <v>0</v>
      </c>
      <c r="BS25" s="246">
        <v>37347</v>
      </c>
      <c r="BT25" s="244">
        <v>0</v>
      </c>
      <c r="BU25" s="244">
        <v>0</v>
      </c>
      <c r="BV25" s="244">
        <v>0</v>
      </c>
      <c r="BW25" s="244">
        <v>0</v>
      </c>
      <c r="BX25" s="244">
        <v>0</v>
      </c>
      <c r="BY25" s="244">
        <v>0</v>
      </c>
      <c r="BZ25" s="244">
        <v>0</v>
      </c>
      <c r="CA25" s="244">
        <v>0</v>
      </c>
      <c r="CB25" s="244">
        <v>0</v>
      </c>
      <c r="CC25" s="244">
        <v>0</v>
      </c>
      <c r="CD25" s="244">
        <v>0</v>
      </c>
      <c r="CE25" s="244">
        <v>0</v>
      </c>
      <c r="CF25" s="244">
        <v>0</v>
      </c>
      <c r="CG25" s="246">
        <v>37347</v>
      </c>
      <c r="CH25" s="247">
        <v>0</v>
      </c>
    </row>
    <row r="26" spans="1:86" x14ac:dyDescent="0.25">
      <c r="A26" s="246">
        <v>37377</v>
      </c>
      <c r="B26" s="244">
        <v>0</v>
      </c>
      <c r="C26" s="244">
        <v>0</v>
      </c>
      <c r="D26" s="244">
        <v>0</v>
      </c>
      <c r="E26" s="244">
        <v>0</v>
      </c>
      <c r="F26" s="244">
        <v>0</v>
      </c>
      <c r="G26" s="244">
        <v>0</v>
      </c>
      <c r="H26" s="244">
        <v>0</v>
      </c>
      <c r="I26" s="244">
        <v>0</v>
      </c>
      <c r="J26" s="244">
        <v>0</v>
      </c>
      <c r="K26" s="244">
        <v>0</v>
      </c>
      <c r="L26" s="244">
        <v>0</v>
      </c>
      <c r="M26" s="244">
        <v>0</v>
      </c>
      <c r="N26" s="244">
        <v>0</v>
      </c>
      <c r="O26" s="246">
        <v>37377</v>
      </c>
      <c r="P26" s="245">
        <v>0</v>
      </c>
      <c r="S26" s="246">
        <v>37377</v>
      </c>
      <c r="T26" s="244">
        <v>0</v>
      </c>
      <c r="U26" s="244">
        <v>0</v>
      </c>
      <c r="V26" s="244">
        <v>0</v>
      </c>
      <c r="W26" s="244">
        <v>0</v>
      </c>
      <c r="X26" s="244">
        <v>0</v>
      </c>
      <c r="Y26" s="244">
        <v>0</v>
      </c>
      <c r="Z26" s="244">
        <v>0</v>
      </c>
      <c r="AA26" s="244">
        <v>0</v>
      </c>
      <c r="AB26" s="244">
        <v>0</v>
      </c>
      <c r="AC26" s="244">
        <v>0</v>
      </c>
      <c r="AD26" s="244">
        <v>0</v>
      </c>
      <c r="AE26" s="244">
        <v>0</v>
      </c>
      <c r="AF26" s="244">
        <v>0</v>
      </c>
      <c r="AG26" s="246">
        <v>37377</v>
      </c>
      <c r="AH26" s="245">
        <v>0</v>
      </c>
      <c r="AK26" s="246">
        <v>37377</v>
      </c>
      <c r="AL26" s="244">
        <v>0</v>
      </c>
      <c r="AM26" s="244">
        <v>0</v>
      </c>
      <c r="AN26" s="244">
        <v>0</v>
      </c>
      <c r="AO26" s="244">
        <v>0</v>
      </c>
      <c r="AP26" s="244">
        <v>0</v>
      </c>
      <c r="AQ26" s="244">
        <v>0</v>
      </c>
      <c r="AR26" s="244">
        <v>0</v>
      </c>
      <c r="AS26" s="244">
        <v>0</v>
      </c>
      <c r="AT26" s="244">
        <v>0</v>
      </c>
      <c r="AU26" s="244">
        <v>0</v>
      </c>
      <c r="AV26" s="244">
        <v>0</v>
      </c>
      <c r="AW26" s="244">
        <v>0</v>
      </c>
      <c r="AX26" s="244">
        <v>0</v>
      </c>
      <c r="AY26" s="246">
        <v>37377</v>
      </c>
      <c r="AZ26" s="245">
        <v>0</v>
      </c>
      <c r="BB26" s="246">
        <v>37377</v>
      </c>
      <c r="BC26" s="244">
        <v>0</v>
      </c>
      <c r="BD26" s="244">
        <v>0</v>
      </c>
      <c r="BE26" s="244">
        <v>0</v>
      </c>
      <c r="BF26" s="244">
        <v>0</v>
      </c>
      <c r="BG26" s="244">
        <v>0</v>
      </c>
      <c r="BH26" s="244">
        <v>0</v>
      </c>
      <c r="BI26" s="244">
        <v>0</v>
      </c>
      <c r="BJ26" s="244">
        <v>0</v>
      </c>
      <c r="BK26" s="244">
        <v>0</v>
      </c>
      <c r="BL26" s="244">
        <v>0</v>
      </c>
      <c r="BM26" s="244">
        <v>0</v>
      </c>
      <c r="BN26" s="244">
        <v>0</v>
      </c>
      <c r="BO26" s="244">
        <v>0</v>
      </c>
      <c r="BP26" s="246">
        <v>37377</v>
      </c>
      <c r="BQ26" s="245">
        <v>0</v>
      </c>
      <c r="BS26" s="246">
        <v>37377</v>
      </c>
      <c r="BT26" s="244">
        <v>0</v>
      </c>
      <c r="BU26" s="244">
        <v>0</v>
      </c>
      <c r="BV26" s="244">
        <v>0</v>
      </c>
      <c r="BW26" s="244">
        <v>0</v>
      </c>
      <c r="BX26" s="244">
        <v>0</v>
      </c>
      <c r="BY26" s="244">
        <v>0</v>
      </c>
      <c r="BZ26" s="244">
        <v>0</v>
      </c>
      <c r="CA26" s="244">
        <v>0</v>
      </c>
      <c r="CB26" s="244">
        <v>0</v>
      </c>
      <c r="CC26" s="244">
        <v>0</v>
      </c>
      <c r="CD26" s="244">
        <v>0</v>
      </c>
      <c r="CE26" s="244">
        <v>0</v>
      </c>
      <c r="CF26" s="244">
        <v>0</v>
      </c>
      <c r="CG26" s="246">
        <v>37377</v>
      </c>
      <c r="CH26" s="245">
        <v>0</v>
      </c>
    </row>
    <row r="27" spans="1:86" x14ac:dyDescent="0.25">
      <c r="A27" s="246">
        <v>37408</v>
      </c>
      <c r="B27" s="244">
        <v>0</v>
      </c>
      <c r="C27" s="244">
        <v>0</v>
      </c>
      <c r="D27" s="244">
        <v>0</v>
      </c>
      <c r="E27" s="244">
        <v>0</v>
      </c>
      <c r="F27" s="244">
        <v>0</v>
      </c>
      <c r="G27" s="244">
        <v>0</v>
      </c>
      <c r="H27" s="244">
        <v>0</v>
      </c>
      <c r="I27" s="244">
        <v>0</v>
      </c>
      <c r="J27" s="244">
        <v>0</v>
      </c>
      <c r="K27" s="244">
        <v>0</v>
      </c>
      <c r="L27" s="244">
        <v>0</v>
      </c>
      <c r="M27" s="244">
        <v>0</v>
      </c>
      <c r="N27" s="244">
        <v>0</v>
      </c>
      <c r="O27" s="246">
        <v>37408</v>
      </c>
      <c r="P27" s="245">
        <v>0</v>
      </c>
      <c r="S27" s="246">
        <v>37408</v>
      </c>
      <c r="T27" s="244">
        <v>0</v>
      </c>
      <c r="U27" s="244">
        <v>0</v>
      </c>
      <c r="V27" s="244">
        <v>0</v>
      </c>
      <c r="W27" s="244">
        <v>0</v>
      </c>
      <c r="X27" s="244">
        <v>0</v>
      </c>
      <c r="Y27" s="244">
        <v>0</v>
      </c>
      <c r="Z27" s="244">
        <v>0</v>
      </c>
      <c r="AA27" s="244">
        <v>0</v>
      </c>
      <c r="AB27" s="244">
        <v>0</v>
      </c>
      <c r="AC27" s="244">
        <v>0</v>
      </c>
      <c r="AD27" s="244">
        <v>0</v>
      </c>
      <c r="AE27" s="244">
        <v>0</v>
      </c>
      <c r="AF27" s="244">
        <v>0</v>
      </c>
      <c r="AG27" s="246">
        <v>37408</v>
      </c>
      <c r="AH27" s="245">
        <v>0</v>
      </c>
      <c r="AK27" s="246">
        <v>37408</v>
      </c>
      <c r="AL27" s="244">
        <v>0</v>
      </c>
      <c r="AM27" s="244">
        <v>0</v>
      </c>
      <c r="AN27" s="244">
        <v>0</v>
      </c>
      <c r="AO27" s="244">
        <v>0</v>
      </c>
      <c r="AP27" s="244">
        <v>0</v>
      </c>
      <c r="AQ27" s="244">
        <v>0</v>
      </c>
      <c r="AR27" s="244">
        <v>0</v>
      </c>
      <c r="AS27" s="244">
        <v>0</v>
      </c>
      <c r="AT27" s="244">
        <v>0</v>
      </c>
      <c r="AU27" s="244">
        <v>0</v>
      </c>
      <c r="AV27" s="244">
        <v>0</v>
      </c>
      <c r="AW27" s="244">
        <v>0</v>
      </c>
      <c r="AX27" s="244">
        <v>0</v>
      </c>
      <c r="AY27" s="246">
        <v>37408</v>
      </c>
      <c r="AZ27" s="245">
        <v>0</v>
      </c>
      <c r="BB27" s="246">
        <v>37408</v>
      </c>
      <c r="BC27" s="244">
        <v>0</v>
      </c>
      <c r="BD27" s="244">
        <v>0</v>
      </c>
      <c r="BE27" s="244">
        <v>0</v>
      </c>
      <c r="BF27" s="244">
        <v>0</v>
      </c>
      <c r="BG27" s="244">
        <v>0</v>
      </c>
      <c r="BH27" s="244">
        <v>0</v>
      </c>
      <c r="BI27" s="244">
        <v>0</v>
      </c>
      <c r="BJ27" s="244">
        <v>0</v>
      </c>
      <c r="BK27" s="244">
        <v>0</v>
      </c>
      <c r="BL27" s="244">
        <v>0</v>
      </c>
      <c r="BM27" s="244">
        <v>0</v>
      </c>
      <c r="BN27" s="244">
        <v>0</v>
      </c>
      <c r="BO27" s="244">
        <v>0</v>
      </c>
      <c r="BP27" s="246">
        <v>37408</v>
      </c>
      <c r="BQ27" s="245">
        <v>0</v>
      </c>
      <c r="BS27" s="246">
        <v>37408</v>
      </c>
      <c r="BT27" s="244">
        <v>0</v>
      </c>
      <c r="BU27" s="244">
        <v>0</v>
      </c>
      <c r="BV27" s="244">
        <v>0</v>
      </c>
      <c r="BW27" s="244">
        <v>0</v>
      </c>
      <c r="BX27" s="244">
        <v>0</v>
      </c>
      <c r="BY27" s="244">
        <v>0</v>
      </c>
      <c r="BZ27" s="244">
        <v>0</v>
      </c>
      <c r="CA27" s="244">
        <v>0</v>
      </c>
      <c r="CB27" s="244">
        <v>0</v>
      </c>
      <c r="CC27" s="244">
        <v>0</v>
      </c>
      <c r="CD27" s="244">
        <v>0</v>
      </c>
      <c r="CE27" s="244">
        <v>0</v>
      </c>
      <c r="CF27" s="244">
        <v>0</v>
      </c>
      <c r="CG27" s="246">
        <v>37408</v>
      </c>
      <c r="CH27" s="245">
        <v>0</v>
      </c>
    </row>
    <row r="28" spans="1:86" x14ac:dyDescent="0.25">
      <c r="A28" s="246">
        <v>37438</v>
      </c>
      <c r="B28" s="244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6">
        <v>37438</v>
      </c>
      <c r="P28" s="245">
        <v>0</v>
      </c>
      <c r="S28" s="246">
        <v>37438</v>
      </c>
      <c r="T28" s="244">
        <v>0</v>
      </c>
      <c r="U28" s="244">
        <v>0</v>
      </c>
      <c r="V28" s="244">
        <v>0</v>
      </c>
      <c r="W28" s="244">
        <v>0</v>
      </c>
      <c r="X28" s="244">
        <v>0</v>
      </c>
      <c r="Y28" s="244">
        <v>0</v>
      </c>
      <c r="Z28" s="244">
        <v>0</v>
      </c>
      <c r="AA28" s="244">
        <v>0</v>
      </c>
      <c r="AB28" s="244">
        <v>0</v>
      </c>
      <c r="AC28" s="244">
        <v>0</v>
      </c>
      <c r="AD28" s="244">
        <v>0</v>
      </c>
      <c r="AE28" s="244">
        <v>0</v>
      </c>
      <c r="AF28" s="244">
        <v>0</v>
      </c>
      <c r="AG28" s="246">
        <v>37438</v>
      </c>
      <c r="AH28" s="245">
        <v>0</v>
      </c>
      <c r="AK28" s="246">
        <v>37438</v>
      </c>
      <c r="AL28" s="244">
        <v>0</v>
      </c>
      <c r="AM28" s="244">
        <v>0</v>
      </c>
      <c r="AN28" s="244">
        <v>0</v>
      </c>
      <c r="AO28" s="244">
        <v>0</v>
      </c>
      <c r="AP28" s="244">
        <v>0</v>
      </c>
      <c r="AQ28" s="244">
        <v>0</v>
      </c>
      <c r="AR28" s="244">
        <v>0</v>
      </c>
      <c r="AS28" s="244">
        <v>0</v>
      </c>
      <c r="AT28" s="244">
        <v>0</v>
      </c>
      <c r="AU28" s="244">
        <v>0</v>
      </c>
      <c r="AV28" s="244">
        <v>0</v>
      </c>
      <c r="AW28" s="244">
        <v>0</v>
      </c>
      <c r="AX28" s="244">
        <v>0</v>
      </c>
      <c r="AY28" s="246">
        <v>37438</v>
      </c>
      <c r="AZ28" s="245">
        <v>0</v>
      </c>
      <c r="BB28" s="246">
        <v>37438</v>
      </c>
      <c r="BC28" s="244">
        <v>0</v>
      </c>
      <c r="BD28" s="244">
        <v>0</v>
      </c>
      <c r="BE28" s="244">
        <v>0</v>
      </c>
      <c r="BF28" s="244">
        <v>0</v>
      </c>
      <c r="BG28" s="244">
        <v>0</v>
      </c>
      <c r="BH28" s="244">
        <v>0</v>
      </c>
      <c r="BI28" s="244">
        <v>0</v>
      </c>
      <c r="BJ28" s="244">
        <v>0</v>
      </c>
      <c r="BK28" s="244">
        <v>0</v>
      </c>
      <c r="BL28" s="244">
        <v>0</v>
      </c>
      <c r="BM28" s="244">
        <v>0</v>
      </c>
      <c r="BN28" s="244">
        <v>0</v>
      </c>
      <c r="BO28" s="244">
        <v>0</v>
      </c>
      <c r="BP28" s="246">
        <v>37438</v>
      </c>
      <c r="BQ28" s="245">
        <v>0</v>
      </c>
      <c r="BS28" s="246">
        <v>37438</v>
      </c>
      <c r="BT28" s="244">
        <v>0</v>
      </c>
      <c r="BU28" s="244">
        <v>0</v>
      </c>
      <c r="BV28" s="244">
        <v>0</v>
      </c>
      <c r="BW28" s="244">
        <v>0</v>
      </c>
      <c r="BX28" s="244">
        <v>0</v>
      </c>
      <c r="BY28" s="244">
        <v>0</v>
      </c>
      <c r="BZ28" s="244">
        <v>0</v>
      </c>
      <c r="CA28" s="244">
        <v>0</v>
      </c>
      <c r="CB28" s="244">
        <v>0</v>
      </c>
      <c r="CC28" s="244">
        <v>0</v>
      </c>
      <c r="CD28" s="244">
        <v>0</v>
      </c>
      <c r="CE28" s="244">
        <v>0</v>
      </c>
      <c r="CF28" s="244">
        <v>0</v>
      </c>
      <c r="CG28" s="246">
        <v>37438</v>
      </c>
      <c r="CH28" s="245">
        <v>0</v>
      </c>
    </row>
    <row r="29" spans="1:86" x14ac:dyDescent="0.25">
      <c r="A29" s="246">
        <v>37469</v>
      </c>
      <c r="B29" s="244">
        <v>0</v>
      </c>
      <c r="C29" s="244">
        <v>0</v>
      </c>
      <c r="D29" s="244">
        <v>0</v>
      </c>
      <c r="E29" s="244">
        <v>0</v>
      </c>
      <c r="F29" s="244">
        <v>0</v>
      </c>
      <c r="G29" s="244">
        <v>0</v>
      </c>
      <c r="H29" s="244">
        <v>0</v>
      </c>
      <c r="I29" s="244">
        <v>0</v>
      </c>
      <c r="J29" s="244">
        <v>0</v>
      </c>
      <c r="K29" s="244">
        <v>0</v>
      </c>
      <c r="L29" s="244">
        <v>0</v>
      </c>
      <c r="M29" s="244">
        <v>0</v>
      </c>
      <c r="N29" s="244">
        <v>0</v>
      </c>
      <c r="O29" s="246">
        <v>37469</v>
      </c>
      <c r="P29" s="245">
        <v>0</v>
      </c>
      <c r="S29" s="246">
        <v>37469</v>
      </c>
      <c r="T29" s="244">
        <v>0</v>
      </c>
      <c r="U29" s="244">
        <v>0</v>
      </c>
      <c r="V29" s="244">
        <v>0</v>
      </c>
      <c r="W29" s="244">
        <v>0</v>
      </c>
      <c r="X29" s="244">
        <v>0</v>
      </c>
      <c r="Y29" s="244">
        <v>0</v>
      </c>
      <c r="Z29" s="244">
        <v>0</v>
      </c>
      <c r="AA29" s="244">
        <v>0</v>
      </c>
      <c r="AB29" s="244">
        <v>0</v>
      </c>
      <c r="AC29" s="244">
        <v>0</v>
      </c>
      <c r="AD29" s="244">
        <v>0</v>
      </c>
      <c r="AE29" s="244">
        <v>0</v>
      </c>
      <c r="AF29" s="244">
        <v>0</v>
      </c>
      <c r="AG29" s="246">
        <v>37469</v>
      </c>
      <c r="AH29" s="245">
        <v>0</v>
      </c>
      <c r="AK29" s="246">
        <v>37469</v>
      </c>
      <c r="AL29" s="244">
        <v>0</v>
      </c>
      <c r="AM29" s="244">
        <v>0</v>
      </c>
      <c r="AN29" s="244">
        <v>0</v>
      </c>
      <c r="AO29" s="244">
        <v>0</v>
      </c>
      <c r="AP29" s="244">
        <v>0</v>
      </c>
      <c r="AQ29" s="244">
        <v>0</v>
      </c>
      <c r="AR29" s="244">
        <v>0</v>
      </c>
      <c r="AS29" s="244">
        <v>0</v>
      </c>
      <c r="AT29" s="244">
        <v>0</v>
      </c>
      <c r="AU29" s="244">
        <v>0</v>
      </c>
      <c r="AV29" s="244">
        <v>0</v>
      </c>
      <c r="AW29" s="244">
        <v>0</v>
      </c>
      <c r="AX29" s="244">
        <v>0</v>
      </c>
      <c r="AY29" s="246">
        <v>37469</v>
      </c>
      <c r="AZ29" s="245">
        <v>0</v>
      </c>
      <c r="BB29" s="246">
        <v>37469</v>
      </c>
      <c r="BC29" s="244">
        <v>0</v>
      </c>
      <c r="BD29" s="244">
        <v>0</v>
      </c>
      <c r="BE29" s="244">
        <v>0</v>
      </c>
      <c r="BF29" s="244">
        <v>0</v>
      </c>
      <c r="BG29" s="244">
        <v>0</v>
      </c>
      <c r="BH29" s="244">
        <v>0</v>
      </c>
      <c r="BI29" s="244">
        <v>0</v>
      </c>
      <c r="BJ29" s="244">
        <v>0</v>
      </c>
      <c r="BK29" s="244">
        <v>0</v>
      </c>
      <c r="BL29" s="244">
        <v>0</v>
      </c>
      <c r="BM29" s="244">
        <v>0</v>
      </c>
      <c r="BN29" s="244">
        <v>0</v>
      </c>
      <c r="BO29" s="244">
        <v>0</v>
      </c>
      <c r="BP29" s="246">
        <v>37469</v>
      </c>
      <c r="BQ29" s="245">
        <v>0</v>
      </c>
      <c r="BS29" s="246">
        <v>37469</v>
      </c>
      <c r="BT29" s="244">
        <v>0</v>
      </c>
      <c r="BU29" s="244">
        <v>0</v>
      </c>
      <c r="BV29" s="244">
        <v>0</v>
      </c>
      <c r="BW29" s="244">
        <v>0</v>
      </c>
      <c r="BX29" s="244">
        <v>0</v>
      </c>
      <c r="BY29" s="244">
        <v>0</v>
      </c>
      <c r="BZ29" s="244">
        <v>0</v>
      </c>
      <c r="CA29" s="244">
        <v>0</v>
      </c>
      <c r="CB29" s="244">
        <v>0</v>
      </c>
      <c r="CC29" s="244">
        <v>0</v>
      </c>
      <c r="CD29" s="244">
        <v>0</v>
      </c>
      <c r="CE29" s="244">
        <v>0</v>
      </c>
      <c r="CF29" s="244">
        <v>0</v>
      </c>
      <c r="CG29" s="246">
        <v>37469</v>
      </c>
      <c r="CH29" s="245">
        <v>0</v>
      </c>
    </row>
    <row r="30" spans="1:86" x14ac:dyDescent="0.25">
      <c r="A30" s="246">
        <v>37500</v>
      </c>
      <c r="B30" s="244">
        <v>0</v>
      </c>
      <c r="C30" s="244">
        <v>0</v>
      </c>
      <c r="D30" s="244">
        <v>0</v>
      </c>
      <c r="E30" s="244">
        <v>0</v>
      </c>
      <c r="F30" s="244">
        <v>0</v>
      </c>
      <c r="G30" s="244">
        <v>0</v>
      </c>
      <c r="H30" s="244">
        <v>0</v>
      </c>
      <c r="I30" s="244">
        <v>0</v>
      </c>
      <c r="J30" s="244">
        <v>0</v>
      </c>
      <c r="K30" s="244">
        <v>0</v>
      </c>
      <c r="L30" s="244">
        <v>0</v>
      </c>
      <c r="M30" s="244">
        <v>0</v>
      </c>
      <c r="N30" s="244">
        <v>0</v>
      </c>
      <c r="O30" s="246">
        <v>37500</v>
      </c>
      <c r="P30" s="245">
        <v>0</v>
      </c>
      <c r="S30" s="246">
        <v>37500</v>
      </c>
      <c r="T30" s="244">
        <v>0</v>
      </c>
      <c r="U30" s="244">
        <v>0</v>
      </c>
      <c r="V30" s="244">
        <v>0</v>
      </c>
      <c r="W30" s="244">
        <v>0</v>
      </c>
      <c r="X30" s="244">
        <v>0</v>
      </c>
      <c r="Y30" s="244">
        <v>0</v>
      </c>
      <c r="Z30" s="244">
        <v>0</v>
      </c>
      <c r="AA30" s="244">
        <v>0</v>
      </c>
      <c r="AB30" s="244">
        <v>0</v>
      </c>
      <c r="AC30" s="244">
        <v>0</v>
      </c>
      <c r="AD30" s="244">
        <v>0</v>
      </c>
      <c r="AE30" s="244">
        <v>0</v>
      </c>
      <c r="AF30" s="244">
        <v>0</v>
      </c>
      <c r="AG30" s="246">
        <v>37500</v>
      </c>
      <c r="AH30" s="245">
        <v>0</v>
      </c>
      <c r="AK30" s="246">
        <v>37500</v>
      </c>
      <c r="AL30" s="244">
        <v>0</v>
      </c>
      <c r="AM30" s="244">
        <v>0</v>
      </c>
      <c r="AN30" s="244">
        <v>0</v>
      </c>
      <c r="AO30" s="244">
        <v>0</v>
      </c>
      <c r="AP30" s="244">
        <v>0</v>
      </c>
      <c r="AQ30" s="244">
        <v>0</v>
      </c>
      <c r="AR30" s="244">
        <v>0</v>
      </c>
      <c r="AS30" s="244">
        <v>0</v>
      </c>
      <c r="AT30" s="244">
        <v>0</v>
      </c>
      <c r="AU30" s="244">
        <v>0</v>
      </c>
      <c r="AV30" s="244">
        <v>0</v>
      </c>
      <c r="AW30" s="244">
        <v>0</v>
      </c>
      <c r="AX30" s="244">
        <v>0</v>
      </c>
      <c r="AY30" s="246">
        <v>37500</v>
      </c>
      <c r="AZ30" s="245">
        <v>0</v>
      </c>
      <c r="BB30" s="246">
        <v>37500</v>
      </c>
      <c r="BC30" s="244">
        <v>0</v>
      </c>
      <c r="BD30" s="244">
        <v>0</v>
      </c>
      <c r="BE30" s="244">
        <v>0</v>
      </c>
      <c r="BF30" s="244">
        <v>0</v>
      </c>
      <c r="BG30" s="244">
        <v>0</v>
      </c>
      <c r="BH30" s="244">
        <v>0</v>
      </c>
      <c r="BI30" s="244">
        <v>0</v>
      </c>
      <c r="BJ30" s="244">
        <v>0</v>
      </c>
      <c r="BK30" s="244">
        <v>0</v>
      </c>
      <c r="BL30" s="244">
        <v>0</v>
      </c>
      <c r="BM30" s="244">
        <v>0</v>
      </c>
      <c r="BN30" s="244">
        <v>0</v>
      </c>
      <c r="BO30" s="244">
        <v>0</v>
      </c>
      <c r="BP30" s="246">
        <v>37500</v>
      </c>
      <c r="BQ30" s="245">
        <v>0</v>
      </c>
      <c r="BS30" s="246">
        <v>37500</v>
      </c>
      <c r="BT30" s="244">
        <v>0</v>
      </c>
      <c r="BU30" s="244">
        <v>0</v>
      </c>
      <c r="BV30" s="244">
        <v>0</v>
      </c>
      <c r="BW30" s="244">
        <v>0</v>
      </c>
      <c r="BX30" s="244">
        <v>0</v>
      </c>
      <c r="BY30" s="244">
        <v>0</v>
      </c>
      <c r="BZ30" s="244">
        <v>0</v>
      </c>
      <c r="CA30" s="244">
        <v>0</v>
      </c>
      <c r="CB30" s="244">
        <v>0</v>
      </c>
      <c r="CC30" s="244">
        <v>0</v>
      </c>
      <c r="CD30" s="244">
        <v>0</v>
      </c>
      <c r="CE30" s="244">
        <v>0</v>
      </c>
      <c r="CF30" s="244">
        <v>0</v>
      </c>
      <c r="CG30" s="246">
        <v>37500</v>
      </c>
      <c r="CH30" s="245">
        <v>0</v>
      </c>
    </row>
    <row r="31" spans="1:86" x14ac:dyDescent="0.25">
      <c r="A31" s="246">
        <v>37530</v>
      </c>
      <c r="B31" s="244">
        <v>0</v>
      </c>
      <c r="C31" s="244">
        <v>0</v>
      </c>
      <c r="D31" s="244">
        <v>0</v>
      </c>
      <c r="E31" s="244">
        <v>0</v>
      </c>
      <c r="F31" s="244">
        <v>0</v>
      </c>
      <c r="G31" s="244">
        <v>0</v>
      </c>
      <c r="H31" s="244">
        <v>0</v>
      </c>
      <c r="I31" s="244">
        <v>0</v>
      </c>
      <c r="J31" s="244">
        <v>0</v>
      </c>
      <c r="K31" s="244">
        <v>0</v>
      </c>
      <c r="L31" s="244">
        <v>0</v>
      </c>
      <c r="M31" s="244">
        <v>0</v>
      </c>
      <c r="N31" s="244">
        <v>0</v>
      </c>
      <c r="O31" s="246">
        <v>37530</v>
      </c>
      <c r="P31" s="245">
        <v>0</v>
      </c>
      <c r="S31" s="246">
        <v>37530</v>
      </c>
      <c r="T31" s="244">
        <v>0</v>
      </c>
      <c r="U31" s="244">
        <v>0</v>
      </c>
      <c r="V31" s="244">
        <v>0</v>
      </c>
      <c r="W31" s="244">
        <v>0</v>
      </c>
      <c r="X31" s="244">
        <v>0</v>
      </c>
      <c r="Y31" s="244">
        <v>0</v>
      </c>
      <c r="Z31" s="244">
        <v>0</v>
      </c>
      <c r="AA31" s="244">
        <v>0</v>
      </c>
      <c r="AB31" s="244">
        <v>0</v>
      </c>
      <c r="AC31" s="244">
        <v>0</v>
      </c>
      <c r="AD31" s="244">
        <v>0</v>
      </c>
      <c r="AE31" s="244">
        <v>0</v>
      </c>
      <c r="AF31" s="244">
        <v>0</v>
      </c>
      <c r="AG31" s="246">
        <v>37530</v>
      </c>
      <c r="AH31" s="245">
        <v>0</v>
      </c>
      <c r="AK31" s="246">
        <v>37530</v>
      </c>
      <c r="AL31" s="244">
        <v>0</v>
      </c>
      <c r="AM31" s="244">
        <v>0</v>
      </c>
      <c r="AN31" s="244">
        <v>0</v>
      </c>
      <c r="AO31" s="244">
        <v>0</v>
      </c>
      <c r="AP31" s="244">
        <v>0</v>
      </c>
      <c r="AQ31" s="244">
        <v>0</v>
      </c>
      <c r="AR31" s="244">
        <v>0</v>
      </c>
      <c r="AS31" s="244">
        <v>0</v>
      </c>
      <c r="AT31" s="244">
        <v>0</v>
      </c>
      <c r="AU31" s="244">
        <v>0</v>
      </c>
      <c r="AV31" s="244">
        <v>0</v>
      </c>
      <c r="AW31" s="244">
        <v>0</v>
      </c>
      <c r="AX31" s="244">
        <v>0</v>
      </c>
      <c r="AY31" s="246">
        <v>37530</v>
      </c>
      <c r="AZ31" s="245">
        <v>0</v>
      </c>
      <c r="BB31" s="246">
        <v>37530</v>
      </c>
      <c r="BC31" s="244">
        <v>0</v>
      </c>
      <c r="BD31" s="244">
        <v>0</v>
      </c>
      <c r="BE31" s="244">
        <v>0</v>
      </c>
      <c r="BF31" s="244">
        <v>0</v>
      </c>
      <c r="BG31" s="244">
        <v>0</v>
      </c>
      <c r="BH31" s="244">
        <v>0</v>
      </c>
      <c r="BI31" s="244">
        <v>0</v>
      </c>
      <c r="BJ31" s="244">
        <v>0</v>
      </c>
      <c r="BK31" s="244">
        <v>0</v>
      </c>
      <c r="BL31" s="244">
        <v>0</v>
      </c>
      <c r="BM31" s="244">
        <v>0</v>
      </c>
      <c r="BN31" s="244">
        <v>0</v>
      </c>
      <c r="BO31" s="244">
        <v>0</v>
      </c>
      <c r="BP31" s="246">
        <v>37530</v>
      </c>
      <c r="BQ31" s="245">
        <v>0</v>
      </c>
      <c r="BS31" s="246">
        <v>37530</v>
      </c>
      <c r="BT31" s="244">
        <v>0</v>
      </c>
      <c r="BU31" s="244">
        <v>0</v>
      </c>
      <c r="BV31" s="244">
        <v>0</v>
      </c>
      <c r="BW31" s="244">
        <v>0</v>
      </c>
      <c r="BX31" s="244">
        <v>0</v>
      </c>
      <c r="BY31" s="244">
        <v>0</v>
      </c>
      <c r="BZ31" s="244">
        <v>0</v>
      </c>
      <c r="CA31" s="244">
        <v>0</v>
      </c>
      <c r="CB31" s="244">
        <v>0</v>
      </c>
      <c r="CC31" s="244">
        <v>0</v>
      </c>
      <c r="CD31" s="244">
        <v>0</v>
      </c>
      <c r="CE31" s="244">
        <v>0</v>
      </c>
      <c r="CF31" s="244">
        <v>0</v>
      </c>
      <c r="CG31" s="246">
        <v>37530</v>
      </c>
      <c r="CH31" s="245">
        <v>0</v>
      </c>
    </row>
    <row r="32" spans="1:86" x14ac:dyDescent="0.25">
      <c r="A32" s="246">
        <v>37561</v>
      </c>
      <c r="B32" s="244">
        <v>0</v>
      </c>
      <c r="C32" s="244">
        <v>0</v>
      </c>
      <c r="D32" s="244">
        <v>0</v>
      </c>
      <c r="E32" s="244">
        <v>0.3425572791199365</v>
      </c>
      <c r="F32" s="244">
        <v>0</v>
      </c>
      <c r="G32" s="244">
        <v>0</v>
      </c>
      <c r="H32" s="244">
        <v>0</v>
      </c>
      <c r="I32" s="244">
        <v>0</v>
      </c>
      <c r="J32" s="244">
        <v>0</v>
      </c>
      <c r="K32" s="244">
        <v>0</v>
      </c>
      <c r="L32" s="244">
        <v>0</v>
      </c>
      <c r="M32" s="244">
        <v>0</v>
      </c>
      <c r="N32" s="244">
        <v>0</v>
      </c>
      <c r="O32" s="246">
        <v>37561</v>
      </c>
      <c r="P32" s="245">
        <v>0.3425572791199365</v>
      </c>
      <c r="S32" s="246">
        <v>37561</v>
      </c>
      <c r="T32" s="244">
        <v>0</v>
      </c>
      <c r="U32" s="244">
        <v>0</v>
      </c>
      <c r="V32" s="244">
        <v>0</v>
      </c>
      <c r="W32" s="244">
        <v>-8015.7072428794609</v>
      </c>
      <c r="X32" s="244">
        <v>0</v>
      </c>
      <c r="Y32" s="244">
        <v>0</v>
      </c>
      <c r="Z32" s="244">
        <v>0</v>
      </c>
      <c r="AA32" s="244">
        <v>0</v>
      </c>
      <c r="AB32" s="244">
        <v>0</v>
      </c>
      <c r="AC32" s="244">
        <v>0</v>
      </c>
      <c r="AD32" s="244">
        <v>0</v>
      </c>
      <c r="AE32" s="244">
        <v>0</v>
      </c>
      <c r="AF32" s="244">
        <v>0</v>
      </c>
      <c r="AG32" s="246">
        <v>37561</v>
      </c>
      <c r="AH32" s="245">
        <v>-8015.7072428794609</v>
      </c>
      <c r="AK32" s="246">
        <v>37561</v>
      </c>
      <c r="AL32" s="244">
        <v>0</v>
      </c>
      <c r="AM32" s="244">
        <v>0</v>
      </c>
      <c r="AN32" s="244">
        <v>0</v>
      </c>
      <c r="AO32" s="244">
        <v>-14.34136097939388</v>
      </c>
      <c r="AP32" s="244">
        <v>0</v>
      </c>
      <c r="AQ32" s="244">
        <v>0</v>
      </c>
      <c r="AR32" s="244">
        <v>0</v>
      </c>
      <c r="AS32" s="244">
        <v>0</v>
      </c>
      <c r="AT32" s="244">
        <v>0</v>
      </c>
      <c r="AU32" s="244">
        <v>0</v>
      </c>
      <c r="AV32" s="244">
        <v>0</v>
      </c>
      <c r="AW32" s="244">
        <v>0</v>
      </c>
      <c r="AX32" s="244">
        <v>0</v>
      </c>
      <c r="AY32" s="246">
        <v>37561</v>
      </c>
      <c r="AZ32" s="245">
        <v>-14.34136097939388</v>
      </c>
      <c r="BB32" s="246">
        <v>37561</v>
      </c>
      <c r="BC32" s="244">
        <v>0</v>
      </c>
      <c r="BD32" s="244">
        <v>0</v>
      </c>
      <c r="BE32" s="244">
        <v>0</v>
      </c>
      <c r="BF32" s="244">
        <v>950.11151153045137</v>
      </c>
      <c r="BG32" s="244">
        <v>0</v>
      </c>
      <c r="BH32" s="244">
        <v>0</v>
      </c>
      <c r="BI32" s="244">
        <v>0</v>
      </c>
      <c r="BJ32" s="244">
        <v>0</v>
      </c>
      <c r="BK32" s="244">
        <v>0</v>
      </c>
      <c r="BL32" s="244">
        <v>0</v>
      </c>
      <c r="BM32" s="244">
        <v>0</v>
      </c>
      <c r="BN32" s="244">
        <v>0</v>
      </c>
      <c r="BO32" s="244">
        <v>0</v>
      </c>
      <c r="BP32" s="246">
        <v>37561</v>
      </c>
      <c r="BQ32" s="245">
        <v>950.11151153045137</v>
      </c>
      <c r="BS32" s="246">
        <v>37561</v>
      </c>
      <c r="BT32" s="244">
        <v>0</v>
      </c>
      <c r="BU32" s="244">
        <v>0</v>
      </c>
      <c r="BV32" s="244">
        <v>0</v>
      </c>
      <c r="BW32" s="244">
        <v>-1.7559621653625235E-2</v>
      </c>
      <c r="BX32" s="244">
        <v>0</v>
      </c>
      <c r="BY32" s="244">
        <v>0</v>
      </c>
      <c r="BZ32" s="244">
        <v>0</v>
      </c>
      <c r="CA32" s="244">
        <v>0</v>
      </c>
      <c r="CB32" s="244">
        <v>0</v>
      </c>
      <c r="CC32" s="244">
        <v>0</v>
      </c>
      <c r="CD32" s="244">
        <v>0</v>
      </c>
      <c r="CE32" s="244">
        <v>0</v>
      </c>
      <c r="CF32" s="244">
        <v>0</v>
      </c>
      <c r="CG32" s="246">
        <v>37561</v>
      </c>
      <c r="CH32" s="245">
        <v>-1.7559621653625235E-2</v>
      </c>
    </row>
    <row r="33" spans="1:86" x14ac:dyDescent="0.25">
      <c r="A33" s="246">
        <v>37591</v>
      </c>
      <c r="B33" s="244">
        <v>0</v>
      </c>
      <c r="C33" s="244">
        <v>0</v>
      </c>
      <c r="D33" s="244">
        <v>0</v>
      </c>
      <c r="E33" s="244">
        <v>0.34365259620041011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6">
        <v>37591</v>
      </c>
      <c r="P33" s="245">
        <v>0.34365259620041011</v>
      </c>
      <c r="S33" s="246">
        <v>37591</v>
      </c>
      <c r="T33" s="244">
        <v>0</v>
      </c>
      <c r="U33" s="244">
        <v>0</v>
      </c>
      <c r="V33" s="244">
        <v>0</v>
      </c>
      <c r="W33" s="244">
        <v>-9080.3279761059239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6">
        <v>37591</v>
      </c>
      <c r="AH33" s="245">
        <v>-9080.3279761059239</v>
      </c>
      <c r="AK33" s="246">
        <v>37591</v>
      </c>
      <c r="AL33" s="244">
        <v>0</v>
      </c>
      <c r="AM33" s="244">
        <v>0</v>
      </c>
      <c r="AN33" s="244">
        <v>0</v>
      </c>
      <c r="AO33" s="244">
        <v>-14.870848699801616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6">
        <v>37591</v>
      </c>
      <c r="AZ33" s="245">
        <v>-14.870848699801616</v>
      </c>
      <c r="BB33" s="246">
        <v>37591</v>
      </c>
      <c r="BC33" s="244">
        <v>0</v>
      </c>
      <c r="BD33" s="244">
        <v>0</v>
      </c>
      <c r="BE33" s="244">
        <v>0</v>
      </c>
      <c r="BF33" s="244">
        <v>1071.3348837721603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6">
        <v>37591</v>
      </c>
      <c r="BQ33" s="245">
        <v>1071.3348837721603</v>
      </c>
      <c r="BS33" s="246">
        <v>37591</v>
      </c>
      <c r="BT33" s="244">
        <v>0</v>
      </c>
      <c r="BU33" s="244">
        <v>0</v>
      </c>
      <c r="BV33" s="244">
        <v>0</v>
      </c>
      <c r="BW33" s="244">
        <v>-1.0508749870456024E-2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6">
        <v>37591</v>
      </c>
      <c r="CH33" s="245">
        <v>-1.0508749870456024E-2</v>
      </c>
    </row>
    <row r="34" spans="1:86" x14ac:dyDescent="0.25">
      <c r="A34" s="246">
        <v>37622</v>
      </c>
      <c r="B34" s="244">
        <v>0</v>
      </c>
      <c r="C34" s="244">
        <v>0</v>
      </c>
      <c r="D34" s="244">
        <v>0</v>
      </c>
      <c r="E34" s="244">
        <v>0.35226656859552874</v>
      </c>
      <c r="F34" s="244">
        <v>0</v>
      </c>
      <c r="G34" s="244">
        <v>-0.44851617799011373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6">
        <v>37622</v>
      </c>
      <c r="P34" s="245">
        <v>-9.624960939458499E-2</v>
      </c>
      <c r="S34" s="246">
        <v>37622</v>
      </c>
      <c r="T34" s="244">
        <v>0</v>
      </c>
      <c r="U34" s="244">
        <v>0</v>
      </c>
      <c r="V34" s="244">
        <v>0</v>
      </c>
      <c r="W34" s="244">
        <v>-8883.6106488140304</v>
      </c>
      <c r="X34" s="244">
        <v>0</v>
      </c>
      <c r="Y34" s="244">
        <v>11444.665596097449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6">
        <v>37622</v>
      </c>
      <c r="AH34" s="245">
        <v>2561.0549472834191</v>
      </c>
      <c r="AK34" s="246">
        <v>37622</v>
      </c>
      <c r="AL34" s="244">
        <v>0</v>
      </c>
      <c r="AM34" s="244">
        <v>0</v>
      </c>
      <c r="AN34" s="244">
        <v>0</v>
      </c>
      <c r="AO34" s="244">
        <v>-13.582368623141441</v>
      </c>
      <c r="AP34" s="244">
        <v>0</v>
      </c>
      <c r="AQ34" s="244">
        <v>27.162723043854299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6">
        <v>37622</v>
      </c>
      <c r="AZ34" s="245">
        <v>13.580354420712858</v>
      </c>
      <c r="BB34" s="246">
        <v>37622</v>
      </c>
      <c r="BC34" s="244">
        <v>0</v>
      </c>
      <c r="BD34" s="244">
        <v>0</v>
      </c>
      <c r="BE34" s="244">
        <v>0</v>
      </c>
      <c r="BF34" s="244">
        <v>1089.5302310625157</v>
      </c>
      <c r="BG34" s="244">
        <v>0</v>
      </c>
      <c r="BH34" s="244">
        <v>-2020.7650944929424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6">
        <v>37622</v>
      </c>
      <c r="BQ34" s="245">
        <v>-931.23486343042669</v>
      </c>
      <c r="BS34" s="246">
        <v>37622</v>
      </c>
      <c r="BT34" s="244">
        <v>0</v>
      </c>
      <c r="BU34" s="244">
        <v>0</v>
      </c>
      <c r="BV34" s="244">
        <v>0</v>
      </c>
      <c r="BW34" s="244">
        <v>-8.7126232339698739E-3</v>
      </c>
      <c r="BX34" s="244">
        <v>0</v>
      </c>
      <c r="BY34" s="244">
        <v>2.4425423718676953E-2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6">
        <v>37622</v>
      </c>
      <c r="CH34" s="245">
        <v>1.5712800484707079E-2</v>
      </c>
    </row>
    <row r="35" spans="1:86" x14ac:dyDescent="0.25">
      <c r="A35" s="246">
        <v>37653</v>
      </c>
      <c r="B35" s="244">
        <v>0</v>
      </c>
      <c r="C35" s="244">
        <v>0</v>
      </c>
      <c r="D35" s="244">
        <v>0</v>
      </c>
      <c r="E35" s="244">
        <v>0.31971926374890591</v>
      </c>
      <c r="F35" s="244">
        <v>0</v>
      </c>
      <c r="G35" s="244">
        <v>-0.45210177377090988</v>
      </c>
      <c r="H35" s="244">
        <v>0</v>
      </c>
      <c r="I35" s="244">
        <v>0</v>
      </c>
      <c r="J35" s="244">
        <v>0</v>
      </c>
      <c r="K35" s="244">
        <v>0</v>
      </c>
      <c r="L35" s="244">
        <v>0</v>
      </c>
      <c r="M35" s="244">
        <v>0</v>
      </c>
      <c r="N35" s="244">
        <v>0</v>
      </c>
      <c r="O35" s="246">
        <v>37653</v>
      </c>
      <c r="P35" s="245">
        <v>-0.13238251002200396</v>
      </c>
      <c r="S35" s="246">
        <v>37653</v>
      </c>
      <c r="T35" s="244">
        <v>0</v>
      </c>
      <c r="U35" s="244">
        <v>0</v>
      </c>
      <c r="V35" s="244">
        <v>0</v>
      </c>
      <c r="W35" s="244">
        <v>-7627.158212301164</v>
      </c>
      <c r="X35" s="244">
        <v>0</v>
      </c>
      <c r="Y35" s="244">
        <v>11057.076120325055</v>
      </c>
      <c r="Z35" s="244">
        <v>0</v>
      </c>
      <c r="AA35" s="244">
        <v>0</v>
      </c>
      <c r="AB35" s="244">
        <v>0</v>
      </c>
      <c r="AC35" s="244">
        <v>0</v>
      </c>
      <c r="AD35" s="244">
        <v>0</v>
      </c>
      <c r="AE35" s="244">
        <v>0</v>
      </c>
      <c r="AF35" s="244">
        <v>0</v>
      </c>
      <c r="AG35" s="246">
        <v>37653</v>
      </c>
      <c r="AH35" s="245">
        <v>3429.917908023891</v>
      </c>
      <c r="AK35" s="246">
        <v>37653</v>
      </c>
      <c r="AL35" s="244">
        <v>0</v>
      </c>
      <c r="AM35" s="244">
        <v>0</v>
      </c>
      <c r="AN35" s="244">
        <v>0</v>
      </c>
      <c r="AO35" s="244">
        <v>-11.535820864993864</v>
      </c>
      <c r="AP35" s="244">
        <v>0</v>
      </c>
      <c r="AQ35" s="244">
        <v>25.476589114196884</v>
      </c>
      <c r="AR35" s="244">
        <v>0</v>
      </c>
      <c r="AS35" s="244">
        <v>0</v>
      </c>
      <c r="AT35" s="244">
        <v>0</v>
      </c>
      <c r="AU35" s="244">
        <v>0</v>
      </c>
      <c r="AV35" s="244">
        <v>0</v>
      </c>
      <c r="AW35" s="244">
        <v>0</v>
      </c>
      <c r="AX35" s="244">
        <v>0</v>
      </c>
      <c r="AY35" s="246">
        <v>37653</v>
      </c>
      <c r="AZ35" s="245">
        <v>13.940768249203019</v>
      </c>
      <c r="BB35" s="246">
        <v>37653</v>
      </c>
      <c r="BC35" s="244">
        <v>0</v>
      </c>
      <c r="BD35" s="244">
        <v>0</v>
      </c>
      <c r="BE35" s="244">
        <v>0</v>
      </c>
      <c r="BF35" s="244">
        <v>940.69665906217608</v>
      </c>
      <c r="BG35" s="244">
        <v>0</v>
      </c>
      <c r="BH35" s="244">
        <v>-1979.1726099405373</v>
      </c>
      <c r="BI35" s="244">
        <v>0</v>
      </c>
      <c r="BJ35" s="244">
        <v>0</v>
      </c>
      <c r="BK35" s="244">
        <v>0</v>
      </c>
      <c r="BL35" s="244">
        <v>0</v>
      </c>
      <c r="BM35" s="244">
        <v>0</v>
      </c>
      <c r="BN35" s="244">
        <v>0</v>
      </c>
      <c r="BO35" s="244">
        <v>0</v>
      </c>
      <c r="BP35" s="246">
        <v>37653</v>
      </c>
      <c r="BQ35" s="245">
        <v>-1038.4759508783613</v>
      </c>
      <c r="BS35" s="246">
        <v>37653</v>
      </c>
      <c r="BT35" s="244">
        <v>0</v>
      </c>
      <c r="BU35" s="244">
        <v>0</v>
      </c>
      <c r="BV35" s="244">
        <v>0</v>
      </c>
      <c r="BW35" s="244">
        <v>-1.1743127254572661E-2</v>
      </c>
      <c r="BX35" s="244">
        <v>0</v>
      </c>
      <c r="BY35" s="244">
        <v>2.4929581683702184E-2</v>
      </c>
      <c r="BZ35" s="244">
        <v>0</v>
      </c>
      <c r="CA35" s="244">
        <v>0</v>
      </c>
      <c r="CB35" s="244">
        <v>0</v>
      </c>
      <c r="CC35" s="244">
        <v>0</v>
      </c>
      <c r="CD35" s="244">
        <v>0</v>
      </c>
      <c r="CE35" s="244">
        <v>0</v>
      </c>
      <c r="CF35" s="244">
        <v>0</v>
      </c>
      <c r="CG35" s="246">
        <v>37653</v>
      </c>
      <c r="CH35" s="245">
        <v>1.3186454429129524E-2</v>
      </c>
    </row>
    <row r="36" spans="1:86" x14ac:dyDescent="0.25">
      <c r="A36" s="246">
        <v>37681</v>
      </c>
      <c r="B36" s="244">
        <v>0</v>
      </c>
      <c r="C36" s="244">
        <v>0</v>
      </c>
      <c r="D36" s="244">
        <v>0</v>
      </c>
      <c r="E36" s="244">
        <v>0.37396863746956177</v>
      </c>
      <c r="F36" s="244">
        <v>0</v>
      </c>
      <c r="G36" s="244">
        <v>-0.47352033115374487</v>
      </c>
      <c r="H36" s="244">
        <v>0</v>
      </c>
      <c r="I36" s="244">
        <v>0</v>
      </c>
      <c r="J36" s="244">
        <v>0</v>
      </c>
      <c r="K36" s="244">
        <v>0</v>
      </c>
      <c r="L36" s="244">
        <v>0</v>
      </c>
      <c r="M36" s="244">
        <v>0</v>
      </c>
      <c r="N36" s="244">
        <v>0</v>
      </c>
      <c r="O36" s="246">
        <v>37681</v>
      </c>
      <c r="P36" s="245">
        <v>-9.9551693684183096E-2</v>
      </c>
      <c r="S36" s="246">
        <v>37681</v>
      </c>
      <c r="T36" s="244">
        <v>0</v>
      </c>
      <c r="U36" s="244">
        <v>0</v>
      </c>
      <c r="V36" s="244">
        <v>0</v>
      </c>
      <c r="W36" s="244">
        <v>-7745.3532279772808</v>
      </c>
      <c r="X36" s="244">
        <v>0</v>
      </c>
      <c r="Y36" s="244">
        <v>10085.318252008448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6">
        <v>37681</v>
      </c>
      <c r="AH36" s="245">
        <v>2339.9650240311676</v>
      </c>
      <c r="AK36" s="246">
        <v>37681</v>
      </c>
      <c r="AL36" s="244">
        <v>0</v>
      </c>
      <c r="AM36" s="244">
        <v>0</v>
      </c>
      <c r="AN36" s="244">
        <v>0</v>
      </c>
      <c r="AO36" s="244">
        <v>-11.445193034126687</v>
      </c>
      <c r="AP36" s="244">
        <v>0</v>
      </c>
      <c r="AQ36" s="244">
        <v>22.888330125724217</v>
      </c>
      <c r="AR36" s="244">
        <v>0</v>
      </c>
      <c r="AS36" s="244">
        <v>0</v>
      </c>
      <c r="AT36" s="244">
        <v>0</v>
      </c>
      <c r="AU36" s="244">
        <v>0</v>
      </c>
      <c r="AV36" s="244">
        <v>0</v>
      </c>
      <c r="AW36" s="244">
        <v>0</v>
      </c>
      <c r="AX36" s="244">
        <v>0</v>
      </c>
      <c r="AY36" s="246">
        <v>37681</v>
      </c>
      <c r="AZ36" s="245">
        <v>11.44313709159753</v>
      </c>
      <c r="BB36" s="246">
        <v>37681</v>
      </c>
      <c r="BC36" s="244">
        <v>0</v>
      </c>
      <c r="BD36" s="244">
        <v>0</v>
      </c>
      <c r="BE36" s="244">
        <v>0</v>
      </c>
      <c r="BF36" s="244">
        <v>998.09675712646549</v>
      </c>
      <c r="BG36" s="244">
        <v>0</v>
      </c>
      <c r="BH36" s="244">
        <v>-1903.5076856147543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0</v>
      </c>
      <c r="BP36" s="246">
        <v>37681</v>
      </c>
      <c r="BQ36" s="245">
        <v>-905.41092848828885</v>
      </c>
      <c r="BS36" s="246">
        <v>37681</v>
      </c>
      <c r="BT36" s="244">
        <v>0</v>
      </c>
      <c r="BU36" s="244">
        <v>0</v>
      </c>
      <c r="BV36" s="244">
        <v>0</v>
      </c>
      <c r="BW36" s="244">
        <v>-1.4763808008364132E-2</v>
      </c>
      <c r="BX36" s="244">
        <v>0</v>
      </c>
      <c r="BY36" s="244">
        <v>2.6818549954516546E-2</v>
      </c>
      <c r="BZ36" s="244">
        <v>0</v>
      </c>
      <c r="CA36" s="244">
        <v>0</v>
      </c>
      <c r="CB36" s="244">
        <v>0</v>
      </c>
      <c r="CC36" s="244">
        <v>0</v>
      </c>
      <c r="CD36" s="244">
        <v>0</v>
      </c>
      <c r="CE36" s="244">
        <v>0</v>
      </c>
      <c r="CF36" s="244">
        <v>0</v>
      </c>
      <c r="CG36" s="246">
        <v>37681</v>
      </c>
      <c r="CH36" s="245">
        <v>1.2054741946152414E-2</v>
      </c>
    </row>
    <row r="37" spans="1:86" x14ac:dyDescent="0.25">
      <c r="A37" s="246">
        <v>37712</v>
      </c>
      <c r="B37" s="244">
        <v>0</v>
      </c>
      <c r="C37" s="244">
        <v>0</v>
      </c>
      <c r="D37" s="244">
        <v>0</v>
      </c>
      <c r="E37" s="244">
        <v>0</v>
      </c>
      <c r="F37" s="244">
        <v>0</v>
      </c>
      <c r="G37" s="244">
        <v>-0.5110649748731465</v>
      </c>
      <c r="H37" s="244">
        <v>0</v>
      </c>
      <c r="I37" s="244">
        <v>0</v>
      </c>
      <c r="J37" s="244">
        <v>0</v>
      </c>
      <c r="K37" s="244">
        <v>0</v>
      </c>
      <c r="L37" s="244">
        <v>0</v>
      </c>
      <c r="M37" s="244">
        <v>0</v>
      </c>
      <c r="N37" s="244">
        <v>0</v>
      </c>
      <c r="O37" s="246">
        <v>37712</v>
      </c>
      <c r="P37" s="245">
        <v>-0.5110649748731465</v>
      </c>
      <c r="S37" s="246">
        <v>37712</v>
      </c>
      <c r="T37" s="244">
        <v>0</v>
      </c>
      <c r="U37" s="244">
        <v>0</v>
      </c>
      <c r="V37" s="244">
        <v>0</v>
      </c>
      <c r="W37" s="244">
        <v>0</v>
      </c>
      <c r="X37" s="244">
        <v>0</v>
      </c>
      <c r="Y37" s="244">
        <v>9354.3812407099795</v>
      </c>
      <c r="Z37" s="244">
        <v>0</v>
      </c>
      <c r="AA37" s="244">
        <v>0</v>
      </c>
      <c r="AB37" s="244">
        <v>0</v>
      </c>
      <c r="AC37" s="244">
        <v>0</v>
      </c>
      <c r="AD37" s="244">
        <v>0</v>
      </c>
      <c r="AE37" s="244">
        <v>0</v>
      </c>
      <c r="AF37" s="244">
        <v>0</v>
      </c>
      <c r="AG37" s="246">
        <v>37712</v>
      </c>
      <c r="AH37" s="245">
        <v>9354.3812407099795</v>
      </c>
      <c r="AK37" s="246">
        <v>37712</v>
      </c>
      <c r="AL37" s="244">
        <v>0</v>
      </c>
      <c r="AM37" s="244">
        <v>0</v>
      </c>
      <c r="AN37" s="244">
        <v>0</v>
      </c>
      <c r="AO37" s="244">
        <v>0</v>
      </c>
      <c r="AP37" s="244">
        <v>0</v>
      </c>
      <c r="AQ37" s="244">
        <v>20.690521659238374</v>
      </c>
      <c r="AR37" s="244">
        <v>0</v>
      </c>
      <c r="AS37" s="244">
        <v>0</v>
      </c>
      <c r="AT37" s="244">
        <v>0</v>
      </c>
      <c r="AU37" s="244">
        <v>0</v>
      </c>
      <c r="AV37" s="244">
        <v>0</v>
      </c>
      <c r="AW37" s="244">
        <v>0</v>
      </c>
      <c r="AX37" s="244">
        <v>0</v>
      </c>
      <c r="AY37" s="246">
        <v>37712</v>
      </c>
      <c r="AZ37" s="245">
        <v>20.690521659238374</v>
      </c>
      <c r="BB37" s="246">
        <v>37712</v>
      </c>
      <c r="BC37" s="244">
        <v>0</v>
      </c>
      <c r="BD37" s="244">
        <v>0</v>
      </c>
      <c r="BE37" s="244">
        <v>0</v>
      </c>
      <c r="BF37" s="244">
        <v>0</v>
      </c>
      <c r="BG37" s="244">
        <v>0</v>
      </c>
      <c r="BH37" s="244">
        <v>-1914.0739300561772</v>
      </c>
      <c r="BI37" s="244">
        <v>0</v>
      </c>
      <c r="BJ37" s="244">
        <v>0</v>
      </c>
      <c r="BK37" s="244">
        <v>0</v>
      </c>
      <c r="BL37" s="244">
        <v>0</v>
      </c>
      <c r="BM37" s="244">
        <v>0</v>
      </c>
      <c r="BN37" s="244">
        <v>0</v>
      </c>
      <c r="BO37" s="244">
        <v>0</v>
      </c>
      <c r="BP37" s="246">
        <v>37712</v>
      </c>
      <c r="BQ37" s="245">
        <v>-1914.0739300561772</v>
      </c>
      <c r="BS37" s="246">
        <v>37712</v>
      </c>
      <c r="BT37" s="244">
        <v>0</v>
      </c>
      <c r="BU37" s="244">
        <v>0</v>
      </c>
      <c r="BV37" s="244">
        <v>0</v>
      </c>
      <c r="BW37" s="244">
        <v>0</v>
      </c>
      <c r="BX37" s="244">
        <v>0</v>
      </c>
      <c r="BY37" s="244">
        <v>2.25559041540766E-2</v>
      </c>
      <c r="BZ37" s="244">
        <v>0</v>
      </c>
      <c r="CA37" s="244">
        <v>0</v>
      </c>
      <c r="CB37" s="244">
        <v>0</v>
      </c>
      <c r="CC37" s="244">
        <v>0</v>
      </c>
      <c r="CD37" s="244">
        <v>0</v>
      </c>
      <c r="CE37" s="244">
        <v>0</v>
      </c>
      <c r="CF37" s="244">
        <v>0</v>
      </c>
      <c r="CG37" s="246">
        <v>37712</v>
      </c>
      <c r="CH37" s="245">
        <v>2.25559041540766E-2</v>
      </c>
    </row>
    <row r="38" spans="1:86" x14ac:dyDescent="0.25">
      <c r="A38" s="246">
        <v>37742</v>
      </c>
      <c r="B38" s="244">
        <v>0</v>
      </c>
      <c r="C38" s="244">
        <v>0</v>
      </c>
      <c r="D38" s="244">
        <v>0</v>
      </c>
      <c r="E38" s="244">
        <v>0</v>
      </c>
      <c r="F38" s="244">
        <v>0</v>
      </c>
      <c r="G38" s="244">
        <v>-0.51074562146762204</v>
      </c>
      <c r="H38" s="244">
        <v>0</v>
      </c>
      <c r="I38" s="244">
        <v>0</v>
      </c>
      <c r="J38" s="244">
        <v>0</v>
      </c>
      <c r="K38" s="244">
        <v>0</v>
      </c>
      <c r="L38" s="244">
        <v>0</v>
      </c>
      <c r="M38" s="244">
        <v>0</v>
      </c>
      <c r="N38" s="244">
        <v>0</v>
      </c>
      <c r="O38" s="246">
        <v>37742</v>
      </c>
      <c r="P38" s="245">
        <v>-0.51074562146762204</v>
      </c>
      <c r="S38" s="246">
        <v>37742</v>
      </c>
      <c r="T38" s="244">
        <v>0</v>
      </c>
      <c r="U38" s="244">
        <v>0</v>
      </c>
      <c r="V38" s="244">
        <v>0</v>
      </c>
      <c r="W38" s="244">
        <v>0</v>
      </c>
      <c r="X38" s="244">
        <v>0</v>
      </c>
      <c r="Y38" s="244">
        <v>9216.4130597273743</v>
      </c>
      <c r="Z38" s="244">
        <v>0</v>
      </c>
      <c r="AA38" s="244">
        <v>0</v>
      </c>
      <c r="AB38" s="244">
        <v>0</v>
      </c>
      <c r="AC38" s="244">
        <v>0</v>
      </c>
      <c r="AD38" s="244">
        <v>0</v>
      </c>
      <c r="AE38" s="244">
        <v>0</v>
      </c>
      <c r="AF38" s="244">
        <v>0</v>
      </c>
      <c r="AG38" s="246">
        <v>37742</v>
      </c>
      <c r="AH38" s="245">
        <v>9216.4130597273743</v>
      </c>
      <c r="AK38" s="246">
        <v>37742</v>
      </c>
      <c r="AL38" s="244">
        <v>0</v>
      </c>
      <c r="AM38" s="244">
        <v>0</v>
      </c>
      <c r="AN38" s="244">
        <v>0</v>
      </c>
      <c r="AO38" s="244">
        <v>0</v>
      </c>
      <c r="AP38" s="244">
        <v>0</v>
      </c>
      <c r="AQ38" s="244">
        <v>19.571476866896155</v>
      </c>
      <c r="AR38" s="244">
        <v>0</v>
      </c>
      <c r="AS38" s="244">
        <v>0</v>
      </c>
      <c r="AT38" s="244">
        <v>0</v>
      </c>
      <c r="AU38" s="244">
        <v>0</v>
      </c>
      <c r="AV38" s="244">
        <v>0</v>
      </c>
      <c r="AW38" s="244">
        <v>0</v>
      </c>
      <c r="AX38" s="244">
        <v>0</v>
      </c>
      <c r="AY38" s="246">
        <v>37742</v>
      </c>
      <c r="AZ38" s="245">
        <v>19.571476866896155</v>
      </c>
      <c r="BB38" s="246">
        <v>37742</v>
      </c>
      <c r="BC38" s="244">
        <v>0</v>
      </c>
      <c r="BD38" s="244">
        <v>0</v>
      </c>
      <c r="BE38" s="244">
        <v>0</v>
      </c>
      <c r="BF38" s="244">
        <v>0</v>
      </c>
      <c r="BG38" s="244">
        <v>0</v>
      </c>
      <c r="BH38" s="244">
        <v>-1926.4261700591851</v>
      </c>
      <c r="BI38" s="244">
        <v>0</v>
      </c>
      <c r="BJ38" s="244">
        <v>0</v>
      </c>
      <c r="BK38" s="244">
        <v>0</v>
      </c>
      <c r="BL38" s="244">
        <v>0</v>
      </c>
      <c r="BM38" s="244">
        <v>0</v>
      </c>
      <c r="BN38" s="244">
        <v>0</v>
      </c>
      <c r="BO38" s="244">
        <v>0</v>
      </c>
      <c r="BP38" s="246">
        <v>37742</v>
      </c>
      <c r="BQ38" s="245">
        <v>-1926.4261700591851</v>
      </c>
      <c r="BS38" s="246">
        <v>37742</v>
      </c>
      <c r="BT38" s="244">
        <v>0</v>
      </c>
      <c r="BU38" s="244">
        <v>0</v>
      </c>
      <c r="BV38" s="244">
        <v>0</v>
      </c>
      <c r="BW38" s="244">
        <v>0</v>
      </c>
      <c r="BX38" s="244">
        <v>0</v>
      </c>
      <c r="BY38" s="244">
        <v>2.2595042276735366E-2</v>
      </c>
      <c r="BZ38" s="244">
        <v>0</v>
      </c>
      <c r="CA38" s="244">
        <v>0</v>
      </c>
      <c r="CB38" s="244">
        <v>0</v>
      </c>
      <c r="CC38" s="244">
        <v>0</v>
      </c>
      <c r="CD38" s="244">
        <v>0</v>
      </c>
      <c r="CE38" s="244">
        <v>0</v>
      </c>
      <c r="CF38" s="244">
        <v>0</v>
      </c>
      <c r="CG38" s="246">
        <v>37742</v>
      </c>
      <c r="CH38" s="245">
        <v>2.2595042276735366E-2</v>
      </c>
    </row>
    <row r="39" spans="1:86" x14ac:dyDescent="0.25">
      <c r="A39" s="246">
        <v>37773</v>
      </c>
      <c r="B39" s="244">
        <v>0</v>
      </c>
      <c r="C39" s="244">
        <v>0</v>
      </c>
      <c r="D39" s="244">
        <v>0</v>
      </c>
      <c r="E39" s="244">
        <v>0</v>
      </c>
      <c r="F39" s="244">
        <v>0</v>
      </c>
      <c r="G39" s="244">
        <v>-0.50525927709981566</v>
      </c>
      <c r="H39" s="244">
        <v>0</v>
      </c>
      <c r="I39" s="244">
        <v>0</v>
      </c>
      <c r="J39" s="244">
        <v>0</v>
      </c>
      <c r="K39" s="244">
        <v>0</v>
      </c>
      <c r="L39" s="244">
        <v>0</v>
      </c>
      <c r="M39" s="244">
        <v>0</v>
      </c>
      <c r="N39" s="244">
        <v>0</v>
      </c>
      <c r="O39" s="246">
        <v>37773</v>
      </c>
      <c r="P39" s="245">
        <v>-0.50525927709981566</v>
      </c>
      <c r="S39" s="246">
        <v>37773</v>
      </c>
      <c r="T39" s="244">
        <v>0</v>
      </c>
      <c r="U39" s="244">
        <v>0</v>
      </c>
      <c r="V39" s="244">
        <v>0</v>
      </c>
      <c r="W39" s="244">
        <v>0</v>
      </c>
      <c r="X39" s="244">
        <v>0</v>
      </c>
      <c r="Y39" s="244">
        <v>9313.650366495478</v>
      </c>
      <c r="Z39" s="244">
        <v>0</v>
      </c>
      <c r="AA39" s="244">
        <v>0</v>
      </c>
      <c r="AB39" s="244">
        <v>0</v>
      </c>
      <c r="AC39" s="244">
        <v>0</v>
      </c>
      <c r="AD39" s="244">
        <v>0</v>
      </c>
      <c r="AE39" s="244">
        <v>0</v>
      </c>
      <c r="AF39" s="244">
        <v>0</v>
      </c>
      <c r="AG39" s="246">
        <v>37773</v>
      </c>
      <c r="AH39" s="245">
        <v>9313.650366495478</v>
      </c>
      <c r="AK39" s="246">
        <v>37773</v>
      </c>
      <c r="AL39" s="244">
        <v>0</v>
      </c>
      <c r="AM39" s="244">
        <v>0</v>
      </c>
      <c r="AN39" s="244">
        <v>0</v>
      </c>
      <c r="AO39" s="244">
        <v>0</v>
      </c>
      <c r="AP39" s="244">
        <v>0</v>
      </c>
      <c r="AQ39" s="244">
        <v>18.807873095609448</v>
      </c>
      <c r="AR39" s="244">
        <v>0</v>
      </c>
      <c r="AS39" s="244">
        <v>0</v>
      </c>
      <c r="AT39" s="244">
        <v>0</v>
      </c>
      <c r="AU39" s="244">
        <v>0</v>
      </c>
      <c r="AV39" s="244">
        <v>0</v>
      </c>
      <c r="AW39" s="244">
        <v>0</v>
      </c>
      <c r="AX39" s="244">
        <v>0</v>
      </c>
      <c r="AY39" s="246">
        <v>37773</v>
      </c>
      <c r="AZ39" s="245">
        <v>18.807873095609448</v>
      </c>
      <c r="BB39" s="246">
        <v>37773</v>
      </c>
      <c r="BC39" s="244">
        <v>0</v>
      </c>
      <c r="BD39" s="244">
        <v>0</v>
      </c>
      <c r="BE39" s="244">
        <v>0</v>
      </c>
      <c r="BF39" s="244">
        <v>0</v>
      </c>
      <c r="BG39" s="244">
        <v>0</v>
      </c>
      <c r="BH39" s="244">
        <v>-1946.5605280596174</v>
      </c>
      <c r="BI39" s="244">
        <v>0</v>
      </c>
      <c r="BJ39" s="244">
        <v>0</v>
      </c>
      <c r="BK39" s="244">
        <v>0</v>
      </c>
      <c r="BL39" s="244">
        <v>0</v>
      </c>
      <c r="BM39" s="244">
        <v>0</v>
      </c>
      <c r="BN39" s="244">
        <v>0</v>
      </c>
      <c r="BO39" s="244">
        <v>0</v>
      </c>
      <c r="BP39" s="246">
        <v>37773</v>
      </c>
      <c r="BQ39" s="245">
        <v>-1946.5605280596174</v>
      </c>
      <c r="BS39" s="246">
        <v>37773</v>
      </c>
      <c r="BT39" s="244">
        <v>0</v>
      </c>
      <c r="BU39" s="244">
        <v>0</v>
      </c>
      <c r="BV39" s="244">
        <v>0</v>
      </c>
      <c r="BW39" s="244">
        <v>0</v>
      </c>
      <c r="BX39" s="244">
        <v>0</v>
      </c>
      <c r="BY39" s="244">
        <v>2.2368390611548383E-2</v>
      </c>
      <c r="BZ39" s="244">
        <v>0</v>
      </c>
      <c r="CA39" s="244">
        <v>0</v>
      </c>
      <c r="CB39" s="244">
        <v>0</v>
      </c>
      <c r="CC39" s="244">
        <v>0</v>
      </c>
      <c r="CD39" s="244">
        <v>0</v>
      </c>
      <c r="CE39" s="244">
        <v>0</v>
      </c>
      <c r="CF39" s="244">
        <v>0</v>
      </c>
      <c r="CG39" s="246">
        <v>37773</v>
      </c>
      <c r="CH39" s="245">
        <v>2.2368390611548383E-2</v>
      </c>
    </row>
    <row r="40" spans="1:86" x14ac:dyDescent="0.25">
      <c r="A40" s="246">
        <v>37803</v>
      </c>
      <c r="B40" s="244">
        <v>0</v>
      </c>
      <c r="C40" s="244">
        <v>0</v>
      </c>
      <c r="D40" s="244">
        <v>0</v>
      </c>
      <c r="E40" s="244">
        <v>0</v>
      </c>
      <c r="F40" s="244">
        <v>0</v>
      </c>
      <c r="G40" s="244">
        <v>-0.49392525827438255</v>
      </c>
      <c r="H40" s="244">
        <v>0</v>
      </c>
      <c r="I40" s="244">
        <v>0</v>
      </c>
      <c r="J40" s="244">
        <v>0</v>
      </c>
      <c r="K40" s="244">
        <v>0</v>
      </c>
      <c r="L40" s="244">
        <v>0</v>
      </c>
      <c r="M40" s="244">
        <v>0</v>
      </c>
      <c r="N40" s="244">
        <v>0</v>
      </c>
      <c r="O40" s="246">
        <v>37803</v>
      </c>
      <c r="P40" s="245">
        <v>-0.49392525827438255</v>
      </c>
      <c r="S40" s="246">
        <v>37803</v>
      </c>
      <c r="T40" s="244">
        <v>0</v>
      </c>
      <c r="U40" s="244">
        <v>0</v>
      </c>
      <c r="V40" s="244">
        <v>0</v>
      </c>
      <c r="W40" s="244">
        <v>0</v>
      </c>
      <c r="X40" s="244">
        <v>0</v>
      </c>
      <c r="Y40" s="244">
        <v>9497.3532950452718</v>
      </c>
      <c r="Z40" s="244">
        <v>0</v>
      </c>
      <c r="AA40" s="244">
        <v>0</v>
      </c>
      <c r="AB40" s="244">
        <v>0</v>
      </c>
      <c r="AC40" s="244">
        <v>0</v>
      </c>
      <c r="AD40" s="244">
        <v>0</v>
      </c>
      <c r="AE40" s="244">
        <v>0</v>
      </c>
      <c r="AF40" s="244">
        <v>0</v>
      </c>
      <c r="AG40" s="246">
        <v>37803</v>
      </c>
      <c r="AH40" s="245">
        <v>9497.3532950452718</v>
      </c>
      <c r="AK40" s="246">
        <v>37803</v>
      </c>
      <c r="AL40" s="244">
        <v>0</v>
      </c>
      <c r="AM40" s="244">
        <v>0</v>
      </c>
      <c r="AN40" s="244">
        <v>0</v>
      </c>
      <c r="AO40" s="244">
        <v>0</v>
      </c>
      <c r="AP40" s="244">
        <v>0</v>
      </c>
      <c r="AQ40" s="244">
        <v>18.371042842881192</v>
      </c>
      <c r="AR40" s="244">
        <v>0</v>
      </c>
      <c r="AS40" s="244">
        <v>0</v>
      </c>
      <c r="AT40" s="244">
        <v>0</v>
      </c>
      <c r="AU40" s="244">
        <v>0</v>
      </c>
      <c r="AV40" s="244">
        <v>0</v>
      </c>
      <c r="AW40" s="244">
        <v>0</v>
      </c>
      <c r="AX40" s="244">
        <v>0</v>
      </c>
      <c r="AY40" s="246">
        <v>37803</v>
      </c>
      <c r="AZ40" s="245">
        <v>18.371042842881192</v>
      </c>
      <c r="BB40" s="246">
        <v>37803</v>
      </c>
      <c r="BC40" s="244">
        <v>0</v>
      </c>
      <c r="BD40" s="244">
        <v>0</v>
      </c>
      <c r="BE40" s="244">
        <v>0</v>
      </c>
      <c r="BF40" s="244">
        <v>0</v>
      </c>
      <c r="BG40" s="244">
        <v>0</v>
      </c>
      <c r="BH40" s="244">
        <v>-1979.7590577208894</v>
      </c>
      <c r="BI40" s="244">
        <v>0</v>
      </c>
      <c r="BJ40" s="244">
        <v>0</v>
      </c>
      <c r="BK40" s="244">
        <v>0</v>
      </c>
      <c r="BL40" s="244">
        <v>0</v>
      </c>
      <c r="BM40" s="244">
        <v>0</v>
      </c>
      <c r="BN40" s="244">
        <v>0</v>
      </c>
      <c r="BO40" s="244">
        <v>0</v>
      </c>
      <c r="BP40" s="246">
        <v>37803</v>
      </c>
      <c r="BQ40" s="245">
        <v>-1979.7590577208894</v>
      </c>
      <c r="BS40" s="246">
        <v>37803</v>
      </c>
      <c r="BT40" s="244">
        <v>0</v>
      </c>
      <c r="BU40" s="244">
        <v>0</v>
      </c>
      <c r="BV40" s="244">
        <v>0</v>
      </c>
      <c r="BW40" s="244">
        <v>0</v>
      </c>
      <c r="BX40" s="244">
        <v>0</v>
      </c>
      <c r="BY40" s="244">
        <v>2.1692430834124754E-2</v>
      </c>
      <c r="BZ40" s="244">
        <v>0</v>
      </c>
      <c r="CA40" s="244">
        <v>0</v>
      </c>
      <c r="CB40" s="244">
        <v>0</v>
      </c>
      <c r="CC40" s="244">
        <v>0</v>
      </c>
      <c r="CD40" s="244">
        <v>0</v>
      </c>
      <c r="CE40" s="244">
        <v>0</v>
      </c>
      <c r="CF40" s="244">
        <v>0</v>
      </c>
      <c r="CG40" s="246">
        <v>37803</v>
      </c>
      <c r="CH40" s="245">
        <v>2.1692430834124754E-2</v>
      </c>
    </row>
    <row r="41" spans="1:86" x14ac:dyDescent="0.25">
      <c r="A41" s="246">
        <v>37834</v>
      </c>
      <c r="B41" s="244">
        <v>0</v>
      </c>
      <c r="C41" s="244">
        <v>0</v>
      </c>
      <c r="D41" s="244">
        <v>0</v>
      </c>
      <c r="E41" s="244">
        <v>0</v>
      </c>
      <c r="F41" s="244">
        <v>0</v>
      </c>
      <c r="G41" s="244">
        <v>-0.48192567928192487</v>
      </c>
      <c r="H41" s="244">
        <v>0</v>
      </c>
      <c r="I41" s="244">
        <v>0</v>
      </c>
      <c r="J41" s="244">
        <v>0</v>
      </c>
      <c r="K41" s="244">
        <v>0</v>
      </c>
      <c r="L41" s="244">
        <v>0</v>
      </c>
      <c r="M41" s="244">
        <v>0</v>
      </c>
      <c r="N41" s="244">
        <v>0</v>
      </c>
      <c r="O41" s="246">
        <v>37834</v>
      </c>
      <c r="P41" s="245">
        <v>-0.48192567928192487</v>
      </c>
      <c r="S41" s="246">
        <v>37834</v>
      </c>
      <c r="T41" s="244">
        <v>0</v>
      </c>
      <c r="U41" s="244">
        <v>0</v>
      </c>
      <c r="V41" s="244">
        <v>0</v>
      </c>
      <c r="W41" s="244">
        <v>0</v>
      </c>
      <c r="X41" s="244">
        <v>0</v>
      </c>
      <c r="Y41" s="244">
        <v>9688.3970108819958</v>
      </c>
      <c r="Z41" s="244">
        <v>0</v>
      </c>
      <c r="AA41" s="244">
        <v>0</v>
      </c>
      <c r="AB41" s="244">
        <v>0</v>
      </c>
      <c r="AC41" s="244">
        <v>0</v>
      </c>
      <c r="AD41" s="244">
        <v>0</v>
      </c>
      <c r="AE41" s="244">
        <v>0</v>
      </c>
      <c r="AF41" s="244">
        <v>0</v>
      </c>
      <c r="AG41" s="246">
        <v>37834</v>
      </c>
      <c r="AH41" s="245">
        <v>9688.3970108819958</v>
      </c>
      <c r="AK41" s="246">
        <v>37834</v>
      </c>
      <c r="AL41" s="244">
        <v>0</v>
      </c>
      <c r="AM41" s="244">
        <v>0</v>
      </c>
      <c r="AN41" s="244">
        <v>0</v>
      </c>
      <c r="AO41" s="244">
        <v>0</v>
      </c>
      <c r="AP41" s="244">
        <v>0</v>
      </c>
      <c r="AQ41" s="244">
        <v>17.869789730591638</v>
      </c>
      <c r="AR41" s="244">
        <v>0</v>
      </c>
      <c r="AS41" s="244">
        <v>0</v>
      </c>
      <c r="AT41" s="244">
        <v>0</v>
      </c>
      <c r="AU41" s="244">
        <v>0</v>
      </c>
      <c r="AV41" s="244">
        <v>0</v>
      </c>
      <c r="AW41" s="244">
        <v>0</v>
      </c>
      <c r="AX41" s="244">
        <v>0</v>
      </c>
      <c r="AY41" s="246">
        <v>37834</v>
      </c>
      <c r="AZ41" s="245">
        <v>17.869789730591638</v>
      </c>
      <c r="BB41" s="246">
        <v>37834</v>
      </c>
      <c r="BC41" s="244">
        <v>0</v>
      </c>
      <c r="BD41" s="244">
        <v>0</v>
      </c>
      <c r="BE41" s="244">
        <v>0</v>
      </c>
      <c r="BF41" s="244">
        <v>0</v>
      </c>
      <c r="BG41" s="244">
        <v>0</v>
      </c>
      <c r="BH41" s="244">
        <v>-2014.6822096081851</v>
      </c>
      <c r="BI41" s="244">
        <v>0</v>
      </c>
      <c r="BJ41" s="244">
        <v>0</v>
      </c>
      <c r="BK41" s="244">
        <v>0</v>
      </c>
      <c r="BL41" s="244">
        <v>0</v>
      </c>
      <c r="BM41" s="244">
        <v>0</v>
      </c>
      <c r="BN41" s="244">
        <v>0</v>
      </c>
      <c r="BO41" s="244">
        <v>0</v>
      </c>
      <c r="BP41" s="246">
        <v>37834</v>
      </c>
      <c r="BQ41" s="245">
        <v>-2014.6822096081851</v>
      </c>
      <c r="BS41" s="246">
        <v>37834</v>
      </c>
      <c r="BT41" s="244">
        <v>0</v>
      </c>
      <c r="BU41" s="244">
        <v>0</v>
      </c>
      <c r="BV41" s="244">
        <v>0</v>
      </c>
      <c r="BW41" s="244">
        <v>0</v>
      </c>
      <c r="BX41" s="244">
        <v>0</v>
      </c>
      <c r="BY41" s="244">
        <v>2.0982774437556417E-2</v>
      </c>
      <c r="BZ41" s="244">
        <v>0</v>
      </c>
      <c r="CA41" s="244">
        <v>0</v>
      </c>
      <c r="CB41" s="244">
        <v>0</v>
      </c>
      <c r="CC41" s="244">
        <v>0</v>
      </c>
      <c r="CD41" s="244">
        <v>0</v>
      </c>
      <c r="CE41" s="244">
        <v>0</v>
      </c>
      <c r="CF41" s="244">
        <v>0</v>
      </c>
      <c r="CG41" s="246">
        <v>37834</v>
      </c>
      <c r="CH41" s="245">
        <v>2.0982774437556417E-2</v>
      </c>
    </row>
    <row r="42" spans="1:86" x14ac:dyDescent="0.25">
      <c r="A42" s="246">
        <v>37865</v>
      </c>
      <c r="B42" s="244">
        <v>0</v>
      </c>
      <c r="C42" s="244">
        <v>0</v>
      </c>
      <c r="D42" s="244">
        <v>0</v>
      </c>
      <c r="E42" s="244">
        <v>0</v>
      </c>
      <c r="F42" s="244">
        <v>0</v>
      </c>
      <c r="G42" s="244">
        <v>-0.4747830210454238</v>
      </c>
      <c r="H42" s="244">
        <v>0</v>
      </c>
      <c r="I42" s="244">
        <v>0</v>
      </c>
      <c r="J42" s="244">
        <v>0</v>
      </c>
      <c r="K42" s="244">
        <v>0</v>
      </c>
      <c r="L42" s="244">
        <v>0</v>
      </c>
      <c r="M42" s="244">
        <v>0</v>
      </c>
      <c r="N42" s="244">
        <v>0</v>
      </c>
      <c r="O42" s="246">
        <v>37865</v>
      </c>
      <c r="P42" s="245">
        <v>-0.4747830210454238</v>
      </c>
      <c r="S42" s="246">
        <v>37865</v>
      </c>
      <c r="T42" s="244">
        <v>0</v>
      </c>
      <c r="U42" s="244">
        <v>0</v>
      </c>
      <c r="V42" s="244">
        <v>0</v>
      </c>
      <c r="W42" s="244">
        <v>0</v>
      </c>
      <c r="X42" s="244">
        <v>0</v>
      </c>
      <c r="Y42" s="244">
        <v>9746.6561558008798</v>
      </c>
      <c r="Z42" s="244">
        <v>0</v>
      </c>
      <c r="AA42" s="244">
        <v>0</v>
      </c>
      <c r="AB42" s="244">
        <v>0</v>
      </c>
      <c r="AC42" s="244">
        <v>0</v>
      </c>
      <c r="AD42" s="244">
        <v>0</v>
      </c>
      <c r="AE42" s="244">
        <v>0</v>
      </c>
      <c r="AF42" s="244">
        <v>0</v>
      </c>
      <c r="AG42" s="246">
        <v>37865</v>
      </c>
      <c r="AH42" s="245">
        <v>9746.6561558008798</v>
      </c>
      <c r="AK42" s="246">
        <v>37865</v>
      </c>
      <c r="AL42" s="244">
        <v>0</v>
      </c>
      <c r="AM42" s="244">
        <v>0</v>
      </c>
      <c r="AN42" s="244">
        <v>0</v>
      </c>
      <c r="AO42" s="244">
        <v>0</v>
      </c>
      <c r="AP42" s="244">
        <v>0</v>
      </c>
      <c r="AQ42" s="244">
        <v>17.328782112251911</v>
      </c>
      <c r="AR42" s="244">
        <v>0</v>
      </c>
      <c r="AS42" s="244">
        <v>0</v>
      </c>
      <c r="AT42" s="244">
        <v>0</v>
      </c>
      <c r="AU42" s="244">
        <v>0</v>
      </c>
      <c r="AV42" s="244">
        <v>0</v>
      </c>
      <c r="AW42" s="244">
        <v>0</v>
      </c>
      <c r="AX42" s="244">
        <v>0</v>
      </c>
      <c r="AY42" s="246">
        <v>37865</v>
      </c>
      <c r="AZ42" s="245">
        <v>17.328782112251911</v>
      </c>
      <c r="BB42" s="246">
        <v>37865</v>
      </c>
      <c r="BC42" s="244">
        <v>0</v>
      </c>
      <c r="BD42" s="244">
        <v>0</v>
      </c>
      <c r="BE42" s="244">
        <v>0</v>
      </c>
      <c r="BF42" s="244">
        <v>0</v>
      </c>
      <c r="BG42" s="244">
        <v>0</v>
      </c>
      <c r="BH42" s="244">
        <v>-2029.6400825131873</v>
      </c>
      <c r="BI42" s="244">
        <v>0</v>
      </c>
      <c r="BJ42" s="244">
        <v>0</v>
      </c>
      <c r="BK42" s="244">
        <v>0</v>
      </c>
      <c r="BL42" s="244">
        <v>0</v>
      </c>
      <c r="BM42" s="244">
        <v>0</v>
      </c>
      <c r="BN42" s="244">
        <v>0</v>
      </c>
      <c r="BO42" s="244">
        <v>0</v>
      </c>
      <c r="BP42" s="246">
        <v>37865</v>
      </c>
      <c r="BQ42" s="245">
        <v>-2029.6400825131873</v>
      </c>
      <c r="BS42" s="246">
        <v>37865</v>
      </c>
      <c r="BT42" s="244">
        <v>0</v>
      </c>
      <c r="BU42" s="244">
        <v>0</v>
      </c>
      <c r="BV42" s="244">
        <v>0</v>
      </c>
      <c r="BW42" s="244">
        <v>0</v>
      </c>
      <c r="BX42" s="244">
        <v>0</v>
      </c>
      <c r="BY42" s="244">
        <v>2.0568312107808073E-2</v>
      </c>
      <c r="BZ42" s="244">
        <v>0</v>
      </c>
      <c r="CA42" s="244">
        <v>0</v>
      </c>
      <c r="CB42" s="244">
        <v>0</v>
      </c>
      <c r="CC42" s="244">
        <v>0</v>
      </c>
      <c r="CD42" s="244">
        <v>0</v>
      </c>
      <c r="CE42" s="244">
        <v>0</v>
      </c>
      <c r="CF42" s="244">
        <v>0</v>
      </c>
      <c r="CG42" s="246">
        <v>37865</v>
      </c>
      <c r="CH42" s="245">
        <v>2.0568312107808073E-2</v>
      </c>
    </row>
    <row r="43" spans="1:86" x14ac:dyDescent="0.25">
      <c r="A43" s="246">
        <v>37895</v>
      </c>
      <c r="B43" s="244">
        <v>0</v>
      </c>
      <c r="C43" s="244">
        <v>0</v>
      </c>
      <c r="D43" s="244">
        <v>0</v>
      </c>
      <c r="E43" s="244">
        <v>0</v>
      </c>
      <c r="F43" s="244">
        <v>0</v>
      </c>
      <c r="G43" s="244">
        <v>-0.46548256431273183</v>
      </c>
      <c r="H43" s="244">
        <v>0</v>
      </c>
      <c r="I43" s="244">
        <v>0</v>
      </c>
      <c r="J43" s="244">
        <v>0</v>
      </c>
      <c r="K43" s="244">
        <v>0</v>
      </c>
      <c r="L43" s="244">
        <v>0</v>
      </c>
      <c r="M43" s="244">
        <v>0</v>
      </c>
      <c r="N43" s="244">
        <v>0</v>
      </c>
      <c r="O43" s="246">
        <v>37895</v>
      </c>
      <c r="P43" s="245">
        <v>-0.46548256431273183</v>
      </c>
      <c r="S43" s="246">
        <v>37895</v>
      </c>
      <c r="T43" s="244">
        <v>0</v>
      </c>
      <c r="U43" s="244">
        <v>0</v>
      </c>
      <c r="V43" s="244">
        <v>0</v>
      </c>
      <c r="W43" s="244">
        <v>0</v>
      </c>
      <c r="X43" s="244">
        <v>0</v>
      </c>
      <c r="Y43" s="244">
        <v>9867.0957900820595</v>
      </c>
      <c r="Z43" s="244">
        <v>0</v>
      </c>
      <c r="AA43" s="244">
        <v>0</v>
      </c>
      <c r="AB43" s="244">
        <v>0</v>
      </c>
      <c r="AC43" s="244">
        <v>0</v>
      </c>
      <c r="AD43" s="244">
        <v>0</v>
      </c>
      <c r="AE43" s="244">
        <v>0</v>
      </c>
      <c r="AF43" s="244">
        <v>0</v>
      </c>
      <c r="AG43" s="246">
        <v>37895</v>
      </c>
      <c r="AH43" s="245">
        <v>9867.0957900820595</v>
      </c>
      <c r="AK43" s="246">
        <v>37895</v>
      </c>
      <c r="AL43" s="244">
        <v>0</v>
      </c>
      <c r="AM43" s="244">
        <v>0</v>
      </c>
      <c r="AN43" s="244">
        <v>0</v>
      </c>
      <c r="AO43" s="244">
        <v>0</v>
      </c>
      <c r="AP43" s="244">
        <v>0</v>
      </c>
      <c r="AQ43" s="244">
        <v>16.813929176310083</v>
      </c>
      <c r="AR43" s="244">
        <v>0</v>
      </c>
      <c r="AS43" s="244">
        <v>0</v>
      </c>
      <c r="AT43" s="244">
        <v>0</v>
      </c>
      <c r="AU43" s="244">
        <v>0</v>
      </c>
      <c r="AV43" s="244">
        <v>0</v>
      </c>
      <c r="AW43" s="244">
        <v>0</v>
      </c>
      <c r="AX43" s="244">
        <v>0</v>
      </c>
      <c r="AY43" s="246">
        <v>37895</v>
      </c>
      <c r="AZ43" s="245">
        <v>16.813929176310083</v>
      </c>
      <c r="BB43" s="246">
        <v>37895</v>
      </c>
      <c r="BC43" s="244">
        <v>0</v>
      </c>
      <c r="BD43" s="244">
        <v>0</v>
      </c>
      <c r="BE43" s="244">
        <v>0</v>
      </c>
      <c r="BF43" s="244">
        <v>0</v>
      </c>
      <c r="BG43" s="244">
        <v>0</v>
      </c>
      <c r="BH43" s="244">
        <v>-2053.8102299177226</v>
      </c>
      <c r="BI43" s="244">
        <v>0</v>
      </c>
      <c r="BJ43" s="244">
        <v>0</v>
      </c>
      <c r="BK43" s="244">
        <v>0</v>
      </c>
      <c r="BL43" s="244">
        <v>0</v>
      </c>
      <c r="BM43" s="244">
        <v>0</v>
      </c>
      <c r="BN43" s="244">
        <v>0</v>
      </c>
      <c r="BO43" s="244">
        <v>0</v>
      </c>
      <c r="BP43" s="246">
        <v>37895</v>
      </c>
      <c r="BQ43" s="245">
        <v>-2053.8102299177226</v>
      </c>
      <c r="BS43" s="246">
        <v>37895</v>
      </c>
      <c r="BT43" s="244">
        <v>0</v>
      </c>
      <c r="BU43" s="244">
        <v>0</v>
      </c>
      <c r="BV43" s="244">
        <v>0</v>
      </c>
      <c r="BW43" s="244">
        <v>0</v>
      </c>
      <c r="BX43" s="244">
        <v>0</v>
      </c>
      <c r="BY43" s="244">
        <v>2.0024654113041329E-2</v>
      </c>
      <c r="BZ43" s="244">
        <v>0</v>
      </c>
      <c r="CA43" s="244">
        <v>0</v>
      </c>
      <c r="CB43" s="244">
        <v>0</v>
      </c>
      <c r="CC43" s="244">
        <v>0</v>
      </c>
      <c r="CD43" s="244">
        <v>0</v>
      </c>
      <c r="CE43" s="244">
        <v>0</v>
      </c>
      <c r="CF43" s="244">
        <v>0</v>
      </c>
      <c r="CG43" s="246">
        <v>37895</v>
      </c>
      <c r="CH43" s="245">
        <v>2.0024654113041329E-2</v>
      </c>
    </row>
    <row r="44" spans="1:86" x14ac:dyDescent="0.25">
      <c r="A44" s="246">
        <v>37926</v>
      </c>
      <c r="B44" s="244">
        <v>0</v>
      </c>
      <c r="C44" s="244">
        <v>0</v>
      </c>
      <c r="D44" s="244">
        <v>0</v>
      </c>
      <c r="E44" s="244">
        <v>0</v>
      </c>
      <c r="F44" s="244">
        <v>0</v>
      </c>
      <c r="G44" s="244">
        <v>-0.40047265865662313</v>
      </c>
      <c r="H44" s="244">
        <v>0</v>
      </c>
      <c r="I44" s="244">
        <v>0</v>
      </c>
      <c r="J44" s="244">
        <v>0</v>
      </c>
      <c r="K44" s="244">
        <v>0</v>
      </c>
      <c r="L44" s="244">
        <v>0</v>
      </c>
      <c r="M44" s="244">
        <v>0</v>
      </c>
      <c r="N44" s="244">
        <v>0</v>
      </c>
      <c r="O44" s="246">
        <v>37926</v>
      </c>
      <c r="P44" s="245">
        <v>-0.40047265865662313</v>
      </c>
      <c r="S44" s="246">
        <v>37926</v>
      </c>
      <c r="T44" s="244">
        <v>0</v>
      </c>
      <c r="U44" s="244">
        <v>0</v>
      </c>
      <c r="V44" s="244">
        <v>0</v>
      </c>
      <c r="W44" s="244">
        <v>0</v>
      </c>
      <c r="X44" s="244">
        <v>0</v>
      </c>
      <c r="Y44" s="244">
        <v>9445.5594865401199</v>
      </c>
      <c r="Z44" s="244">
        <v>0</v>
      </c>
      <c r="AA44" s="244">
        <v>0</v>
      </c>
      <c r="AB44" s="244">
        <v>0</v>
      </c>
      <c r="AC44" s="244">
        <v>0</v>
      </c>
      <c r="AD44" s="244">
        <v>0</v>
      </c>
      <c r="AE44" s="244">
        <v>0</v>
      </c>
      <c r="AF44" s="244">
        <v>0</v>
      </c>
      <c r="AG44" s="246">
        <v>37926</v>
      </c>
      <c r="AH44" s="245">
        <v>9445.5594865401199</v>
      </c>
      <c r="AK44" s="246">
        <v>37926</v>
      </c>
      <c r="AL44" s="244">
        <v>0</v>
      </c>
      <c r="AM44" s="244">
        <v>0</v>
      </c>
      <c r="AN44" s="244">
        <v>0</v>
      </c>
      <c r="AO44" s="244">
        <v>0</v>
      </c>
      <c r="AP44" s="244">
        <v>0</v>
      </c>
      <c r="AQ44" s="244">
        <v>16.491270137160935</v>
      </c>
      <c r="AR44" s="244">
        <v>0</v>
      </c>
      <c r="AS44" s="244">
        <v>0</v>
      </c>
      <c r="AT44" s="244">
        <v>0</v>
      </c>
      <c r="AU44" s="244">
        <v>0</v>
      </c>
      <c r="AV44" s="244">
        <v>0</v>
      </c>
      <c r="AW44" s="244">
        <v>0</v>
      </c>
      <c r="AX44" s="244">
        <v>0</v>
      </c>
      <c r="AY44" s="246">
        <v>37926</v>
      </c>
      <c r="AZ44" s="245">
        <v>16.491270137160935</v>
      </c>
      <c r="BB44" s="246">
        <v>37926</v>
      </c>
      <c r="BC44" s="244">
        <v>0</v>
      </c>
      <c r="BD44" s="244">
        <v>0</v>
      </c>
      <c r="BE44" s="244">
        <v>0</v>
      </c>
      <c r="BF44" s="244">
        <v>0</v>
      </c>
      <c r="BG44" s="244">
        <v>0</v>
      </c>
      <c r="BH44" s="244">
        <v>-1835.7780130203587</v>
      </c>
      <c r="BI44" s="244">
        <v>0</v>
      </c>
      <c r="BJ44" s="244">
        <v>0</v>
      </c>
      <c r="BK44" s="244">
        <v>0</v>
      </c>
      <c r="BL44" s="244">
        <v>0</v>
      </c>
      <c r="BM44" s="244">
        <v>0</v>
      </c>
      <c r="BN44" s="244">
        <v>0</v>
      </c>
      <c r="BO44" s="244">
        <v>0</v>
      </c>
      <c r="BP44" s="246">
        <v>37926</v>
      </c>
      <c r="BQ44" s="245">
        <v>-1835.7780130203587</v>
      </c>
      <c r="BS44" s="246">
        <v>37926</v>
      </c>
      <c r="BT44" s="244">
        <v>0</v>
      </c>
      <c r="BU44" s="244">
        <v>0</v>
      </c>
      <c r="BV44" s="244">
        <v>0</v>
      </c>
      <c r="BW44" s="244">
        <v>0</v>
      </c>
      <c r="BX44" s="244">
        <v>0</v>
      </c>
      <c r="BY44" s="244">
        <v>3.5054259965938139E-2</v>
      </c>
      <c r="BZ44" s="244">
        <v>0</v>
      </c>
      <c r="CA44" s="244">
        <v>0</v>
      </c>
      <c r="CB44" s="244">
        <v>0</v>
      </c>
      <c r="CC44" s="244">
        <v>0</v>
      </c>
      <c r="CD44" s="244">
        <v>0</v>
      </c>
      <c r="CE44" s="244">
        <v>0</v>
      </c>
      <c r="CF44" s="244">
        <v>0</v>
      </c>
      <c r="CG44" s="246">
        <v>37926</v>
      </c>
      <c r="CH44" s="245">
        <v>3.5054259965938139E-2</v>
      </c>
    </row>
    <row r="45" spans="1:86" x14ac:dyDescent="0.25">
      <c r="A45" s="246">
        <v>37956</v>
      </c>
      <c r="B45" s="244">
        <v>0</v>
      </c>
      <c r="C45" s="244">
        <v>0</v>
      </c>
      <c r="D45" s="244">
        <v>0</v>
      </c>
      <c r="E45" s="244">
        <v>0</v>
      </c>
      <c r="F45" s="244">
        <v>0</v>
      </c>
      <c r="G45" s="244">
        <v>-0.38463440403888316</v>
      </c>
      <c r="H45" s="244">
        <v>0</v>
      </c>
      <c r="I45" s="244">
        <v>0</v>
      </c>
      <c r="J45" s="244">
        <v>0</v>
      </c>
      <c r="K45" s="244">
        <v>0</v>
      </c>
      <c r="L45" s="244">
        <v>0</v>
      </c>
      <c r="M45" s="244">
        <v>0</v>
      </c>
      <c r="N45" s="244">
        <v>0</v>
      </c>
      <c r="O45" s="246">
        <v>37956</v>
      </c>
      <c r="P45" s="245">
        <v>-0.38463440403888316</v>
      </c>
      <c r="S45" s="246">
        <v>37956</v>
      </c>
      <c r="T45" s="244">
        <v>0</v>
      </c>
      <c r="U45" s="244">
        <v>0</v>
      </c>
      <c r="V45" s="244">
        <v>0</v>
      </c>
      <c r="W45" s="244">
        <v>0</v>
      </c>
      <c r="X45" s="244">
        <v>0</v>
      </c>
      <c r="Y45" s="244">
        <v>10134.846729642</v>
      </c>
      <c r="Z45" s="244">
        <v>0</v>
      </c>
      <c r="AA45" s="244">
        <v>0</v>
      </c>
      <c r="AB45" s="244">
        <v>0</v>
      </c>
      <c r="AC45" s="244">
        <v>0</v>
      </c>
      <c r="AD45" s="244">
        <v>0</v>
      </c>
      <c r="AE45" s="244">
        <v>0</v>
      </c>
      <c r="AF45" s="244">
        <v>0</v>
      </c>
      <c r="AG45" s="246">
        <v>37956</v>
      </c>
      <c r="AH45" s="245">
        <v>10134.846729642</v>
      </c>
      <c r="AK45" s="246">
        <v>37956</v>
      </c>
      <c r="AL45" s="244">
        <v>0</v>
      </c>
      <c r="AM45" s="244">
        <v>0</v>
      </c>
      <c r="AN45" s="244">
        <v>0</v>
      </c>
      <c r="AO45" s="244">
        <v>0</v>
      </c>
      <c r="AP45" s="244">
        <v>0</v>
      </c>
      <c r="AQ45" s="244">
        <v>16.881934984681926</v>
      </c>
      <c r="AR45" s="244">
        <v>0</v>
      </c>
      <c r="AS45" s="244">
        <v>0</v>
      </c>
      <c r="AT45" s="244">
        <v>0</v>
      </c>
      <c r="AU45" s="244">
        <v>0</v>
      </c>
      <c r="AV45" s="244">
        <v>0</v>
      </c>
      <c r="AW45" s="244">
        <v>0</v>
      </c>
      <c r="AX45" s="244">
        <v>0</v>
      </c>
      <c r="AY45" s="246">
        <v>37956</v>
      </c>
      <c r="AZ45" s="245">
        <v>16.881934984681926</v>
      </c>
      <c r="BB45" s="246">
        <v>37956</v>
      </c>
      <c r="BC45" s="244">
        <v>0</v>
      </c>
      <c r="BD45" s="244">
        <v>0</v>
      </c>
      <c r="BE45" s="244">
        <v>0</v>
      </c>
      <c r="BF45" s="244">
        <v>0</v>
      </c>
      <c r="BG45" s="244">
        <v>0</v>
      </c>
      <c r="BH45" s="244">
        <v>-1918.7181294538568</v>
      </c>
      <c r="BI45" s="244">
        <v>0</v>
      </c>
      <c r="BJ45" s="244">
        <v>0</v>
      </c>
      <c r="BK45" s="244">
        <v>0</v>
      </c>
      <c r="BL45" s="244">
        <v>0</v>
      </c>
      <c r="BM45" s="244">
        <v>0</v>
      </c>
      <c r="BN45" s="244">
        <v>0</v>
      </c>
      <c r="BO45" s="244">
        <v>0</v>
      </c>
      <c r="BP45" s="246">
        <v>37956</v>
      </c>
      <c r="BQ45" s="245">
        <v>-1918.7181294538568</v>
      </c>
      <c r="BS45" s="246">
        <v>37956</v>
      </c>
      <c r="BT45" s="244">
        <v>0</v>
      </c>
      <c r="BU45" s="244">
        <v>0</v>
      </c>
      <c r="BV45" s="244">
        <v>0</v>
      </c>
      <c r="BW45" s="244">
        <v>0</v>
      </c>
      <c r="BX45" s="244">
        <v>0</v>
      </c>
      <c r="BY45" s="244">
        <v>3.3045928343407416E-2</v>
      </c>
      <c r="BZ45" s="244">
        <v>0</v>
      </c>
      <c r="CA45" s="244">
        <v>0</v>
      </c>
      <c r="CB45" s="244">
        <v>0</v>
      </c>
      <c r="CC45" s="244">
        <v>0</v>
      </c>
      <c r="CD45" s="244">
        <v>0</v>
      </c>
      <c r="CE45" s="244">
        <v>0</v>
      </c>
      <c r="CF45" s="244">
        <v>0</v>
      </c>
      <c r="CG45" s="246">
        <v>37956</v>
      </c>
      <c r="CH45" s="245">
        <v>3.3045928343407416E-2</v>
      </c>
    </row>
    <row r="46" spans="1:86" x14ac:dyDescent="0.25">
      <c r="A46" s="246">
        <v>37987</v>
      </c>
      <c r="B46" s="244">
        <v>0</v>
      </c>
      <c r="C46" s="244">
        <v>0</v>
      </c>
      <c r="D46" s="244">
        <v>0</v>
      </c>
      <c r="E46" s="244">
        <v>0</v>
      </c>
      <c r="F46" s="244">
        <v>0</v>
      </c>
      <c r="G46" s="244">
        <v>0</v>
      </c>
      <c r="H46" s="244">
        <v>0</v>
      </c>
      <c r="I46" s="244">
        <v>0</v>
      </c>
      <c r="J46" s="244">
        <v>0</v>
      </c>
      <c r="K46" s="244">
        <v>0</v>
      </c>
      <c r="L46" s="244">
        <v>0</v>
      </c>
      <c r="M46" s="244">
        <v>0</v>
      </c>
      <c r="N46" s="244">
        <v>0</v>
      </c>
      <c r="O46" s="246">
        <v>37987</v>
      </c>
      <c r="P46" s="245">
        <v>0</v>
      </c>
      <c r="S46" s="246">
        <v>37987</v>
      </c>
      <c r="T46" s="244">
        <v>0</v>
      </c>
      <c r="U46" s="244">
        <v>0</v>
      </c>
      <c r="V46" s="244">
        <v>0</v>
      </c>
      <c r="W46" s="244">
        <v>0</v>
      </c>
      <c r="X46" s="244">
        <v>0</v>
      </c>
      <c r="Y46" s="244">
        <v>0</v>
      </c>
      <c r="Z46" s="244">
        <v>0</v>
      </c>
      <c r="AA46" s="244">
        <v>0</v>
      </c>
      <c r="AB46" s="244">
        <v>0</v>
      </c>
      <c r="AC46" s="244">
        <v>0</v>
      </c>
      <c r="AD46" s="244">
        <v>0</v>
      </c>
      <c r="AE46" s="244">
        <v>0</v>
      </c>
      <c r="AF46" s="244">
        <v>0</v>
      </c>
      <c r="AG46" s="246">
        <v>37987</v>
      </c>
      <c r="AH46" s="245">
        <v>0</v>
      </c>
      <c r="AK46" s="246">
        <v>37987</v>
      </c>
      <c r="AL46" s="244">
        <v>0</v>
      </c>
      <c r="AM46" s="244">
        <v>0</v>
      </c>
      <c r="AN46" s="244">
        <v>0</v>
      </c>
      <c r="AO46" s="244">
        <v>0</v>
      </c>
      <c r="AP46" s="244">
        <v>0</v>
      </c>
      <c r="AQ46" s="244">
        <v>0</v>
      </c>
      <c r="AR46" s="244">
        <v>0</v>
      </c>
      <c r="AS46" s="244">
        <v>0</v>
      </c>
      <c r="AT46" s="244">
        <v>0</v>
      </c>
      <c r="AU46" s="244">
        <v>0</v>
      </c>
      <c r="AV46" s="244">
        <v>0</v>
      </c>
      <c r="AW46" s="244">
        <v>0</v>
      </c>
      <c r="AX46" s="244">
        <v>0</v>
      </c>
      <c r="AY46" s="246">
        <v>37987</v>
      </c>
      <c r="AZ46" s="245">
        <v>0</v>
      </c>
      <c r="BB46" s="246">
        <v>37987</v>
      </c>
      <c r="BC46" s="244">
        <v>0</v>
      </c>
      <c r="BD46" s="244">
        <v>0</v>
      </c>
      <c r="BE46" s="244">
        <v>0</v>
      </c>
      <c r="BF46" s="244">
        <v>0</v>
      </c>
      <c r="BG46" s="244">
        <v>0</v>
      </c>
      <c r="BH46" s="244">
        <v>0</v>
      </c>
      <c r="BI46" s="244">
        <v>0</v>
      </c>
      <c r="BJ46" s="244">
        <v>0</v>
      </c>
      <c r="BK46" s="244">
        <v>0</v>
      </c>
      <c r="BL46" s="244">
        <v>0</v>
      </c>
      <c r="BM46" s="244">
        <v>0</v>
      </c>
      <c r="BN46" s="244">
        <v>0</v>
      </c>
      <c r="BO46" s="244">
        <v>0</v>
      </c>
      <c r="BP46" s="246">
        <v>37987</v>
      </c>
      <c r="BQ46" s="245">
        <v>0</v>
      </c>
      <c r="BS46" s="246">
        <v>37987</v>
      </c>
      <c r="BT46" s="244">
        <v>0</v>
      </c>
      <c r="BU46" s="244">
        <v>0</v>
      </c>
      <c r="BV46" s="244">
        <v>0</v>
      </c>
      <c r="BW46" s="244">
        <v>0</v>
      </c>
      <c r="BX46" s="244">
        <v>0</v>
      </c>
      <c r="BY46" s="244">
        <v>0</v>
      </c>
      <c r="BZ46" s="244">
        <v>0</v>
      </c>
      <c r="CA46" s="244">
        <v>0</v>
      </c>
      <c r="CB46" s="244">
        <v>0</v>
      </c>
      <c r="CC46" s="244">
        <v>0</v>
      </c>
      <c r="CD46" s="244">
        <v>0</v>
      </c>
      <c r="CE46" s="244">
        <v>0</v>
      </c>
      <c r="CF46" s="244">
        <v>0</v>
      </c>
      <c r="CG46" s="246">
        <v>37987</v>
      </c>
      <c r="CH46" s="245">
        <v>0</v>
      </c>
    </row>
    <row r="47" spans="1:86" x14ac:dyDescent="0.25">
      <c r="A47" s="246">
        <v>38018</v>
      </c>
      <c r="B47" s="244">
        <v>0</v>
      </c>
      <c r="C47" s="244">
        <v>0</v>
      </c>
      <c r="D47" s="244">
        <v>0</v>
      </c>
      <c r="E47" s="244">
        <v>0</v>
      </c>
      <c r="F47" s="244">
        <v>0</v>
      </c>
      <c r="G47" s="244">
        <v>0</v>
      </c>
      <c r="H47" s="244">
        <v>0</v>
      </c>
      <c r="I47" s="244">
        <v>0</v>
      </c>
      <c r="J47" s="244">
        <v>0</v>
      </c>
      <c r="K47" s="244">
        <v>0</v>
      </c>
      <c r="L47" s="244">
        <v>0</v>
      </c>
      <c r="M47" s="244">
        <v>0</v>
      </c>
      <c r="N47" s="244">
        <v>0</v>
      </c>
      <c r="O47" s="246">
        <v>38018</v>
      </c>
      <c r="P47" s="245">
        <v>0</v>
      </c>
      <c r="S47" s="246">
        <v>38018</v>
      </c>
      <c r="T47" s="244">
        <v>0</v>
      </c>
      <c r="U47" s="244">
        <v>0</v>
      </c>
      <c r="V47" s="244">
        <v>0</v>
      </c>
      <c r="W47" s="244">
        <v>0</v>
      </c>
      <c r="X47" s="244">
        <v>0</v>
      </c>
      <c r="Y47" s="244">
        <v>0</v>
      </c>
      <c r="Z47" s="244">
        <v>0</v>
      </c>
      <c r="AA47" s="244">
        <v>0</v>
      </c>
      <c r="AB47" s="244">
        <v>0</v>
      </c>
      <c r="AC47" s="244">
        <v>0</v>
      </c>
      <c r="AD47" s="244">
        <v>0</v>
      </c>
      <c r="AE47" s="244">
        <v>0</v>
      </c>
      <c r="AF47" s="244">
        <v>0</v>
      </c>
      <c r="AG47" s="246">
        <v>38018</v>
      </c>
      <c r="AH47" s="245">
        <v>0</v>
      </c>
      <c r="AK47" s="246">
        <v>38018</v>
      </c>
      <c r="AL47" s="244">
        <v>0</v>
      </c>
      <c r="AM47" s="244">
        <v>0</v>
      </c>
      <c r="AN47" s="244">
        <v>0</v>
      </c>
      <c r="AO47" s="244">
        <v>0</v>
      </c>
      <c r="AP47" s="244">
        <v>0</v>
      </c>
      <c r="AQ47" s="244">
        <v>0</v>
      </c>
      <c r="AR47" s="244">
        <v>0</v>
      </c>
      <c r="AS47" s="244">
        <v>0</v>
      </c>
      <c r="AT47" s="244">
        <v>0</v>
      </c>
      <c r="AU47" s="244">
        <v>0</v>
      </c>
      <c r="AV47" s="244">
        <v>0</v>
      </c>
      <c r="AW47" s="244">
        <v>0</v>
      </c>
      <c r="AX47" s="244">
        <v>0</v>
      </c>
      <c r="AY47" s="246">
        <v>38018</v>
      </c>
      <c r="AZ47" s="245">
        <v>0</v>
      </c>
      <c r="BB47" s="246">
        <v>38018</v>
      </c>
      <c r="BC47" s="244">
        <v>0</v>
      </c>
      <c r="BD47" s="244">
        <v>0</v>
      </c>
      <c r="BE47" s="244">
        <v>0</v>
      </c>
      <c r="BF47" s="244">
        <v>0</v>
      </c>
      <c r="BG47" s="244">
        <v>0</v>
      </c>
      <c r="BH47" s="244">
        <v>0</v>
      </c>
      <c r="BI47" s="244">
        <v>0</v>
      </c>
      <c r="BJ47" s="244">
        <v>0</v>
      </c>
      <c r="BK47" s="244">
        <v>0</v>
      </c>
      <c r="BL47" s="244">
        <v>0</v>
      </c>
      <c r="BM47" s="244">
        <v>0</v>
      </c>
      <c r="BN47" s="244">
        <v>0</v>
      </c>
      <c r="BO47" s="244">
        <v>0</v>
      </c>
      <c r="BP47" s="246">
        <v>38018</v>
      </c>
      <c r="BQ47" s="245">
        <v>0</v>
      </c>
      <c r="BS47" s="246">
        <v>38018</v>
      </c>
      <c r="BT47" s="244">
        <v>0</v>
      </c>
      <c r="BU47" s="244">
        <v>0</v>
      </c>
      <c r="BV47" s="244">
        <v>0</v>
      </c>
      <c r="BW47" s="244">
        <v>0</v>
      </c>
      <c r="BX47" s="244">
        <v>0</v>
      </c>
      <c r="BY47" s="244">
        <v>0</v>
      </c>
      <c r="BZ47" s="244">
        <v>0</v>
      </c>
      <c r="CA47" s="244">
        <v>0</v>
      </c>
      <c r="CB47" s="244">
        <v>0</v>
      </c>
      <c r="CC47" s="244">
        <v>0</v>
      </c>
      <c r="CD47" s="244">
        <v>0</v>
      </c>
      <c r="CE47" s="244">
        <v>0</v>
      </c>
      <c r="CF47" s="244">
        <v>0</v>
      </c>
      <c r="CG47" s="246">
        <v>38018</v>
      </c>
      <c r="CH47" s="245">
        <v>0</v>
      </c>
    </row>
    <row r="48" spans="1:86" x14ac:dyDescent="0.25">
      <c r="A48" s="246">
        <v>38047</v>
      </c>
      <c r="B48" s="244">
        <v>0</v>
      </c>
      <c r="C48" s="244">
        <v>0</v>
      </c>
      <c r="D48" s="244">
        <v>0</v>
      </c>
      <c r="E48" s="244">
        <v>0</v>
      </c>
      <c r="F48" s="244">
        <v>0</v>
      </c>
      <c r="G48" s="244">
        <v>0</v>
      </c>
      <c r="H48" s="244">
        <v>0</v>
      </c>
      <c r="I48" s="244">
        <v>0</v>
      </c>
      <c r="J48" s="244">
        <v>0</v>
      </c>
      <c r="K48" s="244">
        <v>0</v>
      </c>
      <c r="L48" s="244">
        <v>0</v>
      </c>
      <c r="M48" s="244">
        <v>0</v>
      </c>
      <c r="N48" s="244">
        <v>0</v>
      </c>
      <c r="O48" s="246">
        <v>38047</v>
      </c>
      <c r="P48" s="245">
        <v>0</v>
      </c>
      <c r="S48" s="246">
        <v>38047</v>
      </c>
      <c r="T48" s="244">
        <v>0</v>
      </c>
      <c r="U48" s="244">
        <v>0</v>
      </c>
      <c r="V48" s="244">
        <v>0</v>
      </c>
      <c r="W48" s="244">
        <v>0</v>
      </c>
      <c r="X48" s="244">
        <v>0</v>
      </c>
      <c r="Y48" s="244">
        <v>0</v>
      </c>
      <c r="Z48" s="244">
        <v>0</v>
      </c>
      <c r="AA48" s="244">
        <v>0</v>
      </c>
      <c r="AB48" s="244">
        <v>0</v>
      </c>
      <c r="AC48" s="244">
        <v>0</v>
      </c>
      <c r="AD48" s="244">
        <v>0</v>
      </c>
      <c r="AE48" s="244">
        <v>0</v>
      </c>
      <c r="AF48" s="244">
        <v>0</v>
      </c>
      <c r="AG48" s="246">
        <v>38047</v>
      </c>
      <c r="AH48" s="245">
        <v>0</v>
      </c>
      <c r="AK48" s="246">
        <v>38047</v>
      </c>
      <c r="AL48" s="244">
        <v>0</v>
      </c>
      <c r="AM48" s="244">
        <v>0</v>
      </c>
      <c r="AN48" s="244">
        <v>0</v>
      </c>
      <c r="AO48" s="244">
        <v>0</v>
      </c>
      <c r="AP48" s="244">
        <v>0</v>
      </c>
      <c r="AQ48" s="244">
        <v>0</v>
      </c>
      <c r="AR48" s="244">
        <v>0</v>
      </c>
      <c r="AS48" s="244">
        <v>0</v>
      </c>
      <c r="AT48" s="244">
        <v>0</v>
      </c>
      <c r="AU48" s="244">
        <v>0</v>
      </c>
      <c r="AV48" s="244">
        <v>0</v>
      </c>
      <c r="AW48" s="244">
        <v>0</v>
      </c>
      <c r="AX48" s="244">
        <v>0</v>
      </c>
      <c r="AY48" s="246">
        <v>38047</v>
      </c>
      <c r="AZ48" s="245">
        <v>0</v>
      </c>
      <c r="BB48" s="246">
        <v>38047</v>
      </c>
      <c r="BC48" s="244">
        <v>0</v>
      </c>
      <c r="BD48" s="244">
        <v>0</v>
      </c>
      <c r="BE48" s="244">
        <v>0</v>
      </c>
      <c r="BF48" s="244">
        <v>0</v>
      </c>
      <c r="BG48" s="244">
        <v>0</v>
      </c>
      <c r="BH48" s="244">
        <v>0</v>
      </c>
      <c r="BI48" s="244">
        <v>0</v>
      </c>
      <c r="BJ48" s="244">
        <v>0</v>
      </c>
      <c r="BK48" s="244">
        <v>0</v>
      </c>
      <c r="BL48" s="244">
        <v>0</v>
      </c>
      <c r="BM48" s="244">
        <v>0</v>
      </c>
      <c r="BN48" s="244">
        <v>0</v>
      </c>
      <c r="BO48" s="244">
        <v>0</v>
      </c>
      <c r="BP48" s="246">
        <v>38047</v>
      </c>
      <c r="BQ48" s="245">
        <v>0</v>
      </c>
      <c r="BS48" s="246">
        <v>38047</v>
      </c>
      <c r="BT48" s="244">
        <v>0</v>
      </c>
      <c r="BU48" s="244">
        <v>0</v>
      </c>
      <c r="BV48" s="244">
        <v>0</v>
      </c>
      <c r="BW48" s="244">
        <v>0</v>
      </c>
      <c r="BX48" s="244">
        <v>0</v>
      </c>
      <c r="BY48" s="244">
        <v>0</v>
      </c>
      <c r="BZ48" s="244">
        <v>0</v>
      </c>
      <c r="CA48" s="244">
        <v>0</v>
      </c>
      <c r="CB48" s="244">
        <v>0</v>
      </c>
      <c r="CC48" s="244">
        <v>0</v>
      </c>
      <c r="CD48" s="244">
        <v>0</v>
      </c>
      <c r="CE48" s="244">
        <v>0</v>
      </c>
      <c r="CF48" s="244">
        <v>0</v>
      </c>
      <c r="CG48" s="246">
        <v>38047</v>
      </c>
      <c r="CH48" s="245">
        <v>0</v>
      </c>
    </row>
    <row r="49" spans="1:86" x14ac:dyDescent="0.25">
      <c r="A49" s="246">
        <v>38078</v>
      </c>
      <c r="B49" s="244">
        <v>0</v>
      </c>
      <c r="C49" s="244">
        <v>0</v>
      </c>
      <c r="D49" s="244">
        <v>0</v>
      </c>
      <c r="E49" s="244">
        <v>0</v>
      </c>
      <c r="F49" s="244">
        <v>0</v>
      </c>
      <c r="G49" s="244">
        <v>0</v>
      </c>
      <c r="H49" s="244">
        <v>0</v>
      </c>
      <c r="I49" s="244">
        <v>0</v>
      </c>
      <c r="J49" s="244">
        <v>0</v>
      </c>
      <c r="K49" s="244">
        <v>0</v>
      </c>
      <c r="L49" s="244">
        <v>0</v>
      </c>
      <c r="M49" s="244">
        <v>0</v>
      </c>
      <c r="N49" s="244">
        <v>0</v>
      </c>
      <c r="O49" s="246">
        <v>38078</v>
      </c>
      <c r="P49" s="245">
        <v>0</v>
      </c>
      <c r="S49" s="246">
        <v>38078</v>
      </c>
      <c r="T49" s="244">
        <v>0</v>
      </c>
      <c r="U49" s="244">
        <v>0</v>
      </c>
      <c r="V49" s="244">
        <v>0</v>
      </c>
      <c r="W49" s="244">
        <v>0</v>
      </c>
      <c r="X49" s="244">
        <v>0</v>
      </c>
      <c r="Y49" s="244">
        <v>0</v>
      </c>
      <c r="Z49" s="244">
        <v>0</v>
      </c>
      <c r="AA49" s="244">
        <v>0</v>
      </c>
      <c r="AB49" s="244">
        <v>0</v>
      </c>
      <c r="AC49" s="244">
        <v>0</v>
      </c>
      <c r="AD49" s="244">
        <v>0</v>
      </c>
      <c r="AE49" s="244">
        <v>0</v>
      </c>
      <c r="AF49" s="244">
        <v>0</v>
      </c>
      <c r="AG49" s="246">
        <v>38078</v>
      </c>
      <c r="AH49" s="245">
        <v>0</v>
      </c>
      <c r="AK49" s="246">
        <v>38078</v>
      </c>
      <c r="AL49" s="244">
        <v>0</v>
      </c>
      <c r="AM49" s="244">
        <v>0</v>
      </c>
      <c r="AN49" s="244">
        <v>0</v>
      </c>
      <c r="AO49" s="244">
        <v>0</v>
      </c>
      <c r="AP49" s="244">
        <v>0</v>
      </c>
      <c r="AQ49" s="244">
        <v>0</v>
      </c>
      <c r="AR49" s="244">
        <v>0</v>
      </c>
      <c r="AS49" s="244">
        <v>0</v>
      </c>
      <c r="AT49" s="244">
        <v>0</v>
      </c>
      <c r="AU49" s="244">
        <v>0</v>
      </c>
      <c r="AV49" s="244">
        <v>0</v>
      </c>
      <c r="AW49" s="244">
        <v>0</v>
      </c>
      <c r="AX49" s="244">
        <v>0</v>
      </c>
      <c r="AY49" s="246">
        <v>38078</v>
      </c>
      <c r="AZ49" s="245">
        <v>0</v>
      </c>
      <c r="BB49" s="246">
        <v>38078</v>
      </c>
      <c r="BC49" s="244">
        <v>0</v>
      </c>
      <c r="BD49" s="244">
        <v>0</v>
      </c>
      <c r="BE49" s="244">
        <v>0</v>
      </c>
      <c r="BF49" s="244">
        <v>0</v>
      </c>
      <c r="BG49" s="244">
        <v>0</v>
      </c>
      <c r="BH49" s="244">
        <v>0</v>
      </c>
      <c r="BI49" s="244">
        <v>0</v>
      </c>
      <c r="BJ49" s="244">
        <v>0</v>
      </c>
      <c r="BK49" s="244">
        <v>0</v>
      </c>
      <c r="BL49" s="244">
        <v>0</v>
      </c>
      <c r="BM49" s="244">
        <v>0</v>
      </c>
      <c r="BN49" s="244">
        <v>0</v>
      </c>
      <c r="BO49" s="244">
        <v>0</v>
      </c>
      <c r="BP49" s="246">
        <v>38078</v>
      </c>
      <c r="BQ49" s="245">
        <v>0</v>
      </c>
      <c r="BS49" s="246">
        <v>38078</v>
      </c>
      <c r="BT49" s="244">
        <v>0</v>
      </c>
      <c r="BU49" s="244">
        <v>0</v>
      </c>
      <c r="BV49" s="244">
        <v>0</v>
      </c>
      <c r="BW49" s="244">
        <v>0</v>
      </c>
      <c r="BX49" s="244">
        <v>0</v>
      </c>
      <c r="BY49" s="244">
        <v>0</v>
      </c>
      <c r="BZ49" s="244">
        <v>0</v>
      </c>
      <c r="CA49" s="244">
        <v>0</v>
      </c>
      <c r="CB49" s="244">
        <v>0</v>
      </c>
      <c r="CC49" s="244">
        <v>0</v>
      </c>
      <c r="CD49" s="244">
        <v>0</v>
      </c>
      <c r="CE49" s="244">
        <v>0</v>
      </c>
      <c r="CF49" s="244">
        <v>0</v>
      </c>
      <c r="CG49" s="246">
        <v>38078</v>
      </c>
      <c r="CH49" s="245">
        <v>0</v>
      </c>
    </row>
    <row r="50" spans="1:86" x14ac:dyDescent="0.25">
      <c r="A50" s="246">
        <v>38108</v>
      </c>
      <c r="B50" s="244">
        <v>0</v>
      </c>
      <c r="C50" s="244">
        <v>0</v>
      </c>
      <c r="D50" s="244">
        <v>0</v>
      </c>
      <c r="E50" s="244">
        <v>0</v>
      </c>
      <c r="F50" s="244">
        <v>0</v>
      </c>
      <c r="G50" s="244">
        <v>0</v>
      </c>
      <c r="H50" s="244">
        <v>0</v>
      </c>
      <c r="I50" s="244">
        <v>0</v>
      </c>
      <c r="J50" s="244">
        <v>0</v>
      </c>
      <c r="K50" s="244">
        <v>0</v>
      </c>
      <c r="L50" s="244">
        <v>0</v>
      </c>
      <c r="M50" s="244">
        <v>0</v>
      </c>
      <c r="N50" s="244">
        <v>0</v>
      </c>
      <c r="O50" s="246">
        <v>38108</v>
      </c>
      <c r="P50" s="245">
        <v>0</v>
      </c>
      <c r="S50" s="246">
        <v>38108</v>
      </c>
      <c r="T50" s="244">
        <v>0</v>
      </c>
      <c r="U50" s="244">
        <v>0</v>
      </c>
      <c r="V50" s="244">
        <v>0</v>
      </c>
      <c r="W50" s="244">
        <v>0</v>
      </c>
      <c r="X50" s="244">
        <v>0</v>
      </c>
      <c r="Y50" s="244">
        <v>0</v>
      </c>
      <c r="Z50" s="244">
        <v>0</v>
      </c>
      <c r="AA50" s="244">
        <v>0</v>
      </c>
      <c r="AB50" s="244">
        <v>0</v>
      </c>
      <c r="AC50" s="244">
        <v>0</v>
      </c>
      <c r="AD50" s="244">
        <v>0</v>
      </c>
      <c r="AE50" s="244">
        <v>0</v>
      </c>
      <c r="AF50" s="244">
        <v>0</v>
      </c>
      <c r="AG50" s="246">
        <v>38108</v>
      </c>
      <c r="AH50" s="245">
        <v>0</v>
      </c>
      <c r="AK50" s="246">
        <v>38108</v>
      </c>
      <c r="AL50" s="244">
        <v>0</v>
      </c>
      <c r="AM50" s="244">
        <v>0</v>
      </c>
      <c r="AN50" s="244">
        <v>0</v>
      </c>
      <c r="AO50" s="244">
        <v>0</v>
      </c>
      <c r="AP50" s="244">
        <v>0</v>
      </c>
      <c r="AQ50" s="244">
        <v>0</v>
      </c>
      <c r="AR50" s="244">
        <v>0</v>
      </c>
      <c r="AS50" s="244">
        <v>0</v>
      </c>
      <c r="AT50" s="244">
        <v>0</v>
      </c>
      <c r="AU50" s="244">
        <v>0</v>
      </c>
      <c r="AV50" s="244">
        <v>0</v>
      </c>
      <c r="AW50" s="244">
        <v>0</v>
      </c>
      <c r="AX50" s="244">
        <v>0</v>
      </c>
      <c r="AY50" s="246">
        <v>38108</v>
      </c>
      <c r="AZ50" s="245">
        <v>0</v>
      </c>
      <c r="BB50" s="246">
        <v>38108</v>
      </c>
      <c r="BC50" s="244">
        <v>0</v>
      </c>
      <c r="BD50" s="244">
        <v>0</v>
      </c>
      <c r="BE50" s="244">
        <v>0</v>
      </c>
      <c r="BF50" s="244">
        <v>0</v>
      </c>
      <c r="BG50" s="244">
        <v>0</v>
      </c>
      <c r="BH50" s="244">
        <v>0</v>
      </c>
      <c r="BI50" s="244">
        <v>0</v>
      </c>
      <c r="BJ50" s="244">
        <v>0</v>
      </c>
      <c r="BK50" s="244">
        <v>0</v>
      </c>
      <c r="BL50" s="244">
        <v>0</v>
      </c>
      <c r="BM50" s="244">
        <v>0</v>
      </c>
      <c r="BN50" s="244">
        <v>0</v>
      </c>
      <c r="BO50" s="244">
        <v>0</v>
      </c>
      <c r="BP50" s="246">
        <v>38108</v>
      </c>
      <c r="BQ50" s="245">
        <v>0</v>
      </c>
      <c r="BS50" s="246">
        <v>38108</v>
      </c>
      <c r="BT50" s="244">
        <v>0</v>
      </c>
      <c r="BU50" s="244">
        <v>0</v>
      </c>
      <c r="BV50" s="244">
        <v>0</v>
      </c>
      <c r="BW50" s="244">
        <v>0</v>
      </c>
      <c r="BX50" s="244">
        <v>0</v>
      </c>
      <c r="BY50" s="244">
        <v>0</v>
      </c>
      <c r="BZ50" s="244">
        <v>0</v>
      </c>
      <c r="CA50" s="244">
        <v>0</v>
      </c>
      <c r="CB50" s="244">
        <v>0</v>
      </c>
      <c r="CC50" s="244">
        <v>0</v>
      </c>
      <c r="CD50" s="244">
        <v>0</v>
      </c>
      <c r="CE50" s="244">
        <v>0</v>
      </c>
      <c r="CF50" s="244">
        <v>0</v>
      </c>
      <c r="CG50" s="246">
        <v>38108</v>
      </c>
      <c r="CH50" s="245">
        <v>0</v>
      </c>
    </row>
    <row r="51" spans="1:86" x14ac:dyDescent="0.25">
      <c r="A51" s="246">
        <v>38139</v>
      </c>
      <c r="B51" s="244">
        <v>0</v>
      </c>
      <c r="C51" s="244">
        <v>0</v>
      </c>
      <c r="D51" s="244">
        <v>0</v>
      </c>
      <c r="E51" s="244">
        <v>0</v>
      </c>
      <c r="F51" s="244">
        <v>0</v>
      </c>
      <c r="G51" s="244">
        <v>0</v>
      </c>
      <c r="H51" s="244">
        <v>0</v>
      </c>
      <c r="I51" s="244">
        <v>0</v>
      </c>
      <c r="J51" s="244">
        <v>0</v>
      </c>
      <c r="K51" s="244">
        <v>0</v>
      </c>
      <c r="L51" s="244">
        <v>0</v>
      </c>
      <c r="M51" s="244">
        <v>0</v>
      </c>
      <c r="N51" s="244">
        <v>0</v>
      </c>
      <c r="O51" s="246">
        <v>38139</v>
      </c>
      <c r="P51" s="245">
        <v>0</v>
      </c>
      <c r="S51" s="246">
        <v>38139</v>
      </c>
      <c r="T51" s="244">
        <v>0</v>
      </c>
      <c r="U51" s="244">
        <v>0</v>
      </c>
      <c r="V51" s="244">
        <v>0</v>
      </c>
      <c r="W51" s="244">
        <v>0</v>
      </c>
      <c r="X51" s="244">
        <v>0</v>
      </c>
      <c r="Y51" s="244">
        <v>0</v>
      </c>
      <c r="Z51" s="244">
        <v>0</v>
      </c>
      <c r="AA51" s="244">
        <v>0</v>
      </c>
      <c r="AB51" s="244">
        <v>0</v>
      </c>
      <c r="AC51" s="244">
        <v>0</v>
      </c>
      <c r="AD51" s="244">
        <v>0</v>
      </c>
      <c r="AE51" s="244">
        <v>0</v>
      </c>
      <c r="AF51" s="244">
        <v>0</v>
      </c>
      <c r="AG51" s="246">
        <v>38139</v>
      </c>
      <c r="AH51" s="245">
        <v>0</v>
      </c>
      <c r="AK51" s="246">
        <v>38139</v>
      </c>
      <c r="AL51" s="244">
        <v>0</v>
      </c>
      <c r="AM51" s="244">
        <v>0</v>
      </c>
      <c r="AN51" s="244">
        <v>0</v>
      </c>
      <c r="AO51" s="244">
        <v>0</v>
      </c>
      <c r="AP51" s="244">
        <v>0</v>
      </c>
      <c r="AQ51" s="244">
        <v>0</v>
      </c>
      <c r="AR51" s="244">
        <v>0</v>
      </c>
      <c r="AS51" s="244">
        <v>0</v>
      </c>
      <c r="AT51" s="244">
        <v>0</v>
      </c>
      <c r="AU51" s="244">
        <v>0</v>
      </c>
      <c r="AV51" s="244">
        <v>0</v>
      </c>
      <c r="AW51" s="244">
        <v>0</v>
      </c>
      <c r="AX51" s="244">
        <v>0</v>
      </c>
      <c r="AY51" s="246">
        <v>38139</v>
      </c>
      <c r="AZ51" s="245">
        <v>0</v>
      </c>
      <c r="BB51" s="246">
        <v>38139</v>
      </c>
      <c r="BC51" s="244">
        <v>0</v>
      </c>
      <c r="BD51" s="244">
        <v>0</v>
      </c>
      <c r="BE51" s="244">
        <v>0</v>
      </c>
      <c r="BF51" s="244">
        <v>0</v>
      </c>
      <c r="BG51" s="244">
        <v>0</v>
      </c>
      <c r="BH51" s="244">
        <v>0</v>
      </c>
      <c r="BI51" s="244">
        <v>0</v>
      </c>
      <c r="BJ51" s="244">
        <v>0</v>
      </c>
      <c r="BK51" s="244">
        <v>0</v>
      </c>
      <c r="BL51" s="244">
        <v>0</v>
      </c>
      <c r="BM51" s="244">
        <v>0</v>
      </c>
      <c r="BN51" s="244">
        <v>0</v>
      </c>
      <c r="BO51" s="244">
        <v>0</v>
      </c>
      <c r="BP51" s="246">
        <v>38139</v>
      </c>
      <c r="BQ51" s="245">
        <v>0</v>
      </c>
      <c r="BS51" s="246">
        <v>38139</v>
      </c>
      <c r="BT51" s="244">
        <v>0</v>
      </c>
      <c r="BU51" s="244">
        <v>0</v>
      </c>
      <c r="BV51" s="244">
        <v>0</v>
      </c>
      <c r="BW51" s="244">
        <v>0</v>
      </c>
      <c r="BX51" s="244">
        <v>0</v>
      </c>
      <c r="BY51" s="244">
        <v>0</v>
      </c>
      <c r="BZ51" s="244">
        <v>0</v>
      </c>
      <c r="CA51" s="244">
        <v>0</v>
      </c>
      <c r="CB51" s="244">
        <v>0</v>
      </c>
      <c r="CC51" s="244">
        <v>0</v>
      </c>
      <c r="CD51" s="244">
        <v>0</v>
      </c>
      <c r="CE51" s="244">
        <v>0</v>
      </c>
      <c r="CF51" s="244">
        <v>0</v>
      </c>
      <c r="CG51" s="246">
        <v>38139</v>
      </c>
      <c r="CH51" s="245">
        <v>0</v>
      </c>
    </row>
    <row r="52" spans="1:86" x14ac:dyDescent="0.25">
      <c r="A52" s="246">
        <v>38169</v>
      </c>
      <c r="B52" s="244">
        <v>0</v>
      </c>
      <c r="C52" s="244">
        <v>0</v>
      </c>
      <c r="D52" s="244">
        <v>0</v>
      </c>
      <c r="E52" s="244">
        <v>0</v>
      </c>
      <c r="F52" s="244">
        <v>0</v>
      </c>
      <c r="G52" s="244">
        <v>0</v>
      </c>
      <c r="H52" s="244">
        <v>0</v>
      </c>
      <c r="I52" s="244">
        <v>0</v>
      </c>
      <c r="J52" s="244">
        <v>0</v>
      </c>
      <c r="K52" s="244">
        <v>0</v>
      </c>
      <c r="L52" s="244">
        <v>0</v>
      </c>
      <c r="M52" s="244">
        <v>0</v>
      </c>
      <c r="N52" s="244">
        <v>0</v>
      </c>
      <c r="O52" s="246">
        <v>38169</v>
      </c>
      <c r="P52" s="245">
        <v>0</v>
      </c>
      <c r="S52" s="246">
        <v>38169</v>
      </c>
      <c r="T52" s="244">
        <v>0</v>
      </c>
      <c r="U52" s="244">
        <v>0</v>
      </c>
      <c r="V52" s="244">
        <v>0</v>
      </c>
      <c r="W52" s="244">
        <v>0</v>
      </c>
      <c r="X52" s="244">
        <v>0</v>
      </c>
      <c r="Y52" s="244">
        <v>0</v>
      </c>
      <c r="Z52" s="244">
        <v>0</v>
      </c>
      <c r="AA52" s="244">
        <v>0</v>
      </c>
      <c r="AB52" s="244">
        <v>0</v>
      </c>
      <c r="AC52" s="244">
        <v>0</v>
      </c>
      <c r="AD52" s="244">
        <v>0</v>
      </c>
      <c r="AE52" s="244">
        <v>0</v>
      </c>
      <c r="AF52" s="244">
        <v>0</v>
      </c>
      <c r="AG52" s="246">
        <v>38169</v>
      </c>
      <c r="AH52" s="245">
        <v>0</v>
      </c>
      <c r="AK52" s="246">
        <v>38169</v>
      </c>
      <c r="AL52" s="244">
        <v>0</v>
      </c>
      <c r="AM52" s="244">
        <v>0</v>
      </c>
      <c r="AN52" s="244">
        <v>0</v>
      </c>
      <c r="AO52" s="244">
        <v>0</v>
      </c>
      <c r="AP52" s="244">
        <v>0</v>
      </c>
      <c r="AQ52" s="244">
        <v>0</v>
      </c>
      <c r="AR52" s="244">
        <v>0</v>
      </c>
      <c r="AS52" s="244">
        <v>0</v>
      </c>
      <c r="AT52" s="244">
        <v>0</v>
      </c>
      <c r="AU52" s="244">
        <v>0</v>
      </c>
      <c r="AV52" s="244">
        <v>0</v>
      </c>
      <c r="AW52" s="244">
        <v>0</v>
      </c>
      <c r="AX52" s="244">
        <v>0</v>
      </c>
      <c r="AY52" s="246">
        <v>38169</v>
      </c>
      <c r="AZ52" s="245">
        <v>0</v>
      </c>
      <c r="BB52" s="246">
        <v>38169</v>
      </c>
      <c r="BC52" s="244">
        <v>0</v>
      </c>
      <c r="BD52" s="244">
        <v>0</v>
      </c>
      <c r="BE52" s="244">
        <v>0</v>
      </c>
      <c r="BF52" s="244">
        <v>0</v>
      </c>
      <c r="BG52" s="244">
        <v>0</v>
      </c>
      <c r="BH52" s="244">
        <v>0</v>
      </c>
      <c r="BI52" s="244">
        <v>0</v>
      </c>
      <c r="BJ52" s="244">
        <v>0</v>
      </c>
      <c r="BK52" s="244">
        <v>0</v>
      </c>
      <c r="BL52" s="244">
        <v>0</v>
      </c>
      <c r="BM52" s="244">
        <v>0</v>
      </c>
      <c r="BN52" s="244">
        <v>0</v>
      </c>
      <c r="BO52" s="244">
        <v>0</v>
      </c>
      <c r="BP52" s="246">
        <v>38169</v>
      </c>
      <c r="BQ52" s="245">
        <v>0</v>
      </c>
      <c r="BS52" s="246">
        <v>38169</v>
      </c>
      <c r="BT52" s="244">
        <v>0</v>
      </c>
      <c r="BU52" s="244">
        <v>0</v>
      </c>
      <c r="BV52" s="244">
        <v>0</v>
      </c>
      <c r="BW52" s="244">
        <v>0</v>
      </c>
      <c r="BX52" s="244">
        <v>0</v>
      </c>
      <c r="BY52" s="244">
        <v>0</v>
      </c>
      <c r="BZ52" s="244">
        <v>0</v>
      </c>
      <c r="CA52" s="244">
        <v>0</v>
      </c>
      <c r="CB52" s="244">
        <v>0</v>
      </c>
      <c r="CC52" s="244">
        <v>0</v>
      </c>
      <c r="CD52" s="244">
        <v>0</v>
      </c>
      <c r="CE52" s="244">
        <v>0</v>
      </c>
      <c r="CF52" s="244">
        <v>0</v>
      </c>
      <c r="CG52" s="246">
        <v>38169</v>
      </c>
      <c r="CH52" s="245">
        <v>0</v>
      </c>
    </row>
    <row r="53" spans="1:86" x14ac:dyDescent="0.25">
      <c r="A53" s="246">
        <v>38200</v>
      </c>
      <c r="B53" s="244">
        <v>0</v>
      </c>
      <c r="C53" s="244">
        <v>0</v>
      </c>
      <c r="D53" s="244">
        <v>0</v>
      </c>
      <c r="E53" s="244">
        <v>0</v>
      </c>
      <c r="F53" s="244">
        <v>0</v>
      </c>
      <c r="G53" s="244">
        <v>0</v>
      </c>
      <c r="H53" s="244">
        <v>0</v>
      </c>
      <c r="I53" s="244">
        <v>0</v>
      </c>
      <c r="J53" s="244">
        <v>0</v>
      </c>
      <c r="K53" s="244">
        <v>0</v>
      </c>
      <c r="L53" s="244">
        <v>0</v>
      </c>
      <c r="M53" s="244">
        <v>0</v>
      </c>
      <c r="N53" s="244">
        <v>0</v>
      </c>
      <c r="O53" s="246">
        <v>38200</v>
      </c>
      <c r="P53" s="245">
        <v>0</v>
      </c>
      <c r="S53" s="246">
        <v>38200</v>
      </c>
      <c r="T53" s="244">
        <v>0</v>
      </c>
      <c r="U53" s="244">
        <v>0</v>
      </c>
      <c r="V53" s="244">
        <v>0</v>
      </c>
      <c r="W53" s="244">
        <v>0</v>
      </c>
      <c r="X53" s="244">
        <v>0</v>
      </c>
      <c r="Y53" s="244">
        <v>0</v>
      </c>
      <c r="Z53" s="244">
        <v>0</v>
      </c>
      <c r="AA53" s="244">
        <v>0</v>
      </c>
      <c r="AB53" s="244">
        <v>0</v>
      </c>
      <c r="AC53" s="244">
        <v>0</v>
      </c>
      <c r="AD53" s="244">
        <v>0</v>
      </c>
      <c r="AE53" s="244">
        <v>0</v>
      </c>
      <c r="AF53" s="244">
        <v>0</v>
      </c>
      <c r="AG53" s="246">
        <v>38200</v>
      </c>
      <c r="AH53" s="245">
        <v>0</v>
      </c>
      <c r="AK53" s="246">
        <v>38200</v>
      </c>
      <c r="AL53" s="244">
        <v>0</v>
      </c>
      <c r="AM53" s="244">
        <v>0</v>
      </c>
      <c r="AN53" s="244">
        <v>0</v>
      </c>
      <c r="AO53" s="244">
        <v>0</v>
      </c>
      <c r="AP53" s="244">
        <v>0</v>
      </c>
      <c r="AQ53" s="244">
        <v>0</v>
      </c>
      <c r="AR53" s="244">
        <v>0</v>
      </c>
      <c r="AS53" s="244">
        <v>0</v>
      </c>
      <c r="AT53" s="244">
        <v>0</v>
      </c>
      <c r="AU53" s="244">
        <v>0</v>
      </c>
      <c r="AV53" s="244">
        <v>0</v>
      </c>
      <c r="AW53" s="244">
        <v>0</v>
      </c>
      <c r="AX53" s="244">
        <v>0</v>
      </c>
      <c r="AY53" s="246">
        <v>38200</v>
      </c>
      <c r="AZ53" s="245">
        <v>0</v>
      </c>
      <c r="BB53" s="246">
        <v>38200</v>
      </c>
      <c r="BC53" s="244">
        <v>0</v>
      </c>
      <c r="BD53" s="244">
        <v>0</v>
      </c>
      <c r="BE53" s="244">
        <v>0</v>
      </c>
      <c r="BF53" s="244">
        <v>0</v>
      </c>
      <c r="BG53" s="244">
        <v>0</v>
      </c>
      <c r="BH53" s="244">
        <v>0</v>
      </c>
      <c r="BI53" s="244">
        <v>0</v>
      </c>
      <c r="BJ53" s="244">
        <v>0</v>
      </c>
      <c r="BK53" s="244">
        <v>0</v>
      </c>
      <c r="BL53" s="244">
        <v>0</v>
      </c>
      <c r="BM53" s="244">
        <v>0</v>
      </c>
      <c r="BN53" s="244">
        <v>0</v>
      </c>
      <c r="BO53" s="244">
        <v>0</v>
      </c>
      <c r="BP53" s="246">
        <v>38200</v>
      </c>
      <c r="BQ53" s="245">
        <v>0</v>
      </c>
      <c r="BS53" s="246">
        <v>38200</v>
      </c>
      <c r="BT53" s="244">
        <v>0</v>
      </c>
      <c r="BU53" s="244">
        <v>0</v>
      </c>
      <c r="BV53" s="244">
        <v>0</v>
      </c>
      <c r="BW53" s="244">
        <v>0</v>
      </c>
      <c r="BX53" s="244">
        <v>0</v>
      </c>
      <c r="BY53" s="244">
        <v>0</v>
      </c>
      <c r="BZ53" s="244">
        <v>0</v>
      </c>
      <c r="CA53" s="244">
        <v>0</v>
      </c>
      <c r="CB53" s="244">
        <v>0</v>
      </c>
      <c r="CC53" s="244">
        <v>0</v>
      </c>
      <c r="CD53" s="244">
        <v>0</v>
      </c>
      <c r="CE53" s="244">
        <v>0</v>
      </c>
      <c r="CF53" s="244">
        <v>0</v>
      </c>
      <c r="CG53" s="246">
        <v>38200</v>
      </c>
      <c r="CH53" s="245">
        <v>0</v>
      </c>
    </row>
    <row r="54" spans="1:86" x14ac:dyDescent="0.25">
      <c r="A54" s="246">
        <v>38231</v>
      </c>
      <c r="B54" s="244">
        <v>0</v>
      </c>
      <c r="C54" s="244">
        <v>0</v>
      </c>
      <c r="D54" s="244">
        <v>0</v>
      </c>
      <c r="E54" s="244">
        <v>0</v>
      </c>
      <c r="F54" s="244">
        <v>0</v>
      </c>
      <c r="G54" s="244">
        <v>0</v>
      </c>
      <c r="H54" s="244">
        <v>0</v>
      </c>
      <c r="I54" s="244">
        <v>0</v>
      </c>
      <c r="J54" s="244">
        <v>0</v>
      </c>
      <c r="K54" s="244">
        <v>0</v>
      </c>
      <c r="L54" s="244">
        <v>0</v>
      </c>
      <c r="M54" s="244">
        <v>0</v>
      </c>
      <c r="N54" s="244">
        <v>0</v>
      </c>
      <c r="O54" s="246">
        <v>38231</v>
      </c>
      <c r="P54" s="245">
        <v>0</v>
      </c>
      <c r="S54" s="246">
        <v>38231</v>
      </c>
      <c r="T54" s="244">
        <v>0</v>
      </c>
      <c r="U54" s="244">
        <v>0</v>
      </c>
      <c r="V54" s="244">
        <v>0</v>
      </c>
      <c r="W54" s="244">
        <v>0</v>
      </c>
      <c r="X54" s="244">
        <v>0</v>
      </c>
      <c r="Y54" s="244">
        <v>0</v>
      </c>
      <c r="Z54" s="244">
        <v>0</v>
      </c>
      <c r="AA54" s="244">
        <v>0</v>
      </c>
      <c r="AB54" s="244">
        <v>0</v>
      </c>
      <c r="AC54" s="244">
        <v>0</v>
      </c>
      <c r="AD54" s="244">
        <v>0</v>
      </c>
      <c r="AE54" s="244">
        <v>0</v>
      </c>
      <c r="AF54" s="244">
        <v>0</v>
      </c>
      <c r="AG54" s="246">
        <v>38231</v>
      </c>
      <c r="AH54" s="245">
        <v>0</v>
      </c>
      <c r="AK54" s="246">
        <v>38231</v>
      </c>
      <c r="AL54" s="244">
        <v>0</v>
      </c>
      <c r="AM54" s="244">
        <v>0</v>
      </c>
      <c r="AN54" s="244">
        <v>0</v>
      </c>
      <c r="AO54" s="244">
        <v>0</v>
      </c>
      <c r="AP54" s="244">
        <v>0</v>
      </c>
      <c r="AQ54" s="244">
        <v>0</v>
      </c>
      <c r="AR54" s="244">
        <v>0</v>
      </c>
      <c r="AS54" s="244">
        <v>0</v>
      </c>
      <c r="AT54" s="244">
        <v>0</v>
      </c>
      <c r="AU54" s="244">
        <v>0</v>
      </c>
      <c r="AV54" s="244">
        <v>0</v>
      </c>
      <c r="AW54" s="244">
        <v>0</v>
      </c>
      <c r="AX54" s="244">
        <v>0</v>
      </c>
      <c r="AY54" s="246">
        <v>38231</v>
      </c>
      <c r="AZ54" s="245">
        <v>0</v>
      </c>
      <c r="BB54" s="246">
        <v>38231</v>
      </c>
      <c r="BC54" s="244">
        <v>0</v>
      </c>
      <c r="BD54" s="244">
        <v>0</v>
      </c>
      <c r="BE54" s="244">
        <v>0</v>
      </c>
      <c r="BF54" s="244">
        <v>0</v>
      </c>
      <c r="BG54" s="244">
        <v>0</v>
      </c>
      <c r="BH54" s="244">
        <v>0</v>
      </c>
      <c r="BI54" s="244">
        <v>0</v>
      </c>
      <c r="BJ54" s="244">
        <v>0</v>
      </c>
      <c r="BK54" s="244">
        <v>0</v>
      </c>
      <c r="BL54" s="244">
        <v>0</v>
      </c>
      <c r="BM54" s="244">
        <v>0</v>
      </c>
      <c r="BN54" s="244">
        <v>0</v>
      </c>
      <c r="BO54" s="244">
        <v>0</v>
      </c>
      <c r="BP54" s="246">
        <v>38231</v>
      </c>
      <c r="BQ54" s="245">
        <v>0</v>
      </c>
      <c r="BS54" s="246">
        <v>38231</v>
      </c>
      <c r="BT54" s="244">
        <v>0</v>
      </c>
      <c r="BU54" s="244">
        <v>0</v>
      </c>
      <c r="BV54" s="244">
        <v>0</v>
      </c>
      <c r="BW54" s="244">
        <v>0</v>
      </c>
      <c r="BX54" s="244">
        <v>0</v>
      </c>
      <c r="BY54" s="244">
        <v>0</v>
      </c>
      <c r="BZ54" s="244">
        <v>0</v>
      </c>
      <c r="CA54" s="244">
        <v>0</v>
      </c>
      <c r="CB54" s="244">
        <v>0</v>
      </c>
      <c r="CC54" s="244">
        <v>0</v>
      </c>
      <c r="CD54" s="244">
        <v>0</v>
      </c>
      <c r="CE54" s="244">
        <v>0</v>
      </c>
      <c r="CF54" s="244">
        <v>0</v>
      </c>
      <c r="CG54" s="246">
        <v>38231</v>
      </c>
      <c r="CH54" s="245">
        <v>0</v>
      </c>
    </row>
    <row r="55" spans="1:86" x14ac:dyDescent="0.25">
      <c r="A55" s="246">
        <v>38261</v>
      </c>
      <c r="B55" s="244">
        <v>0</v>
      </c>
      <c r="C55" s="244">
        <v>0</v>
      </c>
      <c r="D55" s="244">
        <v>0</v>
      </c>
      <c r="E55" s="244">
        <v>0</v>
      </c>
      <c r="F55" s="244">
        <v>0</v>
      </c>
      <c r="G55" s="244">
        <v>0</v>
      </c>
      <c r="H55" s="244">
        <v>0</v>
      </c>
      <c r="I55" s="244">
        <v>0</v>
      </c>
      <c r="J55" s="244">
        <v>0</v>
      </c>
      <c r="K55" s="244">
        <v>0</v>
      </c>
      <c r="L55" s="244">
        <v>0</v>
      </c>
      <c r="M55" s="244">
        <v>0</v>
      </c>
      <c r="N55" s="244">
        <v>0</v>
      </c>
      <c r="O55" s="246">
        <v>38261</v>
      </c>
      <c r="P55" s="245">
        <v>0</v>
      </c>
      <c r="S55" s="246">
        <v>38261</v>
      </c>
      <c r="T55" s="244">
        <v>0</v>
      </c>
      <c r="U55" s="244">
        <v>0</v>
      </c>
      <c r="V55" s="244">
        <v>0</v>
      </c>
      <c r="W55" s="244">
        <v>0</v>
      </c>
      <c r="X55" s="244">
        <v>0</v>
      </c>
      <c r="Y55" s="244">
        <v>0</v>
      </c>
      <c r="Z55" s="244">
        <v>0</v>
      </c>
      <c r="AA55" s="244">
        <v>0</v>
      </c>
      <c r="AB55" s="244">
        <v>0</v>
      </c>
      <c r="AC55" s="244">
        <v>0</v>
      </c>
      <c r="AD55" s="244">
        <v>0</v>
      </c>
      <c r="AE55" s="244">
        <v>0</v>
      </c>
      <c r="AF55" s="244">
        <v>0</v>
      </c>
      <c r="AG55" s="246">
        <v>38261</v>
      </c>
      <c r="AH55" s="245">
        <v>0</v>
      </c>
      <c r="AK55" s="246">
        <v>38261</v>
      </c>
      <c r="AL55" s="244">
        <v>0</v>
      </c>
      <c r="AM55" s="244">
        <v>0</v>
      </c>
      <c r="AN55" s="244">
        <v>0</v>
      </c>
      <c r="AO55" s="244">
        <v>0</v>
      </c>
      <c r="AP55" s="244">
        <v>0</v>
      </c>
      <c r="AQ55" s="244">
        <v>0</v>
      </c>
      <c r="AR55" s="244">
        <v>0</v>
      </c>
      <c r="AS55" s="244">
        <v>0</v>
      </c>
      <c r="AT55" s="244">
        <v>0</v>
      </c>
      <c r="AU55" s="244">
        <v>0</v>
      </c>
      <c r="AV55" s="244">
        <v>0</v>
      </c>
      <c r="AW55" s="244">
        <v>0</v>
      </c>
      <c r="AX55" s="244">
        <v>0</v>
      </c>
      <c r="AY55" s="246">
        <v>38261</v>
      </c>
      <c r="AZ55" s="245">
        <v>0</v>
      </c>
      <c r="BB55" s="246">
        <v>38261</v>
      </c>
      <c r="BC55" s="244">
        <v>0</v>
      </c>
      <c r="BD55" s="244">
        <v>0</v>
      </c>
      <c r="BE55" s="244">
        <v>0</v>
      </c>
      <c r="BF55" s="244">
        <v>0</v>
      </c>
      <c r="BG55" s="244">
        <v>0</v>
      </c>
      <c r="BH55" s="244">
        <v>0</v>
      </c>
      <c r="BI55" s="244">
        <v>0</v>
      </c>
      <c r="BJ55" s="244">
        <v>0</v>
      </c>
      <c r="BK55" s="244">
        <v>0</v>
      </c>
      <c r="BL55" s="244">
        <v>0</v>
      </c>
      <c r="BM55" s="244">
        <v>0</v>
      </c>
      <c r="BN55" s="244">
        <v>0</v>
      </c>
      <c r="BO55" s="244">
        <v>0</v>
      </c>
      <c r="BP55" s="246">
        <v>38261</v>
      </c>
      <c r="BQ55" s="245">
        <v>0</v>
      </c>
      <c r="BS55" s="246">
        <v>38261</v>
      </c>
      <c r="BT55" s="244">
        <v>0</v>
      </c>
      <c r="BU55" s="244">
        <v>0</v>
      </c>
      <c r="BV55" s="244">
        <v>0</v>
      </c>
      <c r="BW55" s="244">
        <v>0</v>
      </c>
      <c r="BX55" s="244">
        <v>0</v>
      </c>
      <c r="BY55" s="244">
        <v>0</v>
      </c>
      <c r="BZ55" s="244">
        <v>0</v>
      </c>
      <c r="CA55" s="244">
        <v>0</v>
      </c>
      <c r="CB55" s="244">
        <v>0</v>
      </c>
      <c r="CC55" s="244">
        <v>0</v>
      </c>
      <c r="CD55" s="244">
        <v>0</v>
      </c>
      <c r="CE55" s="244">
        <v>0</v>
      </c>
      <c r="CF55" s="244">
        <v>0</v>
      </c>
      <c r="CG55" s="246">
        <v>38261</v>
      </c>
      <c r="CH55" s="245">
        <v>0</v>
      </c>
    </row>
    <row r="56" spans="1:86" x14ac:dyDescent="0.25">
      <c r="A56" s="246">
        <v>38292</v>
      </c>
      <c r="B56" s="244"/>
      <c r="C56" s="244"/>
      <c r="D56" s="244"/>
      <c r="E56" s="244"/>
      <c r="F56" s="244"/>
      <c r="G56" s="244"/>
      <c r="H56" s="244"/>
      <c r="I56" s="244"/>
      <c r="J56" s="244"/>
      <c r="K56" s="244"/>
      <c r="L56" s="244"/>
      <c r="M56" s="244"/>
      <c r="N56" s="244"/>
      <c r="O56" s="246">
        <v>38292</v>
      </c>
      <c r="P56" s="245">
        <v>0</v>
      </c>
      <c r="S56" s="246">
        <v>38292</v>
      </c>
      <c r="T56" s="244"/>
      <c r="U56" s="244"/>
      <c r="V56" s="244"/>
      <c r="W56" s="244"/>
      <c r="X56" s="244"/>
      <c r="Y56" s="244"/>
      <c r="Z56" s="244"/>
      <c r="AA56" s="244"/>
      <c r="AB56" s="244"/>
      <c r="AC56" s="244"/>
      <c r="AD56" s="244"/>
      <c r="AE56" s="244"/>
      <c r="AF56" s="244"/>
      <c r="AG56" s="246">
        <v>38292</v>
      </c>
      <c r="AH56" s="245">
        <v>0</v>
      </c>
      <c r="AK56" s="246">
        <v>38292</v>
      </c>
      <c r="AL56" s="244"/>
      <c r="AM56" s="244"/>
      <c r="AN56" s="244"/>
      <c r="AO56" s="244"/>
      <c r="AP56" s="244"/>
      <c r="AQ56" s="244"/>
      <c r="AR56" s="244"/>
      <c r="AS56" s="244"/>
      <c r="AT56" s="244"/>
      <c r="AU56" s="244"/>
      <c r="AV56" s="244"/>
      <c r="AW56" s="244"/>
      <c r="AX56" s="244"/>
      <c r="AY56" s="246">
        <v>38292</v>
      </c>
      <c r="AZ56" s="245">
        <v>0</v>
      </c>
      <c r="BB56" s="246">
        <v>38292</v>
      </c>
      <c r="BC56" s="244"/>
      <c r="BD56" s="244"/>
      <c r="BE56" s="244"/>
      <c r="BF56" s="244"/>
      <c r="BG56" s="244"/>
      <c r="BH56" s="244"/>
      <c r="BI56" s="244"/>
      <c r="BJ56" s="244"/>
      <c r="BK56" s="244"/>
      <c r="BL56" s="244"/>
      <c r="BM56" s="244"/>
      <c r="BN56" s="244"/>
      <c r="BO56" s="244"/>
      <c r="BP56" s="246">
        <v>38292</v>
      </c>
      <c r="BQ56" s="245">
        <v>0</v>
      </c>
      <c r="BS56" s="246">
        <v>38292</v>
      </c>
      <c r="BT56" s="244"/>
      <c r="BU56" s="244"/>
      <c r="BV56" s="244"/>
      <c r="BW56" s="244"/>
      <c r="BX56" s="244"/>
      <c r="BY56" s="244"/>
      <c r="BZ56" s="244"/>
      <c r="CA56" s="244"/>
      <c r="CB56" s="244"/>
      <c r="CC56" s="244"/>
      <c r="CD56" s="244"/>
      <c r="CE56" s="244"/>
      <c r="CF56" s="244"/>
      <c r="CG56" s="246">
        <v>38292</v>
      </c>
      <c r="CH56" s="245">
        <v>0</v>
      </c>
    </row>
    <row r="57" spans="1:86" x14ac:dyDescent="0.25">
      <c r="A57" s="246">
        <v>38322</v>
      </c>
      <c r="B57" s="244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6">
        <v>38322</v>
      </c>
      <c r="P57" s="245">
        <v>0</v>
      </c>
      <c r="S57" s="246">
        <v>38322</v>
      </c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6">
        <v>38322</v>
      </c>
      <c r="AH57" s="245">
        <v>0</v>
      </c>
      <c r="AK57" s="246">
        <v>38322</v>
      </c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6">
        <v>38322</v>
      </c>
      <c r="AZ57" s="245">
        <v>0</v>
      </c>
      <c r="BB57" s="246">
        <v>38322</v>
      </c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6">
        <v>38322</v>
      </c>
      <c r="BQ57" s="245">
        <v>0</v>
      </c>
      <c r="BS57" s="246">
        <v>38322</v>
      </c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6">
        <v>38322</v>
      </c>
      <c r="CH57" s="245">
        <v>0</v>
      </c>
    </row>
    <row r="58" spans="1:86" x14ac:dyDescent="0.25">
      <c r="A58" s="246">
        <v>38353</v>
      </c>
      <c r="B58" s="244"/>
      <c r="C58" s="244"/>
      <c r="D58" s="244"/>
      <c r="E58" s="244"/>
      <c r="F58" s="244"/>
      <c r="G58" s="244"/>
      <c r="H58" s="244"/>
      <c r="I58" s="244"/>
      <c r="J58" s="244"/>
      <c r="K58" s="244"/>
      <c r="L58" s="244"/>
      <c r="M58" s="244"/>
      <c r="N58" s="244"/>
      <c r="O58" s="246">
        <v>38353</v>
      </c>
      <c r="P58" s="245">
        <v>0</v>
      </c>
      <c r="S58" s="246">
        <v>38353</v>
      </c>
      <c r="T58" s="244"/>
      <c r="U58" s="244"/>
      <c r="V58" s="244"/>
      <c r="W58" s="244"/>
      <c r="X58" s="244"/>
      <c r="Y58" s="244"/>
      <c r="Z58" s="244"/>
      <c r="AA58" s="244"/>
      <c r="AB58" s="244"/>
      <c r="AC58" s="244"/>
      <c r="AD58" s="244"/>
      <c r="AE58" s="244"/>
      <c r="AF58" s="244"/>
      <c r="AG58" s="246">
        <v>38353</v>
      </c>
      <c r="AH58" s="245">
        <v>0</v>
      </c>
      <c r="AK58" s="246">
        <v>38353</v>
      </c>
      <c r="AL58" s="244"/>
      <c r="AM58" s="244"/>
      <c r="AN58" s="244"/>
      <c r="AO58" s="244"/>
      <c r="AP58" s="244"/>
      <c r="AQ58" s="244"/>
      <c r="AR58" s="244"/>
      <c r="AS58" s="244"/>
      <c r="AT58" s="244"/>
      <c r="AU58" s="244"/>
      <c r="AV58" s="244"/>
      <c r="AW58" s="244"/>
      <c r="AX58" s="244"/>
      <c r="AY58" s="246">
        <v>38353</v>
      </c>
      <c r="AZ58" s="245">
        <v>0</v>
      </c>
      <c r="BB58" s="246">
        <v>38353</v>
      </c>
      <c r="BC58" s="244"/>
      <c r="BD58" s="244"/>
      <c r="BE58" s="244"/>
      <c r="BF58" s="244"/>
      <c r="BG58" s="244"/>
      <c r="BH58" s="244"/>
      <c r="BI58" s="244"/>
      <c r="BJ58" s="244"/>
      <c r="BK58" s="244"/>
      <c r="BL58" s="244"/>
      <c r="BM58" s="244"/>
      <c r="BN58" s="244"/>
      <c r="BO58" s="244"/>
      <c r="BP58" s="246">
        <v>38353</v>
      </c>
      <c r="BQ58" s="245">
        <v>0</v>
      </c>
      <c r="BS58" s="246">
        <v>38353</v>
      </c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6">
        <v>38353</v>
      </c>
      <c r="CH58" s="245">
        <v>0</v>
      </c>
    </row>
    <row r="59" spans="1:86" x14ac:dyDescent="0.25">
      <c r="A59" s="246">
        <v>38384</v>
      </c>
      <c r="B59" s="244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6">
        <v>38384</v>
      </c>
      <c r="P59" s="245">
        <v>0</v>
      </c>
      <c r="S59" s="246">
        <v>38384</v>
      </c>
      <c r="T59" s="244"/>
      <c r="U59" s="244"/>
      <c r="V59" s="244"/>
      <c r="W59" s="244"/>
      <c r="X59" s="244"/>
      <c r="Y59" s="244"/>
      <c r="Z59" s="244"/>
      <c r="AA59" s="244"/>
      <c r="AB59" s="244"/>
      <c r="AC59" s="244"/>
      <c r="AD59" s="244"/>
      <c r="AE59" s="244"/>
      <c r="AF59" s="244"/>
      <c r="AG59" s="246">
        <v>38384</v>
      </c>
      <c r="AH59" s="245">
        <v>0</v>
      </c>
      <c r="AK59" s="246">
        <v>38384</v>
      </c>
      <c r="AL59" s="244"/>
      <c r="AM59" s="244"/>
      <c r="AN59" s="244"/>
      <c r="AO59" s="244"/>
      <c r="AP59" s="244"/>
      <c r="AQ59" s="244"/>
      <c r="AR59" s="244"/>
      <c r="AS59" s="244"/>
      <c r="AT59" s="244"/>
      <c r="AU59" s="244"/>
      <c r="AV59" s="244"/>
      <c r="AW59" s="244"/>
      <c r="AX59" s="244"/>
      <c r="AY59" s="246">
        <v>38384</v>
      </c>
      <c r="AZ59" s="245">
        <v>0</v>
      </c>
      <c r="BB59" s="246">
        <v>38384</v>
      </c>
      <c r="BC59" s="244"/>
      <c r="BD59" s="244"/>
      <c r="BE59" s="244"/>
      <c r="BF59" s="244"/>
      <c r="BG59" s="244"/>
      <c r="BH59" s="244"/>
      <c r="BI59" s="244"/>
      <c r="BJ59" s="244"/>
      <c r="BK59" s="244"/>
      <c r="BL59" s="244"/>
      <c r="BM59" s="244"/>
      <c r="BN59" s="244"/>
      <c r="BO59" s="244"/>
      <c r="BP59" s="246">
        <v>38384</v>
      </c>
      <c r="BQ59" s="245">
        <v>0</v>
      </c>
      <c r="BS59" s="246">
        <v>38384</v>
      </c>
      <c r="BT59" s="244"/>
      <c r="BU59" s="244"/>
      <c r="BV59" s="244"/>
      <c r="BW59" s="244"/>
      <c r="BX59" s="244"/>
      <c r="BY59" s="244"/>
      <c r="BZ59" s="244"/>
      <c r="CA59" s="244"/>
      <c r="CB59" s="244"/>
      <c r="CC59" s="244"/>
      <c r="CD59" s="244"/>
      <c r="CE59" s="244"/>
      <c r="CF59" s="244"/>
      <c r="CG59" s="246">
        <v>38384</v>
      </c>
      <c r="CH59" s="245">
        <v>0</v>
      </c>
    </row>
    <row r="60" spans="1:86" x14ac:dyDescent="0.25">
      <c r="A60" s="246">
        <v>38412</v>
      </c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6">
        <v>38412</v>
      </c>
      <c r="P60" s="245">
        <v>0</v>
      </c>
      <c r="S60" s="246">
        <v>38412</v>
      </c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6">
        <v>38412</v>
      </c>
      <c r="AH60" s="245">
        <v>0</v>
      </c>
      <c r="AK60" s="246">
        <v>38412</v>
      </c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6">
        <v>38412</v>
      </c>
      <c r="AZ60" s="245">
        <v>0</v>
      </c>
      <c r="BB60" s="246">
        <v>38412</v>
      </c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6">
        <v>38412</v>
      </c>
      <c r="BQ60" s="245">
        <v>0</v>
      </c>
      <c r="BS60" s="246">
        <v>38412</v>
      </c>
      <c r="BT60" s="244"/>
      <c r="BU60" s="244"/>
      <c r="BV60" s="244"/>
      <c r="BW60" s="244"/>
      <c r="BX60" s="244"/>
      <c r="BY60" s="244"/>
      <c r="BZ60" s="244"/>
      <c r="CA60" s="244"/>
      <c r="CB60" s="244"/>
      <c r="CC60" s="244"/>
      <c r="CD60" s="244"/>
      <c r="CE60" s="244"/>
      <c r="CF60" s="244"/>
      <c r="CG60" s="246">
        <v>38412</v>
      </c>
      <c r="CH60" s="245">
        <v>0</v>
      </c>
    </row>
    <row r="61" spans="1:86" x14ac:dyDescent="0.25">
      <c r="A61" s="246">
        <v>38443</v>
      </c>
      <c r="B61" s="244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6">
        <v>38443</v>
      </c>
      <c r="P61" s="245">
        <v>0</v>
      </c>
      <c r="S61" s="246">
        <v>38443</v>
      </c>
      <c r="T61" s="244"/>
      <c r="U61" s="244"/>
      <c r="V61" s="244"/>
      <c r="W61" s="244"/>
      <c r="X61" s="244"/>
      <c r="Y61" s="244"/>
      <c r="Z61" s="244"/>
      <c r="AA61" s="244"/>
      <c r="AB61" s="244"/>
      <c r="AC61" s="244"/>
      <c r="AD61" s="244"/>
      <c r="AE61" s="244"/>
      <c r="AF61" s="244"/>
      <c r="AG61" s="246">
        <v>38443</v>
      </c>
      <c r="AH61" s="245">
        <v>0</v>
      </c>
      <c r="AK61" s="246">
        <v>38443</v>
      </c>
      <c r="AL61" s="244"/>
      <c r="AM61" s="244"/>
      <c r="AN61" s="244"/>
      <c r="AO61" s="244"/>
      <c r="AP61" s="244"/>
      <c r="AQ61" s="244"/>
      <c r="AR61" s="244"/>
      <c r="AS61" s="244"/>
      <c r="AT61" s="244"/>
      <c r="AU61" s="244"/>
      <c r="AV61" s="244"/>
      <c r="AW61" s="244"/>
      <c r="AX61" s="244"/>
      <c r="AY61" s="246">
        <v>38443</v>
      </c>
      <c r="AZ61" s="245">
        <v>0</v>
      </c>
      <c r="BB61" s="246">
        <v>38443</v>
      </c>
      <c r="BC61" s="244"/>
      <c r="BD61" s="244"/>
      <c r="BE61" s="244"/>
      <c r="BF61" s="244"/>
      <c r="BG61" s="244"/>
      <c r="BH61" s="244"/>
      <c r="BI61" s="244"/>
      <c r="BJ61" s="244"/>
      <c r="BK61" s="244"/>
      <c r="BL61" s="244"/>
      <c r="BM61" s="244"/>
      <c r="BN61" s="244"/>
      <c r="BO61" s="244"/>
      <c r="BP61" s="246">
        <v>38443</v>
      </c>
      <c r="BQ61" s="245">
        <v>0</v>
      </c>
      <c r="BS61" s="246">
        <v>38443</v>
      </c>
      <c r="BT61" s="244"/>
      <c r="BU61" s="244"/>
      <c r="BV61" s="244"/>
      <c r="BW61" s="244"/>
      <c r="BX61" s="244"/>
      <c r="BY61" s="244"/>
      <c r="BZ61" s="244"/>
      <c r="CA61" s="244"/>
      <c r="CB61" s="244"/>
      <c r="CC61" s="244"/>
      <c r="CD61" s="244"/>
      <c r="CE61" s="244"/>
      <c r="CF61" s="244"/>
      <c r="CG61" s="246">
        <v>38443</v>
      </c>
      <c r="CH61" s="245">
        <v>0</v>
      </c>
    </row>
    <row r="62" spans="1:86" x14ac:dyDescent="0.25">
      <c r="A62" s="246">
        <v>38473</v>
      </c>
      <c r="B62" s="244"/>
      <c r="C62" s="244"/>
      <c r="D62" s="244"/>
      <c r="E62" s="244"/>
      <c r="F62" s="244"/>
      <c r="G62" s="244"/>
      <c r="H62" s="244"/>
      <c r="I62" s="244"/>
      <c r="J62" s="244"/>
      <c r="K62" s="244"/>
      <c r="L62" s="244"/>
      <c r="M62" s="244"/>
      <c r="N62" s="244"/>
      <c r="O62" s="246">
        <v>38473</v>
      </c>
      <c r="P62" s="245">
        <v>0</v>
      </c>
      <c r="S62" s="246">
        <v>38473</v>
      </c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D62" s="244"/>
      <c r="AE62" s="244"/>
      <c r="AF62" s="244"/>
      <c r="AG62" s="246">
        <v>38473</v>
      </c>
      <c r="AH62" s="245">
        <v>0</v>
      </c>
      <c r="AK62" s="246">
        <v>38473</v>
      </c>
      <c r="AL62" s="244"/>
      <c r="AM62" s="244"/>
      <c r="AN62" s="244"/>
      <c r="AO62" s="244"/>
      <c r="AP62" s="244"/>
      <c r="AQ62" s="244"/>
      <c r="AR62" s="244"/>
      <c r="AS62" s="244"/>
      <c r="AT62" s="244"/>
      <c r="AU62" s="244"/>
      <c r="AV62" s="244"/>
      <c r="AW62" s="244"/>
      <c r="AX62" s="244"/>
      <c r="AY62" s="246">
        <v>38473</v>
      </c>
      <c r="AZ62" s="245">
        <v>0</v>
      </c>
      <c r="BB62" s="246">
        <v>38473</v>
      </c>
      <c r="BC62" s="244"/>
      <c r="BD62" s="244"/>
      <c r="BE62" s="244"/>
      <c r="BF62" s="244"/>
      <c r="BG62" s="244"/>
      <c r="BH62" s="244"/>
      <c r="BI62" s="244"/>
      <c r="BJ62" s="244"/>
      <c r="BK62" s="244"/>
      <c r="BL62" s="244"/>
      <c r="BM62" s="244"/>
      <c r="BN62" s="244"/>
      <c r="BO62" s="244"/>
      <c r="BP62" s="246">
        <v>38473</v>
      </c>
      <c r="BQ62" s="245">
        <v>0</v>
      </c>
      <c r="BS62" s="246">
        <v>38473</v>
      </c>
      <c r="BT62" s="244"/>
      <c r="BU62" s="244"/>
      <c r="BV62" s="244"/>
      <c r="BW62" s="244"/>
      <c r="BX62" s="244"/>
      <c r="BY62" s="244"/>
      <c r="BZ62" s="244"/>
      <c r="CA62" s="244"/>
      <c r="CB62" s="244"/>
      <c r="CC62" s="244"/>
      <c r="CD62" s="244"/>
      <c r="CE62" s="244"/>
      <c r="CF62" s="244"/>
      <c r="CG62" s="246">
        <v>38473</v>
      </c>
      <c r="CH62" s="245">
        <v>0</v>
      </c>
    </row>
    <row r="63" spans="1:86" x14ac:dyDescent="0.25">
      <c r="A63" s="246">
        <v>38504</v>
      </c>
      <c r="B63" s="244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6">
        <v>38504</v>
      </c>
      <c r="P63" s="245">
        <v>0</v>
      </c>
      <c r="S63" s="246">
        <v>38504</v>
      </c>
      <c r="T63" s="244"/>
      <c r="U63" s="244"/>
      <c r="V63" s="244"/>
      <c r="W63" s="244"/>
      <c r="X63" s="244"/>
      <c r="Y63" s="244"/>
      <c r="Z63" s="244"/>
      <c r="AA63" s="244"/>
      <c r="AB63" s="244"/>
      <c r="AC63" s="244"/>
      <c r="AD63" s="244"/>
      <c r="AE63" s="244"/>
      <c r="AF63" s="244"/>
      <c r="AG63" s="246">
        <v>38504</v>
      </c>
      <c r="AH63" s="245">
        <v>0</v>
      </c>
      <c r="AK63" s="246">
        <v>38504</v>
      </c>
      <c r="AL63" s="244"/>
      <c r="AM63" s="244"/>
      <c r="AN63" s="244"/>
      <c r="AO63" s="244"/>
      <c r="AP63" s="244"/>
      <c r="AQ63" s="244"/>
      <c r="AR63" s="244"/>
      <c r="AS63" s="244"/>
      <c r="AT63" s="244"/>
      <c r="AU63" s="244"/>
      <c r="AV63" s="244"/>
      <c r="AW63" s="244"/>
      <c r="AX63" s="244"/>
      <c r="AY63" s="246">
        <v>38504</v>
      </c>
      <c r="AZ63" s="245">
        <v>0</v>
      </c>
      <c r="BB63" s="246">
        <v>38504</v>
      </c>
      <c r="BC63" s="244"/>
      <c r="BD63" s="244"/>
      <c r="BE63" s="244"/>
      <c r="BF63" s="244"/>
      <c r="BG63" s="244"/>
      <c r="BH63" s="244"/>
      <c r="BI63" s="244"/>
      <c r="BJ63" s="244"/>
      <c r="BK63" s="244"/>
      <c r="BL63" s="244"/>
      <c r="BM63" s="244"/>
      <c r="BN63" s="244"/>
      <c r="BO63" s="244"/>
      <c r="BP63" s="246">
        <v>38504</v>
      </c>
      <c r="BQ63" s="245">
        <v>0</v>
      </c>
      <c r="BS63" s="246">
        <v>38504</v>
      </c>
      <c r="BT63" s="244"/>
      <c r="BU63" s="244"/>
      <c r="BV63" s="244"/>
      <c r="BW63" s="244"/>
      <c r="BX63" s="244"/>
      <c r="BY63" s="244"/>
      <c r="BZ63" s="244"/>
      <c r="CA63" s="244"/>
      <c r="CB63" s="244"/>
      <c r="CC63" s="244"/>
      <c r="CD63" s="244"/>
      <c r="CE63" s="244"/>
      <c r="CF63" s="244"/>
      <c r="CG63" s="246">
        <v>38504</v>
      </c>
      <c r="CH63" s="245">
        <v>0</v>
      </c>
    </row>
    <row r="64" spans="1:86" x14ac:dyDescent="0.25">
      <c r="A64" s="246">
        <v>38534</v>
      </c>
      <c r="B64" s="244"/>
      <c r="C64" s="244"/>
      <c r="D64" s="244"/>
      <c r="E64" s="244"/>
      <c r="F64" s="244"/>
      <c r="G64" s="244"/>
      <c r="H64" s="244"/>
      <c r="I64" s="244"/>
      <c r="J64" s="244"/>
      <c r="K64" s="244"/>
      <c r="L64" s="244"/>
      <c r="M64" s="244"/>
      <c r="N64" s="244"/>
      <c r="O64" s="246">
        <v>38534</v>
      </c>
      <c r="P64" s="245">
        <v>0</v>
      </c>
      <c r="S64" s="246">
        <v>38534</v>
      </c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D64" s="244"/>
      <c r="AE64" s="244"/>
      <c r="AF64" s="244"/>
      <c r="AG64" s="246">
        <v>38534</v>
      </c>
      <c r="AH64" s="245">
        <v>0</v>
      </c>
      <c r="AK64" s="246">
        <v>38534</v>
      </c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4"/>
      <c r="AX64" s="244"/>
      <c r="AY64" s="246">
        <v>38534</v>
      </c>
      <c r="AZ64" s="245">
        <v>0</v>
      </c>
      <c r="BB64" s="246">
        <v>38534</v>
      </c>
      <c r="BC64" s="244"/>
      <c r="BD64" s="244"/>
      <c r="BE64" s="244"/>
      <c r="BF64" s="244"/>
      <c r="BG64" s="244"/>
      <c r="BH64" s="244"/>
      <c r="BI64" s="244"/>
      <c r="BJ64" s="244"/>
      <c r="BK64" s="244"/>
      <c r="BL64" s="244"/>
      <c r="BM64" s="244"/>
      <c r="BN64" s="244"/>
      <c r="BO64" s="244"/>
      <c r="BP64" s="246">
        <v>38534</v>
      </c>
      <c r="BQ64" s="245">
        <v>0</v>
      </c>
      <c r="BS64" s="246">
        <v>38534</v>
      </c>
      <c r="BT64" s="244"/>
      <c r="BU64" s="244"/>
      <c r="BV64" s="244"/>
      <c r="BW64" s="244"/>
      <c r="BX64" s="244"/>
      <c r="BY64" s="244"/>
      <c r="BZ64" s="244"/>
      <c r="CA64" s="244"/>
      <c r="CB64" s="244"/>
      <c r="CC64" s="244"/>
      <c r="CD64" s="244"/>
      <c r="CE64" s="244"/>
      <c r="CF64" s="244"/>
      <c r="CG64" s="246">
        <v>38534</v>
      </c>
      <c r="CH64" s="245">
        <v>0</v>
      </c>
    </row>
    <row r="65" spans="1:86" x14ac:dyDescent="0.25">
      <c r="A65" s="246">
        <v>38565</v>
      </c>
      <c r="B65" s="244"/>
      <c r="C65" s="244"/>
      <c r="D65" s="244"/>
      <c r="E65" s="244"/>
      <c r="F65" s="244"/>
      <c r="G65" s="244"/>
      <c r="H65" s="244"/>
      <c r="I65" s="244"/>
      <c r="J65" s="244"/>
      <c r="K65" s="244"/>
      <c r="L65" s="244"/>
      <c r="M65" s="244"/>
      <c r="N65" s="244"/>
      <c r="O65" s="246">
        <v>38565</v>
      </c>
      <c r="P65" s="245">
        <v>0</v>
      </c>
      <c r="S65" s="246">
        <v>38565</v>
      </c>
      <c r="T65" s="244"/>
      <c r="U65" s="244"/>
      <c r="V65" s="244"/>
      <c r="W65" s="244"/>
      <c r="X65" s="244"/>
      <c r="Y65" s="244"/>
      <c r="Z65" s="244"/>
      <c r="AA65" s="244"/>
      <c r="AB65" s="244"/>
      <c r="AC65" s="244"/>
      <c r="AD65" s="244"/>
      <c r="AE65" s="244"/>
      <c r="AF65" s="244"/>
      <c r="AG65" s="246">
        <v>38565</v>
      </c>
      <c r="AH65" s="245">
        <v>0</v>
      </c>
      <c r="AK65" s="246">
        <v>38565</v>
      </c>
      <c r="AL65" s="244"/>
      <c r="AM65" s="244"/>
      <c r="AN65" s="244"/>
      <c r="AO65" s="244"/>
      <c r="AP65" s="244"/>
      <c r="AQ65" s="244"/>
      <c r="AR65" s="244"/>
      <c r="AS65" s="244"/>
      <c r="AT65" s="244"/>
      <c r="AU65" s="244"/>
      <c r="AV65" s="244"/>
      <c r="AW65" s="244"/>
      <c r="AX65" s="244"/>
      <c r="AY65" s="246">
        <v>38565</v>
      </c>
      <c r="AZ65" s="245">
        <v>0</v>
      </c>
      <c r="BB65" s="246">
        <v>38565</v>
      </c>
      <c r="BC65" s="244"/>
      <c r="BD65" s="244"/>
      <c r="BE65" s="244"/>
      <c r="BF65" s="244"/>
      <c r="BG65" s="244"/>
      <c r="BH65" s="244"/>
      <c r="BI65" s="244"/>
      <c r="BJ65" s="244"/>
      <c r="BK65" s="244"/>
      <c r="BL65" s="244"/>
      <c r="BM65" s="244"/>
      <c r="BN65" s="244"/>
      <c r="BO65" s="244"/>
      <c r="BP65" s="246">
        <v>38565</v>
      </c>
      <c r="BQ65" s="245">
        <v>0</v>
      </c>
      <c r="BS65" s="246">
        <v>38565</v>
      </c>
      <c r="BT65" s="244"/>
      <c r="BU65" s="244"/>
      <c r="BV65" s="244"/>
      <c r="BW65" s="244"/>
      <c r="BX65" s="244"/>
      <c r="BY65" s="244"/>
      <c r="BZ65" s="244"/>
      <c r="CA65" s="244"/>
      <c r="CB65" s="244"/>
      <c r="CC65" s="244"/>
      <c r="CD65" s="244"/>
      <c r="CE65" s="244"/>
      <c r="CF65" s="244"/>
      <c r="CG65" s="246">
        <v>38565</v>
      </c>
      <c r="CH65" s="245">
        <v>0</v>
      </c>
    </row>
    <row r="66" spans="1:86" x14ac:dyDescent="0.25">
      <c r="A66" s="246">
        <v>38596</v>
      </c>
      <c r="B66" s="244"/>
      <c r="C66" s="244"/>
      <c r="D66" s="244"/>
      <c r="E66" s="244"/>
      <c r="F66" s="244"/>
      <c r="G66" s="244"/>
      <c r="H66" s="244"/>
      <c r="I66" s="244"/>
      <c r="J66" s="244"/>
      <c r="K66" s="244"/>
      <c r="L66" s="244"/>
      <c r="M66" s="244"/>
      <c r="N66" s="244"/>
      <c r="O66" s="246">
        <v>38596</v>
      </c>
      <c r="P66" s="245">
        <v>0</v>
      </c>
      <c r="S66" s="246">
        <v>38596</v>
      </c>
      <c r="T66" s="244"/>
      <c r="U66" s="244"/>
      <c r="V66" s="244"/>
      <c r="W66" s="244"/>
      <c r="X66" s="244"/>
      <c r="Y66" s="244"/>
      <c r="Z66" s="244"/>
      <c r="AA66" s="244"/>
      <c r="AB66" s="244"/>
      <c r="AC66" s="244"/>
      <c r="AD66" s="244"/>
      <c r="AE66" s="244"/>
      <c r="AF66" s="244"/>
      <c r="AG66" s="246">
        <v>38596</v>
      </c>
      <c r="AH66" s="245">
        <v>0</v>
      </c>
      <c r="AK66" s="246">
        <v>38596</v>
      </c>
      <c r="AL66" s="244"/>
      <c r="AM66" s="244"/>
      <c r="AN66" s="244"/>
      <c r="AO66" s="244"/>
      <c r="AP66" s="244"/>
      <c r="AQ66" s="244"/>
      <c r="AR66" s="244"/>
      <c r="AS66" s="244"/>
      <c r="AT66" s="244"/>
      <c r="AU66" s="244"/>
      <c r="AV66" s="244"/>
      <c r="AW66" s="244"/>
      <c r="AX66" s="244"/>
      <c r="AY66" s="246">
        <v>38596</v>
      </c>
      <c r="AZ66" s="245">
        <v>0</v>
      </c>
      <c r="BB66" s="246">
        <v>38596</v>
      </c>
      <c r="BC66" s="244"/>
      <c r="BD66" s="244"/>
      <c r="BE66" s="244"/>
      <c r="BF66" s="244"/>
      <c r="BG66" s="244"/>
      <c r="BH66" s="244"/>
      <c r="BI66" s="244"/>
      <c r="BJ66" s="244"/>
      <c r="BK66" s="244"/>
      <c r="BL66" s="244"/>
      <c r="BM66" s="244"/>
      <c r="BN66" s="244"/>
      <c r="BO66" s="244"/>
      <c r="BP66" s="246">
        <v>38596</v>
      </c>
      <c r="BQ66" s="245">
        <v>0</v>
      </c>
      <c r="BS66" s="246">
        <v>38596</v>
      </c>
      <c r="BT66" s="244"/>
      <c r="BU66" s="244"/>
      <c r="BV66" s="244"/>
      <c r="BW66" s="244"/>
      <c r="BX66" s="244"/>
      <c r="BY66" s="244"/>
      <c r="BZ66" s="244"/>
      <c r="CA66" s="244"/>
      <c r="CB66" s="244"/>
      <c r="CC66" s="244"/>
      <c r="CD66" s="244"/>
      <c r="CE66" s="244"/>
      <c r="CF66" s="244"/>
      <c r="CG66" s="246">
        <v>38596</v>
      </c>
      <c r="CH66" s="245">
        <v>0</v>
      </c>
    </row>
    <row r="67" spans="1:86" x14ac:dyDescent="0.25">
      <c r="A67" s="246">
        <v>38626</v>
      </c>
      <c r="B67" s="244"/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6">
        <v>38626</v>
      </c>
      <c r="P67" s="245">
        <v>0</v>
      </c>
      <c r="S67" s="246">
        <v>38626</v>
      </c>
      <c r="T67" s="244"/>
      <c r="U67" s="244"/>
      <c r="V67" s="244"/>
      <c r="W67" s="244"/>
      <c r="X67" s="244"/>
      <c r="Y67" s="244"/>
      <c r="Z67" s="244"/>
      <c r="AA67" s="244"/>
      <c r="AB67" s="244"/>
      <c r="AC67" s="244"/>
      <c r="AD67" s="244"/>
      <c r="AE67" s="244"/>
      <c r="AF67" s="244"/>
      <c r="AG67" s="246">
        <v>38626</v>
      </c>
      <c r="AH67" s="245">
        <v>0</v>
      </c>
      <c r="AK67" s="246">
        <v>38626</v>
      </c>
      <c r="AL67" s="244"/>
      <c r="AM67" s="244"/>
      <c r="AN67" s="244"/>
      <c r="AO67" s="244"/>
      <c r="AP67" s="244"/>
      <c r="AQ67" s="244"/>
      <c r="AR67" s="244"/>
      <c r="AS67" s="244"/>
      <c r="AT67" s="244"/>
      <c r="AU67" s="244"/>
      <c r="AV67" s="244"/>
      <c r="AW67" s="244"/>
      <c r="AX67" s="244"/>
      <c r="AY67" s="246">
        <v>38626</v>
      </c>
      <c r="AZ67" s="245">
        <v>0</v>
      </c>
      <c r="BB67" s="246">
        <v>38626</v>
      </c>
      <c r="BC67" s="244"/>
      <c r="BD67" s="244"/>
      <c r="BE67" s="244"/>
      <c r="BF67" s="244"/>
      <c r="BG67" s="244"/>
      <c r="BH67" s="244"/>
      <c r="BI67" s="244"/>
      <c r="BJ67" s="244"/>
      <c r="BK67" s="244"/>
      <c r="BL67" s="244"/>
      <c r="BM67" s="244"/>
      <c r="BN67" s="244"/>
      <c r="BO67" s="244"/>
      <c r="BP67" s="246">
        <v>38626</v>
      </c>
      <c r="BQ67" s="245">
        <v>0</v>
      </c>
      <c r="BS67" s="246">
        <v>38626</v>
      </c>
      <c r="BT67" s="244"/>
      <c r="BU67" s="244"/>
      <c r="BV67" s="244"/>
      <c r="BW67" s="244"/>
      <c r="BX67" s="244"/>
      <c r="BY67" s="244"/>
      <c r="BZ67" s="244"/>
      <c r="CA67" s="244"/>
      <c r="CB67" s="244"/>
      <c r="CC67" s="244"/>
      <c r="CD67" s="244"/>
      <c r="CE67" s="244"/>
      <c r="CF67" s="244"/>
      <c r="CG67" s="246">
        <v>38626</v>
      </c>
      <c r="CH67" s="245">
        <v>0</v>
      </c>
    </row>
    <row r="68" spans="1:86" x14ac:dyDescent="0.25">
      <c r="A68" s="246">
        <v>38657</v>
      </c>
      <c r="B68" s="244"/>
      <c r="C68" s="244"/>
      <c r="D68" s="244"/>
      <c r="E68" s="244"/>
      <c r="F68" s="244"/>
      <c r="G68" s="244"/>
      <c r="H68" s="244"/>
      <c r="I68" s="244"/>
      <c r="J68" s="244"/>
      <c r="K68" s="244"/>
      <c r="L68" s="244"/>
      <c r="M68" s="244"/>
      <c r="N68" s="244"/>
      <c r="O68" s="246">
        <v>38657</v>
      </c>
      <c r="P68" s="245">
        <v>0</v>
      </c>
      <c r="S68" s="246">
        <v>38657</v>
      </c>
      <c r="T68" s="244"/>
      <c r="U68" s="244"/>
      <c r="V68" s="244"/>
      <c r="W68" s="244"/>
      <c r="X68" s="244"/>
      <c r="Y68" s="244"/>
      <c r="Z68" s="244"/>
      <c r="AA68" s="244"/>
      <c r="AB68" s="244"/>
      <c r="AC68" s="244"/>
      <c r="AD68" s="244"/>
      <c r="AE68" s="244"/>
      <c r="AF68" s="244"/>
      <c r="AG68" s="246">
        <v>38657</v>
      </c>
      <c r="AH68" s="245">
        <v>0</v>
      </c>
      <c r="AK68" s="246">
        <v>38657</v>
      </c>
      <c r="AL68" s="244"/>
      <c r="AM68" s="244"/>
      <c r="AN68" s="244"/>
      <c r="AO68" s="244"/>
      <c r="AP68" s="244"/>
      <c r="AQ68" s="244"/>
      <c r="AR68" s="244"/>
      <c r="AS68" s="244"/>
      <c r="AT68" s="244"/>
      <c r="AU68" s="244"/>
      <c r="AV68" s="244"/>
      <c r="AW68" s="244"/>
      <c r="AX68" s="244"/>
      <c r="AY68" s="246">
        <v>38657</v>
      </c>
      <c r="AZ68" s="245">
        <v>0</v>
      </c>
      <c r="BB68" s="246">
        <v>38657</v>
      </c>
      <c r="BC68" s="244"/>
      <c r="BD68" s="244"/>
      <c r="BE68" s="244"/>
      <c r="BF68" s="244"/>
      <c r="BG68" s="244"/>
      <c r="BH68" s="244"/>
      <c r="BI68" s="244"/>
      <c r="BJ68" s="244"/>
      <c r="BK68" s="244"/>
      <c r="BL68" s="244"/>
      <c r="BM68" s="244"/>
      <c r="BN68" s="244"/>
      <c r="BO68" s="244"/>
      <c r="BP68" s="246">
        <v>38657</v>
      </c>
      <c r="BQ68" s="245">
        <v>0</v>
      </c>
      <c r="BS68" s="246">
        <v>38657</v>
      </c>
      <c r="BT68" s="244"/>
      <c r="BU68" s="244"/>
      <c r="BV68" s="244"/>
      <c r="BW68" s="244"/>
      <c r="BX68" s="244"/>
      <c r="BY68" s="244"/>
      <c r="BZ68" s="244"/>
      <c r="CA68" s="244"/>
      <c r="CB68" s="244"/>
      <c r="CC68" s="244"/>
      <c r="CD68" s="244"/>
      <c r="CE68" s="244"/>
      <c r="CF68" s="244"/>
      <c r="CG68" s="246">
        <v>38657</v>
      </c>
      <c r="CH68" s="245">
        <v>0</v>
      </c>
    </row>
    <row r="69" spans="1:86" x14ac:dyDescent="0.25">
      <c r="A69" s="246">
        <v>38687</v>
      </c>
      <c r="B69" s="244"/>
      <c r="C69" s="244"/>
      <c r="D69" s="244"/>
      <c r="E69" s="244"/>
      <c r="F69" s="244"/>
      <c r="G69" s="244"/>
      <c r="H69" s="244"/>
      <c r="I69" s="244"/>
      <c r="J69" s="244"/>
      <c r="K69" s="244"/>
      <c r="L69" s="244"/>
      <c r="M69" s="244"/>
      <c r="N69" s="244"/>
      <c r="O69" s="246">
        <v>38687</v>
      </c>
      <c r="P69" s="245">
        <v>0</v>
      </c>
      <c r="S69" s="246">
        <v>38687</v>
      </c>
      <c r="T69" s="244"/>
      <c r="U69" s="244"/>
      <c r="V69" s="244"/>
      <c r="W69" s="244"/>
      <c r="X69" s="244"/>
      <c r="Y69" s="244"/>
      <c r="Z69" s="244"/>
      <c r="AA69" s="244"/>
      <c r="AB69" s="244"/>
      <c r="AC69" s="244"/>
      <c r="AD69" s="244"/>
      <c r="AE69" s="244"/>
      <c r="AF69" s="244"/>
      <c r="AG69" s="246">
        <v>38687</v>
      </c>
      <c r="AH69" s="245">
        <v>0</v>
      </c>
      <c r="AK69" s="246">
        <v>38687</v>
      </c>
      <c r="AL69" s="244"/>
      <c r="AM69" s="244"/>
      <c r="AN69" s="244"/>
      <c r="AO69" s="244"/>
      <c r="AP69" s="244"/>
      <c r="AQ69" s="244"/>
      <c r="AR69" s="244"/>
      <c r="AS69" s="244"/>
      <c r="AT69" s="244"/>
      <c r="AU69" s="244"/>
      <c r="AV69" s="244"/>
      <c r="AW69" s="244"/>
      <c r="AX69" s="244"/>
      <c r="AY69" s="246">
        <v>38687</v>
      </c>
      <c r="AZ69" s="245">
        <v>0</v>
      </c>
      <c r="BB69" s="246">
        <v>38687</v>
      </c>
      <c r="BC69" s="244"/>
      <c r="BD69" s="244"/>
      <c r="BE69" s="244"/>
      <c r="BF69" s="244"/>
      <c r="BG69" s="244"/>
      <c r="BH69" s="244"/>
      <c r="BI69" s="244"/>
      <c r="BJ69" s="244"/>
      <c r="BK69" s="244"/>
      <c r="BL69" s="244"/>
      <c r="BM69" s="244"/>
      <c r="BN69" s="244"/>
      <c r="BO69" s="244"/>
      <c r="BP69" s="246">
        <v>38687</v>
      </c>
      <c r="BQ69" s="245">
        <v>0</v>
      </c>
      <c r="BS69" s="246">
        <v>38687</v>
      </c>
      <c r="BT69" s="244"/>
      <c r="BU69" s="244"/>
      <c r="BV69" s="244"/>
      <c r="BW69" s="244"/>
      <c r="BX69" s="244"/>
      <c r="BY69" s="244"/>
      <c r="BZ69" s="244"/>
      <c r="CA69" s="244"/>
      <c r="CB69" s="244"/>
      <c r="CC69" s="244"/>
      <c r="CD69" s="244"/>
      <c r="CE69" s="244"/>
      <c r="CF69" s="244"/>
      <c r="CG69" s="246">
        <v>38687</v>
      </c>
      <c r="CH69" s="245">
        <v>0</v>
      </c>
    </row>
    <row r="70" spans="1:86" x14ac:dyDescent="0.25">
      <c r="A70" s="246">
        <v>38718</v>
      </c>
      <c r="B70" s="244"/>
      <c r="C70" s="244"/>
      <c r="D70" s="244"/>
      <c r="E70" s="244"/>
      <c r="F70" s="244"/>
      <c r="G70" s="244"/>
      <c r="H70" s="244"/>
      <c r="I70" s="244"/>
      <c r="J70" s="244"/>
      <c r="K70" s="244"/>
      <c r="L70" s="244"/>
      <c r="M70" s="244"/>
      <c r="N70" s="244"/>
      <c r="O70" s="246">
        <v>38718</v>
      </c>
      <c r="P70" s="245">
        <v>0</v>
      </c>
      <c r="S70" s="246">
        <v>38718</v>
      </c>
      <c r="T70" s="244"/>
      <c r="U70" s="24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6">
        <v>38718</v>
      </c>
      <c r="AH70" s="245">
        <v>0</v>
      </c>
      <c r="AK70" s="246">
        <v>38718</v>
      </c>
      <c r="AL70" s="244"/>
      <c r="AM70" s="244"/>
      <c r="AN70" s="244"/>
      <c r="AO70" s="244"/>
      <c r="AP70" s="244"/>
      <c r="AQ70" s="244"/>
      <c r="AR70" s="244"/>
      <c r="AS70" s="244"/>
      <c r="AT70" s="244"/>
      <c r="AU70" s="244"/>
      <c r="AV70" s="244"/>
      <c r="AW70" s="244"/>
      <c r="AX70" s="244"/>
      <c r="AY70" s="246">
        <v>38718</v>
      </c>
      <c r="AZ70" s="245">
        <v>0</v>
      </c>
      <c r="BB70" s="246">
        <v>38718</v>
      </c>
      <c r="BC70" s="244"/>
      <c r="BD70" s="244"/>
      <c r="BE70" s="244"/>
      <c r="BF70" s="244"/>
      <c r="BG70" s="244"/>
      <c r="BH70" s="244"/>
      <c r="BI70" s="244"/>
      <c r="BJ70" s="244"/>
      <c r="BK70" s="244"/>
      <c r="BL70" s="244"/>
      <c r="BM70" s="244"/>
      <c r="BN70" s="244"/>
      <c r="BO70" s="244"/>
      <c r="BP70" s="246">
        <v>38718</v>
      </c>
      <c r="BQ70" s="245">
        <v>0</v>
      </c>
      <c r="BS70" s="246">
        <v>38718</v>
      </c>
      <c r="BT70" s="244"/>
      <c r="BU70" s="244"/>
      <c r="BV70" s="244"/>
      <c r="BW70" s="244"/>
      <c r="BX70" s="244"/>
      <c r="BY70" s="244"/>
      <c r="BZ70" s="244"/>
      <c r="CA70" s="244"/>
      <c r="CB70" s="244"/>
      <c r="CC70" s="244"/>
      <c r="CD70" s="244"/>
      <c r="CE70" s="244"/>
      <c r="CF70" s="244"/>
      <c r="CG70" s="246">
        <v>38718</v>
      </c>
      <c r="CH70" s="245">
        <v>0</v>
      </c>
    </row>
    <row r="71" spans="1:86" x14ac:dyDescent="0.25">
      <c r="A71" s="246">
        <v>38749</v>
      </c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6">
        <v>38749</v>
      </c>
      <c r="P71" s="245">
        <v>0</v>
      </c>
      <c r="S71" s="246">
        <v>38749</v>
      </c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6">
        <v>38749</v>
      </c>
      <c r="AH71" s="245">
        <v>0</v>
      </c>
      <c r="AK71" s="246">
        <v>38749</v>
      </c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6">
        <v>38749</v>
      </c>
      <c r="AZ71" s="245">
        <v>0</v>
      </c>
      <c r="BB71" s="246">
        <v>38749</v>
      </c>
      <c r="BC71" s="244"/>
      <c r="BD71" s="244"/>
      <c r="BE71" s="244"/>
      <c r="BF71" s="244"/>
      <c r="BG71" s="244"/>
      <c r="BH71" s="244"/>
      <c r="BI71" s="244"/>
      <c r="BJ71" s="244"/>
      <c r="BK71" s="244"/>
      <c r="BL71" s="244"/>
      <c r="BM71" s="244"/>
      <c r="BN71" s="244"/>
      <c r="BO71" s="244"/>
      <c r="BP71" s="246">
        <v>38749</v>
      </c>
      <c r="BQ71" s="245">
        <v>0</v>
      </c>
      <c r="BS71" s="246">
        <v>38749</v>
      </c>
      <c r="BT71" s="244"/>
      <c r="BU71" s="244"/>
      <c r="BV71" s="244"/>
      <c r="BW71" s="244"/>
      <c r="BX71" s="244"/>
      <c r="BY71" s="244"/>
      <c r="BZ71" s="244"/>
      <c r="CA71" s="244"/>
      <c r="CB71" s="244"/>
      <c r="CC71" s="244"/>
      <c r="CD71" s="244"/>
      <c r="CE71" s="244"/>
      <c r="CF71" s="244"/>
      <c r="CG71" s="246">
        <v>38749</v>
      </c>
      <c r="CH71" s="245">
        <v>0</v>
      </c>
    </row>
    <row r="72" spans="1:86" x14ac:dyDescent="0.25">
      <c r="A72" s="246">
        <v>38777</v>
      </c>
      <c r="B72" s="244"/>
      <c r="C72" s="244"/>
      <c r="D72" s="244"/>
      <c r="E72" s="244"/>
      <c r="F72" s="244"/>
      <c r="G72" s="244"/>
      <c r="H72" s="244"/>
      <c r="I72" s="244"/>
      <c r="J72" s="244"/>
      <c r="K72" s="244"/>
      <c r="L72" s="244"/>
      <c r="M72" s="244"/>
      <c r="N72" s="244"/>
      <c r="O72" s="246">
        <v>38777</v>
      </c>
      <c r="P72" s="245">
        <v>0</v>
      </c>
      <c r="S72" s="246">
        <v>38777</v>
      </c>
      <c r="T72" s="244"/>
      <c r="U72" s="244"/>
      <c r="V72" s="244"/>
      <c r="W72" s="244"/>
      <c r="X72" s="244"/>
      <c r="Y72" s="244"/>
      <c r="Z72" s="244"/>
      <c r="AA72" s="244"/>
      <c r="AB72" s="244"/>
      <c r="AC72" s="244"/>
      <c r="AD72" s="244"/>
      <c r="AE72" s="244"/>
      <c r="AF72" s="244"/>
      <c r="AG72" s="246">
        <v>38777</v>
      </c>
      <c r="AH72" s="245">
        <v>0</v>
      </c>
      <c r="AK72" s="246">
        <v>38777</v>
      </c>
      <c r="AL72" s="244"/>
      <c r="AM72" s="244"/>
      <c r="AN72" s="244"/>
      <c r="AO72" s="244"/>
      <c r="AP72" s="244"/>
      <c r="AQ72" s="244"/>
      <c r="AR72" s="244"/>
      <c r="AS72" s="244"/>
      <c r="AT72" s="244"/>
      <c r="AU72" s="244"/>
      <c r="AV72" s="244"/>
      <c r="AW72" s="244"/>
      <c r="AX72" s="244"/>
      <c r="AY72" s="246">
        <v>38777</v>
      </c>
      <c r="AZ72" s="245">
        <v>0</v>
      </c>
      <c r="BB72" s="246">
        <v>38777</v>
      </c>
      <c r="BC72" s="244"/>
      <c r="BD72" s="244"/>
      <c r="BE72" s="244"/>
      <c r="BF72" s="244"/>
      <c r="BG72" s="244"/>
      <c r="BH72" s="244"/>
      <c r="BI72" s="244"/>
      <c r="BJ72" s="244"/>
      <c r="BK72" s="244"/>
      <c r="BL72" s="244"/>
      <c r="BM72" s="244"/>
      <c r="BN72" s="244"/>
      <c r="BO72" s="244"/>
      <c r="BP72" s="246">
        <v>38777</v>
      </c>
      <c r="BQ72" s="245">
        <v>0</v>
      </c>
      <c r="BS72" s="246">
        <v>38777</v>
      </c>
      <c r="BT72" s="244">
        <v>0</v>
      </c>
      <c r="BU72" s="244">
        <v>0</v>
      </c>
      <c r="BV72" s="244">
        <v>0</v>
      </c>
      <c r="BW72" s="244">
        <v>0</v>
      </c>
      <c r="BX72" s="244">
        <v>0</v>
      </c>
      <c r="BY72" s="244">
        <v>0</v>
      </c>
      <c r="BZ72" s="244">
        <v>0</v>
      </c>
      <c r="CA72" s="244">
        <v>0</v>
      </c>
      <c r="CB72" s="244">
        <v>0</v>
      </c>
      <c r="CC72" s="244">
        <v>0</v>
      </c>
      <c r="CD72" s="244"/>
      <c r="CE72" s="244">
        <v>0</v>
      </c>
      <c r="CF72" s="244"/>
      <c r="CG72" s="246">
        <v>38777</v>
      </c>
      <c r="CH72" s="245">
        <v>0</v>
      </c>
    </row>
    <row r="73" spans="1:86" x14ac:dyDescent="0.25">
      <c r="A73" s="246">
        <v>38808</v>
      </c>
      <c r="B73" s="244"/>
      <c r="C73" s="244"/>
      <c r="D73" s="244"/>
      <c r="E73" s="244"/>
      <c r="F73" s="244"/>
      <c r="G73" s="244"/>
      <c r="H73" s="244"/>
      <c r="I73" s="244"/>
      <c r="J73" s="244"/>
      <c r="K73" s="244"/>
      <c r="L73" s="244"/>
      <c r="M73" s="244"/>
      <c r="N73" s="244"/>
      <c r="O73" s="246">
        <v>38808</v>
      </c>
      <c r="P73" s="245">
        <v>0</v>
      </c>
      <c r="S73" s="246">
        <v>38808</v>
      </c>
      <c r="T73" s="244"/>
      <c r="U73" s="244"/>
      <c r="V73" s="244"/>
      <c r="W73" s="244"/>
      <c r="X73" s="244"/>
      <c r="Y73" s="244"/>
      <c r="Z73" s="244"/>
      <c r="AA73" s="244"/>
      <c r="AB73" s="244"/>
      <c r="AC73" s="244"/>
      <c r="AD73" s="244"/>
      <c r="AE73" s="244"/>
      <c r="AF73" s="244"/>
      <c r="AG73" s="246">
        <v>38808</v>
      </c>
      <c r="AH73" s="245">
        <v>0</v>
      </c>
      <c r="AK73" s="246">
        <v>38808</v>
      </c>
      <c r="AL73" s="244"/>
      <c r="AM73" s="244"/>
      <c r="AN73" s="244"/>
      <c r="AO73" s="244"/>
      <c r="AP73" s="244"/>
      <c r="AQ73" s="244"/>
      <c r="AR73" s="244"/>
      <c r="AS73" s="244"/>
      <c r="AT73" s="244"/>
      <c r="AU73" s="244"/>
      <c r="AV73" s="244"/>
      <c r="AW73" s="244"/>
      <c r="AX73" s="244"/>
      <c r="AY73" s="246">
        <v>38808</v>
      </c>
      <c r="AZ73" s="245">
        <v>0</v>
      </c>
      <c r="BB73" s="246">
        <v>38808</v>
      </c>
      <c r="BC73" s="244"/>
      <c r="BD73" s="244"/>
      <c r="BE73" s="244"/>
      <c r="BF73" s="244"/>
      <c r="BG73" s="244"/>
      <c r="BH73" s="244"/>
      <c r="BI73" s="244"/>
      <c r="BJ73" s="244"/>
      <c r="BK73" s="244"/>
      <c r="BL73" s="244"/>
      <c r="BM73" s="244"/>
      <c r="BN73" s="244"/>
      <c r="BO73" s="244"/>
      <c r="BP73" s="246">
        <v>38808</v>
      </c>
      <c r="BQ73" s="245">
        <v>0</v>
      </c>
      <c r="BS73" s="246">
        <v>38808</v>
      </c>
      <c r="BT73" s="244">
        <v>0</v>
      </c>
      <c r="BU73" s="244">
        <v>0</v>
      </c>
      <c r="BV73" s="244">
        <v>0</v>
      </c>
      <c r="BW73" s="244">
        <v>0</v>
      </c>
      <c r="BX73" s="244">
        <v>0</v>
      </c>
      <c r="BY73" s="244">
        <v>0</v>
      </c>
      <c r="BZ73" s="244">
        <v>0</v>
      </c>
      <c r="CA73" s="244">
        <v>0</v>
      </c>
      <c r="CB73" s="244">
        <v>0</v>
      </c>
      <c r="CC73" s="244">
        <v>0</v>
      </c>
      <c r="CD73" s="244"/>
      <c r="CE73" s="244">
        <v>0</v>
      </c>
      <c r="CF73" s="244"/>
      <c r="CG73" s="246">
        <v>38808</v>
      </c>
      <c r="CH73" s="245">
        <v>0</v>
      </c>
    </row>
    <row r="74" spans="1:86" x14ac:dyDescent="0.25">
      <c r="A74" s="246">
        <v>38838</v>
      </c>
      <c r="B74" s="244"/>
      <c r="C74" s="244"/>
      <c r="D74" s="244"/>
      <c r="E74" s="244"/>
      <c r="F74" s="244"/>
      <c r="G74" s="244"/>
      <c r="H74" s="244"/>
      <c r="I74" s="244"/>
      <c r="J74" s="244"/>
      <c r="K74" s="244"/>
      <c r="L74" s="244"/>
      <c r="M74" s="244"/>
      <c r="N74" s="244"/>
      <c r="O74" s="246">
        <v>38838</v>
      </c>
      <c r="P74" s="245">
        <v>0</v>
      </c>
      <c r="S74" s="246">
        <v>38838</v>
      </c>
      <c r="T74" s="244"/>
      <c r="U74" s="244"/>
      <c r="V74" s="244"/>
      <c r="W74" s="244"/>
      <c r="X74" s="244"/>
      <c r="Y74" s="244"/>
      <c r="Z74" s="244"/>
      <c r="AA74" s="244"/>
      <c r="AB74" s="244"/>
      <c r="AC74" s="244"/>
      <c r="AD74" s="244"/>
      <c r="AE74" s="244"/>
      <c r="AF74" s="244"/>
      <c r="AG74" s="246">
        <v>38838</v>
      </c>
      <c r="AH74" s="245">
        <v>0</v>
      </c>
      <c r="AK74" s="246">
        <v>38838</v>
      </c>
      <c r="AL74" s="244"/>
      <c r="AM74" s="244"/>
      <c r="AN74" s="244"/>
      <c r="AO74" s="244"/>
      <c r="AP74" s="244"/>
      <c r="AQ74" s="244"/>
      <c r="AR74" s="244"/>
      <c r="AS74" s="244"/>
      <c r="AT74" s="244"/>
      <c r="AU74" s="244"/>
      <c r="AV74" s="244"/>
      <c r="AW74" s="244"/>
      <c r="AX74" s="244"/>
      <c r="AY74" s="246">
        <v>38838</v>
      </c>
      <c r="AZ74" s="245">
        <v>0</v>
      </c>
      <c r="BB74" s="246">
        <v>38838</v>
      </c>
      <c r="BC74" s="244"/>
      <c r="BD74" s="244"/>
      <c r="BE74" s="244"/>
      <c r="BF74" s="244"/>
      <c r="BG74" s="244"/>
      <c r="BH74" s="244"/>
      <c r="BI74" s="244"/>
      <c r="BJ74" s="244"/>
      <c r="BK74" s="244"/>
      <c r="BL74" s="244"/>
      <c r="BM74" s="244"/>
      <c r="BN74" s="244"/>
      <c r="BO74" s="244"/>
      <c r="BP74" s="246">
        <v>38838</v>
      </c>
      <c r="BQ74" s="245">
        <v>0</v>
      </c>
      <c r="BS74" s="246">
        <v>38838</v>
      </c>
      <c r="BT74" s="244">
        <v>0</v>
      </c>
      <c r="BU74" s="244">
        <v>0</v>
      </c>
      <c r="BV74" s="244">
        <v>0</v>
      </c>
      <c r="BW74" s="244">
        <v>0</v>
      </c>
      <c r="BX74" s="244">
        <v>0</v>
      </c>
      <c r="BY74" s="244">
        <v>0</v>
      </c>
      <c r="BZ74" s="244">
        <v>0</v>
      </c>
      <c r="CA74" s="244">
        <v>0</v>
      </c>
      <c r="CB74" s="244">
        <v>0</v>
      </c>
      <c r="CC74" s="244">
        <v>0</v>
      </c>
      <c r="CD74" s="244"/>
      <c r="CE74" s="244">
        <v>0</v>
      </c>
      <c r="CF74" s="244"/>
      <c r="CG74" s="246">
        <v>38838</v>
      </c>
      <c r="CH74" s="245">
        <v>0</v>
      </c>
    </row>
    <row r="75" spans="1:86" x14ac:dyDescent="0.25">
      <c r="A75" s="246">
        <v>38869</v>
      </c>
      <c r="B75" s="244"/>
      <c r="C75" s="244"/>
      <c r="D75" s="244"/>
      <c r="E75" s="244"/>
      <c r="F75" s="244"/>
      <c r="G75" s="244"/>
      <c r="H75" s="244"/>
      <c r="I75" s="244"/>
      <c r="J75" s="244"/>
      <c r="K75" s="244"/>
      <c r="L75" s="244"/>
      <c r="M75" s="244"/>
      <c r="N75" s="244"/>
      <c r="O75" s="246">
        <v>38869</v>
      </c>
      <c r="P75" s="245">
        <v>0</v>
      </c>
      <c r="S75" s="246">
        <v>38869</v>
      </c>
      <c r="T75" s="244"/>
      <c r="U75" s="244"/>
      <c r="V75" s="244"/>
      <c r="W75" s="244"/>
      <c r="X75" s="244"/>
      <c r="Y75" s="244"/>
      <c r="Z75" s="244"/>
      <c r="AA75" s="244"/>
      <c r="AB75" s="244"/>
      <c r="AC75" s="244"/>
      <c r="AD75" s="244"/>
      <c r="AE75" s="244"/>
      <c r="AF75" s="244"/>
      <c r="AG75" s="246">
        <v>38869</v>
      </c>
      <c r="AH75" s="245">
        <v>0</v>
      </c>
      <c r="AK75" s="246">
        <v>38869</v>
      </c>
      <c r="AL75" s="244"/>
      <c r="AM75" s="244"/>
      <c r="AN75" s="244"/>
      <c r="AO75" s="244"/>
      <c r="AP75" s="244"/>
      <c r="AQ75" s="244"/>
      <c r="AR75" s="244"/>
      <c r="AS75" s="244"/>
      <c r="AT75" s="244"/>
      <c r="AU75" s="244"/>
      <c r="AV75" s="244"/>
      <c r="AW75" s="244"/>
      <c r="AX75" s="244"/>
      <c r="AY75" s="246">
        <v>38869</v>
      </c>
      <c r="AZ75" s="245">
        <v>0</v>
      </c>
      <c r="BB75" s="246">
        <v>38869</v>
      </c>
      <c r="BC75" s="244"/>
      <c r="BD75" s="244"/>
      <c r="BE75" s="244"/>
      <c r="BF75" s="244"/>
      <c r="BG75" s="244"/>
      <c r="BH75" s="244"/>
      <c r="BI75" s="244"/>
      <c r="BJ75" s="244"/>
      <c r="BK75" s="244"/>
      <c r="BL75" s="244"/>
      <c r="BM75" s="244"/>
      <c r="BN75" s="244"/>
      <c r="BO75" s="244"/>
      <c r="BP75" s="246">
        <v>38869</v>
      </c>
      <c r="BQ75" s="245">
        <v>0</v>
      </c>
      <c r="BS75" s="246">
        <v>38869</v>
      </c>
      <c r="BT75" s="244">
        <v>0</v>
      </c>
      <c r="BU75" s="244">
        <v>0</v>
      </c>
      <c r="BV75" s="244">
        <v>0</v>
      </c>
      <c r="BW75" s="244">
        <v>0</v>
      </c>
      <c r="BX75" s="244">
        <v>0</v>
      </c>
      <c r="BY75" s="244">
        <v>0</v>
      </c>
      <c r="BZ75" s="244">
        <v>0</v>
      </c>
      <c r="CA75" s="244">
        <v>0</v>
      </c>
      <c r="CB75" s="244">
        <v>0</v>
      </c>
      <c r="CC75" s="244">
        <v>0</v>
      </c>
      <c r="CD75" s="244"/>
      <c r="CE75" s="244">
        <v>0</v>
      </c>
      <c r="CF75" s="244"/>
      <c r="CG75" s="246">
        <v>38869</v>
      </c>
      <c r="CH75" s="245">
        <v>0</v>
      </c>
    </row>
    <row r="76" spans="1:86" x14ac:dyDescent="0.25">
      <c r="A76" s="246">
        <v>38899</v>
      </c>
      <c r="B76" s="244"/>
      <c r="C76" s="244"/>
      <c r="D76" s="244"/>
      <c r="E76" s="244"/>
      <c r="F76" s="244"/>
      <c r="G76" s="244"/>
      <c r="H76" s="244"/>
      <c r="I76" s="244"/>
      <c r="J76" s="244"/>
      <c r="K76" s="244"/>
      <c r="L76" s="244"/>
      <c r="M76" s="244"/>
      <c r="N76" s="244"/>
      <c r="O76" s="246">
        <v>38899</v>
      </c>
      <c r="P76" s="245">
        <v>0</v>
      </c>
      <c r="S76" s="246">
        <v>38899</v>
      </c>
      <c r="T76" s="244"/>
      <c r="U76" s="244"/>
      <c r="V76" s="244"/>
      <c r="W76" s="244"/>
      <c r="X76" s="244"/>
      <c r="Y76" s="244"/>
      <c r="Z76" s="244"/>
      <c r="AA76" s="244"/>
      <c r="AB76" s="244"/>
      <c r="AC76" s="244"/>
      <c r="AD76" s="244"/>
      <c r="AE76" s="244"/>
      <c r="AF76" s="244"/>
      <c r="AG76" s="246">
        <v>38899</v>
      </c>
      <c r="AH76" s="245">
        <v>0</v>
      </c>
      <c r="AK76" s="246">
        <v>38899</v>
      </c>
      <c r="AL76" s="244"/>
      <c r="AM76" s="244"/>
      <c r="AN76" s="244"/>
      <c r="AO76" s="244"/>
      <c r="AP76" s="244"/>
      <c r="AQ76" s="244"/>
      <c r="AR76" s="244"/>
      <c r="AS76" s="244"/>
      <c r="AT76" s="244"/>
      <c r="AU76" s="244"/>
      <c r="AV76" s="244"/>
      <c r="AW76" s="244"/>
      <c r="AX76" s="244"/>
      <c r="AY76" s="246">
        <v>38899</v>
      </c>
      <c r="AZ76" s="245">
        <v>0</v>
      </c>
      <c r="BB76" s="246">
        <v>38899</v>
      </c>
      <c r="BC76" s="244"/>
      <c r="BD76" s="244"/>
      <c r="BE76" s="244"/>
      <c r="BF76" s="244"/>
      <c r="BG76" s="244"/>
      <c r="BH76" s="244"/>
      <c r="BI76" s="244"/>
      <c r="BJ76" s="244"/>
      <c r="BK76" s="244"/>
      <c r="BL76" s="244"/>
      <c r="BM76" s="244"/>
      <c r="BN76" s="244"/>
      <c r="BO76" s="244"/>
      <c r="BP76" s="246">
        <v>38899</v>
      </c>
      <c r="BQ76" s="245">
        <v>0</v>
      </c>
      <c r="BS76" s="246">
        <v>38899</v>
      </c>
      <c r="BT76" s="244">
        <v>0</v>
      </c>
      <c r="BU76" s="244">
        <v>0</v>
      </c>
      <c r="BV76" s="244">
        <v>0</v>
      </c>
      <c r="BW76" s="244">
        <v>0</v>
      </c>
      <c r="BX76" s="244">
        <v>0</v>
      </c>
      <c r="BY76" s="244">
        <v>0</v>
      </c>
      <c r="BZ76" s="244">
        <v>0</v>
      </c>
      <c r="CA76" s="244">
        <v>0</v>
      </c>
      <c r="CB76" s="244">
        <v>0</v>
      </c>
      <c r="CC76" s="244">
        <v>0</v>
      </c>
      <c r="CD76" s="244"/>
      <c r="CE76" s="244">
        <v>0</v>
      </c>
      <c r="CF76" s="244"/>
      <c r="CG76" s="246">
        <v>38899</v>
      </c>
      <c r="CH76" s="245">
        <v>0</v>
      </c>
    </row>
    <row r="77" spans="1:86" x14ac:dyDescent="0.25">
      <c r="A77" s="246">
        <v>38930</v>
      </c>
      <c r="B77" s="244"/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46">
        <v>38930</v>
      </c>
      <c r="P77" s="245">
        <v>0</v>
      </c>
      <c r="S77" s="246">
        <v>38930</v>
      </c>
      <c r="T77" s="244"/>
      <c r="U77" s="244"/>
      <c r="V77" s="244"/>
      <c r="W77" s="244"/>
      <c r="X77" s="244"/>
      <c r="Y77" s="244"/>
      <c r="Z77" s="244"/>
      <c r="AA77" s="244"/>
      <c r="AB77" s="244"/>
      <c r="AC77" s="244"/>
      <c r="AD77" s="244"/>
      <c r="AE77" s="244"/>
      <c r="AF77" s="244"/>
      <c r="AG77" s="246">
        <v>38930</v>
      </c>
      <c r="AH77" s="245">
        <v>0</v>
      </c>
      <c r="AK77" s="246">
        <v>38930</v>
      </c>
      <c r="AL77" s="244"/>
      <c r="AM77" s="244"/>
      <c r="AN77" s="244"/>
      <c r="AO77" s="244"/>
      <c r="AP77" s="244"/>
      <c r="AQ77" s="244"/>
      <c r="AR77" s="244"/>
      <c r="AS77" s="244"/>
      <c r="AT77" s="244"/>
      <c r="AU77" s="244"/>
      <c r="AV77" s="244"/>
      <c r="AW77" s="244"/>
      <c r="AX77" s="244"/>
      <c r="AY77" s="246">
        <v>38930</v>
      </c>
      <c r="AZ77" s="245">
        <v>0</v>
      </c>
      <c r="BB77" s="246">
        <v>38930</v>
      </c>
      <c r="BC77" s="244"/>
      <c r="BD77" s="244"/>
      <c r="BE77" s="244"/>
      <c r="BF77" s="244"/>
      <c r="BG77" s="244"/>
      <c r="BH77" s="244"/>
      <c r="BI77" s="244"/>
      <c r="BJ77" s="244"/>
      <c r="BK77" s="244"/>
      <c r="BL77" s="244"/>
      <c r="BM77" s="244"/>
      <c r="BN77" s="244"/>
      <c r="BO77" s="244"/>
      <c r="BP77" s="246">
        <v>38930</v>
      </c>
      <c r="BQ77" s="245">
        <v>0</v>
      </c>
      <c r="BS77" s="246">
        <v>38930</v>
      </c>
      <c r="BT77" s="244">
        <v>0</v>
      </c>
      <c r="BU77" s="244">
        <v>0</v>
      </c>
      <c r="BV77" s="244">
        <v>0</v>
      </c>
      <c r="BW77" s="244">
        <v>0</v>
      </c>
      <c r="BX77" s="244">
        <v>0</v>
      </c>
      <c r="BY77" s="244">
        <v>0</v>
      </c>
      <c r="BZ77" s="244">
        <v>0</v>
      </c>
      <c r="CA77" s="244">
        <v>0</v>
      </c>
      <c r="CB77" s="244">
        <v>0</v>
      </c>
      <c r="CC77" s="244">
        <v>0</v>
      </c>
      <c r="CD77" s="244"/>
      <c r="CE77" s="244">
        <v>0</v>
      </c>
      <c r="CF77" s="244"/>
      <c r="CG77" s="246">
        <v>38930</v>
      </c>
      <c r="CH77" s="245">
        <v>0</v>
      </c>
    </row>
    <row r="78" spans="1:86" x14ac:dyDescent="0.25">
      <c r="A78" s="246">
        <v>38961</v>
      </c>
      <c r="B78" s="244"/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46">
        <v>38961</v>
      </c>
      <c r="P78" s="245">
        <v>0</v>
      </c>
      <c r="S78" s="246">
        <v>38961</v>
      </c>
      <c r="T78" s="244"/>
      <c r="U78" s="244"/>
      <c r="V78" s="244"/>
      <c r="W78" s="244"/>
      <c r="X78" s="244"/>
      <c r="Y78" s="244"/>
      <c r="Z78" s="244"/>
      <c r="AA78" s="244"/>
      <c r="AB78" s="244"/>
      <c r="AC78" s="244"/>
      <c r="AD78" s="244"/>
      <c r="AE78" s="244"/>
      <c r="AF78" s="244"/>
      <c r="AG78" s="246">
        <v>38961</v>
      </c>
      <c r="AH78" s="245">
        <v>0</v>
      </c>
      <c r="AK78" s="246">
        <v>38961</v>
      </c>
      <c r="AL78" s="244"/>
      <c r="AM78" s="244"/>
      <c r="AN78" s="244"/>
      <c r="AO78" s="244"/>
      <c r="AP78" s="244"/>
      <c r="AQ78" s="244"/>
      <c r="AR78" s="244"/>
      <c r="AS78" s="244"/>
      <c r="AT78" s="244"/>
      <c r="AU78" s="244"/>
      <c r="AV78" s="244"/>
      <c r="AW78" s="244"/>
      <c r="AX78" s="244"/>
      <c r="AY78" s="246">
        <v>38961</v>
      </c>
      <c r="AZ78" s="245">
        <v>0</v>
      </c>
      <c r="BB78" s="246">
        <v>38961</v>
      </c>
      <c r="BC78" s="244"/>
      <c r="BD78" s="244"/>
      <c r="BE78" s="244"/>
      <c r="BF78" s="244"/>
      <c r="BG78" s="244"/>
      <c r="BH78" s="244"/>
      <c r="BI78" s="244"/>
      <c r="BJ78" s="244"/>
      <c r="BK78" s="244"/>
      <c r="BL78" s="244"/>
      <c r="BM78" s="244"/>
      <c r="BN78" s="244"/>
      <c r="BO78" s="244"/>
      <c r="BP78" s="246">
        <v>38961</v>
      </c>
      <c r="BQ78" s="245">
        <v>0</v>
      </c>
      <c r="BS78" s="246">
        <v>38961</v>
      </c>
      <c r="BT78" s="244">
        <v>0</v>
      </c>
      <c r="BU78" s="244">
        <v>0</v>
      </c>
      <c r="BV78" s="244">
        <v>0</v>
      </c>
      <c r="BW78" s="244">
        <v>0</v>
      </c>
      <c r="BX78" s="244">
        <v>0</v>
      </c>
      <c r="BY78" s="244">
        <v>0</v>
      </c>
      <c r="BZ78" s="244">
        <v>0</v>
      </c>
      <c r="CA78" s="244">
        <v>0</v>
      </c>
      <c r="CB78" s="244">
        <v>0</v>
      </c>
      <c r="CC78" s="244">
        <v>0</v>
      </c>
      <c r="CD78" s="244"/>
      <c r="CE78" s="244">
        <v>0</v>
      </c>
      <c r="CF78" s="244"/>
      <c r="CG78" s="246">
        <v>38961</v>
      </c>
      <c r="CH78" s="245">
        <v>0</v>
      </c>
    </row>
    <row r="79" spans="1:86" x14ac:dyDescent="0.25">
      <c r="A79" s="246">
        <v>38991</v>
      </c>
      <c r="B79" s="244"/>
      <c r="C79" s="244"/>
      <c r="D79" s="244"/>
      <c r="E79" s="244"/>
      <c r="F79" s="244"/>
      <c r="G79" s="244"/>
      <c r="H79" s="244"/>
      <c r="I79" s="244"/>
      <c r="J79" s="244"/>
      <c r="K79" s="244"/>
      <c r="L79" s="244"/>
      <c r="M79" s="244"/>
      <c r="N79" s="244"/>
      <c r="O79" s="246">
        <v>38991</v>
      </c>
      <c r="P79" s="245">
        <v>0</v>
      </c>
      <c r="S79" s="246">
        <v>38991</v>
      </c>
      <c r="T79" s="244"/>
      <c r="U79" s="244"/>
      <c r="V79" s="244"/>
      <c r="W79" s="244"/>
      <c r="X79" s="244"/>
      <c r="Y79" s="244"/>
      <c r="Z79" s="244"/>
      <c r="AA79" s="244"/>
      <c r="AB79" s="244"/>
      <c r="AC79" s="244"/>
      <c r="AD79" s="244"/>
      <c r="AE79" s="244"/>
      <c r="AF79" s="244"/>
      <c r="AG79" s="246">
        <v>38991</v>
      </c>
      <c r="AH79" s="245">
        <v>0</v>
      </c>
      <c r="AK79" s="246">
        <v>38991</v>
      </c>
      <c r="AL79" s="244"/>
      <c r="AM79" s="244"/>
      <c r="AN79" s="244"/>
      <c r="AO79" s="244"/>
      <c r="AP79" s="244"/>
      <c r="AQ79" s="244"/>
      <c r="AR79" s="244"/>
      <c r="AS79" s="244"/>
      <c r="AT79" s="244"/>
      <c r="AU79" s="244"/>
      <c r="AV79" s="244"/>
      <c r="AW79" s="244"/>
      <c r="AX79" s="244"/>
      <c r="AY79" s="246">
        <v>38991</v>
      </c>
      <c r="AZ79" s="245">
        <v>0</v>
      </c>
      <c r="BB79" s="246">
        <v>38991</v>
      </c>
      <c r="BC79" s="244"/>
      <c r="BD79" s="244"/>
      <c r="BE79" s="244"/>
      <c r="BF79" s="244"/>
      <c r="BG79" s="244"/>
      <c r="BH79" s="244"/>
      <c r="BI79" s="244"/>
      <c r="BJ79" s="244"/>
      <c r="BK79" s="244"/>
      <c r="BL79" s="244"/>
      <c r="BM79" s="244"/>
      <c r="BN79" s="244"/>
      <c r="BO79" s="244"/>
      <c r="BP79" s="246">
        <v>38991</v>
      </c>
      <c r="BQ79" s="245">
        <v>0</v>
      </c>
      <c r="BS79" s="246">
        <v>38991</v>
      </c>
      <c r="BT79" s="244">
        <v>0</v>
      </c>
      <c r="BU79" s="244">
        <v>0</v>
      </c>
      <c r="BV79" s="244">
        <v>0</v>
      </c>
      <c r="BW79" s="244">
        <v>0</v>
      </c>
      <c r="BX79" s="244">
        <v>0</v>
      </c>
      <c r="BY79" s="244">
        <v>0</v>
      </c>
      <c r="BZ79" s="244">
        <v>0</v>
      </c>
      <c r="CA79" s="244">
        <v>0</v>
      </c>
      <c r="CB79" s="244">
        <v>0</v>
      </c>
      <c r="CC79" s="244">
        <v>0</v>
      </c>
      <c r="CD79" s="244"/>
      <c r="CE79" s="244">
        <v>0</v>
      </c>
      <c r="CF79" s="244"/>
      <c r="CG79" s="246">
        <v>38991</v>
      </c>
      <c r="CH79" s="245">
        <v>0</v>
      </c>
    </row>
    <row r="80" spans="1:86" x14ac:dyDescent="0.25">
      <c r="A80" s="246">
        <v>39022</v>
      </c>
      <c r="B80" s="244"/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46">
        <v>39022</v>
      </c>
      <c r="P80" s="245">
        <v>0</v>
      </c>
      <c r="S80" s="246">
        <v>39022</v>
      </c>
      <c r="T80" s="244"/>
      <c r="U80" s="244"/>
      <c r="V80" s="244"/>
      <c r="W80" s="244"/>
      <c r="X80" s="244"/>
      <c r="Y80" s="244"/>
      <c r="Z80" s="244"/>
      <c r="AA80" s="244"/>
      <c r="AB80" s="244"/>
      <c r="AC80" s="244"/>
      <c r="AD80" s="244"/>
      <c r="AE80" s="244"/>
      <c r="AF80" s="244"/>
      <c r="AG80" s="246">
        <v>39022</v>
      </c>
      <c r="AH80" s="245">
        <v>0</v>
      </c>
      <c r="AK80" s="246">
        <v>39022</v>
      </c>
      <c r="AL80" s="244"/>
      <c r="AM80" s="244"/>
      <c r="AN80" s="244"/>
      <c r="AO80" s="244"/>
      <c r="AP80" s="244"/>
      <c r="AQ80" s="244"/>
      <c r="AR80" s="244"/>
      <c r="AS80" s="244"/>
      <c r="AT80" s="244"/>
      <c r="AU80" s="244"/>
      <c r="AV80" s="244"/>
      <c r="AW80" s="244"/>
      <c r="AX80" s="244"/>
      <c r="AY80" s="246">
        <v>39022</v>
      </c>
      <c r="AZ80" s="245">
        <v>0</v>
      </c>
      <c r="BB80" s="246">
        <v>39022</v>
      </c>
      <c r="BC80" s="244"/>
      <c r="BD80" s="244"/>
      <c r="BE80" s="244"/>
      <c r="BF80" s="244"/>
      <c r="BG80" s="244"/>
      <c r="BH80" s="244"/>
      <c r="BI80" s="244"/>
      <c r="BJ80" s="244"/>
      <c r="BK80" s="244"/>
      <c r="BL80" s="244"/>
      <c r="BM80" s="244"/>
      <c r="BN80" s="244"/>
      <c r="BO80" s="244"/>
      <c r="BP80" s="246">
        <v>39022</v>
      </c>
      <c r="BQ80" s="245">
        <v>0</v>
      </c>
      <c r="BS80" s="246">
        <v>39022</v>
      </c>
      <c r="BT80" s="244">
        <v>0</v>
      </c>
      <c r="BU80" s="244">
        <v>0</v>
      </c>
      <c r="BV80" s="244">
        <v>0</v>
      </c>
      <c r="BW80" s="244">
        <v>0</v>
      </c>
      <c r="BX80" s="244">
        <v>0</v>
      </c>
      <c r="BY80" s="244">
        <v>0</v>
      </c>
      <c r="BZ80" s="244">
        <v>0</v>
      </c>
      <c r="CA80" s="244">
        <v>0</v>
      </c>
      <c r="CB80" s="244">
        <v>0</v>
      </c>
      <c r="CC80" s="244">
        <v>0</v>
      </c>
      <c r="CD80" s="244"/>
      <c r="CE80" s="244">
        <v>0</v>
      </c>
      <c r="CF80" s="244"/>
      <c r="CG80" s="246">
        <v>39022</v>
      </c>
      <c r="CH80" s="245">
        <v>0</v>
      </c>
    </row>
    <row r="81" spans="1:86" x14ac:dyDescent="0.25">
      <c r="A81" s="246">
        <v>39052</v>
      </c>
      <c r="B81" s="244"/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46">
        <v>39052</v>
      </c>
      <c r="P81" s="245">
        <v>0</v>
      </c>
      <c r="S81" s="246">
        <v>39052</v>
      </c>
      <c r="T81" s="244"/>
      <c r="U81" s="244"/>
      <c r="V81" s="244"/>
      <c r="W81" s="244"/>
      <c r="X81" s="244"/>
      <c r="Y81" s="244"/>
      <c r="Z81" s="244"/>
      <c r="AA81" s="244"/>
      <c r="AB81" s="244"/>
      <c r="AC81" s="244"/>
      <c r="AD81" s="244"/>
      <c r="AE81" s="244"/>
      <c r="AF81" s="244"/>
      <c r="AG81" s="246">
        <v>39052</v>
      </c>
      <c r="AH81" s="245">
        <v>0</v>
      </c>
      <c r="AK81" s="246">
        <v>39052</v>
      </c>
      <c r="AL81" s="244"/>
      <c r="AM81" s="244"/>
      <c r="AN81" s="244"/>
      <c r="AO81" s="244"/>
      <c r="AP81" s="244"/>
      <c r="AQ81" s="244"/>
      <c r="AR81" s="244"/>
      <c r="AS81" s="244"/>
      <c r="AT81" s="244"/>
      <c r="AU81" s="244"/>
      <c r="AV81" s="244"/>
      <c r="AW81" s="244"/>
      <c r="AX81" s="244"/>
      <c r="AY81" s="246">
        <v>39052</v>
      </c>
      <c r="AZ81" s="245">
        <v>0</v>
      </c>
      <c r="BB81" s="246">
        <v>39052</v>
      </c>
      <c r="BC81" s="244"/>
      <c r="BD81" s="244"/>
      <c r="BE81" s="244"/>
      <c r="BF81" s="244"/>
      <c r="BG81" s="244"/>
      <c r="BH81" s="244"/>
      <c r="BI81" s="244"/>
      <c r="BJ81" s="244"/>
      <c r="BK81" s="244"/>
      <c r="BL81" s="244"/>
      <c r="BM81" s="244"/>
      <c r="BN81" s="244"/>
      <c r="BO81" s="244"/>
      <c r="BP81" s="246">
        <v>39052</v>
      </c>
      <c r="BQ81" s="245">
        <v>0</v>
      </c>
      <c r="BS81" s="246">
        <v>39052</v>
      </c>
      <c r="BT81" s="244">
        <v>0</v>
      </c>
      <c r="BU81" s="244">
        <v>0</v>
      </c>
      <c r="BV81" s="244">
        <v>0</v>
      </c>
      <c r="BW81" s="244">
        <v>0</v>
      </c>
      <c r="BX81" s="244">
        <v>0</v>
      </c>
      <c r="BY81" s="244">
        <v>0</v>
      </c>
      <c r="BZ81" s="244">
        <v>0</v>
      </c>
      <c r="CA81" s="244">
        <v>0</v>
      </c>
      <c r="CB81" s="244">
        <v>0</v>
      </c>
      <c r="CC81" s="244">
        <v>0</v>
      </c>
      <c r="CD81" s="244"/>
      <c r="CE81" s="244">
        <v>0</v>
      </c>
      <c r="CF81" s="244"/>
      <c r="CG81" s="246">
        <v>39052</v>
      </c>
      <c r="CH81" s="245">
        <v>0</v>
      </c>
    </row>
    <row r="82" spans="1:86" x14ac:dyDescent="0.25">
      <c r="A82" s="246">
        <v>39083</v>
      </c>
      <c r="B82" s="244"/>
      <c r="C82" s="244"/>
      <c r="D82" s="244"/>
      <c r="E82" s="244"/>
      <c r="F82" s="244"/>
      <c r="G82" s="244"/>
      <c r="H82" s="244"/>
      <c r="I82" s="244"/>
      <c r="J82" s="244"/>
      <c r="K82" s="244"/>
      <c r="L82" s="244"/>
      <c r="M82" s="244"/>
      <c r="N82" s="244"/>
      <c r="O82" s="246">
        <v>39083</v>
      </c>
      <c r="P82" s="245">
        <v>0</v>
      </c>
      <c r="S82" s="246">
        <v>39083</v>
      </c>
      <c r="T82" s="244"/>
      <c r="U82" s="244"/>
      <c r="V82" s="244"/>
      <c r="W82" s="244"/>
      <c r="X82" s="244"/>
      <c r="Y82" s="244"/>
      <c r="Z82" s="244"/>
      <c r="AA82" s="244"/>
      <c r="AB82" s="244"/>
      <c r="AC82" s="244"/>
      <c r="AD82" s="244"/>
      <c r="AE82" s="244"/>
      <c r="AF82" s="244"/>
      <c r="AG82" s="246">
        <v>39083</v>
      </c>
      <c r="AH82" s="245">
        <v>0</v>
      </c>
      <c r="AK82" s="246">
        <v>39083</v>
      </c>
      <c r="AL82" s="244"/>
      <c r="AM82" s="244"/>
      <c r="AN82" s="244"/>
      <c r="AO82" s="244"/>
      <c r="AP82" s="244"/>
      <c r="AQ82" s="244"/>
      <c r="AR82" s="244"/>
      <c r="AS82" s="244"/>
      <c r="AT82" s="244"/>
      <c r="AU82" s="244"/>
      <c r="AV82" s="244"/>
      <c r="AW82" s="244"/>
      <c r="AX82" s="244"/>
      <c r="AY82" s="246">
        <v>39083</v>
      </c>
      <c r="AZ82" s="245">
        <v>0</v>
      </c>
      <c r="BB82" s="246">
        <v>39083</v>
      </c>
      <c r="BC82" s="244"/>
      <c r="BD82" s="244"/>
      <c r="BE82" s="244"/>
      <c r="BF82" s="244"/>
      <c r="BG82" s="244"/>
      <c r="BH82" s="244"/>
      <c r="BI82" s="244"/>
      <c r="BJ82" s="244"/>
      <c r="BK82" s="244"/>
      <c r="BL82" s="244"/>
      <c r="BM82" s="244"/>
      <c r="BN82" s="244"/>
      <c r="BO82" s="244"/>
      <c r="BP82" s="246">
        <v>39083</v>
      </c>
      <c r="BQ82" s="245">
        <v>0</v>
      </c>
      <c r="BS82" s="246">
        <v>39083</v>
      </c>
      <c r="BT82" s="244">
        <v>0</v>
      </c>
      <c r="BU82" s="244">
        <v>0</v>
      </c>
      <c r="BV82" s="244">
        <v>0</v>
      </c>
      <c r="BW82" s="244">
        <v>0</v>
      </c>
      <c r="BX82" s="244">
        <v>0</v>
      </c>
      <c r="BY82" s="244">
        <v>0</v>
      </c>
      <c r="BZ82" s="244">
        <v>0</v>
      </c>
      <c r="CA82" s="244">
        <v>0</v>
      </c>
      <c r="CB82" s="244">
        <v>0</v>
      </c>
      <c r="CC82" s="244">
        <v>0</v>
      </c>
      <c r="CD82" s="244"/>
      <c r="CE82" s="244">
        <v>0</v>
      </c>
      <c r="CF82" s="244"/>
      <c r="CG82" s="246">
        <v>39083</v>
      </c>
      <c r="CH82" s="245">
        <v>0</v>
      </c>
    </row>
    <row r="83" spans="1:86" x14ac:dyDescent="0.25">
      <c r="A83" s="246">
        <v>39114</v>
      </c>
      <c r="B83" s="244"/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46">
        <v>39114</v>
      </c>
      <c r="P83" s="245">
        <v>0</v>
      </c>
      <c r="S83" s="246">
        <v>39114</v>
      </c>
      <c r="T83" s="244"/>
      <c r="U83" s="244"/>
      <c r="V83" s="244"/>
      <c r="W83" s="244"/>
      <c r="X83" s="244"/>
      <c r="Y83" s="244"/>
      <c r="Z83" s="244"/>
      <c r="AA83" s="244"/>
      <c r="AB83" s="244"/>
      <c r="AC83" s="244"/>
      <c r="AD83" s="244"/>
      <c r="AE83" s="244"/>
      <c r="AF83" s="244"/>
      <c r="AG83" s="246">
        <v>39114</v>
      </c>
      <c r="AH83" s="245">
        <v>0</v>
      </c>
      <c r="AK83" s="246">
        <v>39114</v>
      </c>
      <c r="AL83" s="244"/>
      <c r="AM83" s="244"/>
      <c r="AN83" s="244"/>
      <c r="AO83" s="244"/>
      <c r="AP83" s="244"/>
      <c r="AQ83" s="244"/>
      <c r="AR83" s="244"/>
      <c r="AS83" s="244"/>
      <c r="AT83" s="244"/>
      <c r="AU83" s="244"/>
      <c r="AV83" s="244"/>
      <c r="AW83" s="244"/>
      <c r="AX83" s="244"/>
      <c r="AY83" s="246">
        <v>39114</v>
      </c>
      <c r="AZ83" s="245">
        <v>0</v>
      </c>
      <c r="BB83" s="246">
        <v>39114</v>
      </c>
      <c r="BC83" s="244"/>
      <c r="BD83" s="244"/>
      <c r="BE83" s="244"/>
      <c r="BF83" s="244"/>
      <c r="BG83" s="244"/>
      <c r="BH83" s="244"/>
      <c r="BI83" s="244"/>
      <c r="BJ83" s="244"/>
      <c r="BK83" s="244"/>
      <c r="BL83" s="244"/>
      <c r="BM83" s="244"/>
      <c r="BN83" s="244"/>
      <c r="BO83" s="244"/>
      <c r="BP83" s="246">
        <v>39114</v>
      </c>
      <c r="BQ83" s="245">
        <v>0</v>
      </c>
      <c r="BS83" s="246">
        <v>39114</v>
      </c>
      <c r="BT83" s="244">
        <v>0</v>
      </c>
      <c r="BU83" s="244">
        <v>0</v>
      </c>
      <c r="BV83" s="244">
        <v>0</v>
      </c>
      <c r="BW83" s="244">
        <v>0</v>
      </c>
      <c r="BX83" s="244">
        <v>0</v>
      </c>
      <c r="BY83" s="244">
        <v>0</v>
      </c>
      <c r="BZ83" s="244">
        <v>0</v>
      </c>
      <c r="CA83" s="244">
        <v>0</v>
      </c>
      <c r="CB83" s="244">
        <v>0</v>
      </c>
      <c r="CC83" s="244">
        <v>0</v>
      </c>
      <c r="CD83" s="244"/>
      <c r="CE83" s="244">
        <v>0</v>
      </c>
      <c r="CF83" s="244"/>
      <c r="CG83" s="246">
        <v>39114</v>
      </c>
      <c r="CH83" s="245">
        <v>0</v>
      </c>
    </row>
    <row r="84" spans="1:86" x14ac:dyDescent="0.25">
      <c r="A84" s="246">
        <v>39142</v>
      </c>
      <c r="B84" s="244"/>
      <c r="C84" s="244"/>
      <c r="D84" s="244"/>
      <c r="E84" s="244"/>
      <c r="F84" s="244"/>
      <c r="G84" s="244"/>
      <c r="H84" s="244"/>
      <c r="I84" s="244"/>
      <c r="J84" s="244"/>
      <c r="K84" s="244"/>
      <c r="L84" s="244"/>
      <c r="M84" s="244"/>
      <c r="N84" s="244"/>
      <c r="O84" s="246">
        <v>39142</v>
      </c>
      <c r="P84" s="245">
        <v>0</v>
      </c>
      <c r="S84" s="246">
        <v>39142</v>
      </c>
      <c r="T84" s="244"/>
      <c r="U84" s="244"/>
      <c r="V84" s="244"/>
      <c r="W84" s="244"/>
      <c r="X84" s="244"/>
      <c r="Y84" s="244"/>
      <c r="Z84" s="244"/>
      <c r="AA84" s="244"/>
      <c r="AB84" s="244"/>
      <c r="AC84" s="244"/>
      <c r="AD84" s="244"/>
      <c r="AE84" s="244"/>
      <c r="AF84" s="244"/>
      <c r="AG84" s="246">
        <v>39142</v>
      </c>
      <c r="AH84" s="245">
        <v>0</v>
      </c>
      <c r="AK84" s="246">
        <v>39142</v>
      </c>
      <c r="AL84" s="244"/>
      <c r="AM84" s="244"/>
      <c r="AN84" s="244"/>
      <c r="AO84" s="244"/>
      <c r="AP84" s="244"/>
      <c r="AQ84" s="244"/>
      <c r="AR84" s="244"/>
      <c r="AS84" s="244"/>
      <c r="AT84" s="244"/>
      <c r="AU84" s="244"/>
      <c r="AV84" s="244"/>
      <c r="AW84" s="244"/>
      <c r="AX84" s="244"/>
      <c r="AY84" s="246">
        <v>39142</v>
      </c>
      <c r="AZ84" s="245">
        <v>0</v>
      </c>
      <c r="BB84" s="246">
        <v>39142</v>
      </c>
      <c r="BC84" s="244"/>
      <c r="BD84" s="244"/>
      <c r="BE84" s="244"/>
      <c r="BF84" s="244"/>
      <c r="BG84" s="244"/>
      <c r="BH84" s="244"/>
      <c r="BI84" s="244"/>
      <c r="BJ84" s="244"/>
      <c r="BK84" s="244"/>
      <c r="BL84" s="244"/>
      <c r="BM84" s="244"/>
      <c r="BN84" s="244"/>
      <c r="BO84" s="244"/>
      <c r="BP84" s="246">
        <v>39142</v>
      </c>
      <c r="BQ84" s="245">
        <v>0</v>
      </c>
      <c r="BS84" s="246">
        <v>39142</v>
      </c>
      <c r="BT84" s="244">
        <v>0</v>
      </c>
      <c r="BU84" s="244">
        <v>0</v>
      </c>
      <c r="BV84" s="244">
        <v>0</v>
      </c>
      <c r="BW84" s="244">
        <v>0</v>
      </c>
      <c r="BX84" s="244">
        <v>0</v>
      </c>
      <c r="BY84" s="244">
        <v>0</v>
      </c>
      <c r="BZ84" s="244">
        <v>0</v>
      </c>
      <c r="CA84" s="244">
        <v>0</v>
      </c>
      <c r="CB84" s="244">
        <v>0</v>
      </c>
      <c r="CC84" s="244">
        <v>0</v>
      </c>
      <c r="CD84" s="244"/>
      <c r="CE84" s="244">
        <v>0</v>
      </c>
      <c r="CF84" s="244"/>
      <c r="CG84" s="246">
        <v>39142</v>
      </c>
      <c r="CH84" s="245">
        <v>0</v>
      </c>
    </row>
    <row r="85" spans="1:86" x14ac:dyDescent="0.25">
      <c r="A85" s="246">
        <v>39173</v>
      </c>
      <c r="B85" s="244"/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46">
        <v>39173</v>
      </c>
      <c r="P85" s="245">
        <v>0</v>
      </c>
      <c r="S85" s="246">
        <v>39173</v>
      </c>
      <c r="T85" s="244"/>
      <c r="U85" s="244"/>
      <c r="V85" s="244"/>
      <c r="W85" s="244"/>
      <c r="X85" s="244"/>
      <c r="Y85" s="244"/>
      <c r="Z85" s="244"/>
      <c r="AA85" s="244"/>
      <c r="AB85" s="244"/>
      <c r="AC85" s="244"/>
      <c r="AD85" s="244"/>
      <c r="AE85" s="244"/>
      <c r="AF85" s="244"/>
      <c r="AG85" s="246">
        <v>39173</v>
      </c>
      <c r="AH85" s="245">
        <v>0</v>
      </c>
      <c r="AK85" s="246">
        <v>39173</v>
      </c>
      <c r="AL85" s="244"/>
      <c r="AM85" s="244"/>
      <c r="AN85" s="244"/>
      <c r="AO85" s="244"/>
      <c r="AP85" s="244"/>
      <c r="AQ85" s="244"/>
      <c r="AR85" s="244"/>
      <c r="AS85" s="244"/>
      <c r="AT85" s="244"/>
      <c r="AU85" s="244"/>
      <c r="AV85" s="244"/>
      <c r="AW85" s="244"/>
      <c r="AX85" s="244"/>
      <c r="AY85" s="246">
        <v>39173</v>
      </c>
      <c r="AZ85" s="245">
        <v>0</v>
      </c>
      <c r="BB85" s="246">
        <v>39173</v>
      </c>
      <c r="BC85" s="244"/>
      <c r="BD85" s="244"/>
      <c r="BE85" s="244"/>
      <c r="BF85" s="244"/>
      <c r="BG85" s="244"/>
      <c r="BH85" s="244"/>
      <c r="BI85" s="244"/>
      <c r="BJ85" s="244"/>
      <c r="BK85" s="244"/>
      <c r="BL85" s="244"/>
      <c r="BM85" s="244"/>
      <c r="BN85" s="244"/>
      <c r="BO85" s="244"/>
      <c r="BP85" s="246">
        <v>39173</v>
      </c>
      <c r="BQ85" s="245">
        <v>0</v>
      </c>
      <c r="BS85" s="246">
        <v>39173</v>
      </c>
      <c r="BT85" s="244">
        <v>0</v>
      </c>
      <c r="BU85" s="244">
        <v>0</v>
      </c>
      <c r="BV85" s="244">
        <v>0</v>
      </c>
      <c r="BW85" s="244">
        <v>0</v>
      </c>
      <c r="BX85" s="244">
        <v>0</v>
      </c>
      <c r="BY85" s="244">
        <v>0</v>
      </c>
      <c r="BZ85" s="244">
        <v>0</v>
      </c>
      <c r="CA85" s="244">
        <v>0</v>
      </c>
      <c r="CB85" s="244">
        <v>0</v>
      </c>
      <c r="CC85" s="244">
        <v>0</v>
      </c>
      <c r="CD85" s="244"/>
      <c r="CE85" s="244">
        <v>0</v>
      </c>
      <c r="CF85" s="244"/>
      <c r="CG85" s="246">
        <v>39173</v>
      </c>
      <c r="CH85" s="245">
        <v>0</v>
      </c>
    </row>
    <row r="86" spans="1:86" x14ac:dyDescent="0.25">
      <c r="A86" s="246">
        <v>39203</v>
      </c>
      <c r="B86" s="244"/>
      <c r="C86" s="244"/>
      <c r="D86" s="244"/>
      <c r="E86" s="244"/>
      <c r="F86" s="244"/>
      <c r="G86" s="244"/>
      <c r="H86" s="244"/>
      <c r="I86" s="244"/>
      <c r="J86" s="244"/>
      <c r="K86" s="244"/>
      <c r="L86" s="244"/>
      <c r="M86" s="244"/>
      <c r="N86" s="244"/>
      <c r="O86" s="246">
        <v>39203</v>
      </c>
      <c r="P86" s="245">
        <v>0</v>
      </c>
      <c r="S86" s="246">
        <v>39203</v>
      </c>
      <c r="T86" s="244"/>
      <c r="U86" s="244"/>
      <c r="V86" s="244"/>
      <c r="W86" s="244"/>
      <c r="X86" s="244"/>
      <c r="Y86" s="244"/>
      <c r="Z86" s="244"/>
      <c r="AA86" s="244"/>
      <c r="AB86" s="244"/>
      <c r="AC86" s="244"/>
      <c r="AD86" s="244"/>
      <c r="AE86" s="244"/>
      <c r="AF86" s="244"/>
      <c r="AG86" s="246">
        <v>39203</v>
      </c>
      <c r="AH86" s="245">
        <v>0</v>
      </c>
      <c r="AK86" s="246">
        <v>39203</v>
      </c>
      <c r="AL86" s="244"/>
      <c r="AM86" s="244"/>
      <c r="AN86" s="244"/>
      <c r="AO86" s="244"/>
      <c r="AP86" s="244"/>
      <c r="AQ86" s="244"/>
      <c r="AR86" s="244"/>
      <c r="AS86" s="244"/>
      <c r="AT86" s="244"/>
      <c r="AU86" s="244"/>
      <c r="AV86" s="244"/>
      <c r="AW86" s="244"/>
      <c r="AX86" s="244"/>
      <c r="AY86" s="246">
        <v>39203</v>
      </c>
      <c r="AZ86" s="245">
        <v>0</v>
      </c>
      <c r="BB86" s="246">
        <v>39203</v>
      </c>
      <c r="BC86" s="244"/>
      <c r="BD86" s="244"/>
      <c r="BE86" s="244"/>
      <c r="BF86" s="244"/>
      <c r="BG86" s="244"/>
      <c r="BH86" s="244"/>
      <c r="BI86" s="244"/>
      <c r="BJ86" s="244"/>
      <c r="BK86" s="244"/>
      <c r="BL86" s="244"/>
      <c r="BM86" s="244"/>
      <c r="BN86" s="244"/>
      <c r="BO86" s="244"/>
      <c r="BP86" s="246">
        <v>39203</v>
      </c>
      <c r="BQ86" s="245">
        <v>0</v>
      </c>
      <c r="BS86" s="246">
        <v>39203</v>
      </c>
      <c r="BT86" s="244">
        <v>0</v>
      </c>
      <c r="BU86" s="244">
        <v>0</v>
      </c>
      <c r="BV86" s="244">
        <v>0</v>
      </c>
      <c r="BW86" s="244">
        <v>0</v>
      </c>
      <c r="BX86" s="244">
        <v>0</v>
      </c>
      <c r="BY86" s="244">
        <v>0</v>
      </c>
      <c r="BZ86" s="244">
        <v>0</v>
      </c>
      <c r="CA86" s="244">
        <v>0</v>
      </c>
      <c r="CB86" s="244">
        <v>0</v>
      </c>
      <c r="CC86" s="244">
        <v>0</v>
      </c>
      <c r="CD86" s="244"/>
      <c r="CE86" s="244">
        <v>0</v>
      </c>
      <c r="CF86" s="244"/>
      <c r="CG86" s="246">
        <v>39203</v>
      </c>
      <c r="CH86" s="245">
        <v>0</v>
      </c>
    </row>
    <row r="87" spans="1:86" x14ac:dyDescent="0.25">
      <c r="A87" s="246">
        <v>39234</v>
      </c>
      <c r="B87" s="244"/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46">
        <v>39234</v>
      </c>
      <c r="P87" s="245">
        <v>0</v>
      </c>
      <c r="S87" s="246">
        <v>39234</v>
      </c>
      <c r="T87" s="244"/>
      <c r="U87" s="244"/>
      <c r="V87" s="244"/>
      <c r="W87" s="244"/>
      <c r="X87" s="244"/>
      <c r="Y87" s="244"/>
      <c r="Z87" s="244"/>
      <c r="AA87" s="244"/>
      <c r="AB87" s="244"/>
      <c r="AC87" s="244"/>
      <c r="AD87" s="244"/>
      <c r="AE87" s="244"/>
      <c r="AF87" s="244"/>
      <c r="AG87" s="246">
        <v>39234</v>
      </c>
      <c r="AH87" s="245">
        <v>0</v>
      </c>
      <c r="AK87" s="246">
        <v>39234</v>
      </c>
      <c r="AL87" s="244"/>
      <c r="AM87" s="244"/>
      <c r="AN87" s="244"/>
      <c r="AO87" s="244"/>
      <c r="AP87" s="244"/>
      <c r="AQ87" s="244"/>
      <c r="AR87" s="244"/>
      <c r="AS87" s="244"/>
      <c r="AT87" s="244"/>
      <c r="AU87" s="244"/>
      <c r="AV87" s="244"/>
      <c r="AW87" s="244"/>
      <c r="AX87" s="244"/>
      <c r="AY87" s="246">
        <v>39234</v>
      </c>
      <c r="AZ87" s="245">
        <v>0</v>
      </c>
      <c r="BB87" s="246">
        <v>39234</v>
      </c>
      <c r="BC87" s="244"/>
      <c r="BD87" s="244"/>
      <c r="BE87" s="244"/>
      <c r="BF87" s="244"/>
      <c r="BG87" s="244"/>
      <c r="BH87" s="244"/>
      <c r="BI87" s="244"/>
      <c r="BJ87" s="244"/>
      <c r="BK87" s="244"/>
      <c r="BL87" s="244"/>
      <c r="BM87" s="244"/>
      <c r="BN87" s="244"/>
      <c r="BO87" s="244"/>
      <c r="BP87" s="246">
        <v>39234</v>
      </c>
      <c r="BQ87" s="245">
        <v>0</v>
      </c>
      <c r="BS87" s="246">
        <v>39234</v>
      </c>
      <c r="BT87" s="244">
        <v>0</v>
      </c>
      <c r="BU87" s="244">
        <v>0</v>
      </c>
      <c r="BV87" s="244">
        <v>0</v>
      </c>
      <c r="BW87" s="244">
        <v>0</v>
      </c>
      <c r="BX87" s="244">
        <v>0</v>
      </c>
      <c r="BY87" s="244">
        <v>0</v>
      </c>
      <c r="BZ87" s="244">
        <v>0</v>
      </c>
      <c r="CA87" s="244">
        <v>0</v>
      </c>
      <c r="CB87" s="244">
        <v>0</v>
      </c>
      <c r="CC87" s="244">
        <v>0</v>
      </c>
      <c r="CD87" s="244"/>
      <c r="CE87" s="244">
        <v>0</v>
      </c>
      <c r="CF87" s="244"/>
      <c r="CG87" s="246">
        <v>39234</v>
      </c>
      <c r="CH87" s="245">
        <v>0</v>
      </c>
    </row>
    <row r="88" spans="1:86" x14ac:dyDescent="0.25">
      <c r="A88" s="246">
        <v>39264</v>
      </c>
      <c r="B88" s="244"/>
      <c r="C88" s="244"/>
      <c r="D88" s="244"/>
      <c r="E88" s="244"/>
      <c r="F88" s="244"/>
      <c r="G88" s="244"/>
      <c r="H88" s="244"/>
      <c r="I88" s="244"/>
      <c r="J88" s="244"/>
      <c r="K88" s="244"/>
      <c r="L88" s="244"/>
      <c r="M88" s="244"/>
      <c r="N88" s="244"/>
      <c r="O88" s="246">
        <v>39264</v>
      </c>
      <c r="P88" s="245">
        <v>0</v>
      </c>
      <c r="S88" s="246">
        <v>39264</v>
      </c>
      <c r="T88" s="244"/>
      <c r="U88" s="244"/>
      <c r="V88" s="244"/>
      <c r="W88" s="244"/>
      <c r="X88" s="244"/>
      <c r="Y88" s="244"/>
      <c r="Z88" s="244"/>
      <c r="AA88" s="244"/>
      <c r="AB88" s="244"/>
      <c r="AC88" s="244"/>
      <c r="AD88" s="244"/>
      <c r="AE88" s="244"/>
      <c r="AF88" s="244"/>
      <c r="AG88" s="246">
        <v>39264</v>
      </c>
      <c r="AH88" s="245">
        <v>0</v>
      </c>
      <c r="AK88" s="246">
        <v>39264</v>
      </c>
      <c r="AL88" s="244"/>
      <c r="AM88" s="244"/>
      <c r="AN88" s="244"/>
      <c r="AO88" s="244"/>
      <c r="AP88" s="244"/>
      <c r="AQ88" s="244"/>
      <c r="AR88" s="244"/>
      <c r="AS88" s="244"/>
      <c r="AT88" s="244"/>
      <c r="AU88" s="244"/>
      <c r="AV88" s="244"/>
      <c r="AW88" s="244"/>
      <c r="AX88" s="244"/>
      <c r="AY88" s="246">
        <v>39264</v>
      </c>
      <c r="AZ88" s="245">
        <v>0</v>
      </c>
      <c r="BB88" s="246">
        <v>39264</v>
      </c>
      <c r="BC88" s="244"/>
      <c r="BD88" s="244"/>
      <c r="BE88" s="244"/>
      <c r="BF88" s="244"/>
      <c r="BG88" s="244"/>
      <c r="BH88" s="244"/>
      <c r="BI88" s="244"/>
      <c r="BJ88" s="244"/>
      <c r="BK88" s="244"/>
      <c r="BL88" s="244"/>
      <c r="BM88" s="244"/>
      <c r="BN88" s="244"/>
      <c r="BO88" s="244"/>
      <c r="BP88" s="246">
        <v>39264</v>
      </c>
      <c r="BQ88" s="245">
        <v>0</v>
      </c>
      <c r="BS88" s="246">
        <v>39264</v>
      </c>
      <c r="BT88" s="244">
        <v>0</v>
      </c>
      <c r="BU88" s="244">
        <v>0</v>
      </c>
      <c r="BV88" s="244">
        <v>0</v>
      </c>
      <c r="BW88" s="244">
        <v>0</v>
      </c>
      <c r="BX88" s="244">
        <v>0</v>
      </c>
      <c r="BY88" s="244">
        <v>0</v>
      </c>
      <c r="BZ88" s="244">
        <v>0</v>
      </c>
      <c r="CA88" s="244">
        <v>0</v>
      </c>
      <c r="CB88" s="244">
        <v>0</v>
      </c>
      <c r="CC88" s="244">
        <v>0</v>
      </c>
      <c r="CD88" s="244"/>
      <c r="CE88" s="244">
        <v>0</v>
      </c>
      <c r="CF88" s="244"/>
      <c r="CG88" s="246">
        <v>39264</v>
      </c>
      <c r="CH88" s="245">
        <v>0</v>
      </c>
    </row>
    <row r="89" spans="1:86" x14ac:dyDescent="0.25">
      <c r="A89" s="246">
        <v>39295</v>
      </c>
      <c r="B89" s="244"/>
      <c r="C89" s="244"/>
      <c r="D89" s="244"/>
      <c r="E89" s="244"/>
      <c r="F89" s="244"/>
      <c r="G89" s="244"/>
      <c r="H89" s="244"/>
      <c r="I89" s="244"/>
      <c r="J89" s="244"/>
      <c r="K89" s="244"/>
      <c r="L89" s="244"/>
      <c r="M89" s="244"/>
      <c r="N89" s="244"/>
      <c r="O89" s="246">
        <v>39295</v>
      </c>
      <c r="P89" s="245">
        <v>0</v>
      </c>
      <c r="S89" s="246">
        <v>39295</v>
      </c>
      <c r="T89" s="244"/>
      <c r="U89" s="244"/>
      <c r="V89" s="244"/>
      <c r="W89" s="244"/>
      <c r="X89" s="244"/>
      <c r="Y89" s="244"/>
      <c r="Z89" s="244"/>
      <c r="AA89" s="244"/>
      <c r="AB89" s="244"/>
      <c r="AC89" s="244"/>
      <c r="AD89" s="244"/>
      <c r="AE89" s="244"/>
      <c r="AF89" s="244"/>
      <c r="AG89" s="246">
        <v>39295</v>
      </c>
      <c r="AH89" s="245">
        <v>0</v>
      </c>
      <c r="AK89" s="246">
        <v>39295</v>
      </c>
      <c r="AL89" s="244"/>
      <c r="AM89" s="244"/>
      <c r="AN89" s="244"/>
      <c r="AO89" s="244"/>
      <c r="AP89" s="244"/>
      <c r="AQ89" s="244"/>
      <c r="AR89" s="244"/>
      <c r="AS89" s="244"/>
      <c r="AT89" s="244"/>
      <c r="AU89" s="244"/>
      <c r="AV89" s="244"/>
      <c r="AW89" s="244"/>
      <c r="AX89" s="244"/>
      <c r="AY89" s="246">
        <v>39295</v>
      </c>
      <c r="AZ89" s="245">
        <v>0</v>
      </c>
      <c r="BB89" s="246">
        <v>39295</v>
      </c>
      <c r="BC89" s="244"/>
      <c r="BD89" s="244"/>
      <c r="BE89" s="244"/>
      <c r="BF89" s="244"/>
      <c r="BG89" s="244"/>
      <c r="BH89" s="244"/>
      <c r="BI89" s="244"/>
      <c r="BJ89" s="244"/>
      <c r="BK89" s="244"/>
      <c r="BL89" s="244"/>
      <c r="BM89" s="244"/>
      <c r="BN89" s="244"/>
      <c r="BO89" s="244"/>
      <c r="BP89" s="246">
        <v>39295</v>
      </c>
      <c r="BQ89" s="245">
        <v>0</v>
      </c>
      <c r="BS89" s="246">
        <v>39295</v>
      </c>
      <c r="BT89" s="244">
        <v>0</v>
      </c>
      <c r="BU89" s="244">
        <v>0</v>
      </c>
      <c r="BV89" s="244">
        <v>0</v>
      </c>
      <c r="BW89" s="244">
        <v>0</v>
      </c>
      <c r="BX89" s="244">
        <v>0</v>
      </c>
      <c r="BY89" s="244">
        <v>0</v>
      </c>
      <c r="BZ89" s="244">
        <v>0</v>
      </c>
      <c r="CA89" s="244">
        <v>0</v>
      </c>
      <c r="CB89" s="244">
        <v>0</v>
      </c>
      <c r="CC89" s="244">
        <v>0</v>
      </c>
      <c r="CD89" s="244"/>
      <c r="CE89" s="244">
        <v>0</v>
      </c>
      <c r="CF89" s="244"/>
      <c r="CG89" s="246">
        <v>39295</v>
      </c>
      <c r="CH89" s="245">
        <v>0</v>
      </c>
    </row>
    <row r="90" spans="1:86" x14ac:dyDescent="0.25">
      <c r="A90" s="246">
        <v>39326</v>
      </c>
      <c r="B90" s="244"/>
      <c r="C90" s="244"/>
      <c r="D90" s="244"/>
      <c r="E90" s="244"/>
      <c r="F90" s="244"/>
      <c r="G90" s="244"/>
      <c r="H90" s="244"/>
      <c r="I90" s="244"/>
      <c r="J90" s="244"/>
      <c r="K90" s="244"/>
      <c r="L90" s="244"/>
      <c r="M90" s="244"/>
      <c r="N90" s="244"/>
      <c r="O90" s="246">
        <v>39326</v>
      </c>
      <c r="P90" s="245">
        <v>0</v>
      </c>
      <c r="S90" s="246">
        <v>39326</v>
      </c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D90" s="244"/>
      <c r="AE90" s="244"/>
      <c r="AF90" s="244"/>
      <c r="AG90" s="246">
        <v>39326</v>
      </c>
      <c r="AH90" s="245">
        <v>0</v>
      </c>
      <c r="AK90" s="246">
        <v>39326</v>
      </c>
      <c r="AL90" s="244"/>
      <c r="AM90" s="244"/>
      <c r="AN90" s="244"/>
      <c r="AO90" s="244"/>
      <c r="AP90" s="244"/>
      <c r="AQ90" s="244"/>
      <c r="AR90" s="244"/>
      <c r="AS90" s="244"/>
      <c r="AT90" s="244"/>
      <c r="AU90" s="244"/>
      <c r="AV90" s="244"/>
      <c r="AW90" s="244"/>
      <c r="AX90" s="244"/>
      <c r="AY90" s="246">
        <v>39326</v>
      </c>
      <c r="AZ90" s="245">
        <v>0</v>
      </c>
      <c r="BB90" s="246">
        <v>39326</v>
      </c>
      <c r="BC90" s="244"/>
      <c r="BD90" s="244"/>
      <c r="BE90" s="244"/>
      <c r="BF90" s="244"/>
      <c r="BG90" s="244"/>
      <c r="BH90" s="244"/>
      <c r="BI90" s="244"/>
      <c r="BJ90" s="244"/>
      <c r="BK90" s="244"/>
      <c r="BL90" s="244"/>
      <c r="BM90" s="244"/>
      <c r="BN90" s="244"/>
      <c r="BO90" s="244"/>
      <c r="BP90" s="246">
        <v>39326</v>
      </c>
      <c r="BQ90" s="245">
        <v>0</v>
      </c>
      <c r="BS90" s="246">
        <v>39326</v>
      </c>
      <c r="BT90" s="244">
        <v>0</v>
      </c>
      <c r="BU90" s="244">
        <v>0</v>
      </c>
      <c r="BV90" s="244">
        <v>0</v>
      </c>
      <c r="BW90" s="244">
        <v>0</v>
      </c>
      <c r="BX90" s="244">
        <v>0</v>
      </c>
      <c r="BY90" s="244">
        <v>0</v>
      </c>
      <c r="BZ90" s="244">
        <v>0</v>
      </c>
      <c r="CA90" s="244">
        <v>0</v>
      </c>
      <c r="CB90" s="244">
        <v>0</v>
      </c>
      <c r="CC90" s="244">
        <v>0</v>
      </c>
      <c r="CD90" s="244"/>
      <c r="CE90" s="244">
        <v>0</v>
      </c>
      <c r="CF90" s="244"/>
      <c r="CG90" s="246">
        <v>39326</v>
      </c>
      <c r="CH90" s="245">
        <v>0</v>
      </c>
    </row>
    <row r="91" spans="1:86" x14ac:dyDescent="0.25">
      <c r="A91" s="246">
        <v>39356</v>
      </c>
      <c r="B91" s="244"/>
      <c r="C91" s="244"/>
      <c r="D91" s="244"/>
      <c r="E91" s="244"/>
      <c r="F91" s="244"/>
      <c r="G91" s="244"/>
      <c r="H91" s="244"/>
      <c r="I91" s="244"/>
      <c r="J91" s="244"/>
      <c r="K91" s="244"/>
      <c r="L91" s="244"/>
      <c r="M91" s="244"/>
      <c r="N91" s="244"/>
      <c r="O91" s="246">
        <v>39356</v>
      </c>
      <c r="P91" s="245">
        <v>0</v>
      </c>
      <c r="S91" s="246">
        <v>39356</v>
      </c>
      <c r="T91" s="244"/>
      <c r="U91" s="244"/>
      <c r="V91" s="244"/>
      <c r="W91" s="244"/>
      <c r="X91" s="244"/>
      <c r="Y91" s="244"/>
      <c r="Z91" s="244"/>
      <c r="AA91" s="244"/>
      <c r="AB91" s="244"/>
      <c r="AC91" s="244"/>
      <c r="AD91" s="244"/>
      <c r="AE91" s="244"/>
      <c r="AF91" s="244"/>
      <c r="AG91" s="246">
        <v>39356</v>
      </c>
      <c r="AH91" s="245">
        <v>0</v>
      </c>
      <c r="AK91" s="246">
        <v>39356</v>
      </c>
      <c r="AL91" s="244"/>
      <c r="AM91" s="244"/>
      <c r="AN91" s="244"/>
      <c r="AO91" s="244"/>
      <c r="AP91" s="244"/>
      <c r="AQ91" s="244"/>
      <c r="AR91" s="244"/>
      <c r="AS91" s="244"/>
      <c r="AT91" s="244"/>
      <c r="AU91" s="244"/>
      <c r="AV91" s="244"/>
      <c r="AW91" s="244"/>
      <c r="AX91" s="244"/>
      <c r="AY91" s="246">
        <v>39356</v>
      </c>
      <c r="AZ91" s="245">
        <v>0</v>
      </c>
      <c r="BB91" s="246">
        <v>39356</v>
      </c>
      <c r="BC91" s="244"/>
      <c r="BD91" s="244"/>
      <c r="BE91" s="244"/>
      <c r="BF91" s="244"/>
      <c r="BG91" s="244"/>
      <c r="BH91" s="244"/>
      <c r="BI91" s="244"/>
      <c r="BJ91" s="244"/>
      <c r="BK91" s="244"/>
      <c r="BL91" s="244"/>
      <c r="BM91" s="244"/>
      <c r="BN91" s="244"/>
      <c r="BO91" s="244"/>
      <c r="BP91" s="246">
        <v>39356</v>
      </c>
      <c r="BQ91" s="245">
        <v>0</v>
      </c>
      <c r="BS91" s="246">
        <v>39356</v>
      </c>
      <c r="BT91" s="244">
        <v>0</v>
      </c>
      <c r="BU91" s="244">
        <v>0</v>
      </c>
      <c r="BV91" s="244">
        <v>0</v>
      </c>
      <c r="BW91" s="244">
        <v>0</v>
      </c>
      <c r="BX91" s="244">
        <v>0</v>
      </c>
      <c r="BY91" s="244">
        <v>0</v>
      </c>
      <c r="BZ91" s="244">
        <v>0</v>
      </c>
      <c r="CA91" s="244">
        <v>0</v>
      </c>
      <c r="CB91" s="244">
        <v>0</v>
      </c>
      <c r="CC91" s="244">
        <v>0</v>
      </c>
      <c r="CD91" s="244"/>
      <c r="CE91" s="244">
        <v>0</v>
      </c>
      <c r="CF91" s="244"/>
      <c r="CG91" s="246">
        <v>39356</v>
      </c>
      <c r="CH91" s="245">
        <v>0</v>
      </c>
    </row>
    <row r="92" spans="1:86" x14ac:dyDescent="0.25">
      <c r="A92" s="246">
        <v>39387</v>
      </c>
      <c r="B92" s="244"/>
      <c r="C92" s="244"/>
      <c r="D92" s="244"/>
      <c r="E92" s="244"/>
      <c r="F92" s="244"/>
      <c r="G92" s="244"/>
      <c r="H92" s="244"/>
      <c r="I92" s="244"/>
      <c r="J92" s="244"/>
      <c r="K92" s="244"/>
      <c r="L92" s="244"/>
      <c r="M92" s="244"/>
      <c r="N92" s="244"/>
      <c r="O92" s="246">
        <v>39387</v>
      </c>
      <c r="P92" s="245">
        <v>0</v>
      </c>
      <c r="S92" s="246">
        <v>39387</v>
      </c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D92" s="244"/>
      <c r="AE92" s="244"/>
      <c r="AF92" s="244"/>
      <c r="AG92" s="246">
        <v>39387</v>
      </c>
      <c r="AH92" s="245">
        <v>0</v>
      </c>
      <c r="AK92" s="246">
        <v>39387</v>
      </c>
      <c r="AL92" s="244"/>
      <c r="AM92" s="244"/>
      <c r="AN92" s="244"/>
      <c r="AO92" s="244"/>
      <c r="AP92" s="244"/>
      <c r="AQ92" s="244"/>
      <c r="AR92" s="244"/>
      <c r="AS92" s="244"/>
      <c r="AT92" s="244"/>
      <c r="AU92" s="244"/>
      <c r="AV92" s="244"/>
      <c r="AW92" s="244"/>
      <c r="AX92" s="244"/>
      <c r="AY92" s="246">
        <v>39387</v>
      </c>
      <c r="AZ92" s="245">
        <v>0</v>
      </c>
      <c r="BB92" s="246">
        <v>39387</v>
      </c>
      <c r="BC92" s="244"/>
      <c r="BD92" s="244"/>
      <c r="BE92" s="244"/>
      <c r="BF92" s="244"/>
      <c r="BG92" s="244"/>
      <c r="BH92" s="244"/>
      <c r="BI92" s="244"/>
      <c r="BJ92" s="244"/>
      <c r="BK92" s="244"/>
      <c r="BL92" s="244"/>
      <c r="BM92" s="244"/>
      <c r="BN92" s="244"/>
      <c r="BO92" s="244"/>
      <c r="BP92" s="246">
        <v>39387</v>
      </c>
      <c r="BQ92" s="245">
        <v>0</v>
      </c>
      <c r="BS92" s="246">
        <v>39387</v>
      </c>
      <c r="BT92" s="244">
        <v>0</v>
      </c>
      <c r="BU92" s="244">
        <v>0</v>
      </c>
      <c r="BV92" s="244">
        <v>0</v>
      </c>
      <c r="BW92" s="244">
        <v>0</v>
      </c>
      <c r="BX92" s="244">
        <v>0</v>
      </c>
      <c r="BY92" s="244">
        <v>0</v>
      </c>
      <c r="BZ92" s="244">
        <v>0</v>
      </c>
      <c r="CA92" s="244">
        <v>0</v>
      </c>
      <c r="CB92" s="244">
        <v>0</v>
      </c>
      <c r="CC92" s="244">
        <v>0</v>
      </c>
      <c r="CD92" s="244"/>
      <c r="CE92" s="244">
        <v>0</v>
      </c>
      <c r="CF92" s="244"/>
      <c r="CG92" s="246">
        <v>39387</v>
      </c>
      <c r="CH92" s="245">
        <v>0</v>
      </c>
    </row>
    <row r="93" spans="1:86" x14ac:dyDescent="0.25">
      <c r="A93" s="246">
        <v>39417</v>
      </c>
      <c r="B93" s="244"/>
      <c r="C93" s="244"/>
      <c r="D93" s="244"/>
      <c r="E93" s="244"/>
      <c r="F93" s="244"/>
      <c r="G93" s="244"/>
      <c r="H93" s="244"/>
      <c r="I93" s="244"/>
      <c r="J93" s="244"/>
      <c r="K93" s="244"/>
      <c r="L93" s="244"/>
      <c r="M93" s="244"/>
      <c r="N93" s="244"/>
      <c r="O93" s="246">
        <v>39417</v>
      </c>
      <c r="P93" s="245">
        <v>0</v>
      </c>
      <c r="S93" s="246">
        <v>39417</v>
      </c>
      <c r="T93" s="244"/>
      <c r="U93" s="244"/>
      <c r="V93" s="244"/>
      <c r="W93" s="244"/>
      <c r="X93" s="244"/>
      <c r="Y93" s="244"/>
      <c r="Z93" s="244"/>
      <c r="AA93" s="244"/>
      <c r="AB93" s="244"/>
      <c r="AC93" s="244"/>
      <c r="AD93" s="244"/>
      <c r="AE93" s="244"/>
      <c r="AF93" s="244"/>
      <c r="AG93" s="246">
        <v>39417</v>
      </c>
      <c r="AH93" s="245">
        <v>0</v>
      </c>
      <c r="AK93" s="246">
        <v>39417</v>
      </c>
      <c r="AL93" s="244"/>
      <c r="AM93" s="244"/>
      <c r="AN93" s="244"/>
      <c r="AO93" s="244"/>
      <c r="AP93" s="244"/>
      <c r="AQ93" s="244"/>
      <c r="AR93" s="244"/>
      <c r="AS93" s="244"/>
      <c r="AT93" s="244"/>
      <c r="AU93" s="244"/>
      <c r="AV93" s="244"/>
      <c r="AW93" s="244"/>
      <c r="AX93" s="244"/>
      <c r="AY93" s="246">
        <v>39417</v>
      </c>
      <c r="AZ93" s="245">
        <v>0</v>
      </c>
      <c r="BB93" s="246">
        <v>39417</v>
      </c>
      <c r="BC93" s="244"/>
      <c r="BD93" s="244"/>
      <c r="BE93" s="244"/>
      <c r="BF93" s="244"/>
      <c r="BG93" s="244"/>
      <c r="BH93" s="244"/>
      <c r="BI93" s="244"/>
      <c r="BJ93" s="244"/>
      <c r="BK93" s="244"/>
      <c r="BL93" s="244"/>
      <c r="BM93" s="244"/>
      <c r="BN93" s="244"/>
      <c r="BO93" s="244"/>
      <c r="BP93" s="246">
        <v>39417</v>
      </c>
      <c r="BQ93" s="245">
        <v>0</v>
      </c>
      <c r="BS93" s="246">
        <v>39417</v>
      </c>
      <c r="BT93" s="244">
        <v>0</v>
      </c>
      <c r="BU93" s="244">
        <v>0</v>
      </c>
      <c r="BV93" s="244">
        <v>0</v>
      </c>
      <c r="BW93" s="244">
        <v>0</v>
      </c>
      <c r="BX93" s="244">
        <v>0</v>
      </c>
      <c r="BY93" s="244">
        <v>0</v>
      </c>
      <c r="BZ93" s="244">
        <v>0</v>
      </c>
      <c r="CA93" s="244">
        <v>0</v>
      </c>
      <c r="CB93" s="244">
        <v>0</v>
      </c>
      <c r="CC93" s="244">
        <v>0</v>
      </c>
      <c r="CD93" s="244"/>
      <c r="CE93" s="244">
        <v>0</v>
      </c>
      <c r="CF93" s="244"/>
      <c r="CG93" s="246">
        <v>39417</v>
      </c>
      <c r="CH93" s="245">
        <v>0</v>
      </c>
    </row>
    <row r="94" spans="1:86" x14ac:dyDescent="0.25">
      <c r="A94" s="246">
        <v>39448</v>
      </c>
      <c r="B94" s="244"/>
      <c r="C94" s="244"/>
      <c r="D94" s="244"/>
      <c r="E94" s="244"/>
      <c r="F94" s="244"/>
      <c r="G94" s="244"/>
      <c r="H94" s="244"/>
      <c r="I94" s="244"/>
      <c r="J94" s="244"/>
      <c r="K94" s="244"/>
      <c r="L94" s="244"/>
      <c r="M94" s="244"/>
      <c r="N94" s="244"/>
      <c r="O94" s="246">
        <v>39448</v>
      </c>
      <c r="P94" s="245">
        <v>0</v>
      </c>
      <c r="S94" s="246">
        <v>39448</v>
      </c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6">
        <v>39448</v>
      </c>
      <c r="AH94" s="245">
        <v>0</v>
      </c>
      <c r="AK94" s="246">
        <v>39448</v>
      </c>
      <c r="AL94" s="244"/>
      <c r="AM94" s="244"/>
      <c r="AN94" s="244"/>
      <c r="AO94" s="244"/>
      <c r="AP94" s="244"/>
      <c r="AQ94" s="244"/>
      <c r="AR94" s="244"/>
      <c r="AS94" s="244"/>
      <c r="AT94" s="244"/>
      <c r="AU94" s="244"/>
      <c r="AV94" s="244"/>
      <c r="AW94" s="244"/>
      <c r="AX94" s="244"/>
      <c r="AY94" s="246">
        <v>39448</v>
      </c>
      <c r="AZ94" s="245">
        <v>0</v>
      </c>
      <c r="BB94" s="246">
        <v>39448</v>
      </c>
      <c r="BC94" s="244"/>
      <c r="BD94" s="244"/>
      <c r="BE94" s="244"/>
      <c r="BF94" s="244"/>
      <c r="BG94" s="244"/>
      <c r="BH94" s="244"/>
      <c r="BI94" s="244"/>
      <c r="BJ94" s="244"/>
      <c r="BK94" s="244"/>
      <c r="BL94" s="244"/>
      <c r="BM94" s="244"/>
      <c r="BN94" s="244"/>
      <c r="BO94" s="244"/>
      <c r="BP94" s="246">
        <v>39448</v>
      </c>
      <c r="BQ94" s="245">
        <v>0</v>
      </c>
      <c r="BS94" s="246">
        <v>39448</v>
      </c>
      <c r="BT94" s="244">
        <v>0</v>
      </c>
      <c r="BU94" s="244">
        <v>0</v>
      </c>
      <c r="BV94" s="244">
        <v>0</v>
      </c>
      <c r="BW94" s="244">
        <v>0</v>
      </c>
      <c r="BX94" s="244">
        <v>0</v>
      </c>
      <c r="BY94" s="244">
        <v>0</v>
      </c>
      <c r="BZ94" s="244">
        <v>0</v>
      </c>
      <c r="CA94" s="244">
        <v>0</v>
      </c>
      <c r="CB94" s="244">
        <v>0</v>
      </c>
      <c r="CC94" s="244">
        <v>0</v>
      </c>
      <c r="CD94" s="244"/>
      <c r="CE94" s="244">
        <v>0</v>
      </c>
      <c r="CF94" s="244"/>
      <c r="CG94" s="246">
        <v>39448</v>
      </c>
      <c r="CH94" s="245">
        <v>0</v>
      </c>
    </row>
    <row r="95" spans="1:86" x14ac:dyDescent="0.25">
      <c r="A95" s="246">
        <v>39479</v>
      </c>
      <c r="B95" s="244"/>
      <c r="C95" s="244"/>
      <c r="D95" s="244"/>
      <c r="E95" s="244"/>
      <c r="F95" s="244"/>
      <c r="G95" s="244"/>
      <c r="H95" s="244"/>
      <c r="I95" s="244"/>
      <c r="J95" s="244"/>
      <c r="K95" s="244"/>
      <c r="L95" s="244"/>
      <c r="M95" s="244"/>
      <c r="N95" s="244"/>
      <c r="O95" s="246">
        <v>39479</v>
      </c>
      <c r="P95" s="245">
        <v>0</v>
      </c>
      <c r="S95" s="246">
        <v>39479</v>
      </c>
      <c r="T95" s="244"/>
      <c r="U95" s="244"/>
      <c r="V95" s="244"/>
      <c r="W95" s="244"/>
      <c r="X95" s="244"/>
      <c r="Y95" s="244"/>
      <c r="Z95" s="244"/>
      <c r="AA95" s="244"/>
      <c r="AB95" s="244"/>
      <c r="AC95" s="244"/>
      <c r="AD95" s="244"/>
      <c r="AE95" s="244"/>
      <c r="AF95" s="244"/>
      <c r="AG95" s="246">
        <v>39479</v>
      </c>
      <c r="AH95" s="245">
        <v>0</v>
      </c>
      <c r="AK95" s="246">
        <v>39479</v>
      </c>
      <c r="AL95" s="244"/>
      <c r="AM95" s="244"/>
      <c r="AN95" s="244"/>
      <c r="AO95" s="244"/>
      <c r="AP95" s="244"/>
      <c r="AQ95" s="244"/>
      <c r="AR95" s="244"/>
      <c r="AS95" s="244"/>
      <c r="AT95" s="244"/>
      <c r="AU95" s="244"/>
      <c r="AV95" s="244"/>
      <c r="AW95" s="244"/>
      <c r="AX95" s="244"/>
      <c r="AY95" s="246">
        <v>39479</v>
      </c>
      <c r="AZ95" s="245">
        <v>0</v>
      </c>
      <c r="BB95" s="246">
        <v>39479</v>
      </c>
      <c r="BC95" s="244"/>
      <c r="BD95" s="244"/>
      <c r="BE95" s="244"/>
      <c r="BF95" s="244"/>
      <c r="BG95" s="244"/>
      <c r="BH95" s="244"/>
      <c r="BI95" s="244"/>
      <c r="BJ95" s="244"/>
      <c r="BK95" s="244"/>
      <c r="BL95" s="244"/>
      <c r="BM95" s="244"/>
      <c r="BN95" s="244"/>
      <c r="BO95" s="244"/>
      <c r="BP95" s="246">
        <v>39479</v>
      </c>
      <c r="BQ95" s="245">
        <v>0</v>
      </c>
      <c r="BS95" s="246">
        <v>39479</v>
      </c>
      <c r="BT95" s="244">
        <v>0</v>
      </c>
      <c r="BU95" s="244">
        <v>0</v>
      </c>
      <c r="BV95" s="244">
        <v>0</v>
      </c>
      <c r="BW95" s="244">
        <v>0</v>
      </c>
      <c r="BX95" s="244">
        <v>0</v>
      </c>
      <c r="BY95" s="244">
        <v>0</v>
      </c>
      <c r="BZ95" s="244">
        <v>0</v>
      </c>
      <c r="CA95" s="244">
        <v>0</v>
      </c>
      <c r="CB95" s="244">
        <v>0</v>
      </c>
      <c r="CC95" s="244">
        <v>0</v>
      </c>
      <c r="CD95" s="244"/>
      <c r="CE95" s="244">
        <v>0</v>
      </c>
      <c r="CF95" s="244"/>
      <c r="CG95" s="246">
        <v>39479</v>
      </c>
      <c r="CH95" s="245">
        <v>0</v>
      </c>
    </row>
    <row r="96" spans="1:86" x14ac:dyDescent="0.25">
      <c r="A96" s="246">
        <v>39508</v>
      </c>
      <c r="B96" s="244"/>
      <c r="C96" s="244"/>
      <c r="D96" s="244"/>
      <c r="E96" s="244"/>
      <c r="F96" s="244"/>
      <c r="G96" s="244"/>
      <c r="H96" s="244"/>
      <c r="I96" s="244"/>
      <c r="J96" s="244"/>
      <c r="K96" s="244"/>
      <c r="L96" s="244"/>
      <c r="M96" s="244"/>
      <c r="N96" s="244"/>
      <c r="O96" s="246">
        <v>39508</v>
      </c>
      <c r="P96" s="245">
        <v>0</v>
      </c>
      <c r="S96" s="246">
        <v>39508</v>
      </c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6">
        <v>39508</v>
      </c>
      <c r="AH96" s="245">
        <v>0</v>
      </c>
      <c r="AK96" s="246">
        <v>39508</v>
      </c>
      <c r="AL96" s="244"/>
      <c r="AM96" s="244"/>
      <c r="AN96" s="244"/>
      <c r="AO96" s="244"/>
      <c r="AP96" s="244"/>
      <c r="AQ96" s="244"/>
      <c r="AR96" s="244"/>
      <c r="AS96" s="244"/>
      <c r="AT96" s="244"/>
      <c r="AU96" s="244"/>
      <c r="AV96" s="244"/>
      <c r="AW96" s="244"/>
      <c r="AX96" s="244"/>
      <c r="AY96" s="246">
        <v>39508</v>
      </c>
      <c r="AZ96" s="245">
        <v>0</v>
      </c>
      <c r="BB96" s="246">
        <v>39508</v>
      </c>
      <c r="BC96" s="244"/>
      <c r="BD96" s="244"/>
      <c r="BE96" s="244"/>
      <c r="BF96" s="244"/>
      <c r="BG96" s="244"/>
      <c r="BH96" s="244"/>
      <c r="BI96" s="244"/>
      <c r="BJ96" s="244"/>
      <c r="BK96" s="244"/>
      <c r="BL96" s="244"/>
      <c r="BM96" s="244"/>
      <c r="BN96" s="244"/>
      <c r="BO96" s="244"/>
      <c r="BP96" s="246">
        <v>39508</v>
      </c>
      <c r="BQ96" s="245">
        <v>0</v>
      </c>
      <c r="BS96" s="246">
        <v>39508</v>
      </c>
      <c r="BT96" s="244">
        <v>0</v>
      </c>
      <c r="BU96" s="244">
        <v>0</v>
      </c>
      <c r="BV96" s="244">
        <v>0</v>
      </c>
      <c r="BW96" s="244">
        <v>0</v>
      </c>
      <c r="BX96" s="244">
        <v>0</v>
      </c>
      <c r="BY96" s="244">
        <v>0</v>
      </c>
      <c r="BZ96" s="244">
        <v>0</v>
      </c>
      <c r="CA96" s="244">
        <v>0</v>
      </c>
      <c r="CB96" s="244">
        <v>0</v>
      </c>
      <c r="CC96" s="244">
        <v>0</v>
      </c>
      <c r="CD96" s="244"/>
      <c r="CE96" s="244">
        <v>0</v>
      </c>
      <c r="CF96" s="244"/>
      <c r="CG96" s="246">
        <v>39508</v>
      </c>
      <c r="CH96" s="245">
        <v>0</v>
      </c>
    </row>
    <row r="97" spans="1:86" x14ac:dyDescent="0.25">
      <c r="A97" s="246">
        <v>39539</v>
      </c>
      <c r="B97" s="244"/>
      <c r="C97" s="244"/>
      <c r="D97" s="244"/>
      <c r="E97" s="244"/>
      <c r="F97" s="244"/>
      <c r="G97" s="244"/>
      <c r="H97" s="244"/>
      <c r="I97" s="244"/>
      <c r="J97" s="244"/>
      <c r="K97" s="244"/>
      <c r="L97" s="244"/>
      <c r="M97" s="244"/>
      <c r="N97" s="244"/>
      <c r="O97" s="246">
        <v>39539</v>
      </c>
      <c r="P97" s="245">
        <v>0</v>
      </c>
      <c r="S97" s="246">
        <v>39539</v>
      </c>
      <c r="T97" s="244"/>
      <c r="U97" s="244"/>
      <c r="V97" s="244"/>
      <c r="W97" s="244"/>
      <c r="X97" s="244"/>
      <c r="Y97" s="244"/>
      <c r="Z97" s="244"/>
      <c r="AA97" s="244"/>
      <c r="AB97" s="244"/>
      <c r="AC97" s="244"/>
      <c r="AD97" s="244"/>
      <c r="AE97" s="244"/>
      <c r="AF97" s="244"/>
      <c r="AG97" s="246">
        <v>39539</v>
      </c>
      <c r="AH97" s="245">
        <v>0</v>
      </c>
      <c r="AK97" s="246">
        <v>39539</v>
      </c>
      <c r="AL97" s="244"/>
      <c r="AM97" s="244"/>
      <c r="AN97" s="244"/>
      <c r="AO97" s="244"/>
      <c r="AP97" s="244"/>
      <c r="AQ97" s="244"/>
      <c r="AR97" s="244"/>
      <c r="AS97" s="244"/>
      <c r="AT97" s="244"/>
      <c r="AU97" s="244"/>
      <c r="AV97" s="244"/>
      <c r="AW97" s="244"/>
      <c r="AX97" s="244"/>
      <c r="AY97" s="246">
        <v>39539</v>
      </c>
      <c r="AZ97" s="245">
        <v>0</v>
      </c>
      <c r="BB97" s="246">
        <v>39539</v>
      </c>
      <c r="BC97" s="244"/>
      <c r="BD97" s="244"/>
      <c r="BE97" s="244"/>
      <c r="BF97" s="244"/>
      <c r="BG97" s="244"/>
      <c r="BH97" s="244"/>
      <c r="BI97" s="244"/>
      <c r="BJ97" s="244"/>
      <c r="BK97" s="244"/>
      <c r="BL97" s="244"/>
      <c r="BM97" s="244"/>
      <c r="BN97" s="244"/>
      <c r="BO97" s="244"/>
      <c r="BP97" s="246">
        <v>39539</v>
      </c>
      <c r="BQ97" s="245">
        <v>0</v>
      </c>
      <c r="BS97" s="246">
        <v>39539</v>
      </c>
      <c r="BT97" s="244">
        <v>0</v>
      </c>
      <c r="BU97" s="244">
        <v>0</v>
      </c>
      <c r="BV97" s="244">
        <v>0</v>
      </c>
      <c r="BW97" s="244">
        <v>0</v>
      </c>
      <c r="BX97" s="244">
        <v>0</v>
      </c>
      <c r="BY97" s="244">
        <v>0</v>
      </c>
      <c r="BZ97" s="244">
        <v>0</v>
      </c>
      <c r="CA97" s="244">
        <v>0</v>
      </c>
      <c r="CB97" s="244">
        <v>0</v>
      </c>
      <c r="CC97" s="244">
        <v>0</v>
      </c>
      <c r="CD97" s="244"/>
      <c r="CE97" s="244">
        <v>0</v>
      </c>
      <c r="CF97" s="244"/>
      <c r="CG97" s="246">
        <v>39539</v>
      </c>
      <c r="CH97" s="245">
        <v>0</v>
      </c>
    </row>
    <row r="98" spans="1:86" x14ac:dyDescent="0.25">
      <c r="A98" s="246">
        <v>39569</v>
      </c>
      <c r="B98" s="244"/>
      <c r="C98" s="244"/>
      <c r="D98" s="244"/>
      <c r="E98" s="244"/>
      <c r="F98" s="244"/>
      <c r="G98" s="244"/>
      <c r="H98" s="244"/>
      <c r="I98" s="244"/>
      <c r="J98" s="244"/>
      <c r="K98" s="244"/>
      <c r="L98" s="244"/>
      <c r="M98" s="244"/>
      <c r="N98" s="244"/>
      <c r="O98" s="246">
        <v>39569</v>
      </c>
      <c r="P98" s="245">
        <v>0</v>
      </c>
      <c r="S98" s="246">
        <v>39569</v>
      </c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6">
        <v>39569</v>
      </c>
      <c r="AH98" s="245">
        <v>0</v>
      </c>
      <c r="AK98" s="246">
        <v>39569</v>
      </c>
      <c r="AL98" s="244"/>
      <c r="AM98" s="244"/>
      <c r="AN98" s="244"/>
      <c r="AO98" s="244"/>
      <c r="AP98" s="244"/>
      <c r="AQ98" s="244"/>
      <c r="AR98" s="244"/>
      <c r="AS98" s="244"/>
      <c r="AT98" s="244"/>
      <c r="AU98" s="244"/>
      <c r="AV98" s="244"/>
      <c r="AW98" s="244"/>
      <c r="AX98" s="244"/>
      <c r="AY98" s="246">
        <v>39569</v>
      </c>
      <c r="AZ98" s="245">
        <v>0</v>
      </c>
      <c r="BB98" s="246">
        <v>39569</v>
      </c>
      <c r="BC98" s="244"/>
      <c r="BD98" s="244"/>
      <c r="BE98" s="244"/>
      <c r="BF98" s="244"/>
      <c r="BG98" s="244"/>
      <c r="BH98" s="244"/>
      <c r="BI98" s="244"/>
      <c r="BJ98" s="244"/>
      <c r="BK98" s="244"/>
      <c r="BL98" s="244"/>
      <c r="BM98" s="244"/>
      <c r="BN98" s="244"/>
      <c r="BO98" s="244"/>
      <c r="BP98" s="246">
        <v>39569</v>
      </c>
      <c r="BQ98" s="245">
        <v>0</v>
      </c>
      <c r="BS98" s="246">
        <v>39569</v>
      </c>
      <c r="BT98" s="244">
        <v>0</v>
      </c>
      <c r="BU98" s="244">
        <v>0</v>
      </c>
      <c r="BV98" s="244">
        <v>0</v>
      </c>
      <c r="BW98" s="244">
        <v>0</v>
      </c>
      <c r="BX98" s="244">
        <v>0</v>
      </c>
      <c r="BY98" s="244">
        <v>0</v>
      </c>
      <c r="BZ98" s="244">
        <v>0</v>
      </c>
      <c r="CA98" s="244">
        <v>0</v>
      </c>
      <c r="CB98" s="244">
        <v>0</v>
      </c>
      <c r="CC98" s="244">
        <v>0</v>
      </c>
      <c r="CD98" s="244"/>
      <c r="CE98" s="244">
        <v>0</v>
      </c>
      <c r="CF98" s="244"/>
      <c r="CG98" s="246">
        <v>39569</v>
      </c>
      <c r="CH98" s="245">
        <v>0</v>
      </c>
    </row>
    <row r="99" spans="1:86" x14ac:dyDescent="0.25">
      <c r="A99" s="246">
        <v>39600</v>
      </c>
      <c r="B99" s="244"/>
      <c r="C99" s="244"/>
      <c r="D99" s="244"/>
      <c r="E99" s="244"/>
      <c r="F99" s="244"/>
      <c r="G99" s="244"/>
      <c r="H99" s="244"/>
      <c r="I99" s="244"/>
      <c r="J99" s="244"/>
      <c r="K99" s="244"/>
      <c r="L99" s="244"/>
      <c r="M99" s="244"/>
      <c r="N99" s="244"/>
      <c r="O99" s="246">
        <v>39600</v>
      </c>
      <c r="P99" s="245">
        <v>0</v>
      </c>
      <c r="S99" s="246">
        <v>39600</v>
      </c>
      <c r="T99" s="244"/>
      <c r="U99" s="244"/>
      <c r="V99" s="244"/>
      <c r="W99" s="244"/>
      <c r="X99" s="244"/>
      <c r="Y99" s="244"/>
      <c r="Z99" s="244"/>
      <c r="AA99" s="244"/>
      <c r="AB99" s="244"/>
      <c r="AC99" s="244"/>
      <c r="AD99" s="244"/>
      <c r="AE99" s="244"/>
      <c r="AF99" s="244"/>
      <c r="AG99" s="246">
        <v>39600</v>
      </c>
      <c r="AH99" s="245">
        <v>0</v>
      </c>
      <c r="AK99" s="246">
        <v>39600</v>
      </c>
      <c r="AL99" s="244"/>
      <c r="AM99" s="244"/>
      <c r="AN99" s="244"/>
      <c r="AO99" s="244"/>
      <c r="AP99" s="244"/>
      <c r="AQ99" s="244"/>
      <c r="AR99" s="244"/>
      <c r="AS99" s="244"/>
      <c r="AT99" s="244"/>
      <c r="AU99" s="244"/>
      <c r="AV99" s="244"/>
      <c r="AW99" s="244"/>
      <c r="AX99" s="244"/>
      <c r="AY99" s="246">
        <v>39600</v>
      </c>
      <c r="AZ99" s="245">
        <v>0</v>
      </c>
      <c r="BB99" s="246">
        <v>39600</v>
      </c>
      <c r="BC99" s="244"/>
      <c r="BD99" s="244"/>
      <c r="BE99" s="244"/>
      <c r="BF99" s="244"/>
      <c r="BG99" s="244"/>
      <c r="BH99" s="244"/>
      <c r="BI99" s="244"/>
      <c r="BJ99" s="244"/>
      <c r="BK99" s="244"/>
      <c r="BL99" s="244"/>
      <c r="BM99" s="244"/>
      <c r="BN99" s="244"/>
      <c r="BO99" s="244"/>
      <c r="BP99" s="246">
        <v>39600</v>
      </c>
      <c r="BQ99" s="245">
        <v>0</v>
      </c>
      <c r="BS99" s="246">
        <v>39600</v>
      </c>
      <c r="BT99" s="244">
        <v>0</v>
      </c>
      <c r="BU99" s="244">
        <v>0</v>
      </c>
      <c r="BV99" s="244">
        <v>0</v>
      </c>
      <c r="BW99" s="244">
        <v>0</v>
      </c>
      <c r="BX99" s="244">
        <v>0</v>
      </c>
      <c r="BY99" s="244">
        <v>0</v>
      </c>
      <c r="BZ99" s="244">
        <v>0</v>
      </c>
      <c r="CA99" s="244">
        <v>0</v>
      </c>
      <c r="CB99" s="244">
        <v>0</v>
      </c>
      <c r="CC99" s="244">
        <v>0</v>
      </c>
      <c r="CD99" s="244"/>
      <c r="CE99" s="244">
        <v>0</v>
      </c>
      <c r="CF99" s="244"/>
      <c r="CG99" s="246">
        <v>39600</v>
      </c>
      <c r="CH99" s="245">
        <v>0</v>
      </c>
    </row>
    <row r="100" spans="1:86" x14ac:dyDescent="0.25">
      <c r="A100" s="246">
        <v>39630</v>
      </c>
      <c r="B100" s="244"/>
      <c r="C100" s="244"/>
      <c r="D100" s="244"/>
      <c r="E100" s="244"/>
      <c r="F100" s="244"/>
      <c r="G100" s="244"/>
      <c r="H100" s="244"/>
      <c r="I100" s="244"/>
      <c r="J100" s="244"/>
      <c r="K100" s="244"/>
      <c r="L100" s="244"/>
      <c r="M100" s="244"/>
      <c r="N100" s="244"/>
      <c r="O100" s="246">
        <v>39630</v>
      </c>
      <c r="P100" s="245">
        <v>0</v>
      </c>
      <c r="S100" s="246">
        <v>39630</v>
      </c>
      <c r="T100" s="244"/>
      <c r="U100" s="244"/>
      <c r="V100" s="244"/>
      <c r="W100" s="244"/>
      <c r="X100" s="244"/>
      <c r="Y100" s="244"/>
      <c r="Z100" s="244"/>
      <c r="AA100" s="244"/>
      <c r="AB100" s="244"/>
      <c r="AC100" s="244"/>
      <c r="AD100" s="244"/>
      <c r="AE100" s="244"/>
      <c r="AF100" s="244"/>
      <c r="AG100" s="246">
        <v>39630</v>
      </c>
      <c r="AH100" s="245">
        <v>0</v>
      </c>
      <c r="AK100" s="246">
        <v>39630</v>
      </c>
      <c r="AL100" s="244"/>
      <c r="AM100" s="244"/>
      <c r="AN100" s="244"/>
      <c r="AO100" s="244"/>
      <c r="AP100" s="244"/>
      <c r="AQ100" s="244"/>
      <c r="AR100" s="244"/>
      <c r="AS100" s="244"/>
      <c r="AT100" s="244"/>
      <c r="AU100" s="244"/>
      <c r="AV100" s="244"/>
      <c r="AW100" s="244"/>
      <c r="AX100" s="244"/>
      <c r="AY100" s="246">
        <v>39630</v>
      </c>
      <c r="AZ100" s="245">
        <v>0</v>
      </c>
      <c r="BB100" s="246">
        <v>39630</v>
      </c>
      <c r="BC100" s="244"/>
      <c r="BD100" s="244"/>
      <c r="BE100" s="244"/>
      <c r="BF100" s="244"/>
      <c r="BG100" s="244"/>
      <c r="BH100" s="244"/>
      <c r="BI100" s="244"/>
      <c r="BJ100" s="244"/>
      <c r="BK100" s="244"/>
      <c r="BL100" s="244"/>
      <c r="BM100" s="244"/>
      <c r="BN100" s="244"/>
      <c r="BO100" s="244"/>
      <c r="BP100" s="246">
        <v>39630</v>
      </c>
      <c r="BQ100" s="245">
        <v>0</v>
      </c>
      <c r="BS100" s="246">
        <v>39630</v>
      </c>
      <c r="BT100" s="244">
        <v>0</v>
      </c>
      <c r="BU100" s="244">
        <v>0</v>
      </c>
      <c r="BV100" s="244">
        <v>0</v>
      </c>
      <c r="BW100" s="244">
        <v>0</v>
      </c>
      <c r="BX100" s="244">
        <v>0</v>
      </c>
      <c r="BY100" s="244">
        <v>0</v>
      </c>
      <c r="BZ100" s="244">
        <v>0</v>
      </c>
      <c r="CA100" s="244">
        <v>0</v>
      </c>
      <c r="CB100" s="244">
        <v>0</v>
      </c>
      <c r="CC100" s="244">
        <v>0</v>
      </c>
      <c r="CD100" s="244"/>
      <c r="CE100" s="244">
        <v>0</v>
      </c>
      <c r="CF100" s="244"/>
      <c r="CG100" s="246">
        <v>39630</v>
      </c>
      <c r="CH100" s="245">
        <v>0</v>
      </c>
    </row>
    <row r="101" spans="1:86" x14ac:dyDescent="0.25">
      <c r="A101" s="246">
        <v>39661</v>
      </c>
      <c r="B101" s="244"/>
      <c r="C101" s="244"/>
      <c r="D101" s="244"/>
      <c r="E101" s="244"/>
      <c r="F101" s="244"/>
      <c r="G101" s="244"/>
      <c r="H101" s="244"/>
      <c r="I101" s="244"/>
      <c r="J101" s="244"/>
      <c r="K101" s="244"/>
      <c r="L101" s="244"/>
      <c r="M101" s="244"/>
      <c r="N101" s="244"/>
      <c r="O101" s="246">
        <v>39661</v>
      </c>
      <c r="P101" s="245">
        <v>0</v>
      </c>
      <c r="S101" s="246">
        <v>39661</v>
      </c>
      <c r="T101" s="244"/>
      <c r="U101" s="244"/>
      <c r="V101" s="244"/>
      <c r="W101" s="244"/>
      <c r="X101" s="244"/>
      <c r="Y101" s="244"/>
      <c r="Z101" s="244"/>
      <c r="AA101" s="244"/>
      <c r="AB101" s="244"/>
      <c r="AC101" s="244"/>
      <c r="AD101" s="244"/>
      <c r="AE101" s="244"/>
      <c r="AF101" s="244"/>
      <c r="AG101" s="246">
        <v>39661</v>
      </c>
      <c r="AH101" s="245">
        <v>0</v>
      </c>
      <c r="AK101" s="246">
        <v>39661</v>
      </c>
      <c r="AL101" s="244"/>
      <c r="AM101" s="244"/>
      <c r="AN101" s="244"/>
      <c r="AO101" s="244"/>
      <c r="AP101" s="244"/>
      <c r="AQ101" s="244"/>
      <c r="AR101" s="244"/>
      <c r="AS101" s="244"/>
      <c r="AT101" s="244"/>
      <c r="AU101" s="244"/>
      <c r="AV101" s="244"/>
      <c r="AW101" s="244"/>
      <c r="AX101" s="244"/>
      <c r="AY101" s="246">
        <v>39661</v>
      </c>
      <c r="AZ101" s="245">
        <v>0</v>
      </c>
      <c r="BB101" s="246">
        <v>39661</v>
      </c>
      <c r="BC101" s="244"/>
      <c r="BD101" s="244"/>
      <c r="BE101" s="244"/>
      <c r="BF101" s="244"/>
      <c r="BG101" s="244"/>
      <c r="BH101" s="244"/>
      <c r="BI101" s="244"/>
      <c r="BJ101" s="244"/>
      <c r="BK101" s="244"/>
      <c r="BL101" s="244"/>
      <c r="BM101" s="244"/>
      <c r="BN101" s="244"/>
      <c r="BO101" s="244"/>
      <c r="BP101" s="246">
        <v>39661</v>
      </c>
      <c r="BQ101" s="245">
        <v>0</v>
      </c>
      <c r="BS101" s="246">
        <v>39661</v>
      </c>
      <c r="BT101" s="244">
        <v>0</v>
      </c>
      <c r="BU101" s="244">
        <v>0</v>
      </c>
      <c r="BV101" s="244">
        <v>0</v>
      </c>
      <c r="BW101" s="244">
        <v>0</v>
      </c>
      <c r="BX101" s="244">
        <v>0</v>
      </c>
      <c r="BY101" s="244">
        <v>0</v>
      </c>
      <c r="BZ101" s="244">
        <v>0</v>
      </c>
      <c r="CA101" s="244">
        <v>0</v>
      </c>
      <c r="CB101" s="244">
        <v>0</v>
      </c>
      <c r="CC101" s="244">
        <v>0</v>
      </c>
      <c r="CD101" s="244"/>
      <c r="CE101" s="244">
        <v>0</v>
      </c>
      <c r="CF101" s="244"/>
      <c r="CG101" s="246">
        <v>39661</v>
      </c>
      <c r="CH101" s="245">
        <v>0</v>
      </c>
    </row>
    <row r="102" spans="1:86" x14ac:dyDescent="0.25">
      <c r="A102" s="246">
        <v>39692</v>
      </c>
      <c r="B102" s="244"/>
      <c r="C102" s="244"/>
      <c r="D102" s="244"/>
      <c r="E102" s="244"/>
      <c r="F102" s="244"/>
      <c r="G102" s="244"/>
      <c r="H102" s="244"/>
      <c r="I102" s="244"/>
      <c r="J102" s="244"/>
      <c r="K102" s="244"/>
      <c r="L102" s="244"/>
      <c r="M102" s="244"/>
      <c r="N102" s="244"/>
      <c r="O102" s="246">
        <v>39692</v>
      </c>
      <c r="P102" s="245">
        <v>0</v>
      </c>
      <c r="S102" s="246">
        <v>39692</v>
      </c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6">
        <v>39692</v>
      </c>
      <c r="AH102" s="245">
        <v>0</v>
      </c>
      <c r="AK102" s="246">
        <v>39692</v>
      </c>
      <c r="AL102" s="244"/>
      <c r="AM102" s="244"/>
      <c r="AN102" s="244"/>
      <c r="AO102" s="244"/>
      <c r="AP102" s="244"/>
      <c r="AQ102" s="244"/>
      <c r="AR102" s="244"/>
      <c r="AS102" s="244"/>
      <c r="AT102" s="244"/>
      <c r="AU102" s="244"/>
      <c r="AV102" s="244"/>
      <c r="AW102" s="244"/>
      <c r="AX102" s="244"/>
      <c r="AY102" s="246">
        <v>39692</v>
      </c>
      <c r="AZ102" s="245">
        <v>0</v>
      </c>
      <c r="BB102" s="246">
        <v>39692</v>
      </c>
      <c r="BC102" s="244"/>
      <c r="BD102" s="244"/>
      <c r="BE102" s="244"/>
      <c r="BF102" s="244"/>
      <c r="BG102" s="244"/>
      <c r="BH102" s="244"/>
      <c r="BI102" s="244"/>
      <c r="BJ102" s="244"/>
      <c r="BK102" s="244"/>
      <c r="BL102" s="244"/>
      <c r="BM102" s="244"/>
      <c r="BN102" s="244"/>
      <c r="BO102" s="244"/>
      <c r="BP102" s="246">
        <v>39692</v>
      </c>
      <c r="BQ102" s="245">
        <v>0</v>
      </c>
      <c r="BS102" s="246">
        <v>39692</v>
      </c>
      <c r="BT102" s="244">
        <v>0</v>
      </c>
      <c r="BU102" s="244">
        <v>0</v>
      </c>
      <c r="BV102" s="244">
        <v>0</v>
      </c>
      <c r="BW102" s="244">
        <v>0</v>
      </c>
      <c r="BX102" s="244">
        <v>0</v>
      </c>
      <c r="BY102" s="244">
        <v>0</v>
      </c>
      <c r="BZ102" s="244">
        <v>0</v>
      </c>
      <c r="CA102" s="244">
        <v>0</v>
      </c>
      <c r="CB102" s="244">
        <v>0</v>
      </c>
      <c r="CC102" s="244">
        <v>0</v>
      </c>
      <c r="CD102" s="244"/>
      <c r="CE102" s="244">
        <v>0</v>
      </c>
      <c r="CF102" s="244"/>
      <c r="CG102" s="246">
        <v>39692</v>
      </c>
      <c r="CH102" s="245">
        <v>0</v>
      </c>
    </row>
    <row r="103" spans="1:86" x14ac:dyDescent="0.25">
      <c r="A103" s="246">
        <v>39722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6">
        <v>39722</v>
      </c>
      <c r="P103" s="245">
        <v>0</v>
      </c>
      <c r="S103" s="246">
        <v>39722</v>
      </c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6">
        <v>39722</v>
      </c>
      <c r="AH103" s="245">
        <v>0</v>
      </c>
      <c r="AK103" s="246">
        <v>39722</v>
      </c>
      <c r="AL103" s="244"/>
      <c r="AM103" s="244"/>
      <c r="AN103" s="244"/>
      <c r="AO103" s="244"/>
      <c r="AP103" s="244"/>
      <c r="AQ103" s="244"/>
      <c r="AR103" s="244"/>
      <c r="AS103" s="244"/>
      <c r="AT103" s="244"/>
      <c r="AU103" s="244"/>
      <c r="AV103" s="244"/>
      <c r="AW103" s="244"/>
      <c r="AX103" s="244"/>
      <c r="AY103" s="246">
        <v>39722</v>
      </c>
      <c r="AZ103" s="245">
        <v>0</v>
      </c>
      <c r="BB103" s="246">
        <v>39722</v>
      </c>
      <c r="BC103" s="244"/>
      <c r="BD103" s="244"/>
      <c r="BE103" s="244"/>
      <c r="BF103" s="244"/>
      <c r="BG103" s="244"/>
      <c r="BH103" s="244"/>
      <c r="BI103" s="244"/>
      <c r="BJ103" s="244"/>
      <c r="BK103" s="244"/>
      <c r="BL103" s="244"/>
      <c r="BM103" s="244"/>
      <c r="BN103" s="244"/>
      <c r="BO103" s="244"/>
      <c r="BP103" s="246">
        <v>39722</v>
      </c>
      <c r="BQ103" s="245">
        <v>0</v>
      </c>
      <c r="BS103" s="246">
        <v>39722</v>
      </c>
      <c r="BT103" s="244">
        <v>0</v>
      </c>
      <c r="BU103" s="244">
        <v>0</v>
      </c>
      <c r="BV103" s="244">
        <v>0</v>
      </c>
      <c r="BW103" s="244">
        <v>0</v>
      </c>
      <c r="BX103" s="244">
        <v>0</v>
      </c>
      <c r="BY103" s="244">
        <v>0</v>
      </c>
      <c r="BZ103" s="244">
        <v>0</v>
      </c>
      <c r="CA103" s="244">
        <v>0</v>
      </c>
      <c r="CB103" s="244">
        <v>0</v>
      </c>
      <c r="CC103" s="244">
        <v>0</v>
      </c>
      <c r="CD103" s="244"/>
      <c r="CE103" s="244">
        <v>0</v>
      </c>
      <c r="CF103" s="244"/>
      <c r="CG103" s="246">
        <v>39722</v>
      </c>
      <c r="CH103" s="245">
        <v>0</v>
      </c>
    </row>
    <row r="104" spans="1:86" x14ac:dyDescent="0.25">
      <c r="A104" s="246">
        <v>39753</v>
      </c>
      <c r="B104" s="244"/>
      <c r="C104" s="244"/>
      <c r="D104" s="244"/>
      <c r="E104" s="244"/>
      <c r="F104" s="244"/>
      <c r="G104" s="244"/>
      <c r="H104" s="244"/>
      <c r="I104" s="244"/>
      <c r="J104" s="244"/>
      <c r="K104" s="244"/>
      <c r="L104" s="244"/>
      <c r="M104" s="244"/>
      <c r="N104" s="244"/>
      <c r="O104" s="246">
        <v>39753</v>
      </c>
      <c r="P104" s="245">
        <v>0</v>
      </c>
      <c r="S104" s="246">
        <v>39753</v>
      </c>
      <c r="T104" s="244"/>
      <c r="U104" s="244"/>
      <c r="V104" s="244"/>
      <c r="W104" s="244"/>
      <c r="X104" s="244"/>
      <c r="Y104" s="244"/>
      <c r="Z104" s="244"/>
      <c r="AA104" s="244"/>
      <c r="AB104" s="244"/>
      <c r="AC104" s="244"/>
      <c r="AD104" s="244"/>
      <c r="AE104" s="244"/>
      <c r="AF104" s="244"/>
      <c r="AG104" s="246">
        <v>39753</v>
      </c>
      <c r="AH104" s="245">
        <v>0</v>
      </c>
      <c r="AK104" s="246">
        <v>39753</v>
      </c>
      <c r="AL104" s="244"/>
      <c r="AM104" s="244"/>
      <c r="AN104" s="244"/>
      <c r="AO104" s="244"/>
      <c r="AP104" s="244"/>
      <c r="AQ104" s="244"/>
      <c r="AR104" s="244"/>
      <c r="AS104" s="244"/>
      <c r="AT104" s="244"/>
      <c r="AU104" s="244"/>
      <c r="AV104" s="244"/>
      <c r="AW104" s="244"/>
      <c r="AX104" s="244"/>
      <c r="AY104" s="246">
        <v>39753</v>
      </c>
      <c r="AZ104" s="245">
        <v>0</v>
      </c>
      <c r="BB104" s="246">
        <v>39753</v>
      </c>
      <c r="BC104" s="244"/>
      <c r="BD104" s="244"/>
      <c r="BE104" s="244"/>
      <c r="BF104" s="244"/>
      <c r="BG104" s="244"/>
      <c r="BH104" s="244"/>
      <c r="BI104" s="244"/>
      <c r="BJ104" s="244"/>
      <c r="BK104" s="244"/>
      <c r="BL104" s="244"/>
      <c r="BM104" s="244"/>
      <c r="BN104" s="244"/>
      <c r="BO104" s="244"/>
      <c r="BP104" s="246">
        <v>39753</v>
      </c>
      <c r="BQ104" s="245">
        <v>0</v>
      </c>
      <c r="BS104" s="246">
        <v>39753</v>
      </c>
      <c r="BT104" s="244">
        <v>0</v>
      </c>
      <c r="BU104" s="244">
        <v>0</v>
      </c>
      <c r="BV104" s="244">
        <v>0</v>
      </c>
      <c r="BW104" s="244">
        <v>0</v>
      </c>
      <c r="BX104" s="244">
        <v>0</v>
      </c>
      <c r="BY104" s="244">
        <v>0</v>
      </c>
      <c r="BZ104" s="244">
        <v>0</v>
      </c>
      <c r="CA104" s="244">
        <v>0</v>
      </c>
      <c r="CB104" s="244">
        <v>0</v>
      </c>
      <c r="CC104" s="244">
        <v>0</v>
      </c>
      <c r="CD104" s="244"/>
      <c r="CE104" s="244">
        <v>0</v>
      </c>
      <c r="CF104" s="244"/>
      <c r="CG104" s="246">
        <v>39753</v>
      </c>
      <c r="CH104" s="245">
        <v>0</v>
      </c>
    </row>
    <row r="105" spans="1:86" x14ac:dyDescent="0.25">
      <c r="A105" s="246">
        <v>39783</v>
      </c>
      <c r="B105" s="244"/>
      <c r="C105" s="244"/>
      <c r="D105" s="244"/>
      <c r="E105" s="244"/>
      <c r="F105" s="244"/>
      <c r="G105" s="244"/>
      <c r="H105" s="244"/>
      <c r="I105" s="244"/>
      <c r="J105" s="244"/>
      <c r="K105" s="244"/>
      <c r="L105" s="244"/>
      <c r="M105" s="244"/>
      <c r="N105" s="244"/>
      <c r="O105" s="246">
        <v>39783</v>
      </c>
      <c r="P105" s="245">
        <v>0</v>
      </c>
      <c r="S105" s="246">
        <v>39783</v>
      </c>
      <c r="T105" s="244"/>
      <c r="U105" s="244"/>
      <c r="V105" s="244"/>
      <c r="W105" s="244"/>
      <c r="X105" s="244"/>
      <c r="Y105" s="244"/>
      <c r="Z105" s="244"/>
      <c r="AA105" s="244"/>
      <c r="AB105" s="244"/>
      <c r="AC105" s="244"/>
      <c r="AD105" s="244"/>
      <c r="AE105" s="244"/>
      <c r="AF105" s="244"/>
      <c r="AG105" s="246">
        <v>39783</v>
      </c>
      <c r="AH105" s="245">
        <v>0</v>
      </c>
      <c r="AK105" s="246">
        <v>39783</v>
      </c>
      <c r="AL105" s="244"/>
      <c r="AM105" s="244"/>
      <c r="AN105" s="244"/>
      <c r="AO105" s="244"/>
      <c r="AP105" s="244"/>
      <c r="AQ105" s="244"/>
      <c r="AR105" s="244"/>
      <c r="AS105" s="244"/>
      <c r="AT105" s="244"/>
      <c r="AU105" s="244"/>
      <c r="AV105" s="244"/>
      <c r="AW105" s="244"/>
      <c r="AX105" s="244"/>
      <c r="AY105" s="246">
        <v>39783</v>
      </c>
      <c r="AZ105" s="245">
        <v>0</v>
      </c>
      <c r="BB105" s="246">
        <v>39783</v>
      </c>
      <c r="BC105" s="244"/>
      <c r="BD105" s="244"/>
      <c r="BE105" s="244"/>
      <c r="BF105" s="244"/>
      <c r="BG105" s="244"/>
      <c r="BH105" s="244"/>
      <c r="BI105" s="244"/>
      <c r="BJ105" s="244"/>
      <c r="BK105" s="244"/>
      <c r="BL105" s="244"/>
      <c r="BM105" s="244"/>
      <c r="BN105" s="244"/>
      <c r="BO105" s="244"/>
      <c r="BP105" s="246">
        <v>39783</v>
      </c>
      <c r="BQ105" s="245">
        <v>0</v>
      </c>
      <c r="BS105" s="246">
        <v>39783</v>
      </c>
      <c r="BT105" s="244">
        <v>0</v>
      </c>
      <c r="BU105" s="244">
        <v>0</v>
      </c>
      <c r="BV105" s="244">
        <v>0</v>
      </c>
      <c r="BW105" s="244">
        <v>0</v>
      </c>
      <c r="BX105" s="244">
        <v>0</v>
      </c>
      <c r="BY105" s="244">
        <v>0</v>
      </c>
      <c r="BZ105" s="244">
        <v>0</v>
      </c>
      <c r="CA105" s="244">
        <v>0</v>
      </c>
      <c r="CB105" s="244">
        <v>0</v>
      </c>
      <c r="CC105" s="244">
        <v>0</v>
      </c>
      <c r="CD105" s="244"/>
      <c r="CE105" s="244">
        <v>0</v>
      </c>
      <c r="CF105" s="244"/>
      <c r="CG105" s="246">
        <v>39783</v>
      </c>
      <c r="CH105" s="245">
        <v>0</v>
      </c>
    </row>
    <row r="106" spans="1:86" x14ac:dyDescent="0.25">
      <c r="A106" s="246">
        <v>39814</v>
      </c>
      <c r="B106" s="244"/>
      <c r="C106" s="244"/>
      <c r="D106" s="244"/>
      <c r="E106" s="244"/>
      <c r="F106" s="244"/>
      <c r="G106" s="244"/>
      <c r="H106" s="244"/>
      <c r="I106" s="244"/>
      <c r="J106" s="244"/>
      <c r="K106" s="244"/>
      <c r="L106" s="244"/>
      <c r="M106" s="244"/>
      <c r="N106" s="244"/>
      <c r="O106" s="246">
        <v>39814</v>
      </c>
      <c r="P106" s="245">
        <v>0</v>
      </c>
      <c r="S106" s="246">
        <v>39814</v>
      </c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D106" s="244"/>
      <c r="AE106" s="244"/>
      <c r="AF106" s="244"/>
      <c r="AG106" s="246">
        <v>39814</v>
      </c>
      <c r="AH106" s="245">
        <v>0</v>
      </c>
      <c r="AK106" s="246">
        <v>39814</v>
      </c>
      <c r="AL106" s="244"/>
      <c r="AM106" s="244"/>
      <c r="AN106" s="244"/>
      <c r="AO106" s="244"/>
      <c r="AP106" s="244"/>
      <c r="AQ106" s="244"/>
      <c r="AR106" s="244"/>
      <c r="AS106" s="244"/>
      <c r="AT106" s="244"/>
      <c r="AU106" s="244"/>
      <c r="AV106" s="244"/>
      <c r="AW106" s="244"/>
      <c r="AX106" s="244"/>
      <c r="AY106" s="246">
        <v>39814</v>
      </c>
      <c r="AZ106" s="245">
        <v>0</v>
      </c>
      <c r="BB106" s="246">
        <v>39814</v>
      </c>
      <c r="BC106" s="244"/>
      <c r="BD106" s="244"/>
      <c r="BE106" s="244"/>
      <c r="BF106" s="244"/>
      <c r="BG106" s="244"/>
      <c r="BH106" s="244"/>
      <c r="BI106" s="244"/>
      <c r="BJ106" s="244"/>
      <c r="BK106" s="244"/>
      <c r="BL106" s="244"/>
      <c r="BM106" s="244"/>
      <c r="BN106" s="244"/>
      <c r="BO106" s="244"/>
      <c r="BP106" s="246">
        <v>39814</v>
      </c>
      <c r="BQ106" s="245">
        <v>0</v>
      </c>
      <c r="BS106" s="246">
        <v>39814</v>
      </c>
      <c r="BT106" s="244">
        <v>0</v>
      </c>
      <c r="BU106" s="244">
        <v>0</v>
      </c>
      <c r="BV106" s="244">
        <v>0</v>
      </c>
      <c r="BW106" s="244">
        <v>0</v>
      </c>
      <c r="BX106" s="244">
        <v>0</v>
      </c>
      <c r="BY106" s="244">
        <v>0</v>
      </c>
      <c r="BZ106" s="244">
        <v>0</v>
      </c>
      <c r="CA106" s="244">
        <v>0</v>
      </c>
      <c r="CB106" s="244">
        <v>0</v>
      </c>
      <c r="CC106" s="244">
        <v>0</v>
      </c>
      <c r="CD106" s="244"/>
      <c r="CE106" s="244">
        <v>0</v>
      </c>
      <c r="CF106" s="244"/>
      <c r="CG106" s="246">
        <v>39814</v>
      </c>
      <c r="CH106" s="245">
        <v>0</v>
      </c>
    </row>
    <row r="107" spans="1:86" x14ac:dyDescent="0.25">
      <c r="A107" s="246">
        <v>39845</v>
      </c>
      <c r="B107" s="244"/>
      <c r="C107" s="244"/>
      <c r="D107" s="244"/>
      <c r="E107" s="244"/>
      <c r="F107" s="244"/>
      <c r="G107" s="244"/>
      <c r="H107" s="244"/>
      <c r="I107" s="244"/>
      <c r="J107" s="244"/>
      <c r="K107" s="244"/>
      <c r="L107" s="244"/>
      <c r="M107" s="244"/>
      <c r="N107" s="244"/>
      <c r="O107" s="246">
        <v>39845</v>
      </c>
      <c r="P107" s="245">
        <v>0</v>
      </c>
      <c r="S107" s="246">
        <v>39845</v>
      </c>
      <c r="T107" s="244"/>
      <c r="U107" s="244"/>
      <c r="V107" s="244"/>
      <c r="W107" s="244"/>
      <c r="X107" s="244"/>
      <c r="Y107" s="244"/>
      <c r="Z107" s="244"/>
      <c r="AA107" s="244"/>
      <c r="AB107" s="244"/>
      <c r="AC107" s="244"/>
      <c r="AD107" s="244"/>
      <c r="AE107" s="244"/>
      <c r="AF107" s="244"/>
      <c r="AG107" s="246">
        <v>39845</v>
      </c>
      <c r="AH107" s="245">
        <v>0</v>
      </c>
      <c r="AK107" s="246">
        <v>39845</v>
      </c>
      <c r="AL107" s="244"/>
      <c r="AM107" s="244"/>
      <c r="AN107" s="244"/>
      <c r="AO107" s="244"/>
      <c r="AP107" s="244"/>
      <c r="AQ107" s="244"/>
      <c r="AR107" s="244"/>
      <c r="AS107" s="244"/>
      <c r="AT107" s="244"/>
      <c r="AU107" s="244"/>
      <c r="AV107" s="244"/>
      <c r="AW107" s="244"/>
      <c r="AX107" s="244"/>
      <c r="AY107" s="246">
        <v>39845</v>
      </c>
      <c r="AZ107" s="245">
        <v>0</v>
      </c>
      <c r="BB107" s="246">
        <v>39845</v>
      </c>
      <c r="BC107" s="244"/>
      <c r="BD107" s="244"/>
      <c r="BE107" s="244"/>
      <c r="BF107" s="244"/>
      <c r="BG107" s="244"/>
      <c r="BH107" s="244"/>
      <c r="BI107" s="244"/>
      <c r="BJ107" s="244"/>
      <c r="BK107" s="244"/>
      <c r="BL107" s="244"/>
      <c r="BM107" s="244"/>
      <c r="BN107" s="244"/>
      <c r="BO107" s="244"/>
      <c r="BP107" s="246">
        <v>39845</v>
      </c>
      <c r="BQ107" s="245">
        <v>0</v>
      </c>
      <c r="BS107" s="246">
        <v>39845</v>
      </c>
      <c r="BT107" s="244">
        <v>0</v>
      </c>
      <c r="BU107" s="244">
        <v>0</v>
      </c>
      <c r="BV107" s="244">
        <v>0</v>
      </c>
      <c r="BW107" s="244">
        <v>0</v>
      </c>
      <c r="BX107" s="244">
        <v>0</v>
      </c>
      <c r="BY107" s="244">
        <v>0</v>
      </c>
      <c r="BZ107" s="244">
        <v>0</v>
      </c>
      <c r="CA107" s="244">
        <v>0</v>
      </c>
      <c r="CB107" s="244">
        <v>0</v>
      </c>
      <c r="CC107" s="244">
        <v>0</v>
      </c>
      <c r="CD107" s="244"/>
      <c r="CE107" s="244">
        <v>0</v>
      </c>
      <c r="CF107" s="244"/>
      <c r="CG107" s="246">
        <v>39845</v>
      </c>
      <c r="CH107" s="245">
        <v>0</v>
      </c>
    </row>
    <row r="108" spans="1:86" x14ac:dyDescent="0.25">
      <c r="A108" s="246">
        <v>39873</v>
      </c>
      <c r="B108" s="244"/>
      <c r="C108" s="244"/>
      <c r="D108" s="244"/>
      <c r="E108" s="244"/>
      <c r="F108" s="244"/>
      <c r="G108" s="244"/>
      <c r="H108" s="244"/>
      <c r="I108" s="244"/>
      <c r="J108" s="244"/>
      <c r="K108" s="244"/>
      <c r="L108" s="244"/>
      <c r="M108" s="244"/>
      <c r="N108" s="244"/>
      <c r="O108" s="246">
        <v>39873</v>
      </c>
      <c r="P108" s="245">
        <v>0</v>
      </c>
      <c r="S108" s="246">
        <v>39873</v>
      </c>
      <c r="T108" s="244"/>
      <c r="U108" s="244"/>
      <c r="V108" s="244"/>
      <c r="W108" s="244"/>
      <c r="X108" s="244"/>
      <c r="Y108" s="244"/>
      <c r="Z108" s="244"/>
      <c r="AA108" s="244"/>
      <c r="AB108" s="244"/>
      <c r="AC108" s="244"/>
      <c r="AD108" s="244"/>
      <c r="AE108" s="244"/>
      <c r="AF108" s="244"/>
      <c r="AG108" s="246">
        <v>39873</v>
      </c>
      <c r="AH108" s="245">
        <v>0</v>
      </c>
      <c r="AK108" s="246">
        <v>39873</v>
      </c>
      <c r="AL108" s="244"/>
      <c r="AM108" s="244"/>
      <c r="AN108" s="244"/>
      <c r="AO108" s="244"/>
      <c r="AP108" s="244"/>
      <c r="AQ108" s="244"/>
      <c r="AR108" s="244"/>
      <c r="AS108" s="244"/>
      <c r="AT108" s="244"/>
      <c r="AU108" s="244"/>
      <c r="AV108" s="244"/>
      <c r="AW108" s="244"/>
      <c r="AX108" s="244"/>
      <c r="AY108" s="246">
        <v>39873</v>
      </c>
      <c r="AZ108" s="245">
        <v>0</v>
      </c>
      <c r="BB108" s="246">
        <v>39873</v>
      </c>
      <c r="BC108" s="244"/>
      <c r="BD108" s="244"/>
      <c r="BE108" s="244"/>
      <c r="BF108" s="244"/>
      <c r="BG108" s="244"/>
      <c r="BH108" s="244"/>
      <c r="BI108" s="244"/>
      <c r="BJ108" s="244"/>
      <c r="BK108" s="244"/>
      <c r="BL108" s="244"/>
      <c r="BM108" s="244"/>
      <c r="BN108" s="244"/>
      <c r="BO108" s="244"/>
      <c r="BP108" s="246">
        <v>39873</v>
      </c>
      <c r="BQ108" s="245">
        <v>0</v>
      </c>
      <c r="BS108" s="246">
        <v>39873</v>
      </c>
      <c r="BT108" s="244">
        <v>0</v>
      </c>
      <c r="BU108" s="244">
        <v>0</v>
      </c>
      <c r="BV108" s="244">
        <v>0</v>
      </c>
      <c r="BW108" s="244">
        <v>0</v>
      </c>
      <c r="BX108" s="244">
        <v>0</v>
      </c>
      <c r="BY108" s="244">
        <v>0</v>
      </c>
      <c r="BZ108" s="244">
        <v>0</v>
      </c>
      <c r="CA108" s="244">
        <v>0</v>
      </c>
      <c r="CB108" s="244">
        <v>0</v>
      </c>
      <c r="CC108" s="244">
        <v>0</v>
      </c>
      <c r="CD108" s="244"/>
      <c r="CE108" s="244">
        <v>0</v>
      </c>
      <c r="CF108" s="244"/>
      <c r="CG108" s="246">
        <v>39873</v>
      </c>
      <c r="CH108" s="245">
        <v>0</v>
      </c>
    </row>
    <row r="109" spans="1:86" x14ac:dyDescent="0.25">
      <c r="A109" s="246">
        <v>39904</v>
      </c>
      <c r="B109" s="244"/>
      <c r="C109" s="244"/>
      <c r="D109" s="244"/>
      <c r="E109" s="244"/>
      <c r="F109" s="244"/>
      <c r="G109" s="244"/>
      <c r="H109" s="244"/>
      <c r="I109" s="244"/>
      <c r="J109" s="244"/>
      <c r="K109" s="244"/>
      <c r="L109" s="244"/>
      <c r="M109" s="244"/>
      <c r="N109" s="244"/>
      <c r="O109" s="246">
        <v>39904</v>
      </c>
      <c r="P109" s="245">
        <v>0</v>
      </c>
      <c r="S109" s="246">
        <v>39904</v>
      </c>
      <c r="T109" s="244"/>
      <c r="U109" s="244"/>
      <c r="V109" s="244"/>
      <c r="W109" s="244"/>
      <c r="X109" s="244"/>
      <c r="Y109" s="244"/>
      <c r="Z109" s="244"/>
      <c r="AA109" s="244"/>
      <c r="AB109" s="244"/>
      <c r="AC109" s="244"/>
      <c r="AD109" s="244"/>
      <c r="AE109" s="244"/>
      <c r="AF109" s="244"/>
      <c r="AG109" s="246">
        <v>39904</v>
      </c>
      <c r="AH109" s="245">
        <v>0</v>
      </c>
      <c r="AK109" s="246">
        <v>39904</v>
      </c>
      <c r="AL109" s="244"/>
      <c r="AM109" s="244"/>
      <c r="AN109" s="244"/>
      <c r="AO109" s="244"/>
      <c r="AP109" s="244"/>
      <c r="AQ109" s="244"/>
      <c r="AR109" s="244"/>
      <c r="AS109" s="244"/>
      <c r="AT109" s="244"/>
      <c r="AU109" s="244"/>
      <c r="AV109" s="244"/>
      <c r="AW109" s="244"/>
      <c r="AX109" s="244"/>
      <c r="AY109" s="246">
        <v>39904</v>
      </c>
      <c r="AZ109" s="245">
        <v>0</v>
      </c>
      <c r="BB109" s="246">
        <v>39904</v>
      </c>
      <c r="BC109" s="244"/>
      <c r="BD109" s="244"/>
      <c r="BE109" s="244"/>
      <c r="BF109" s="244"/>
      <c r="BG109" s="244"/>
      <c r="BH109" s="244"/>
      <c r="BI109" s="244"/>
      <c r="BJ109" s="244"/>
      <c r="BK109" s="244"/>
      <c r="BL109" s="244"/>
      <c r="BM109" s="244"/>
      <c r="BN109" s="244"/>
      <c r="BO109" s="244"/>
      <c r="BP109" s="246">
        <v>39904</v>
      </c>
      <c r="BQ109" s="245">
        <v>0</v>
      </c>
      <c r="BS109" s="246">
        <v>39904</v>
      </c>
      <c r="BT109" s="244">
        <v>0</v>
      </c>
      <c r="BU109" s="244">
        <v>0</v>
      </c>
      <c r="BV109" s="244">
        <v>0</v>
      </c>
      <c r="BW109" s="244">
        <v>0</v>
      </c>
      <c r="BX109" s="244">
        <v>0</v>
      </c>
      <c r="BY109" s="244">
        <v>0</v>
      </c>
      <c r="BZ109" s="244">
        <v>0</v>
      </c>
      <c r="CA109" s="244">
        <v>0</v>
      </c>
      <c r="CB109" s="244">
        <v>0</v>
      </c>
      <c r="CC109" s="244">
        <v>0</v>
      </c>
      <c r="CD109" s="244"/>
      <c r="CE109" s="244">
        <v>0</v>
      </c>
      <c r="CF109" s="244"/>
      <c r="CG109" s="246">
        <v>39904</v>
      </c>
      <c r="CH109" s="245">
        <v>0</v>
      </c>
    </row>
    <row r="110" spans="1:86" x14ac:dyDescent="0.25">
      <c r="A110" s="246">
        <v>39934</v>
      </c>
      <c r="B110" s="244"/>
      <c r="C110" s="244"/>
      <c r="D110" s="244"/>
      <c r="E110" s="244"/>
      <c r="F110" s="244"/>
      <c r="G110" s="244"/>
      <c r="H110" s="244"/>
      <c r="I110" s="244"/>
      <c r="J110" s="244"/>
      <c r="K110" s="244"/>
      <c r="L110" s="244"/>
      <c r="M110" s="244"/>
      <c r="N110" s="244"/>
      <c r="O110" s="246">
        <v>39934</v>
      </c>
      <c r="P110" s="245">
        <v>0</v>
      </c>
      <c r="S110" s="246">
        <v>39934</v>
      </c>
      <c r="T110" s="244"/>
      <c r="U110" s="244"/>
      <c r="V110" s="244"/>
      <c r="W110" s="244"/>
      <c r="X110" s="244"/>
      <c r="Y110" s="244"/>
      <c r="Z110" s="244"/>
      <c r="AA110" s="244"/>
      <c r="AB110" s="244"/>
      <c r="AC110" s="244"/>
      <c r="AD110" s="244"/>
      <c r="AE110" s="244"/>
      <c r="AF110" s="244"/>
      <c r="AG110" s="246">
        <v>39934</v>
      </c>
      <c r="AH110" s="245">
        <v>0</v>
      </c>
      <c r="AK110" s="246">
        <v>39934</v>
      </c>
      <c r="AL110" s="244"/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6">
        <v>39934</v>
      </c>
      <c r="AZ110" s="245">
        <v>0</v>
      </c>
      <c r="BB110" s="246">
        <v>39934</v>
      </c>
      <c r="BC110" s="244"/>
      <c r="BD110" s="244"/>
      <c r="BE110" s="244"/>
      <c r="BF110" s="244"/>
      <c r="BG110" s="244"/>
      <c r="BH110" s="244"/>
      <c r="BI110" s="244"/>
      <c r="BJ110" s="244"/>
      <c r="BK110" s="244"/>
      <c r="BL110" s="244"/>
      <c r="BM110" s="244"/>
      <c r="BN110" s="244"/>
      <c r="BO110" s="244"/>
      <c r="BP110" s="246">
        <v>39934</v>
      </c>
      <c r="BQ110" s="245">
        <v>0</v>
      </c>
      <c r="BS110" s="246">
        <v>39934</v>
      </c>
      <c r="BT110" s="244">
        <v>0</v>
      </c>
      <c r="BU110" s="244">
        <v>0</v>
      </c>
      <c r="BV110" s="244">
        <v>0</v>
      </c>
      <c r="BW110" s="244">
        <v>0</v>
      </c>
      <c r="BX110" s="244">
        <v>0</v>
      </c>
      <c r="BY110" s="244">
        <v>0</v>
      </c>
      <c r="BZ110" s="244">
        <v>0</v>
      </c>
      <c r="CA110" s="244">
        <v>0</v>
      </c>
      <c r="CB110" s="244">
        <v>0</v>
      </c>
      <c r="CC110" s="244">
        <v>0</v>
      </c>
      <c r="CD110" s="244"/>
      <c r="CE110" s="244">
        <v>0</v>
      </c>
      <c r="CF110" s="244"/>
      <c r="CG110" s="246">
        <v>39934</v>
      </c>
      <c r="CH110" s="245">
        <v>0</v>
      </c>
    </row>
    <row r="111" spans="1:86" x14ac:dyDescent="0.25">
      <c r="A111" s="246">
        <v>39965</v>
      </c>
      <c r="B111" s="244"/>
      <c r="C111" s="244"/>
      <c r="D111" s="244"/>
      <c r="E111" s="244"/>
      <c r="F111" s="244"/>
      <c r="G111" s="244"/>
      <c r="H111" s="244"/>
      <c r="I111" s="244"/>
      <c r="J111" s="244"/>
      <c r="K111" s="244"/>
      <c r="L111" s="244"/>
      <c r="M111" s="244"/>
      <c r="N111" s="244"/>
      <c r="O111" s="246">
        <v>39965</v>
      </c>
      <c r="P111" s="245">
        <v>0</v>
      </c>
      <c r="S111" s="246">
        <v>39965</v>
      </c>
      <c r="T111" s="244"/>
      <c r="U111" s="244"/>
      <c r="V111" s="244"/>
      <c r="W111" s="244"/>
      <c r="X111" s="244"/>
      <c r="Y111" s="244"/>
      <c r="Z111" s="244"/>
      <c r="AA111" s="244"/>
      <c r="AB111" s="244"/>
      <c r="AC111" s="244"/>
      <c r="AD111" s="244"/>
      <c r="AE111" s="244"/>
      <c r="AF111" s="244"/>
      <c r="AG111" s="246">
        <v>39965</v>
      </c>
      <c r="AH111" s="245">
        <v>0</v>
      </c>
      <c r="AK111" s="246">
        <v>39965</v>
      </c>
      <c r="AL111" s="244"/>
      <c r="AM111" s="244"/>
      <c r="AN111" s="244"/>
      <c r="AO111" s="244"/>
      <c r="AP111" s="244"/>
      <c r="AQ111" s="244"/>
      <c r="AR111" s="244"/>
      <c r="AS111" s="244"/>
      <c r="AT111" s="244"/>
      <c r="AU111" s="244"/>
      <c r="AV111" s="244"/>
      <c r="AW111" s="244"/>
      <c r="AX111" s="244"/>
      <c r="AY111" s="246">
        <v>39965</v>
      </c>
      <c r="AZ111" s="245">
        <v>0</v>
      </c>
      <c r="BB111" s="246">
        <v>39965</v>
      </c>
      <c r="BC111" s="244"/>
      <c r="BD111" s="244"/>
      <c r="BE111" s="244"/>
      <c r="BF111" s="244"/>
      <c r="BG111" s="244"/>
      <c r="BH111" s="244"/>
      <c r="BI111" s="244"/>
      <c r="BJ111" s="244"/>
      <c r="BK111" s="244"/>
      <c r="BL111" s="244"/>
      <c r="BM111" s="244"/>
      <c r="BN111" s="244"/>
      <c r="BO111" s="244"/>
      <c r="BP111" s="246">
        <v>39965</v>
      </c>
      <c r="BQ111" s="245">
        <v>0</v>
      </c>
      <c r="BS111" s="246">
        <v>39965</v>
      </c>
      <c r="BT111" s="244">
        <v>0</v>
      </c>
      <c r="BU111" s="244">
        <v>0</v>
      </c>
      <c r="BV111" s="244">
        <v>0</v>
      </c>
      <c r="BW111" s="244">
        <v>0</v>
      </c>
      <c r="BX111" s="244">
        <v>0</v>
      </c>
      <c r="BY111" s="244">
        <v>0</v>
      </c>
      <c r="BZ111" s="244">
        <v>0</v>
      </c>
      <c r="CA111" s="244">
        <v>0</v>
      </c>
      <c r="CB111" s="244">
        <v>0</v>
      </c>
      <c r="CC111" s="244">
        <v>0</v>
      </c>
      <c r="CD111" s="244"/>
      <c r="CE111" s="244">
        <v>0</v>
      </c>
      <c r="CF111" s="244"/>
      <c r="CG111" s="246">
        <v>39965</v>
      </c>
      <c r="CH111" s="245">
        <v>0</v>
      </c>
    </row>
    <row r="112" spans="1:86" x14ac:dyDescent="0.25">
      <c r="A112" s="246">
        <v>39995</v>
      </c>
      <c r="B112" s="244"/>
      <c r="C112" s="244"/>
      <c r="D112" s="244"/>
      <c r="E112" s="244"/>
      <c r="F112" s="244"/>
      <c r="G112" s="244"/>
      <c r="H112" s="244"/>
      <c r="I112" s="244"/>
      <c r="J112" s="244"/>
      <c r="K112" s="244"/>
      <c r="L112" s="244"/>
      <c r="M112" s="244"/>
      <c r="N112" s="244"/>
      <c r="O112" s="246">
        <v>39995</v>
      </c>
      <c r="P112" s="245">
        <v>0</v>
      </c>
      <c r="S112" s="246">
        <v>39995</v>
      </c>
      <c r="T112" s="244"/>
      <c r="U112" s="244"/>
      <c r="V112" s="244"/>
      <c r="W112" s="244"/>
      <c r="X112" s="244"/>
      <c r="Y112" s="244"/>
      <c r="Z112" s="244"/>
      <c r="AA112" s="244"/>
      <c r="AB112" s="244"/>
      <c r="AC112" s="244"/>
      <c r="AD112" s="244"/>
      <c r="AE112" s="244"/>
      <c r="AF112" s="244"/>
      <c r="AG112" s="246">
        <v>39995</v>
      </c>
      <c r="AH112" s="245">
        <v>0</v>
      </c>
      <c r="AK112" s="246">
        <v>39995</v>
      </c>
      <c r="AL112" s="244"/>
      <c r="AM112" s="244"/>
      <c r="AN112" s="244"/>
      <c r="AO112" s="244"/>
      <c r="AP112" s="244"/>
      <c r="AQ112" s="244"/>
      <c r="AR112" s="244"/>
      <c r="AS112" s="244"/>
      <c r="AT112" s="244"/>
      <c r="AU112" s="244"/>
      <c r="AV112" s="244"/>
      <c r="AW112" s="244"/>
      <c r="AX112" s="244"/>
      <c r="AY112" s="246">
        <v>39995</v>
      </c>
      <c r="AZ112" s="245">
        <v>0</v>
      </c>
      <c r="BB112" s="246">
        <v>39995</v>
      </c>
      <c r="BC112" s="244"/>
      <c r="BD112" s="244"/>
      <c r="BE112" s="244"/>
      <c r="BF112" s="244"/>
      <c r="BG112" s="244"/>
      <c r="BH112" s="244"/>
      <c r="BI112" s="244"/>
      <c r="BJ112" s="244"/>
      <c r="BK112" s="244"/>
      <c r="BL112" s="244"/>
      <c r="BM112" s="244"/>
      <c r="BN112" s="244"/>
      <c r="BO112" s="244"/>
      <c r="BP112" s="246">
        <v>39995</v>
      </c>
      <c r="BQ112" s="245">
        <v>0</v>
      </c>
      <c r="BS112" s="246">
        <v>39995</v>
      </c>
      <c r="BT112" s="244">
        <v>0</v>
      </c>
      <c r="BU112" s="244">
        <v>0</v>
      </c>
      <c r="BV112" s="244">
        <v>0</v>
      </c>
      <c r="BW112" s="244">
        <v>0</v>
      </c>
      <c r="BX112" s="244">
        <v>0</v>
      </c>
      <c r="BY112" s="244">
        <v>0</v>
      </c>
      <c r="BZ112" s="244">
        <v>0</v>
      </c>
      <c r="CA112" s="244">
        <v>0</v>
      </c>
      <c r="CB112" s="244">
        <v>0</v>
      </c>
      <c r="CC112" s="244">
        <v>0</v>
      </c>
      <c r="CD112" s="244"/>
      <c r="CE112" s="244">
        <v>0</v>
      </c>
      <c r="CF112" s="244"/>
      <c r="CG112" s="246">
        <v>39995</v>
      </c>
      <c r="CH112" s="245">
        <v>0</v>
      </c>
    </row>
    <row r="113" spans="1:86" x14ac:dyDescent="0.25">
      <c r="A113" s="246">
        <v>40026</v>
      </c>
      <c r="B113" s="244"/>
      <c r="C113" s="244"/>
      <c r="D113" s="244"/>
      <c r="E113" s="244"/>
      <c r="F113" s="244"/>
      <c r="G113" s="244"/>
      <c r="H113" s="244"/>
      <c r="I113" s="244"/>
      <c r="J113" s="244"/>
      <c r="K113" s="244"/>
      <c r="L113" s="244"/>
      <c r="M113" s="244"/>
      <c r="N113" s="244"/>
      <c r="O113" s="246">
        <v>40026</v>
      </c>
      <c r="P113" s="245">
        <v>0</v>
      </c>
      <c r="S113" s="246">
        <v>40026</v>
      </c>
      <c r="T113" s="244"/>
      <c r="U113" s="244"/>
      <c r="V113" s="244"/>
      <c r="W113" s="244"/>
      <c r="X113" s="244"/>
      <c r="Y113" s="244"/>
      <c r="Z113" s="244"/>
      <c r="AA113" s="244"/>
      <c r="AB113" s="244"/>
      <c r="AC113" s="244"/>
      <c r="AD113" s="244"/>
      <c r="AE113" s="244"/>
      <c r="AF113" s="244"/>
      <c r="AG113" s="246">
        <v>40026</v>
      </c>
      <c r="AH113" s="245">
        <v>0</v>
      </c>
      <c r="AK113" s="246">
        <v>40026</v>
      </c>
      <c r="AL113" s="244"/>
      <c r="AM113" s="244"/>
      <c r="AN113" s="244"/>
      <c r="AO113" s="244"/>
      <c r="AP113" s="244"/>
      <c r="AQ113" s="244"/>
      <c r="AR113" s="244"/>
      <c r="AS113" s="244"/>
      <c r="AT113" s="244"/>
      <c r="AU113" s="244"/>
      <c r="AV113" s="244"/>
      <c r="AW113" s="244"/>
      <c r="AX113" s="244"/>
      <c r="AY113" s="246">
        <v>40026</v>
      </c>
      <c r="AZ113" s="245">
        <v>0</v>
      </c>
      <c r="BB113" s="246">
        <v>40026</v>
      </c>
      <c r="BC113" s="244"/>
      <c r="BD113" s="244"/>
      <c r="BE113" s="244"/>
      <c r="BF113" s="244"/>
      <c r="BG113" s="244"/>
      <c r="BH113" s="244"/>
      <c r="BI113" s="244"/>
      <c r="BJ113" s="244"/>
      <c r="BK113" s="244"/>
      <c r="BL113" s="244"/>
      <c r="BM113" s="244"/>
      <c r="BN113" s="244"/>
      <c r="BO113" s="244"/>
      <c r="BP113" s="246">
        <v>40026</v>
      </c>
      <c r="BQ113" s="245">
        <v>0</v>
      </c>
      <c r="BS113" s="246">
        <v>40026</v>
      </c>
      <c r="BT113" s="244">
        <v>0</v>
      </c>
      <c r="BU113" s="244">
        <v>0</v>
      </c>
      <c r="BV113" s="244">
        <v>0</v>
      </c>
      <c r="BW113" s="244">
        <v>0</v>
      </c>
      <c r="BX113" s="244">
        <v>0</v>
      </c>
      <c r="BY113" s="244">
        <v>0</v>
      </c>
      <c r="BZ113" s="244">
        <v>0</v>
      </c>
      <c r="CA113" s="244">
        <v>0</v>
      </c>
      <c r="CB113" s="244">
        <v>0</v>
      </c>
      <c r="CC113" s="244">
        <v>0</v>
      </c>
      <c r="CD113" s="244"/>
      <c r="CE113" s="244">
        <v>0</v>
      </c>
      <c r="CF113" s="244"/>
      <c r="CG113" s="246">
        <v>40026</v>
      </c>
      <c r="CH113" s="245">
        <v>0</v>
      </c>
    </row>
    <row r="114" spans="1:86" x14ac:dyDescent="0.25">
      <c r="A114" s="246">
        <v>40057</v>
      </c>
      <c r="B114" s="244"/>
      <c r="C114" s="244"/>
      <c r="D114" s="244"/>
      <c r="E114" s="244"/>
      <c r="F114" s="244"/>
      <c r="G114" s="244"/>
      <c r="H114" s="244"/>
      <c r="I114" s="244"/>
      <c r="J114" s="244"/>
      <c r="K114" s="244"/>
      <c r="L114" s="244"/>
      <c r="M114" s="244"/>
      <c r="N114" s="244"/>
      <c r="O114" s="246">
        <v>40057</v>
      </c>
      <c r="P114" s="245">
        <v>0</v>
      </c>
      <c r="S114" s="246">
        <v>40057</v>
      </c>
      <c r="T114" s="244"/>
      <c r="U114" s="244"/>
      <c r="V114" s="244"/>
      <c r="W114" s="244"/>
      <c r="X114" s="244"/>
      <c r="Y114" s="244"/>
      <c r="Z114" s="244"/>
      <c r="AA114" s="244"/>
      <c r="AB114" s="244"/>
      <c r="AC114" s="244"/>
      <c r="AD114" s="244"/>
      <c r="AE114" s="244"/>
      <c r="AF114" s="244"/>
      <c r="AG114" s="246">
        <v>40057</v>
      </c>
      <c r="AH114" s="245">
        <v>0</v>
      </c>
      <c r="AK114" s="246">
        <v>40057</v>
      </c>
      <c r="AL114" s="244"/>
      <c r="AM114" s="244"/>
      <c r="AN114" s="244"/>
      <c r="AO114" s="244"/>
      <c r="AP114" s="244"/>
      <c r="AQ114" s="244"/>
      <c r="AR114" s="244"/>
      <c r="AS114" s="244"/>
      <c r="AT114" s="244"/>
      <c r="AU114" s="244"/>
      <c r="AV114" s="244"/>
      <c r="AW114" s="244"/>
      <c r="AX114" s="244"/>
      <c r="AY114" s="246">
        <v>40057</v>
      </c>
      <c r="AZ114" s="245">
        <v>0</v>
      </c>
      <c r="BB114" s="246">
        <v>40057</v>
      </c>
      <c r="BC114" s="244"/>
      <c r="BD114" s="244"/>
      <c r="BE114" s="244"/>
      <c r="BF114" s="244"/>
      <c r="BG114" s="244"/>
      <c r="BH114" s="244"/>
      <c r="BI114" s="244"/>
      <c r="BJ114" s="244"/>
      <c r="BK114" s="244"/>
      <c r="BL114" s="244"/>
      <c r="BM114" s="244"/>
      <c r="BN114" s="244"/>
      <c r="BO114" s="244"/>
      <c r="BP114" s="246">
        <v>40057</v>
      </c>
      <c r="BQ114" s="245">
        <v>0</v>
      </c>
      <c r="BS114" s="246">
        <v>40057</v>
      </c>
      <c r="BT114" s="244">
        <v>0</v>
      </c>
      <c r="BU114" s="244">
        <v>0</v>
      </c>
      <c r="BV114" s="244">
        <v>0</v>
      </c>
      <c r="BW114" s="244">
        <v>0</v>
      </c>
      <c r="BX114" s="244">
        <v>0</v>
      </c>
      <c r="BY114" s="244">
        <v>0</v>
      </c>
      <c r="BZ114" s="244">
        <v>0</v>
      </c>
      <c r="CA114" s="244">
        <v>0</v>
      </c>
      <c r="CB114" s="244">
        <v>0</v>
      </c>
      <c r="CC114" s="244">
        <v>0</v>
      </c>
      <c r="CD114" s="244"/>
      <c r="CE114" s="244">
        <v>0</v>
      </c>
      <c r="CF114" s="244"/>
      <c r="CG114" s="246">
        <v>40057</v>
      </c>
      <c r="CH114" s="245">
        <v>0</v>
      </c>
    </row>
    <row r="115" spans="1:86" x14ac:dyDescent="0.25">
      <c r="A115" s="246">
        <v>40087</v>
      </c>
      <c r="B115" s="244"/>
      <c r="C115" s="244"/>
      <c r="D115" s="244"/>
      <c r="E115" s="244"/>
      <c r="F115" s="244"/>
      <c r="G115" s="244"/>
      <c r="H115" s="244"/>
      <c r="I115" s="244"/>
      <c r="J115" s="244"/>
      <c r="K115" s="244"/>
      <c r="L115" s="244"/>
      <c r="M115" s="244"/>
      <c r="N115" s="244"/>
      <c r="O115" s="246">
        <v>40087</v>
      </c>
      <c r="P115" s="245">
        <v>0</v>
      </c>
      <c r="S115" s="246">
        <v>40087</v>
      </c>
      <c r="T115" s="244"/>
      <c r="U115" s="244"/>
      <c r="V115" s="244"/>
      <c r="W115" s="244"/>
      <c r="X115" s="244"/>
      <c r="Y115" s="244"/>
      <c r="Z115" s="244"/>
      <c r="AA115" s="244"/>
      <c r="AB115" s="244"/>
      <c r="AC115" s="244"/>
      <c r="AD115" s="244"/>
      <c r="AE115" s="244"/>
      <c r="AF115" s="244"/>
      <c r="AG115" s="246">
        <v>40087</v>
      </c>
      <c r="AH115" s="245">
        <v>0</v>
      </c>
      <c r="AK115" s="246">
        <v>40087</v>
      </c>
      <c r="AL115" s="244"/>
      <c r="AM115" s="244"/>
      <c r="AN115" s="244"/>
      <c r="AO115" s="244"/>
      <c r="AP115" s="244"/>
      <c r="AQ115" s="244"/>
      <c r="AR115" s="244"/>
      <c r="AS115" s="244"/>
      <c r="AT115" s="244"/>
      <c r="AU115" s="244"/>
      <c r="AV115" s="244"/>
      <c r="AW115" s="244"/>
      <c r="AX115" s="244"/>
      <c r="AY115" s="246">
        <v>40087</v>
      </c>
      <c r="AZ115" s="245">
        <v>0</v>
      </c>
      <c r="BB115" s="246">
        <v>40087</v>
      </c>
      <c r="BC115" s="244"/>
      <c r="BD115" s="244"/>
      <c r="BE115" s="244"/>
      <c r="BF115" s="244"/>
      <c r="BG115" s="244"/>
      <c r="BH115" s="244"/>
      <c r="BI115" s="244"/>
      <c r="BJ115" s="244"/>
      <c r="BK115" s="244"/>
      <c r="BL115" s="244"/>
      <c r="BM115" s="244"/>
      <c r="BN115" s="244"/>
      <c r="BO115" s="244"/>
      <c r="BP115" s="246">
        <v>40087</v>
      </c>
      <c r="BQ115" s="245">
        <v>0</v>
      </c>
      <c r="BS115" s="246">
        <v>40087</v>
      </c>
      <c r="BT115" s="244">
        <v>0</v>
      </c>
      <c r="BU115" s="244">
        <v>0</v>
      </c>
      <c r="BV115" s="244">
        <v>0</v>
      </c>
      <c r="BW115" s="244">
        <v>0</v>
      </c>
      <c r="BX115" s="244">
        <v>0</v>
      </c>
      <c r="BY115" s="244">
        <v>0</v>
      </c>
      <c r="BZ115" s="244">
        <v>0</v>
      </c>
      <c r="CA115" s="244">
        <v>0</v>
      </c>
      <c r="CB115" s="244">
        <v>0</v>
      </c>
      <c r="CC115" s="244">
        <v>0</v>
      </c>
      <c r="CD115" s="244"/>
      <c r="CE115" s="244">
        <v>0</v>
      </c>
      <c r="CF115" s="244"/>
      <c r="CG115" s="246">
        <v>40087</v>
      </c>
      <c r="CH115" s="245">
        <v>0</v>
      </c>
    </row>
    <row r="116" spans="1:86" x14ac:dyDescent="0.25">
      <c r="A116" s="246">
        <v>40118</v>
      </c>
      <c r="B116" s="244"/>
      <c r="C116" s="244"/>
      <c r="D116" s="244"/>
      <c r="E116" s="244"/>
      <c r="F116" s="244"/>
      <c r="G116" s="244"/>
      <c r="H116" s="244"/>
      <c r="I116" s="244"/>
      <c r="J116" s="244"/>
      <c r="K116" s="244"/>
      <c r="L116" s="244"/>
      <c r="M116" s="244"/>
      <c r="N116" s="244"/>
      <c r="O116" s="246">
        <v>40118</v>
      </c>
      <c r="P116" s="245">
        <v>0</v>
      </c>
      <c r="S116" s="246">
        <v>40118</v>
      </c>
      <c r="T116" s="244"/>
      <c r="U116" s="244"/>
      <c r="V116" s="244"/>
      <c r="W116" s="244"/>
      <c r="X116" s="244"/>
      <c r="Y116" s="244"/>
      <c r="Z116" s="244"/>
      <c r="AA116" s="244"/>
      <c r="AB116" s="244"/>
      <c r="AC116" s="244"/>
      <c r="AD116" s="244"/>
      <c r="AE116" s="244"/>
      <c r="AF116" s="244"/>
      <c r="AG116" s="246">
        <v>40118</v>
      </c>
      <c r="AH116" s="245">
        <v>0</v>
      </c>
      <c r="AK116" s="246">
        <v>40118</v>
      </c>
      <c r="AL116" s="244"/>
      <c r="AM116" s="244"/>
      <c r="AN116" s="244"/>
      <c r="AO116" s="244"/>
      <c r="AP116" s="244"/>
      <c r="AQ116" s="244"/>
      <c r="AR116" s="244"/>
      <c r="AS116" s="244"/>
      <c r="AT116" s="244"/>
      <c r="AU116" s="244"/>
      <c r="AV116" s="244"/>
      <c r="AW116" s="244"/>
      <c r="AX116" s="244"/>
      <c r="AY116" s="246">
        <v>40118</v>
      </c>
      <c r="AZ116" s="245">
        <v>0</v>
      </c>
      <c r="BB116" s="246">
        <v>40118</v>
      </c>
      <c r="BC116" s="244"/>
      <c r="BD116" s="244"/>
      <c r="BE116" s="244"/>
      <c r="BF116" s="244"/>
      <c r="BG116" s="244"/>
      <c r="BH116" s="244"/>
      <c r="BI116" s="244"/>
      <c r="BJ116" s="244"/>
      <c r="BK116" s="244"/>
      <c r="BL116" s="244"/>
      <c r="BM116" s="244"/>
      <c r="BN116" s="244"/>
      <c r="BO116" s="244"/>
      <c r="BP116" s="246">
        <v>40118</v>
      </c>
      <c r="BQ116" s="245">
        <v>0</v>
      </c>
      <c r="BS116" s="246">
        <v>40118</v>
      </c>
      <c r="BT116" s="244">
        <v>0</v>
      </c>
      <c r="BU116" s="244">
        <v>0</v>
      </c>
      <c r="BV116" s="244">
        <v>0</v>
      </c>
      <c r="BW116" s="244">
        <v>0</v>
      </c>
      <c r="BX116" s="244">
        <v>0</v>
      </c>
      <c r="BY116" s="244">
        <v>0</v>
      </c>
      <c r="BZ116" s="244">
        <v>0</v>
      </c>
      <c r="CA116" s="244">
        <v>0</v>
      </c>
      <c r="CB116" s="244">
        <v>0</v>
      </c>
      <c r="CC116" s="244">
        <v>0</v>
      </c>
      <c r="CD116" s="244"/>
      <c r="CE116" s="244">
        <v>0</v>
      </c>
      <c r="CF116" s="244"/>
      <c r="CG116" s="246">
        <v>40118</v>
      </c>
      <c r="CH116" s="245">
        <v>0</v>
      </c>
    </row>
    <row r="117" spans="1:86" x14ac:dyDescent="0.25">
      <c r="A117" s="246">
        <v>40148</v>
      </c>
      <c r="B117" s="244"/>
      <c r="C117" s="244"/>
      <c r="D117" s="244"/>
      <c r="E117" s="244"/>
      <c r="F117" s="244"/>
      <c r="G117" s="244"/>
      <c r="H117" s="244"/>
      <c r="I117" s="244"/>
      <c r="J117" s="244"/>
      <c r="K117" s="244"/>
      <c r="L117" s="244"/>
      <c r="M117" s="244"/>
      <c r="N117" s="244"/>
      <c r="O117" s="246">
        <v>40148</v>
      </c>
      <c r="P117" s="245">
        <v>0</v>
      </c>
      <c r="S117" s="246">
        <v>40148</v>
      </c>
      <c r="T117" s="244"/>
      <c r="U117" s="244"/>
      <c r="V117" s="244"/>
      <c r="W117" s="244"/>
      <c r="X117" s="244"/>
      <c r="Y117" s="244"/>
      <c r="Z117" s="244"/>
      <c r="AA117" s="244"/>
      <c r="AB117" s="244"/>
      <c r="AC117" s="244"/>
      <c r="AD117" s="244"/>
      <c r="AE117" s="244"/>
      <c r="AF117" s="244"/>
      <c r="AG117" s="246">
        <v>40148</v>
      </c>
      <c r="AH117" s="245">
        <v>0</v>
      </c>
      <c r="AK117" s="246">
        <v>40148</v>
      </c>
      <c r="AL117" s="244"/>
      <c r="AM117" s="244"/>
      <c r="AN117" s="244"/>
      <c r="AO117" s="244"/>
      <c r="AP117" s="244"/>
      <c r="AQ117" s="244"/>
      <c r="AR117" s="244"/>
      <c r="AS117" s="244"/>
      <c r="AT117" s="244"/>
      <c r="AU117" s="244"/>
      <c r="AV117" s="244"/>
      <c r="AW117" s="244"/>
      <c r="AX117" s="244"/>
      <c r="AY117" s="246">
        <v>40148</v>
      </c>
      <c r="AZ117" s="245">
        <v>0</v>
      </c>
      <c r="BB117" s="246">
        <v>40148</v>
      </c>
      <c r="BC117" s="244"/>
      <c r="BD117" s="244"/>
      <c r="BE117" s="244"/>
      <c r="BF117" s="244"/>
      <c r="BG117" s="244"/>
      <c r="BH117" s="244"/>
      <c r="BI117" s="244"/>
      <c r="BJ117" s="244"/>
      <c r="BK117" s="244"/>
      <c r="BL117" s="244"/>
      <c r="BM117" s="244"/>
      <c r="BN117" s="244"/>
      <c r="BO117" s="244"/>
      <c r="BP117" s="246">
        <v>40148</v>
      </c>
      <c r="BQ117" s="245">
        <v>0</v>
      </c>
      <c r="BS117" s="246">
        <v>40148</v>
      </c>
      <c r="BT117" s="244">
        <v>0</v>
      </c>
      <c r="BU117" s="244">
        <v>0</v>
      </c>
      <c r="BV117" s="244">
        <v>0</v>
      </c>
      <c r="BW117" s="244">
        <v>0</v>
      </c>
      <c r="BX117" s="244">
        <v>0</v>
      </c>
      <c r="BY117" s="244">
        <v>0</v>
      </c>
      <c r="BZ117" s="244">
        <v>0</v>
      </c>
      <c r="CA117" s="244">
        <v>0</v>
      </c>
      <c r="CB117" s="244">
        <v>0</v>
      </c>
      <c r="CC117" s="244">
        <v>0</v>
      </c>
      <c r="CD117" s="244"/>
      <c r="CE117" s="244">
        <v>0</v>
      </c>
      <c r="CF117" s="244"/>
      <c r="CG117" s="246">
        <v>40148</v>
      </c>
      <c r="CH117" s="245">
        <v>0</v>
      </c>
    </row>
    <row r="118" spans="1:86" x14ac:dyDescent="0.25">
      <c r="A118" s="246">
        <v>40179</v>
      </c>
      <c r="B118" s="244"/>
      <c r="C118" s="244"/>
      <c r="D118" s="244"/>
      <c r="E118" s="244"/>
      <c r="F118" s="244"/>
      <c r="G118" s="244"/>
      <c r="H118" s="244"/>
      <c r="I118" s="244"/>
      <c r="J118" s="244"/>
      <c r="K118" s="244"/>
      <c r="L118" s="244"/>
      <c r="M118" s="244"/>
      <c r="N118" s="244"/>
      <c r="O118" s="246">
        <v>40179</v>
      </c>
      <c r="P118" s="245">
        <v>0</v>
      </c>
      <c r="S118" s="246">
        <v>40179</v>
      </c>
      <c r="T118" s="244"/>
      <c r="U118" s="244"/>
      <c r="V118" s="244"/>
      <c r="W118" s="244"/>
      <c r="X118" s="244"/>
      <c r="Y118" s="244"/>
      <c r="Z118" s="244"/>
      <c r="AA118" s="244"/>
      <c r="AB118" s="244"/>
      <c r="AC118" s="244"/>
      <c r="AD118" s="244"/>
      <c r="AE118" s="244"/>
      <c r="AF118" s="244"/>
      <c r="AG118" s="246">
        <v>40179</v>
      </c>
      <c r="AH118" s="245">
        <v>0</v>
      </c>
      <c r="AK118" s="246">
        <v>40179</v>
      </c>
      <c r="AL118" s="244"/>
      <c r="AM118" s="244"/>
      <c r="AN118" s="244"/>
      <c r="AO118" s="244"/>
      <c r="AP118" s="244"/>
      <c r="AQ118" s="244"/>
      <c r="AR118" s="244"/>
      <c r="AS118" s="244"/>
      <c r="AT118" s="244"/>
      <c r="AU118" s="244"/>
      <c r="AV118" s="244"/>
      <c r="AW118" s="244"/>
      <c r="AX118" s="244"/>
      <c r="AY118" s="246">
        <v>40179</v>
      </c>
      <c r="AZ118" s="245">
        <v>0</v>
      </c>
      <c r="BB118" s="246">
        <v>40179</v>
      </c>
      <c r="BC118" s="244"/>
      <c r="BD118" s="244"/>
      <c r="BE118" s="244"/>
      <c r="BF118" s="244"/>
      <c r="BG118" s="244"/>
      <c r="BH118" s="244"/>
      <c r="BI118" s="244"/>
      <c r="BJ118" s="244"/>
      <c r="BK118" s="244"/>
      <c r="BL118" s="244"/>
      <c r="BM118" s="244"/>
      <c r="BN118" s="244"/>
      <c r="BO118" s="244"/>
      <c r="BP118" s="246">
        <v>40179</v>
      </c>
      <c r="BQ118" s="245">
        <v>0</v>
      </c>
      <c r="BS118" s="246">
        <v>40179</v>
      </c>
      <c r="BT118" s="244">
        <v>0</v>
      </c>
      <c r="BU118" s="244">
        <v>0</v>
      </c>
      <c r="BV118" s="244">
        <v>0</v>
      </c>
      <c r="BW118" s="244">
        <v>0</v>
      </c>
      <c r="BX118" s="244">
        <v>0</v>
      </c>
      <c r="BY118" s="244">
        <v>0</v>
      </c>
      <c r="BZ118" s="244">
        <v>0</v>
      </c>
      <c r="CA118" s="244">
        <v>0</v>
      </c>
      <c r="CB118" s="244">
        <v>0</v>
      </c>
      <c r="CC118" s="244">
        <v>0</v>
      </c>
      <c r="CD118" s="244"/>
      <c r="CE118" s="244">
        <v>0</v>
      </c>
      <c r="CF118" s="244"/>
      <c r="CG118" s="246">
        <v>40179</v>
      </c>
      <c r="CH118" s="245">
        <v>0</v>
      </c>
    </row>
    <row r="119" spans="1:86" x14ac:dyDescent="0.25">
      <c r="A119" s="246">
        <v>40210</v>
      </c>
      <c r="B119" s="244"/>
      <c r="C119" s="244"/>
      <c r="D119" s="244"/>
      <c r="E119" s="244"/>
      <c r="F119" s="244"/>
      <c r="G119" s="244"/>
      <c r="H119" s="244"/>
      <c r="I119" s="244"/>
      <c r="J119" s="244"/>
      <c r="K119" s="244"/>
      <c r="L119" s="244"/>
      <c r="M119" s="244"/>
      <c r="N119" s="244"/>
      <c r="O119" s="246">
        <v>40210</v>
      </c>
      <c r="P119" s="245">
        <v>0</v>
      </c>
      <c r="S119" s="246">
        <v>40210</v>
      </c>
      <c r="T119" s="244"/>
      <c r="U119" s="244"/>
      <c r="V119" s="244"/>
      <c r="W119" s="244"/>
      <c r="X119" s="244"/>
      <c r="Y119" s="244"/>
      <c r="Z119" s="244"/>
      <c r="AA119" s="244"/>
      <c r="AB119" s="244"/>
      <c r="AC119" s="244"/>
      <c r="AD119" s="244"/>
      <c r="AE119" s="244"/>
      <c r="AF119" s="244"/>
      <c r="AG119" s="246">
        <v>40210</v>
      </c>
      <c r="AH119" s="245">
        <v>0</v>
      </c>
      <c r="AK119" s="246">
        <v>40210</v>
      </c>
      <c r="AL119" s="244"/>
      <c r="AM119" s="244"/>
      <c r="AN119" s="244"/>
      <c r="AO119" s="244"/>
      <c r="AP119" s="244"/>
      <c r="AQ119" s="244"/>
      <c r="AR119" s="244"/>
      <c r="AS119" s="244"/>
      <c r="AT119" s="244"/>
      <c r="AU119" s="244"/>
      <c r="AV119" s="244"/>
      <c r="AW119" s="244"/>
      <c r="AX119" s="244"/>
      <c r="AY119" s="246">
        <v>40210</v>
      </c>
      <c r="AZ119" s="245">
        <v>0</v>
      </c>
      <c r="BB119" s="246">
        <v>40210</v>
      </c>
      <c r="BC119" s="244"/>
      <c r="BD119" s="244"/>
      <c r="BE119" s="244"/>
      <c r="BF119" s="244"/>
      <c r="BG119" s="244"/>
      <c r="BH119" s="244"/>
      <c r="BI119" s="244"/>
      <c r="BJ119" s="244"/>
      <c r="BK119" s="244"/>
      <c r="BL119" s="244"/>
      <c r="BM119" s="244"/>
      <c r="BN119" s="244"/>
      <c r="BO119" s="244"/>
      <c r="BP119" s="246">
        <v>40210</v>
      </c>
      <c r="BQ119" s="245">
        <v>0</v>
      </c>
      <c r="BS119" s="246">
        <v>40210</v>
      </c>
      <c r="BT119" s="244">
        <v>0</v>
      </c>
      <c r="BU119" s="244">
        <v>0</v>
      </c>
      <c r="BV119" s="244">
        <v>0</v>
      </c>
      <c r="BW119" s="244">
        <v>0</v>
      </c>
      <c r="BX119" s="244">
        <v>0</v>
      </c>
      <c r="BY119" s="244">
        <v>0</v>
      </c>
      <c r="BZ119" s="244">
        <v>0</v>
      </c>
      <c r="CA119" s="244">
        <v>0</v>
      </c>
      <c r="CB119" s="244">
        <v>0</v>
      </c>
      <c r="CC119" s="244">
        <v>0</v>
      </c>
      <c r="CD119" s="244"/>
      <c r="CE119" s="244">
        <v>0</v>
      </c>
      <c r="CF119" s="244"/>
      <c r="CG119" s="246">
        <v>40210</v>
      </c>
      <c r="CH119" s="245">
        <v>0</v>
      </c>
    </row>
    <row r="120" spans="1:86" x14ac:dyDescent="0.25">
      <c r="A120" s="246">
        <v>40238</v>
      </c>
      <c r="B120" s="244"/>
      <c r="C120" s="244"/>
      <c r="D120" s="244"/>
      <c r="E120" s="244"/>
      <c r="F120" s="244"/>
      <c r="G120" s="244"/>
      <c r="H120" s="244"/>
      <c r="I120" s="244"/>
      <c r="J120" s="244"/>
      <c r="K120" s="244"/>
      <c r="L120" s="244"/>
      <c r="M120" s="244"/>
      <c r="N120" s="244"/>
      <c r="O120" s="246">
        <v>40238</v>
      </c>
      <c r="P120" s="245">
        <v>0</v>
      </c>
      <c r="S120" s="246">
        <v>40238</v>
      </c>
      <c r="T120" s="244"/>
      <c r="U120" s="244"/>
      <c r="V120" s="244"/>
      <c r="W120" s="244"/>
      <c r="X120" s="244"/>
      <c r="Y120" s="244"/>
      <c r="Z120" s="244"/>
      <c r="AA120" s="244"/>
      <c r="AB120" s="244"/>
      <c r="AC120" s="244"/>
      <c r="AD120" s="244"/>
      <c r="AE120" s="244"/>
      <c r="AF120" s="244"/>
      <c r="AG120" s="246">
        <v>40238</v>
      </c>
      <c r="AH120" s="245">
        <v>0</v>
      </c>
      <c r="AK120" s="246">
        <v>40238</v>
      </c>
      <c r="AL120" s="244"/>
      <c r="AM120" s="244"/>
      <c r="AN120" s="244"/>
      <c r="AO120" s="244"/>
      <c r="AP120" s="244"/>
      <c r="AQ120" s="244"/>
      <c r="AR120" s="244"/>
      <c r="AS120" s="244"/>
      <c r="AT120" s="244"/>
      <c r="AU120" s="244"/>
      <c r="AV120" s="244"/>
      <c r="AW120" s="244"/>
      <c r="AX120" s="244"/>
      <c r="AY120" s="246">
        <v>40238</v>
      </c>
      <c r="AZ120" s="245">
        <v>0</v>
      </c>
      <c r="BB120" s="246">
        <v>40238</v>
      </c>
      <c r="BC120" s="244"/>
      <c r="BD120" s="244"/>
      <c r="BE120" s="244"/>
      <c r="BF120" s="244"/>
      <c r="BG120" s="244"/>
      <c r="BH120" s="244"/>
      <c r="BI120" s="244"/>
      <c r="BJ120" s="244"/>
      <c r="BK120" s="244"/>
      <c r="BL120" s="244"/>
      <c r="BM120" s="244"/>
      <c r="BN120" s="244"/>
      <c r="BO120" s="244"/>
      <c r="BP120" s="246">
        <v>40238</v>
      </c>
      <c r="BQ120" s="245">
        <v>0</v>
      </c>
      <c r="BS120" s="246">
        <v>40238</v>
      </c>
      <c r="BT120" s="244">
        <v>0</v>
      </c>
      <c r="BU120" s="244">
        <v>0</v>
      </c>
      <c r="BV120" s="244">
        <v>0</v>
      </c>
      <c r="BW120" s="244">
        <v>0</v>
      </c>
      <c r="BX120" s="244">
        <v>0</v>
      </c>
      <c r="BY120" s="244">
        <v>0</v>
      </c>
      <c r="BZ120" s="244">
        <v>0</v>
      </c>
      <c r="CA120" s="244">
        <v>0</v>
      </c>
      <c r="CB120" s="244">
        <v>0</v>
      </c>
      <c r="CC120" s="244">
        <v>0</v>
      </c>
      <c r="CD120" s="244"/>
      <c r="CE120" s="244">
        <v>0</v>
      </c>
      <c r="CF120" s="244"/>
      <c r="CG120" s="246">
        <v>40238</v>
      </c>
      <c r="CH120" s="245">
        <v>0</v>
      </c>
    </row>
    <row r="121" spans="1:86" x14ac:dyDescent="0.25">
      <c r="A121" s="246">
        <v>40269</v>
      </c>
      <c r="B121" s="244"/>
      <c r="C121" s="244"/>
      <c r="D121" s="244"/>
      <c r="E121" s="244"/>
      <c r="F121" s="244"/>
      <c r="G121" s="244"/>
      <c r="H121" s="244"/>
      <c r="I121" s="244"/>
      <c r="J121" s="244"/>
      <c r="K121" s="244"/>
      <c r="L121" s="244"/>
      <c r="M121" s="244"/>
      <c r="N121" s="244"/>
      <c r="O121" s="246">
        <v>40269</v>
      </c>
      <c r="P121" s="245">
        <v>0</v>
      </c>
      <c r="S121" s="246">
        <v>40269</v>
      </c>
      <c r="T121" s="244"/>
      <c r="U121" s="244"/>
      <c r="V121" s="244"/>
      <c r="W121" s="244"/>
      <c r="X121" s="244"/>
      <c r="Y121" s="244"/>
      <c r="Z121" s="244"/>
      <c r="AA121" s="244"/>
      <c r="AB121" s="244"/>
      <c r="AC121" s="244"/>
      <c r="AD121" s="244"/>
      <c r="AE121" s="244"/>
      <c r="AF121" s="244"/>
      <c r="AG121" s="246">
        <v>40269</v>
      </c>
      <c r="AH121" s="245">
        <v>0</v>
      </c>
      <c r="AK121" s="246">
        <v>40269</v>
      </c>
      <c r="AL121" s="244"/>
      <c r="AM121" s="244"/>
      <c r="AN121" s="244"/>
      <c r="AO121" s="244"/>
      <c r="AP121" s="244"/>
      <c r="AQ121" s="244"/>
      <c r="AR121" s="244"/>
      <c r="AS121" s="244"/>
      <c r="AT121" s="244"/>
      <c r="AU121" s="244"/>
      <c r="AV121" s="244"/>
      <c r="AW121" s="244"/>
      <c r="AX121" s="244"/>
      <c r="AY121" s="246">
        <v>40269</v>
      </c>
      <c r="AZ121" s="245">
        <v>0</v>
      </c>
      <c r="BB121" s="246">
        <v>40269</v>
      </c>
      <c r="BC121" s="244"/>
      <c r="BD121" s="244"/>
      <c r="BE121" s="244"/>
      <c r="BF121" s="244"/>
      <c r="BG121" s="244"/>
      <c r="BH121" s="244"/>
      <c r="BI121" s="244"/>
      <c r="BJ121" s="244"/>
      <c r="BK121" s="244"/>
      <c r="BL121" s="244"/>
      <c r="BM121" s="244"/>
      <c r="BN121" s="244"/>
      <c r="BO121" s="244"/>
      <c r="BP121" s="246">
        <v>40269</v>
      </c>
      <c r="BQ121" s="245">
        <v>0</v>
      </c>
      <c r="BS121" s="246">
        <v>40269</v>
      </c>
      <c r="BT121" s="244">
        <v>0</v>
      </c>
      <c r="BU121" s="244">
        <v>0</v>
      </c>
      <c r="BV121" s="244">
        <v>0</v>
      </c>
      <c r="BW121" s="244">
        <v>0</v>
      </c>
      <c r="BX121" s="244">
        <v>0</v>
      </c>
      <c r="BY121" s="244">
        <v>0</v>
      </c>
      <c r="BZ121" s="244">
        <v>0</v>
      </c>
      <c r="CA121" s="244">
        <v>0</v>
      </c>
      <c r="CB121" s="244">
        <v>0</v>
      </c>
      <c r="CC121" s="244">
        <v>0</v>
      </c>
      <c r="CD121" s="244"/>
      <c r="CE121" s="244">
        <v>0</v>
      </c>
      <c r="CF121" s="244"/>
      <c r="CG121" s="246">
        <v>40269</v>
      </c>
      <c r="CH121" s="245">
        <v>0</v>
      </c>
    </row>
    <row r="122" spans="1:86" x14ac:dyDescent="0.25">
      <c r="A122" s="246">
        <v>40299</v>
      </c>
      <c r="B122" s="244"/>
      <c r="C122" s="244"/>
      <c r="D122" s="244"/>
      <c r="E122" s="244"/>
      <c r="F122" s="244"/>
      <c r="G122" s="244"/>
      <c r="H122" s="244"/>
      <c r="I122" s="244"/>
      <c r="J122" s="244"/>
      <c r="K122" s="244"/>
      <c r="L122" s="244"/>
      <c r="M122" s="244"/>
      <c r="N122" s="244"/>
      <c r="O122" s="246">
        <v>40299</v>
      </c>
      <c r="P122" s="245">
        <v>0</v>
      </c>
      <c r="S122" s="246">
        <v>40299</v>
      </c>
      <c r="T122" s="244"/>
      <c r="U122" s="244"/>
      <c r="V122" s="244"/>
      <c r="W122" s="244"/>
      <c r="X122" s="244"/>
      <c r="Y122" s="244"/>
      <c r="Z122" s="244"/>
      <c r="AA122" s="244"/>
      <c r="AB122" s="244"/>
      <c r="AC122" s="244"/>
      <c r="AD122" s="244"/>
      <c r="AE122" s="244"/>
      <c r="AF122" s="244"/>
      <c r="AG122" s="246">
        <v>40299</v>
      </c>
      <c r="AH122" s="245">
        <v>0</v>
      </c>
      <c r="AK122" s="246">
        <v>40299</v>
      </c>
      <c r="AL122" s="244"/>
      <c r="AM122" s="244"/>
      <c r="AN122" s="244"/>
      <c r="AO122" s="244"/>
      <c r="AP122" s="244"/>
      <c r="AQ122" s="244"/>
      <c r="AR122" s="244"/>
      <c r="AS122" s="244"/>
      <c r="AT122" s="244"/>
      <c r="AU122" s="244"/>
      <c r="AV122" s="244"/>
      <c r="AW122" s="244"/>
      <c r="AX122" s="244"/>
      <c r="AY122" s="246">
        <v>40299</v>
      </c>
      <c r="AZ122" s="245">
        <v>0</v>
      </c>
      <c r="BB122" s="246">
        <v>40299</v>
      </c>
      <c r="BC122" s="244"/>
      <c r="BD122" s="244"/>
      <c r="BE122" s="244"/>
      <c r="BF122" s="244"/>
      <c r="BG122" s="244"/>
      <c r="BH122" s="244"/>
      <c r="BI122" s="244"/>
      <c r="BJ122" s="244"/>
      <c r="BK122" s="244"/>
      <c r="BL122" s="244"/>
      <c r="BM122" s="244"/>
      <c r="BN122" s="244"/>
      <c r="BO122" s="244"/>
      <c r="BP122" s="246">
        <v>40299</v>
      </c>
      <c r="BQ122" s="245">
        <v>0</v>
      </c>
      <c r="BS122" s="246">
        <v>40299</v>
      </c>
      <c r="BT122" s="244">
        <v>0</v>
      </c>
      <c r="BU122" s="244">
        <v>0</v>
      </c>
      <c r="BV122" s="244">
        <v>0</v>
      </c>
      <c r="BW122" s="244">
        <v>0</v>
      </c>
      <c r="BX122" s="244">
        <v>0</v>
      </c>
      <c r="BY122" s="244">
        <v>0</v>
      </c>
      <c r="BZ122" s="244">
        <v>0</v>
      </c>
      <c r="CA122" s="244">
        <v>0</v>
      </c>
      <c r="CB122" s="244">
        <v>0</v>
      </c>
      <c r="CC122" s="244">
        <v>0</v>
      </c>
      <c r="CD122" s="244"/>
      <c r="CE122" s="244">
        <v>0</v>
      </c>
      <c r="CF122" s="244"/>
      <c r="CG122" s="246">
        <v>40299</v>
      </c>
      <c r="CH122" s="245">
        <v>0</v>
      </c>
    </row>
    <row r="123" spans="1:86" x14ac:dyDescent="0.25">
      <c r="A123" s="246">
        <v>40330</v>
      </c>
      <c r="B123" s="244"/>
      <c r="C123" s="244"/>
      <c r="D123" s="244"/>
      <c r="E123" s="244"/>
      <c r="F123" s="244"/>
      <c r="G123" s="244"/>
      <c r="H123" s="244"/>
      <c r="I123" s="244"/>
      <c r="J123" s="244"/>
      <c r="K123" s="244"/>
      <c r="L123" s="244"/>
      <c r="M123" s="244"/>
      <c r="N123" s="244"/>
      <c r="O123" s="246">
        <v>40330</v>
      </c>
      <c r="P123" s="245">
        <v>0</v>
      </c>
      <c r="S123" s="246">
        <v>40330</v>
      </c>
      <c r="T123" s="244"/>
      <c r="U123" s="244"/>
      <c r="V123" s="244"/>
      <c r="W123" s="244"/>
      <c r="X123" s="244"/>
      <c r="Y123" s="244"/>
      <c r="Z123" s="244"/>
      <c r="AA123" s="244"/>
      <c r="AB123" s="244"/>
      <c r="AC123" s="244"/>
      <c r="AD123" s="244"/>
      <c r="AE123" s="244"/>
      <c r="AF123" s="244"/>
      <c r="AG123" s="246">
        <v>40330</v>
      </c>
      <c r="AH123" s="245">
        <v>0</v>
      </c>
      <c r="AK123" s="246">
        <v>40330</v>
      </c>
      <c r="AL123" s="244"/>
      <c r="AM123" s="244"/>
      <c r="AN123" s="244"/>
      <c r="AO123" s="244"/>
      <c r="AP123" s="244"/>
      <c r="AQ123" s="244"/>
      <c r="AR123" s="244"/>
      <c r="AS123" s="244"/>
      <c r="AT123" s="244"/>
      <c r="AU123" s="244"/>
      <c r="AV123" s="244"/>
      <c r="AW123" s="244"/>
      <c r="AX123" s="244"/>
      <c r="AY123" s="246">
        <v>40330</v>
      </c>
      <c r="AZ123" s="245">
        <v>0</v>
      </c>
      <c r="BB123" s="246">
        <v>40330</v>
      </c>
      <c r="BC123" s="244"/>
      <c r="BD123" s="244"/>
      <c r="BE123" s="244"/>
      <c r="BF123" s="244"/>
      <c r="BG123" s="244"/>
      <c r="BH123" s="244"/>
      <c r="BI123" s="244"/>
      <c r="BJ123" s="244"/>
      <c r="BK123" s="244"/>
      <c r="BL123" s="244"/>
      <c r="BM123" s="244"/>
      <c r="BN123" s="244"/>
      <c r="BO123" s="244"/>
      <c r="BP123" s="246">
        <v>40330</v>
      </c>
      <c r="BQ123" s="245">
        <v>0</v>
      </c>
      <c r="BS123" s="246">
        <v>40330</v>
      </c>
      <c r="BT123" s="244">
        <v>0</v>
      </c>
      <c r="BU123" s="244">
        <v>0</v>
      </c>
      <c r="BV123" s="244">
        <v>0</v>
      </c>
      <c r="BW123" s="244">
        <v>0</v>
      </c>
      <c r="BX123" s="244">
        <v>0</v>
      </c>
      <c r="BY123" s="244">
        <v>0</v>
      </c>
      <c r="BZ123" s="244">
        <v>0</v>
      </c>
      <c r="CA123" s="244">
        <v>0</v>
      </c>
      <c r="CB123" s="244">
        <v>0</v>
      </c>
      <c r="CC123" s="244">
        <v>0</v>
      </c>
      <c r="CD123" s="244"/>
      <c r="CE123" s="244">
        <v>0</v>
      </c>
      <c r="CF123" s="244"/>
      <c r="CG123" s="246">
        <v>40330</v>
      </c>
      <c r="CH123" s="245">
        <v>0</v>
      </c>
    </row>
    <row r="124" spans="1:86" x14ac:dyDescent="0.25">
      <c r="A124" s="246">
        <v>40360</v>
      </c>
      <c r="B124" s="244"/>
      <c r="C124" s="244"/>
      <c r="D124" s="244"/>
      <c r="E124" s="244"/>
      <c r="F124" s="244"/>
      <c r="G124" s="244"/>
      <c r="H124" s="244"/>
      <c r="I124" s="244"/>
      <c r="J124" s="244"/>
      <c r="K124" s="244"/>
      <c r="L124" s="244"/>
      <c r="M124" s="244"/>
      <c r="N124" s="244"/>
      <c r="O124" s="246">
        <v>40360</v>
      </c>
      <c r="P124" s="245">
        <v>0</v>
      </c>
      <c r="S124" s="246">
        <v>40360</v>
      </c>
      <c r="T124" s="244"/>
      <c r="U124" s="244"/>
      <c r="V124" s="244"/>
      <c r="W124" s="244"/>
      <c r="X124" s="244"/>
      <c r="Y124" s="244"/>
      <c r="Z124" s="244"/>
      <c r="AA124" s="244"/>
      <c r="AB124" s="244"/>
      <c r="AC124" s="244"/>
      <c r="AD124" s="244"/>
      <c r="AE124" s="244"/>
      <c r="AF124" s="244"/>
      <c r="AG124" s="246">
        <v>40360</v>
      </c>
      <c r="AH124" s="245">
        <v>0</v>
      </c>
      <c r="AK124" s="246">
        <v>40360</v>
      </c>
      <c r="AL124" s="244"/>
      <c r="AM124" s="244"/>
      <c r="AN124" s="244"/>
      <c r="AO124" s="244"/>
      <c r="AP124" s="244"/>
      <c r="AQ124" s="244"/>
      <c r="AR124" s="244"/>
      <c r="AS124" s="244"/>
      <c r="AT124" s="244"/>
      <c r="AU124" s="244"/>
      <c r="AV124" s="244"/>
      <c r="AW124" s="244"/>
      <c r="AX124" s="244"/>
      <c r="AY124" s="246">
        <v>40360</v>
      </c>
      <c r="AZ124" s="245">
        <v>0</v>
      </c>
      <c r="BB124" s="246">
        <v>40360</v>
      </c>
      <c r="BC124" s="244"/>
      <c r="BD124" s="244"/>
      <c r="BE124" s="244"/>
      <c r="BF124" s="244"/>
      <c r="BG124" s="244"/>
      <c r="BH124" s="244"/>
      <c r="BI124" s="244"/>
      <c r="BJ124" s="244"/>
      <c r="BK124" s="244"/>
      <c r="BL124" s="244"/>
      <c r="BM124" s="244"/>
      <c r="BN124" s="244"/>
      <c r="BO124" s="244"/>
      <c r="BP124" s="246">
        <v>40360</v>
      </c>
      <c r="BQ124" s="245">
        <v>0</v>
      </c>
      <c r="BS124" s="246">
        <v>40360</v>
      </c>
      <c r="BT124" s="244">
        <v>0</v>
      </c>
      <c r="BU124" s="244">
        <v>0</v>
      </c>
      <c r="BV124" s="244">
        <v>0</v>
      </c>
      <c r="BW124" s="244">
        <v>0</v>
      </c>
      <c r="BX124" s="244">
        <v>0</v>
      </c>
      <c r="BY124" s="244">
        <v>0</v>
      </c>
      <c r="BZ124" s="244">
        <v>0</v>
      </c>
      <c r="CA124" s="244">
        <v>0</v>
      </c>
      <c r="CB124" s="244">
        <v>0</v>
      </c>
      <c r="CC124" s="244">
        <v>0</v>
      </c>
      <c r="CD124" s="244"/>
      <c r="CE124" s="244">
        <v>0</v>
      </c>
      <c r="CF124" s="244"/>
      <c r="CG124" s="246">
        <v>40360</v>
      </c>
      <c r="CH124" s="245">
        <v>0</v>
      </c>
    </row>
    <row r="125" spans="1:86" x14ac:dyDescent="0.25">
      <c r="A125" s="246">
        <v>40391</v>
      </c>
      <c r="B125" s="244"/>
      <c r="C125" s="244"/>
      <c r="D125" s="244"/>
      <c r="E125" s="244"/>
      <c r="F125" s="244"/>
      <c r="G125" s="244"/>
      <c r="H125" s="244"/>
      <c r="I125" s="244"/>
      <c r="J125" s="244"/>
      <c r="K125" s="244"/>
      <c r="L125" s="244"/>
      <c r="M125" s="244"/>
      <c r="N125" s="244"/>
      <c r="O125" s="246">
        <v>40391</v>
      </c>
      <c r="P125" s="245">
        <v>0</v>
      </c>
      <c r="S125" s="246">
        <v>40391</v>
      </c>
      <c r="T125" s="244"/>
      <c r="U125" s="244"/>
      <c r="V125" s="244"/>
      <c r="W125" s="244"/>
      <c r="X125" s="244"/>
      <c r="Y125" s="244"/>
      <c r="Z125" s="244"/>
      <c r="AA125" s="244"/>
      <c r="AB125" s="244"/>
      <c r="AC125" s="244"/>
      <c r="AD125" s="244"/>
      <c r="AE125" s="244"/>
      <c r="AF125" s="244"/>
      <c r="AG125" s="246">
        <v>40391</v>
      </c>
      <c r="AH125" s="245">
        <v>0</v>
      </c>
      <c r="AK125" s="246">
        <v>40391</v>
      </c>
      <c r="AL125" s="244"/>
      <c r="AM125" s="244"/>
      <c r="AN125" s="244"/>
      <c r="AO125" s="244"/>
      <c r="AP125" s="244"/>
      <c r="AQ125" s="244"/>
      <c r="AR125" s="244"/>
      <c r="AS125" s="244"/>
      <c r="AT125" s="244"/>
      <c r="AU125" s="244"/>
      <c r="AV125" s="244"/>
      <c r="AW125" s="244"/>
      <c r="AX125" s="244"/>
      <c r="AY125" s="246">
        <v>40391</v>
      </c>
      <c r="AZ125" s="245">
        <v>0</v>
      </c>
      <c r="BB125" s="246">
        <v>40391</v>
      </c>
      <c r="BC125" s="244"/>
      <c r="BD125" s="244"/>
      <c r="BE125" s="244"/>
      <c r="BF125" s="244"/>
      <c r="BG125" s="244"/>
      <c r="BH125" s="244"/>
      <c r="BI125" s="244"/>
      <c r="BJ125" s="244"/>
      <c r="BK125" s="244"/>
      <c r="BL125" s="244"/>
      <c r="BM125" s="244"/>
      <c r="BN125" s="244"/>
      <c r="BO125" s="244"/>
      <c r="BP125" s="246">
        <v>40391</v>
      </c>
      <c r="BQ125" s="245">
        <v>0</v>
      </c>
      <c r="BS125" s="246">
        <v>40391</v>
      </c>
      <c r="BT125" s="244">
        <v>0</v>
      </c>
      <c r="BU125" s="244">
        <v>0</v>
      </c>
      <c r="BV125" s="244">
        <v>0</v>
      </c>
      <c r="BW125" s="244">
        <v>0</v>
      </c>
      <c r="BX125" s="244">
        <v>0</v>
      </c>
      <c r="BY125" s="244">
        <v>0</v>
      </c>
      <c r="BZ125" s="244">
        <v>0</v>
      </c>
      <c r="CA125" s="244">
        <v>0</v>
      </c>
      <c r="CB125" s="244">
        <v>0</v>
      </c>
      <c r="CC125" s="244">
        <v>0</v>
      </c>
      <c r="CD125" s="244"/>
      <c r="CE125" s="244">
        <v>0</v>
      </c>
      <c r="CF125" s="244"/>
      <c r="CG125" s="246">
        <v>40391</v>
      </c>
      <c r="CH125" s="245">
        <v>0</v>
      </c>
    </row>
    <row r="126" spans="1:86" x14ac:dyDescent="0.25">
      <c r="A126" s="246">
        <v>40422</v>
      </c>
      <c r="B126" s="244"/>
      <c r="C126" s="244"/>
      <c r="D126" s="244"/>
      <c r="E126" s="244"/>
      <c r="F126" s="244"/>
      <c r="G126" s="244"/>
      <c r="H126" s="244"/>
      <c r="I126" s="244"/>
      <c r="J126" s="244"/>
      <c r="K126" s="244"/>
      <c r="L126" s="244"/>
      <c r="M126" s="244"/>
      <c r="N126" s="244"/>
      <c r="O126" s="246">
        <v>40422</v>
      </c>
      <c r="P126" s="245">
        <v>0</v>
      </c>
      <c r="S126" s="246">
        <v>40422</v>
      </c>
      <c r="T126" s="244"/>
      <c r="U126" s="244"/>
      <c r="V126" s="244"/>
      <c r="W126" s="244"/>
      <c r="X126" s="244"/>
      <c r="Y126" s="244"/>
      <c r="Z126" s="244"/>
      <c r="AA126" s="244"/>
      <c r="AB126" s="244"/>
      <c r="AC126" s="244"/>
      <c r="AD126" s="244"/>
      <c r="AE126" s="244"/>
      <c r="AF126" s="244"/>
      <c r="AG126" s="246">
        <v>40422</v>
      </c>
      <c r="AH126" s="245">
        <v>0</v>
      </c>
      <c r="AK126" s="246">
        <v>40422</v>
      </c>
      <c r="AL126" s="244"/>
      <c r="AM126" s="244"/>
      <c r="AN126" s="244"/>
      <c r="AO126" s="244"/>
      <c r="AP126" s="244"/>
      <c r="AQ126" s="244"/>
      <c r="AR126" s="244"/>
      <c r="AS126" s="244"/>
      <c r="AT126" s="244"/>
      <c r="AU126" s="244"/>
      <c r="AV126" s="244"/>
      <c r="AW126" s="244"/>
      <c r="AX126" s="244"/>
      <c r="AY126" s="246">
        <v>40422</v>
      </c>
      <c r="AZ126" s="245">
        <v>0</v>
      </c>
      <c r="BB126" s="246">
        <v>40422</v>
      </c>
      <c r="BC126" s="244"/>
      <c r="BD126" s="244"/>
      <c r="BE126" s="244"/>
      <c r="BF126" s="244"/>
      <c r="BG126" s="244"/>
      <c r="BH126" s="244"/>
      <c r="BI126" s="244"/>
      <c r="BJ126" s="244"/>
      <c r="BK126" s="244"/>
      <c r="BL126" s="244"/>
      <c r="BM126" s="244"/>
      <c r="BN126" s="244"/>
      <c r="BO126" s="244"/>
      <c r="BP126" s="246">
        <v>40422</v>
      </c>
      <c r="BQ126" s="245">
        <v>0</v>
      </c>
      <c r="BS126" s="246">
        <v>40422</v>
      </c>
      <c r="BT126" s="244">
        <v>0</v>
      </c>
      <c r="BU126" s="244">
        <v>0</v>
      </c>
      <c r="BV126" s="244">
        <v>0</v>
      </c>
      <c r="BW126" s="244">
        <v>0</v>
      </c>
      <c r="BX126" s="244">
        <v>0</v>
      </c>
      <c r="BY126" s="244">
        <v>0</v>
      </c>
      <c r="BZ126" s="244">
        <v>0</v>
      </c>
      <c r="CA126" s="244">
        <v>0</v>
      </c>
      <c r="CB126" s="244">
        <v>0</v>
      </c>
      <c r="CC126" s="244">
        <v>0</v>
      </c>
      <c r="CD126" s="244"/>
      <c r="CE126" s="244">
        <v>0</v>
      </c>
      <c r="CF126" s="244"/>
      <c r="CG126" s="246">
        <v>40422</v>
      </c>
      <c r="CH126" s="245">
        <v>0</v>
      </c>
    </row>
    <row r="127" spans="1:86" x14ac:dyDescent="0.25">
      <c r="A127" s="246">
        <v>40452</v>
      </c>
      <c r="B127" s="244"/>
      <c r="C127" s="244"/>
      <c r="D127" s="244"/>
      <c r="E127" s="244"/>
      <c r="F127" s="244"/>
      <c r="G127" s="244"/>
      <c r="H127" s="244"/>
      <c r="I127" s="244"/>
      <c r="J127" s="244"/>
      <c r="K127" s="244"/>
      <c r="L127" s="244"/>
      <c r="M127" s="244"/>
      <c r="N127" s="244"/>
      <c r="O127" s="246">
        <v>40452</v>
      </c>
      <c r="P127" s="245">
        <v>0</v>
      </c>
      <c r="S127" s="246">
        <v>40452</v>
      </c>
      <c r="T127" s="244"/>
      <c r="U127" s="244"/>
      <c r="V127" s="244"/>
      <c r="W127" s="244"/>
      <c r="X127" s="244"/>
      <c r="Y127" s="244"/>
      <c r="Z127" s="244"/>
      <c r="AA127" s="244"/>
      <c r="AB127" s="244"/>
      <c r="AC127" s="244"/>
      <c r="AD127" s="244"/>
      <c r="AE127" s="244"/>
      <c r="AF127" s="244"/>
      <c r="AG127" s="246">
        <v>40452</v>
      </c>
      <c r="AH127" s="245">
        <v>0</v>
      </c>
      <c r="AK127" s="246">
        <v>40452</v>
      </c>
      <c r="AL127" s="244"/>
      <c r="AM127" s="244"/>
      <c r="AN127" s="244"/>
      <c r="AO127" s="244"/>
      <c r="AP127" s="244"/>
      <c r="AQ127" s="244"/>
      <c r="AR127" s="244"/>
      <c r="AS127" s="244"/>
      <c r="AT127" s="244"/>
      <c r="AU127" s="244"/>
      <c r="AV127" s="244"/>
      <c r="AW127" s="244"/>
      <c r="AX127" s="244"/>
      <c r="AY127" s="246">
        <v>40452</v>
      </c>
      <c r="AZ127" s="245">
        <v>0</v>
      </c>
      <c r="BB127" s="246">
        <v>40452</v>
      </c>
      <c r="BC127" s="244"/>
      <c r="BD127" s="244"/>
      <c r="BE127" s="244"/>
      <c r="BF127" s="244"/>
      <c r="BG127" s="244"/>
      <c r="BH127" s="244"/>
      <c r="BI127" s="244"/>
      <c r="BJ127" s="244"/>
      <c r="BK127" s="244"/>
      <c r="BL127" s="244"/>
      <c r="BM127" s="244"/>
      <c r="BN127" s="244"/>
      <c r="BO127" s="244"/>
      <c r="BP127" s="246">
        <v>40452</v>
      </c>
      <c r="BQ127" s="245">
        <v>0</v>
      </c>
      <c r="BS127" s="246">
        <v>40452</v>
      </c>
      <c r="BT127" s="244">
        <v>0</v>
      </c>
      <c r="BU127" s="244">
        <v>0</v>
      </c>
      <c r="BV127" s="244">
        <v>0</v>
      </c>
      <c r="BW127" s="244">
        <v>0</v>
      </c>
      <c r="BX127" s="244">
        <v>0</v>
      </c>
      <c r="BY127" s="244">
        <v>0</v>
      </c>
      <c r="BZ127" s="244">
        <v>0</v>
      </c>
      <c r="CA127" s="244">
        <v>0</v>
      </c>
      <c r="CB127" s="244">
        <v>0</v>
      </c>
      <c r="CC127" s="244">
        <v>0</v>
      </c>
      <c r="CD127" s="244"/>
      <c r="CE127" s="244">
        <v>0</v>
      </c>
      <c r="CF127" s="244"/>
      <c r="CG127" s="246">
        <v>40452</v>
      </c>
      <c r="CH127" s="245">
        <v>0</v>
      </c>
    </row>
    <row r="128" spans="1:86" x14ac:dyDescent="0.25">
      <c r="A128" s="246">
        <v>40483</v>
      </c>
      <c r="B128" s="244"/>
      <c r="C128" s="244"/>
      <c r="D128" s="244"/>
      <c r="E128" s="244"/>
      <c r="F128" s="244"/>
      <c r="G128" s="244"/>
      <c r="H128" s="244"/>
      <c r="I128" s="244"/>
      <c r="J128" s="244"/>
      <c r="K128" s="244"/>
      <c r="L128" s="244"/>
      <c r="M128" s="244"/>
      <c r="N128" s="244"/>
      <c r="O128" s="246">
        <v>40483</v>
      </c>
      <c r="P128" s="245">
        <v>0</v>
      </c>
      <c r="S128" s="246">
        <v>40483</v>
      </c>
      <c r="T128" s="244"/>
      <c r="U128" s="244"/>
      <c r="V128" s="244"/>
      <c r="W128" s="244"/>
      <c r="X128" s="244"/>
      <c r="Y128" s="244"/>
      <c r="Z128" s="244"/>
      <c r="AA128" s="244"/>
      <c r="AB128" s="244"/>
      <c r="AC128" s="244"/>
      <c r="AD128" s="244"/>
      <c r="AE128" s="244"/>
      <c r="AF128" s="244"/>
      <c r="AG128" s="246">
        <v>40483</v>
      </c>
      <c r="AH128" s="245">
        <v>0</v>
      </c>
      <c r="AK128" s="246">
        <v>40483</v>
      </c>
      <c r="AL128" s="244"/>
      <c r="AM128" s="244"/>
      <c r="AN128" s="244"/>
      <c r="AO128" s="244"/>
      <c r="AP128" s="244"/>
      <c r="AQ128" s="244"/>
      <c r="AR128" s="244"/>
      <c r="AS128" s="244"/>
      <c r="AT128" s="244"/>
      <c r="AU128" s="244"/>
      <c r="AV128" s="244"/>
      <c r="AW128" s="244"/>
      <c r="AX128" s="244"/>
      <c r="AY128" s="246">
        <v>40483</v>
      </c>
      <c r="AZ128" s="245">
        <v>0</v>
      </c>
      <c r="BB128" s="246">
        <v>40483</v>
      </c>
      <c r="BC128" s="244"/>
      <c r="BD128" s="244"/>
      <c r="BE128" s="244"/>
      <c r="BF128" s="244"/>
      <c r="BG128" s="244"/>
      <c r="BH128" s="244"/>
      <c r="BI128" s="244"/>
      <c r="BJ128" s="244"/>
      <c r="BK128" s="244"/>
      <c r="BL128" s="244"/>
      <c r="BM128" s="244"/>
      <c r="BN128" s="244"/>
      <c r="BO128" s="244"/>
      <c r="BP128" s="246">
        <v>40483</v>
      </c>
      <c r="BQ128" s="245">
        <v>0</v>
      </c>
      <c r="BS128" s="246">
        <v>40483</v>
      </c>
      <c r="BT128" s="244">
        <v>0</v>
      </c>
      <c r="BU128" s="244">
        <v>0</v>
      </c>
      <c r="BV128" s="244">
        <v>0</v>
      </c>
      <c r="BW128" s="244">
        <v>0</v>
      </c>
      <c r="BX128" s="244">
        <v>0</v>
      </c>
      <c r="BY128" s="244">
        <v>0</v>
      </c>
      <c r="BZ128" s="244">
        <v>0</v>
      </c>
      <c r="CA128" s="244">
        <v>0</v>
      </c>
      <c r="CB128" s="244">
        <v>0</v>
      </c>
      <c r="CC128" s="244">
        <v>0</v>
      </c>
      <c r="CD128" s="244"/>
      <c r="CE128" s="244">
        <v>0</v>
      </c>
      <c r="CF128" s="244"/>
      <c r="CG128" s="246">
        <v>40483</v>
      </c>
      <c r="CH128" s="245">
        <v>0</v>
      </c>
    </row>
    <row r="129" spans="1:86" x14ac:dyDescent="0.25">
      <c r="A129" s="246">
        <v>40513</v>
      </c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6">
        <v>40513</v>
      </c>
      <c r="P129" s="245">
        <v>0</v>
      </c>
      <c r="S129" s="246">
        <v>40513</v>
      </c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6">
        <v>40513</v>
      </c>
      <c r="AH129" s="245">
        <v>0</v>
      </c>
      <c r="AK129" s="246">
        <v>40513</v>
      </c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6">
        <v>40513</v>
      </c>
      <c r="AZ129" s="245">
        <v>0</v>
      </c>
      <c r="BB129" s="246">
        <v>40513</v>
      </c>
      <c r="BC129" s="244"/>
      <c r="BD129" s="244"/>
      <c r="BE129" s="244"/>
      <c r="BF129" s="244"/>
      <c r="BG129" s="244"/>
      <c r="BH129" s="244"/>
      <c r="BI129" s="244"/>
      <c r="BJ129" s="244"/>
      <c r="BK129" s="244"/>
      <c r="BL129" s="244"/>
      <c r="BM129" s="244"/>
      <c r="BN129" s="244"/>
      <c r="BO129" s="244"/>
      <c r="BP129" s="246">
        <v>40513</v>
      </c>
      <c r="BQ129" s="245">
        <v>0</v>
      </c>
      <c r="BS129" s="246">
        <v>40513</v>
      </c>
      <c r="BT129" s="244">
        <v>0</v>
      </c>
      <c r="BU129" s="244">
        <v>0</v>
      </c>
      <c r="BV129" s="244">
        <v>0</v>
      </c>
      <c r="BW129" s="244">
        <v>0</v>
      </c>
      <c r="BX129" s="244">
        <v>0</v>
      </c>
      <c r="BY129" s="244">
        <v>0</v>
      </c>
      <c r="BZ129" s="244">
        <v>0</v>
      </c>
      <c r="CA129" s="244">
        <v>0</v>
      </c>
      <c r="CB129" s="244">
        <v>0</v>
      </c>
      <c r="CC129" s="244">
        <v>0</v>
      </c>
      <c r="CD129" s="244"/>
      <c r="CE129" s="244">
        <v>0</v>
      </c>
      <c r="CF129" s="244"/>
      <c r="CG129" s="246">
        <v>40513</v>
      </c>
      <c r="CH129" s="245">
        <v>0</v>
      </c>
    </row>
    <row r="130" spans="1:86" x14ac:dyDescent="0.25">
      <c r="A130" s="246">
        <v>40544</v>
      </c>
      <c r="B130" s="244"/>
      <c r="C130" s="244"/>
      <c r="D130" s="244"/>
      <c r="E130" s="244"/>
      <c r="F130" s="244"/>
      <c r="G130" s="244"/>
      <c r="H130" s="244"/>
      <c r="I130" s="244"/>
      <c r="J130" s="244"/>
      <c r="K130" s="244"/>
      <c r="L130" s="244"/>
      <c r="M130" s="244"/>
      <c r="N130" s="244"/>
      <c r="O130" s="246">
        <v>40544</v>
      </c>
      <c r="P130" s="245">
        <v>0</v>
      </c>
      <c r="S130" s="246">
        <v>40544</v>
      </c>
      <c r="T130" s="244"/>
      <c r="U130" s="244"/>
      <c r="V130" s="244"/>
      <c r="W130" s="244"/>
      <c r="X130" s="244"/>
      <c r="Y130" s="244"/>
      <c r="Z130" s="244"/>
      <c r="AA130" s="244"/>
      <c r="AB130" s="244"/>
      <c r="AC130" s="244"/>
      <c r="AD130" s="244"/>
      <c r="AE130" s="244"/>
      <c r="AF130" s="244"/>
      <c r="AG130" s="246">
        <v>40544</v>
      </c>
      <c r="AH130" s="245">
        <v>0</v>
      </c>
      <c r="AK130" s="246">
        <v>40544</v>
      </c>
      <c r="AL130" s="244"/>
      <c r="AM130" s="244"/>
      <c r="AN130" s="244"/>
      <c r="AO130" s="244"/>
      <c r="AP130" s="244"/>
      <c r="AQ130" s="244"/>
      <c r="AR130" s="244"/>
      <c r="AS130" s="244"/>
      <c r="AT130" s="244"/>
      <c r="AU130" s="244"/>
      <c r="AV130" s="244"/>
      <c r="AW130" s="244"/>
      <c r="AX130" s="244"/>
      <c r="AY130" s="246">
        <v>40544</v>
      </c>
      <c r="AZ130" s="245">
        <v>0</v>
      </c>
      <c r="BB130" s="246">
        <v>40544</v>
      </c>
      <c r="BC130" s="244"/>
      <c r="BD130" s="244"/>
      <c r="BE130" s="244"/>
      <c r="BF130" s="244"/>
      <c r="BG130" s="244"/>
      <c r="BH130" s="244"/>
      <c r="BI130" s="244"/>
      <c r="BJ130" s="244"/>
      <c r="BK130" s="244"/>
      <c r="BL130" s="244"/>
      <c r="BM130" s="244"/>
      <c r="BN130" s="244"/>
      <c r="BO130" s="244"/>
      <c r="BP130" s="246">
        <v>40544</v>
      </c>
      <c r="BQ130" s="245">
        <v>0</v>
      </c>
      <c r="BS130" s="246">
        <v>40544</v>
      </c>
      <c r="BT130" s="244">
        <v>0</v>
      </c>
      <c r="BU130" s="244">
        <v>0</v>
      </c>
      <c r="BV130" s="244">
        <v>0</v>
      </c>
      <c r="BW130" s="244">
        <v>0</v>
      </c>
      <c r="BX130" s="244">
        <v>0</v>
      </c>
      <c r="BY130" s="244">
        <v>0</v>
      </c>
      <c r="BZ130" s="244">
        <v>0</v>
      </c>
      <c r="CA130" s="244">
        <v>0</v>
      </c>
      <c r="CB130" s="244">
        <v>0</v>
      </c>
      <c r="CC130" s="244">
        <v>0</v>
      </c>
      <c r="CD130" s="244"/>
      <c r="CE130" s="244">
        <v>0</v>
      </c>
      <c r="CF130" s="244"/>
      <c r="CG130" s="246">
        <v>40544</v>
      </c>
      <c r="CH130" s="245">
        <v>0</v>
      </c>
    </row>
    <row r="131" spans="1:86" x14ac:dyDescent="0.25">
      <c r="A131" s="246">
        <v>40575</v>
      </c>
      <c r="B131" s="244"/>
      <c r="C131" s="244"/>
      <c r="D131" s="244"/>
      <c r="E131" s="244"/>
      <c r="F131" s="244"/>
      <c r="G131" s="244"/>
      <c r="H131" s="244"/>
      <c r="I131" s="244"/>
      <c r="J131" s="244"/>
      <c r="K131" s="244"/>
      <c r="L131" s="244"/>
      <c r="M131" s="244"/>
      <c r="N131" s="244"/>
      <c r="O131" s="246">
        <v>40575</v>
      </c>
      <c r="P131" s="245">
        <v>0</v>
      </c>
      <c r="S131" s="246">
        <v>40575</v>
      </c>
      <c r="T131" s="244"/>
      <c r="U131" s="244"/>
      <c r="V131" s="244"/>
      <c r="W131" s="244"/>
      <c r="X131" s="244"/>
      <c r="Y131" s="244"/>
      <c r="Z131" s="244"/>
      <c r="AA131" s="244"/>
      <c r="AB131" s="244"/>
      <c r="AC131" s="244"/>
      <c r="AD131" s="244"/>
      <c r="AE131" s="244"/>
      <c r="AF131" s="244"/>
      <c r="AG131" s="246">
        <v>40575</v>
      </c>
      <c r="AH131" s="245">
        <v>0</v>
      </c>
      <c r="AK131" s="246">
        <v>40575</v>
      </c>
      <c r="AL131" s="244"/>
      <c r="AM131" s="244"/>
      <c r="AN131" s="244"/>
      <c r="AO131" s="244"/>
      <c r="AP131" s="244"/>
      <c r="AQ131" s="244"/>
      <c r="AR131" s="244"/>
      <c r="AS131" s="244"/>
      <c r="AT131" s="244"/>
      <c r="AU131" s="244"/>
      <c r="AV131" s="244"/>
      <c r="AW131" s="244"/>
      <c r="AX131" s="244"/>
      <c r="AY131" s="246">
        <v>40575</v>
      </c>
      <c r="AZ131" s="245">
        <v>0</v>
      </c>
      <c r="BB131" s="246">
        <v>40575</v>
      </c>
      <c r="BC131" s="244"/>
      <c r="BD131" s="244"/>
      <c r="BE131" s="244"/>
      <c r="BF131" s="244"/>
      <c r="BG131" s="244"/>
      <c r="BH131" s="244"/>
      <c r="BI131" s="244"/>
      <c r="BJ131" s="244"/>
      <c r="BK131" s="244"/>
      <c r="BL131" s="244"/>
      <c r="BM131" s="244"/>
      <c r="BN131" s="244"/>
      <c r="BO131" s="244"/>
      <c r="BP131" s="246">
        <v>40575</v>
      </c>
      <c r="BQ131" s="245">
        <v>0</v>
      </c>
      <c r="BS131" s="246">
        <v>40575</v>
      </c>
      <c r="BT131" s="244">
        <v>0</v>
      </c>
      <c r="BU131" s="244">
        <v>0</v>
      </c>
      <c r="BV131" s="244">
        <v>0</v>
      </c>
      <c r="BW131" s="244">
        <v>0</v>
      </c>
      <c r="BX131" s="244">
        <v>0</v>
      </c>
      <c r="BY131" s="244">
        <v>0</v>
      </c>
      <c r="BZ131" s="244">
        <v>0</v>
      </c>
      <c r="CA131" s="244">
        <v>0</v>
      </c>
      <c r="CB131" s="244">
        <v>0</v>
      </c>
      <c r="CC131" s="244">
        <v>0</v>
      </c>
      <c r="CD131" s="244"/>
      <c r="CE131" s="244">
        <v>0</v>
      </c>
      <c r="CF131" s="244"/>
      <c r="CG131" s="246">
        <v>40575</v>
      </c>
      <c r="CH131" s="245">
        <v>0</v>
      </c>
    </row>
    <row r="132" spans="1:86" x14ac:dyDescent="0.25">
      <c r="A132" s="246">
        <v>40603</v>
      </c>
      <c r="B132" s="244"/>
      <c r="C132" s="244"/>
      <c r="D132" s="244"/>
      <c r="E132" s="244"/>
      <c r="F132" s="244"/>
      <c r="G132" s="244"/>
      <c r="H132" s="244"/>
      <c r="I132" s="244"/>
      <c r="J132" s="244"/>
      <c r="K132" s="244"/>
      <c r="L132" s="244"/>
      <c r="M132" s="244"/>
      <c r="N132" s="244"/>
      <c r="O132" s="246">
        <v>40603</v>
      </c>
      <c r="P132" s="245">
        <v>0</v>
      </c>
      <c r="S132" s="246">
        <v>40603</v>
      </c>
      <c r="T132" s="244"/>
      <c r="U132" s="244"/>
      <c r="V132" s="244"/>
      <c r="W132" s="244"/>
      <c r="X132" s="244"/>
      <c r="Y132" s="244"/>
      <c r="Z132" s="244"/>
      <c r="AA132" s="244"/>
      <c r="AB132" s="244"/>
      <c r="AC132" s="244"/>
      <c r="AD132" s="244"/>
      <c r="AE132" s="244"/>
      <c r="AF132" s="244"/>
      <c r="AG132" s="246">
        <v>40603</v>
      </c>
      <c r="AH132" s="245">
        <v>0</v>
      </c>
      <c r="AK132" s="246">
        <v>40603</v>
      </c>
      <c r="AL132" s="244"/>
      <c r="AM132" s="244"/>
      <c r="AN132" s="244"/>
      <c r="AO132" s="244"/>
      <c r="AP132" s="244"/>
      <c r="AQ132" s="244"/>
      <c r="AR132" s="244"/>
      <c r="AS132" s="244"/>
      <c r="AT132" s="244"/>
      <c r="AU132" s="244"/>
      <c r="AV132" s="244"/>
      <c r="AW132" s="244"/>
      <c r="AX132" s="244"/>
      <c r="AY132" s="246">
        <v>40603</v>
      </c>
      <c r="AZ132" s="245">
        <v>0</v>
      </c>
      <c r="BB132" s="246">
        <v>40603</v>
      </c>
      <c r="BC132" s="244"/>
      <c r="BD132" s="244"/>
      <c r="BE132" s="244"/>
      <c r="BF132" s="244"/>
      <c r="BG132" s="244"/>
      <c r="BH132" s="244"/>
      <c r="BI132" s="244"/>
      <c r="BJ132" s="244"/>
      <c r="BK132" s="244"/>
      <c r="BL132" s="244"/>
      <c r="BM132" s="244"/>
      <c r="BN132" s="244"/>
      <c r="BO132" s="244"/>
      <c r="BP132" s="246">
        <v>40603</v>
      </c>
      <c r="BQ132" s="245">
        <v>0</v>
      </c>
      <c r="BS132" s="246">
        <v>40603</v>
      </c>
      <c r="BT132" s="244">
        <v>0</v>
      </c>
      <c r="BU132" s="244">
        <v>0</v>
      </c>
      <c r="BV132" s="244">
        <v>0</v>
      </c>
      <c r="BW132" s="244">
        <v>0</v>
      </c>
      <c r="BX132" s="244">
        <v>0</v>
      </c>
      <c r="BY132" s="244">
        <v>0</v>
      </c>
      <c r="BZ132" s="244">
        <v>0</v>
      </c>
      <c r="CA132" s="244">
        <v>0</v>
      </c>
      <c r="CB132" s="244">
        <v>0</v>
      </c>
      <c r="CC132" s="244">
        <v>0</v>
      </c>
      <c r="CD132" s="244"/>
      <c r="CE132" s="244">
        <v>0</v>
      </c>
      <c r="CF132" s="244"/>
      <c r="CG132" s="246">
        <v>40603</v>
      </c>
      <c r="CH132" s="245">
        <v>0</v>
      </c>
    </row>
    <row r="133" spans="1:86" x14ac:dyDescent="0.25">
      <c r="A133" s="246">
        <v>40634</v>
      </c>
      <c r="B133" s="244"/>
      <c r="C133" s="244"/>
      <c r="D133" s="244"/>
      <c r="E133" s="244"/>
      <c r="F133" s="244"/>
      <c r="G133" s="244"/>
      <c r="H133" s="244"/>
      <c r="I133" s="244"/>
      <c r="J133" s="244"/>
      <c r="K133" s="244"/>
      <c r="L133" s="244"/>
      <c r="M133" s="244"/>
      <c r="N133" s="244"/>
      <c r="O133" s="246">
        <v>40634</v>
      </c>
      <c r="P133" s="245">
        <v>0</v>
      </c>
      <c r="S133" s="246">
        <v>40634</v>
      </c>
      <c r="T133" s="244"/>
      <c r="U133" s="244"/>
      <c r="V133" s="244"/>
      <c r="W133" s="244"/>
      <c r="X133" s="244"/>
      <c r="Y133" s="244"/>
      <c r="Z133" s="244"/>
      <c r="AA133" s="244"/>
      <c r="AB133" s="244"/>
      <c r="AC133" s="244"/>
      <c r="AD133" s="244"/>
      <c r="AE133" s="244"/>
      <c r="AF133" s="244"/>
      <c r="AG133" s="246">
        <v>40634</v>
      </c>
      <c r="AH133" s="245">
        <v>0</v>
      </c>
      <c r="AK133" s="246">
        <v>40634</v>
      </c>
      <c r="AL133" s="244"/>
      <c r="AM133" s="244"/>
      <c r="AN133" s="244"/>
      <c r="AO133" s="244"/>
      <c r="AP133" s="244"/>
      <c r="AQ133" s="244"/>
      <c r="AR133" s="244"/>
      <c r="AS133" s="244"/>
      <c r="AT133" s="244"/>
      <c r="AU133" s="244"/>
      <c r="AV133" s="244"/>
      <c r="AW133" s="244"/>
      <c r="AX133" s="244"/>
      <c r="AY133" s="246">
        <v>40634</v>
      </c>
      <c r="AZ133" s="245">
        <v>0</v>
      </c>
      <c r="BB133" s="246">
        <v>40634</v>
      </c>
      <c r="BC133" s="244"/>
      <c r="BD133" s="244"/>
      <c r="BE133" s="244"/>
      <c r="BF133" s="244"/>
      <c r="BG133" s="244"/>
      <c r="BH133" s="244"/>
      <c r="BI133" s="244"/>
      <c r="BJ133" s="244"/>
      <c r="BK133" s="244"/>
      <c r="BL133" s="244"/>
      <c r="BM133" s="244"/>
      <c r="BN133" s="244"/>
      <c r="BO133" s="244"/>
      <c r="BP133" s="246">
        <v>40634</v>
      </c>
      <c r="BQ133" s="245">
        <v>0</v>
      </c>
      <c r="BS133" s="246">
        <v>40634</v>
      </c>
      <c r="BT133" s="244">
        <v>0</v>
      </c>
      <c r="BU133" s="244">
        <v>0</v>
      </c>
      <c r="BV133" s="244">
        <v>0</v>
      </c>
      <c r="BW133" s="244">
        <v>0</v>
      </c>
      <c r="BX133" s="244">
        <v>0</v>
      </c>
      <c r="BY133" s="244">
        <v>0</v>
      </c>
      <c r="BZ133" s="244">
        <v>0</v>
      </c>
      <c r="CA133" s="244">
        <v>0</v>
      </c>
      <c r="CB133" s="244">
        <v>0</v>
      </c>
      <c r="CC133" s="244">
        <v>0</v>
      </c>
      <c r="CD133" s="244"/>
      <c r="CE133" s="244">
        <v>0</v>
      </c>
      <c r="CF133" s="244"/>
      <c r="CG133" s="246">
        <v>40634</v>
      </c>
      <c r="CH133" s="245">
        <v>0</v>
      </c>
    </row>
    <row r="134" spans="1:86" x14ac:dyDescent="0.25">
      <c r="A134" s="246">
        <v>40664</v>
      </c>
      <c r="B134" s="244"/>
      <c r="C134" s="244"/>
      <c r="D134" s="244"/>
      <c r="E134" s="244"/>
      <c r="F134" s="244"/>
      <c r="G134" s="244"/>
      <c r="H134" s="244"/>
      <c r="I134" s="244"/>
      <c r="J134" s="244"/>
      <c r="K134" s="244"/>
      <c r="L134" s="244"/>
      <c r="M134" s="244"/>
      <c r="N134" s="244"/>
      <c r="O134" s="246">
        <v>40664</v>
      </c>
      <c r="P134" s="245">
        <v>0</v>
      </c>
      <c r="S134" s="246">
        <v>40664</v>
      </c>
      <c r="T134" s="244"/>
      <c r="U134" s="24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6">
        <v>40664</v>
      </c>
      <c r="AH134" s="245">
        <v>0</v>
      </c>
      <c r="AK134" s="246">
        <v>40664</v>
      </c>
      <c r="AL134" s="244"/>
      <c r="AM134" s="244"/>
      <c r="AN134" s="244"/>
      <c r="AO134" s="244"/>
      <c r="AP134" s="244"/>
      <c r="AQ134" s="244"/>
      <c r="AR134" s="244"/>
      <c r="AS134" s="244"/>
      <c r="AT134" s="244"/>
      <c r="AU134" s="244"/>
      <c r="AV134" s="244"/>
      <c r="AW134" s="244"/>
      <c r="AX134" s="244"/>
      <c r="AY134" s="246">
        <v>40664</v>
      </c>
      <c r="AZ134" s="245">
        <v>0</v>
      </c>
      <c r="BB134" s="246">
        <v>40664</v>
      </c>
      <c r="BC134" s="244"/>
      <c r="BD134" s="244"/>
      <c r="BE134" s="244"/>
      <c r="BF134" s="244"/>
      <c r="BG134" s="244"/>
      <c r="BH134" s="244"/>
      <c r="BI134" s="244"/>
      <c r="BJ134" s="244"/>
      <c r="BK134" s="244"/>
      <c r="BL134" s="244"/>
      <c r="BM134" s="244"/>
      <c r="BN134" s="244"/>
      <c r="BO134" s="244"/>
      <c r="BP134" s="246">
        <v>40664</v>
      </c>
      <c r="BQ134" s="245">
        <v>0</v>
      </c>
      <c r="BS134" s="246">
        <v>40664</v>
      </c>
      <c r="BT134" s="244">
        <v>0</v>
      </c>
      <c r="BU134" s="244">
        <v>0</v>
      </c>
      <c r="BV134" s="244">
        <v>0</v>
      </c>
      <c r="BW134" s="244">
        <v>0</v>
      </c>
      <c r="BX134" s="244">
        <v>0</v>
      </c>
      <c r="BY134" s="244">
        <v>0</v>
      </c>
      <c r="BZ134" s="244">
        <v>0</v>
      </c>
      <c r="CA134" s="244">
        <v>0</v>
      </c>
      <c r="CB134" s="244">
        <v>0</v>
      </c>
      <c r="CC134" s="244">
        <v>0</v>
      </c>
      <c r="CD134" s="244"/>
      <c r="CE134" s="244">
        <v>0</v>
      </c>
      <c r="CF134" s="244"/>
      <c r="CG134" s="246">
        <v>40664</v>
      </c>
      <c r="CH134" s="245">
        <v>0</v>
      </c>
    </row>
    <row r="135" spans="1:86" x14ac:dyDescent="0.25">
      <c r="A135" s="246">
        <v>40695</v>
      </c>
      <c r="B135" s="244"/>
      <c r="C135" s="244"/>
      <c r="D135" s="244"/>
      <c r="E135" s="244"/>
      <c r="F135" s="244"/>
      <c r="G135" s="244"/>
      <c r="H135" s="244"/>
      <c r="I135" s="244"/>
      <c r="J135" s="244"/>
      <c r="K135" s="244"/>
      <c r="L135" s="244"/>
      <c r="M135" s="244"/>
      <c r="N135" s="244"/>
      <c r="O135" s="246">
        <v>40695</v>
      </c>
      <c r="P135" s="245">
        <v>0</v>
      </c>
      <c r="S135" s="246">
        <v>40695</v>
      </c>
      <c r="T135" s="244"/>
      <c r="U135" s="244"/>
      <c r="V135" s="244"/>
      <c r="W135" s="244"/>
      <c r="X135" s="244"/>
      <c r="Y135" s="244"/>
      <c r="Z135" s="244"/>
      <c r="AA135" s="244"/>
      <c r="AB135" s="244"/>
      <c r="AC135" s="244"/>
      <c r="AD135" s="244"/>
      <c r="AE135" s="244"/>
      <c r="AF135" s="244"/>
      <c r="AG135" s="246">
        <v>40695</v>
      </c>
      <c r="AH135" s="245">
        <v>0</v>
      </c>
      <c r="AK135" s="246">
        <v>40695</v>
      </c>
      <c r="AL135" s="244"/>
      <c r="AM135" s="244"/>
      <c r="AN135" s="244"/>
      <c r="AO135" s="244"/>
      <c r="AP135" s="244"/>
      <c r="AQ135" s="244"/>
      <c r="AR135" s="244"/>
      <c r="AS135" s="244"/>
      <c r="AT135" s="244"/>
      <c r="AU135" s="244"/>
      <c r="AV135" s="244"/>
      <c r="AW135" s="244"/>
      <c r="AX135" s="244"/>
      <c r="AY135" s="246">
        <v>40695</v>
      </c>
      <c r="AZ135" s="245">
        <v>0</v>
      </c>
      <c r="BB135" s="246">
        <v>40695</v>
      </c>
      <c r="BC135" s="244"/>
      <c r="BD135" s="244"/>
      <c r="BE135" s="244"/>
      <c r="BF135" s="244"/>
      <c r="BG135" s="244"/>
      <c r="BH135" s="244"/>
      <c r="BI135" s="244"/>
      <c r="BJ135" s="244"/>
      <c r="BK135" s="244"/>
      <c r="BL135" s="244"/>
      <c r="BM135" s="244"/>
      <c r="BN135" s="244"/>
      <c r="BO135" s="244"/>
      <c r="BP135" s="246">
        <v>40695</v>
      </c>
      <c r="BQ135" s="245">
        <v>0</v>
      </c>
      <c r="BS135" s="246">
        <v>40695</v>
      </c>
      <c r="BT135" s="244">
        <v>0</v>
      </c>
      <c r="BU135" s="244">
        <v>0</v>
      </c>
      <c r="BV135" s="244">
        <v>0</v>
      </c>
      <c r="BW135" s="244">
        <v>0</v>
      </c>
      <c r="BX135" s="244">
        <v>0</v>
      </c>
      <c r="BY135" s="244">
        <v>0</v>
      </c>
      <c r="BZ135" s="244">
        <v>0</v>
      </c>
      <c r="CA135" s="244">
        <v>0</v>
      </c>
      <c r="CB135" s="244">
        <v>0</v>
      </c>
      <c r="CC135" s="244">
        <v>0</v>
      </c>
      <c r="CD135" s="244"/>
      <c r="CE135" s="244">
        <v>0</v>
      </c>
      <c r="CF135" s="244"/>
      <c r="CG135" s="246">
        <v>40695</v>
      </c>
      <c r="CH135" s="245">
        <v>0</v>
      </c>
    </row>
    <row r="136" spans="1:86" x14ac:dyDescent="0.25">
      <c r="A136" s="246">
        <v>40725</v>
      </c>
      <c r="B136" s="244"/>
      <c r="C136" s="244"/>
      <c r="D136" s="244"/>
      <c r="E136" s="244"/>
      <c r="F136" s="244"/>
      <c r="G136" s="244"/>
      <c r="H136" s="244"/>
      <c r="I136" s="244"/>
      <c r="J136" s="244"/>
      <c r="K136" s="244"/>
      <c r="L136" s="244"/>
      <c r="M136" s="244"/>
      <c r="N136" s="244"/>
      <c r="O136" s="246">
        <v>40725</v>
      </c>
      <c r="P136" s="245">
        <v>0</v>
      </c>
      <c r="S136" s="246">
        <v>40725</v>
      </c>
      <c r="T136" s="244"/>
      <c r="U136" s="244"/>
      <c r="V136" s="244"/>
      <c r="W136" s="244"/>
      <c r="X136" s="244"/>
      <c r="Y136" s="244"/>
      <c r="Z136" s="244"/>
      <c r="AA136" s="244"/>
      <c r="AB136" s="244"/>
      <c r="AC136" s="244"/>
      <c r="AD136" s="244"/>
      <c r="AE136" s="244"/>
      <c r="AF136" s="244"/>
      <c r="AG136" s="246">
        <v>40725</v>
      </c>
      <c r="AH136" s="245">
        <v>0</v>
      </c>
      <c r="AK136" s="246">
        <v>40725</v>
      </c>
      <c r="AL136" s="244"/>
      <c r="AM136" s="244"/>
      <c r="AN136" s="244"/>
      <c r="AO136" s="244"/>
      <c r="AP136" s="244"/>
      <c r="AQ136" s="244"/>
      <c r="AR136" s="244"/>
      <c r="AS136" s="244"/>
      <c r="AT136" s="244"/>
      <c r="AU136" s="244"/>
      <c r="AV136" s="244"/>
      <c r="AW136" s="244"/>
      <c r="AX136" s="244"/>
      <c r="AY136" s="246">
        <v>40725</v>
      </c>
      <c r="AZ136" s="245">
        <v>0</v>
      </c>
      <c r="BB136" s="246">
        <v>40725</v>
      </c>
      <c r="BC136" s="244"/>
      <c r="BD136" s="244"/>
      <c r="BE136" s="244"/>
      <c r="BF136" s="244"/>
      <c r="BG136" s="244"/>
      <c r="BH136" s="244"/>
      <c r="BI136" s="244"/>
      <c r="BJ136" s="244"/>
      <c r="BK136" s="244"/>
      <c r="BL136" s="244"/>
      <c r="BM136" s="244"/>
      <c r="BN136" s="244"/>
      <c r="BO136" s="244"/>
      <c r="BP136" s="246">
        <v>40725</v>
      </c>
      <c r="BQ136" s="245">
        <v>0</v>
      </c>
      <c r="BS136" s="246">
        <v>40725</v>
      </c>
      <c r="BT136" s="244">
        <v>0</v>
      </c>
      <c r="BU136" s="244">
        <v>0</v>
      </c>
      <c r="BV136" s="244">
        <v>0</v>
      </c>
      <c r="BW136" s="244">
        <v>0</v>
      </c>
      <c r="BX136" s="244">
        <v>0</v>
      </c>
      <c r="BY136" s="244">
        <v>0</v>
      </c>
      <c r="BZ136" s="244">
        <v>0</v>
      </c>
      <c r="CA136" s="244">
        <v>0</v>
      </c>
      <c r="CB136" s="244">
        <v>0</v>
      </c>
      <c r="CC136" s="244">
        <v>0</v>
      </c>
      <c r="CD136" s="244"/>
      <c r="CE136" s="244">
        <v>0</v>
      </c>
      <c r="CF136" s="244"/>
      <c r="CG136" s="246">
        <v>40725</v>
      </c>
      <c r="CH136" s="245">
        <v>0</v>
      </c>
    </row>
    <row r="137" spans="1:86" x14ac:dyDescent="0.25">
      <c r="A137" s="249">
        <v>40756</v>
      </c>
      <c r="B137" s="244"/>
      <c r="C137" s="244"/>
      <c r="D137" s="244"/>
      <c r="E137" s="244"/>
      <c r="F137" s="244"/>
      <c r="G137" s="244"/>
      <c r="H137" s="244"/>
      <c r="I137" s="244"/>
      <c r="J137" s="244"/>
      <c r="K137" s="244"/>
      <c r="L137" s="244"/>
      <c r="M137" s="244"/>
      <c r="N137" s="244"/>
      <c r="O137" s="249">
        <v>40756</v>
      </c>
      <c r="P137" s="245">
        <v>0</v>
      </c>
      <c r="S137" s="249">
        <v>40756</v>
      </c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9">
        <v>40756</v>
      </c>
      <c r="AH137" s="245">
        <v>0</v>
      </c>
      <c r="AK137" s="249">
        <v>40756</v>
      </c>
      <c r="AL137" s="244"/>
      <c r="AM137" s="244"/>
      <c r="AN137" s="244"/>
      <c r="AO137" s="244"/>
      <c r="AP137" s="244"/>
      <c r="AQ137" s="244"/>
      <c r="AR137" s="244"/>
      <c r="AS137" s="244"/>
      <c r="AT137" s="244"/>
      <c r="AU137" s="244"/>
      <c r="AV137" s="244"/>
      <c r="AW137" s="244"/>
      <c r="AX137" s="244"/>
      <c r="AY137" s="249">
        <v>40756</v>
      </c>
      <c r="AZ137" s="245">
        <v>0</v>
      </c>
      <c r="BB137" s="249">
        <v>40756</v>
      </c>
      <c r="BC137" s="244"/>
      <c r="BD137" s="244"/>
      <c r="BE137" s="244"/>
      <c r="BF137" s="244"/>
      <c r="BG137" s="244"/>
      <c r="BH137" s="244"/>
      <c r="BI137" s="244"/>
      <c r="BJ137" s="244"/>
      <c r="BK137" s="244"/>
      <c r="BL137" s="244"/>
      <c r="BM137" s="244"/>
      <c r="BN137" s="244"/>
      <c r="BO137" s="244"/>
      <c r="BP137" s="249">
        <v>40756</v>
      </c>
      <c r="BQ137" s="245">
        <v>0</v>
      </c>
      <c r="BS137" s="249">
        <v>40756</v>
      </c>
      <c r="BT137" s="244">
        <v>0</v>
      </c>
      <c r="BU137" s="244">
        <v>0</v>
      </c>
      <c r="BV137" s="244">
        <v>0</v>
      </c>
      <c r="BW137" s="244">
        <v>0</v>
      </c>
      <c r="BX137" s="244">
        <v>0</v>
      </c>
      <c r="BY137" s="244">
        <v>0</v>
      </c>
      <c r="BZ137" s="244">
        <v>0</v>
      </c>
      <c r="CA137" s="244">
        <v>0</v>
      </c>
      <c r="CB137" s="244">
        <v>0</v>
      </c>
      <c r="CC137" s="244">
        <v>0</v>
      </c>
      <c r="CD137" s="244"/>
      <c r="CE137" s="244">
        <v>0</v>
      </c>
      <c r="CF137" s="244"/>
      <c r="CG137" s="249">
        <v>40756</v>
      </c>
      <c r="CH137" s="245">
        <v>0</v>
      </c>
    </row>
    <row r="138" spans="1:86" x14ac:dyDescent="0.25">
      <c r="A138" s="249">
        <v>40787</v>
      </c>
      <c r="B138" s="244"/>
      <c r="C138" s="244"/>
      <c r="D138" s="244"/>
      <c r="E138" s="244"/>
      <c r="F138" s="244"/>
      <c r="G138" s="244"/>
      <c r="H138" s="244"/>
      <c r="I138" s="244"/>
      <c r="J138" s="244"/>
      <c r="K138" s="244"/>
      <c r="L138" s="244"/>
      <c r="M138" s="244"/>
      <c r="N138" s="244"/>
      <c r="O138" s="249">
        <v>40787</v>
      </c>
      <c r="P138" s="245">
        <v>0</v>
      </c>
      <c r="S138" s="249">
        <v>40787</v>
      </c>
      <c r="T138" s="244"/>
      <c r="U138" s="244"/>
      <c r="V138" s="244"/>
      <c r="W138" s="244"/>
      <c r="X138" s="244"/>
      <c r="Y138" s="244"/>
      <c r="Z138" s="244"/>
      <c r="AA138" s="244"/>
      <c r="AB138" s="244"/>
      <c r="AC138" s="244"/>
      <c r="AD138" s="244"/>
      <c r="AE138" s="244"/>
      <c r="AF138" s="244"/>
      <c r="AG138" s="249">
        <v>40787</v>
      </c>
      <c r="AH138" s="245">
        <v>0</v>
      </c>
      <c r="AK138" s="249">
        <v>40787</v>
      </c>
      <c r="AL138" s="244"/>
      <c r="AM138" s="244"/>
      <c r="AN138" s="244"/>
      <c r="AO138" s="244"/>
      <c r="AP138" s="244"/>
      <c r="AQ138" s="244"/>
      <c r="AR138" s="244"/>
      <c r="AS138" s="244"/>
      <c r="AT138" s="244"/>
      <c r="AU138" s="244"/>
      <c r="AV138" s="244"/>
      <c r="AW138" s="244"/>
      <c r="AX138" s="244"/>
      <c r="AY138" s="249">
        <v>40787</v>
      </c>
      <c r="AZ138" s="245">
        <v>0</v>
      </c>
      <c r="BB138" s="249">
        <v>40787</v>
      </c>
      <c r="BC138" s="244"/>
      <c r="BD138" s="244"/>
      <c r="BE138" s="244"/>
      <c r="BF138" s="244"/>
      <c r="BG138" s="244"/>
      <c r="BH138" s="244"/>
      <c r="BI138" s="244"/>
      <c r="BJ138" s="244"/>
      <c r="BK138" s="244"/>
      <c r="BL138" s="244"/>
      <c r="BM138" s="244"/>
      <c r="BN138" s="244"/>
      <c r="BO138" s="244"/>
      <c r="BP138" s="249">
        <v>40787</v>
      </c>
      <c r="BQ138" s="245">
        <v>0</v>
      </c>
      <c r="BS138" s="249">
        <v>40787</v>
      </c>
      <c r="BT138" s="244">
        <v>0</v>
      </c>
      <c r="BU138" s="244">
        <v>0</v>
      </c>
      <c r="BV138" s="244">
        <v>0</v>
      </c>
      <c r="BW138" s="244">
        <v>0</v>
      </c>
      <c r="BX138" s="244">
        <v>0</v>
      </c>
      <c r="BY138" s="244">
        <v>0</v>
      </c>
      <c r="BZ138" s="244">
        <v>0</v>
      </c>
      <c r="CA138" s="244">
        <v>0</v>
      </c>
      <c r="CB138" s="244">
        <v>0</v>
      </c>
      <c r="CC138" s="244">
        <v>0</v>
      </c>
      <c r="CD138" s="244"/>
      <c r="CE138" s="244">
        <v>0</v>
      </c>
      <c r="CF138" s="244"/>
      <c r="CG138" s="249">
        <v>40787</v>
      </c>
      <c r="CH138" s="245">
        <v>0</v>
      </c>
    </row>
    <row r="139" spans="1:86" x14ac:dyDescent="0.25">
      <c r="A139" s="249">
        <v>40817</v>
      </c>
      <c r="B139" s="244"/>
      <c r="C139" s="244"/>
      <c r="D139" s="244"/>
      <c r="E139" s="244"/>
      <c r="F139" s="244"/>
      <c r="G139" s="244"/>
      <c r="H139" s="244"/>
      <c r="I139" s="244"/>
      <c r="J139" s="244"/>
      <c r="K139" s="244"/>
      <c r="L139" s="244"/>
      <c r="M139" s="244"/>
      <c r="N139" s="244"/>
      <c r="O139" s="249">
        <v>40817</v>
      </c>
      <c r="P139" s="245">
        <v>0</v>
      </c>
      <c r="S139" s="249">
        <v>40817</v>
      </c>
      <c r="T139" s="244"/>
      <c r="U139" s="244"/>
      <c r="V139" s="244"/>
      <c r="W139" s="244"/>
      <c r="X139" s="244"/>
      <c r="Y139" s="244"/>
      <c r="Z139" s="244"/>
      <c r="AA139" s="244"/>
      <c r="AB139" s="244"/>
      <c r="AC139" s="244"/>
      <c r="AD139" s="244"/>
      <c r="AE139" s="244"/>
      <c r="AF139" s="244"/>
      <c r="AG139" s="249">
        <v>40817</v>
      </c>
      <c r="AH139" s="245">
        <v>0</v>
      </c>
      <c r="AK139" s="249">
        <v>40817</v>
      </c>
      <c r="AL139" s="244"/>
      <c r="AM139" s="244"/>
      <c r="AN139" s="244"/>
      <c r="AO139" s="244"/>
      <c r="AP139" s="244"/>
      <c r="AQ139" s="244"/>
      <c r="AR139" s="244"/>
      <c r="AS139" s="244"/>
      <c r="AT139" s="244"/>
      <c r="AU139" s="244"/>
      <c r="AV139" s="244"/>
      <c r="AW139" s="244"/>
      <c r="AX139" s="244"/>
      <c r="AY139" s="249">
        <v>40817</v>
      </c>
      <c r="AZ139" s="245">
        <v>0</v>
      </c>
      <c r="BB139" s="249">
        <v>40817</v>
      </c>
      <c r="BC139" s="244"/>
      <c r="BD139" s="244"/>
      <c r="BE139" s="244"/>
      <c r="BF139" s="244"/>
      <c r="BG139" s="244"/>
      <c r="BH139" s="244"/>
      <c r="BI139" s="244"/>
      <c r="BJ139" s="244"/>
      <c r="BK139" s="244"/>
      <c r="BL139" s="244"/>
      <c r="BM139" s="244"/>
      <c r="BN139" s="244"/>
      <c r="BO139" s="244"/>
      <c r="BP139" s="249">
        <v>40817</v>
      </c>
      <c r="BQ139" s="245">
        <v>0</v>
      </c>
      <c r="BS139" s="249">
        <v>40817</v>
      </c>
      <c r="BT139" s="244">
        <v>0</v>
      </c>
      <c r="BU139" s="244">
        <v>0</v>
      </c>
      <c r="BV139" s="244">
        <v>0</v>
      </c>
      <c r="BW139" s="244">
        <v>0</v>
      </c>
      <c r="BX139" s="244">
        <v>0</v>
      </c>
      <c r="BY139" s="244">
        <v>0</v>
      </c>
      <c r="BZ139" s="244">
        <v>0</v>
      </c>
      <c r="CA139" s="244">
        <v>0</v>
      </c>
      <c r="CB139" s="244">
        <v>0</v>
      </c>
      <c r="CC139" s="244">
        <v>0</v>
      </c>
      <c r="CD139" s="244"/>
      <c r="CE139" s="244">
        <v>0</v>
      </c>
      <c r="CF139" s="244"/>
      <c r="CG139" s="249">
        <v>40817</v>
      </c>
      <c r="CH139" s="245">
        <v>0</v>
      </c>
    </row>
    <row r="140" spans="1:86" x14ac:dyDescent="0.25">
      <c r="A140" s="249">
        <v>40848</v>
      </c>
      <c r="B140" s="244"/>
      <c r="C140" s="244"/>
      <c r="D140" s="244"/>
      <c r="E140" s="244"/>
      <c r="F140" s="244"/>
      <c r="G140" s="244"/>
      <c r="H140" s="244"/>
      <c r="I140" s="244"/>
      <c r="J140" s="244"/>
      <c r="K140" s="244"/>
      <c r="L140" s="244"/>
      <c r="M140" s="244"/>
      <c r="N140" s="244"/>
      <c r="O140" s="249">
        <v>40848</v>
      </c>
      <c r="P140" s="245">
        <v>0</v>
      </c>
      <c r="S140" s="249">
        <v>40848</v>
      </c>
      <c r="T140" s="244"/>
      <c r="U140" s="244"/>
      <c r="V140" s="244"/>
      <c r="W140" s="244"/>
      <c r="X140" s="244"/>
      <c r="Y140" s="244"/>
      <c r="Z140" s="244"/>
      <c r="AA140" s="244"/>
      <c r="AB140" s="244"/>
      <c r="AC140" s="244"/>
      <c r="AD140" s="244"/>
      <c r="AE140" s="244"/>
      <c r="AF140" s="244"/>
      <c r="AG140" s="249">
        <v>40848</v>
      </c>
      <c r="AH140" s="245">
        <v>0</v>
      </c>
      <c r="AK140" s="249">
        <v>40848</v>
      </c>
      <c r="AL140" s="244"/>
      <c r="AM140" s="244"/>
      <c r="AN140" s="244"/>
      <c r="AO140" s="244"/>
      <c r="AP140" s="244"/>
      <c r="AQ140" s="244"/>
      <c r="AR140" s="244"/>
      <c r="AS140" s="244"/>
      <c r="AT140" s="244"/>
      <c r="AU140" s="244"/>
      <c r="AV140" s="244"/>
      <c r="AW140" s="244"/>
      <c r="AX140" s="244"/>
      <c r="AY140" s="249">
        <v>40848</v>
      </c>
      <c r="AZ140" s="245">
        <v>0</v>
      </c>
      <c r="BB140" s="249">
        <v>40848</v>
      </c>
      <c r="BC140" s="244"/>
      <c r="BD140" s="244"/>
      <c r="BE140" s="244"/>
      <c r="BF140" s="244"/>
      <c r="BG140" s="244"/>
      <c r="BH140" s="244"/>
      <c r="BI140" s="244"/>
      <c r="BJ140" s="244"/>
      <c r="BK140" s="244"/>
      <c r="BL140" s="244"/>
      <c r="BM140" s="244"/>
      <c r="BN140" s="244"/>
      <c r="BO140" s="244"/>
      <c r="BP140" s="249">
        <v>40848</v>
      </c>
      <c r="BQ140" s="245">
        <v>0</v>
      </c>
      <c r="BS140" s="249">
        <v>40848</v>
      </c>
      <c r="BT140" s="244">
        <v>0</v>
      </c>
      <c r="BU140" s="244">
        <v>0</v>
      </c>
      <c r="BV140" s="244">
        <v>0</v>
      </c>
      <c r="BW140" s="244">
        <v>0</v>
      </c>
      <c r="BX140" s="244">
        <v>0</v>
      </c>
      <c r="BY140" s="244">
        <v>0</v>
      </c>
      <c r="BZ140" s="244">
        <v>0</v>
      </c>
      <c r="CA140" s="244">
        <v>0</v>
      </c>
      <c r="CB140" s="244">
        <v>0</v>
      </c>
      <c r="CC140" s="244">
        <v>0</v>
      </c>
      <c r="CD140" s="244"/>
      <c r="CE140" s="244">
        <v>0</v>
      </c>
      <c r="CF140" s="244"/>
      <c r="CG140" s="249">
        <v>40848</v>
      </c>
      <c r="CH140" s="245">
        <v>0</v>
      </c>
    </row>
    <row r="141" spans="1:86" x14ac:dyDescent="0.25">
      <c r="A141" s="249">
        <v>40878</v>
      </c>
      <c r="B141" s="244"/>
      <c r="C141" s="244"/>
      <c r="D141" s="244"/>
      <c r="E141" s="244"/>
      <c r="F141" s="244"/>
      <c r="G141" s="244"/>
      <c r="H141" s="244"/>
      <c r="I141" s="244"/>
      <c r="J141" s="244"/>
      <c r="K141" s="244"/>
      <c r="L141" s="244"/>
      <c r="M141" s="244"/>
      <c r="N141" s="244"/>
      <c r="O141" s="249">
        <v>40878</v>
      </c>
      <c r="P141" s="245">
        <v>0</v>
      </c>
      <c r="S141" s="249">
        <v>40878</v>
      </c>
      <c r="T141" s="244"/>
      <c r="U141" s="244"/>
      <c r="V141" s="244"/>
      <c r="W141" s="244"/>
      <c r="X141" s="244"/>
      <c r="Y141" s="244"/>
      <c r="Z141" s="244"/>
      <c r="AA141" s="244"/>
      <c r="AB141" s="244"/>
      <c r="AC141" s="244"/>
      <c r="AD141" s="244"/>
      <c r="AE141" s="244"/>
      <c r="AF141" s="244"/>
      <c r="AG141" s="249">
        <v>40878</v>
      </c>
      <c r="AH141" s="245">
        <v>0</v>
      </c>
      <c r="AK141" s="249">
        <v>40878</v>
      </c>
      <c r="AL141" s="244"/>
      <c r="AM141" s="244"/>
      <c r="AN141" s="244"/>
      <c r="AO141" s="244"/>
      <c r="AP141" s="244"/>
      <c r="AQ141" s="244"/>
      <c r="AR141" s="244"/>
      <c r="AS141" s="244"/>
      <c r="AT141" s="244"/>
      <c r="AU141" s="244"/>
      <c r="AV141" s="244"/>
      <c r="AW141" s="244"/>
      <c r="AX141" s="244"/>
      <c r="AY141" s="249">
        <v>40878</v>
      </c>
      <c r="AZ141" s="245">
        <v>0</v>
      </c>
      <c r="BB141" s="249">
        <v>40878</v>
      </c>
      <c r="BC141" s="244"/>
      <c r="BD141" s="244"/>
      <c r="BE141" s="244"/>
      <c r="BF141" s="244"/>
      <c r="BG141" s="244"/>
      <c r="BH141" s="244"/>
      <c r="BI141" s="244"/>
      <c r="BJ141" s="244"/>
      <c r="BK141" s="244"/>
      <c r="BL141" s="244"/>
      <c r="BM141" s="244"/>
      <c r="BN141" s="244"/>
      <c r="BO141" s="244"/>
      <c r="BP141" s="249">
        <v>40878</v>
      </c>
      <c r="BQ141" s="245">
        <v>0</v>
      </c>
      <c r="BS141" s="249">
        <v>40878</v>
      </c>
      <c r="BT141" s="244">
        <v>0</v>
      </c>
      <c r="BU141" s="244">
        <v>0</v>
      </c>
      <c r="BV141" s="244">
        <v>0</v>
      </c>
      <c r="BW141" s="244">
        <v>0</v>
      </c>
      <c r="BX141" s="244">
        <v>0</v>
      </c>
      <c r="BY141" s="244">
        <v>0</v>
      </c>
      <c r="BZ141" s="244">
        <v>0</v>
      </c>
      <c r="CA141" s="244">
        <v>0</v>
      </c>
      <c r="CB141" s="244">
        <v>0</v>
      </c>
      <c r="CC141" s="244">
        <v>0</v>
      </c>
      <c r="CD141" s="244"/>
      <c r="CE141" s="244">
        <v>0</v>
      </c>
      <c r="CF141" s="244"/>
      <c r="CG141" s="249">
        <v>40878</v>
      </c>
      <c r="CH141" s="245">
        <v>0</v>
      </c>
    </row>
    <row r="142" spans="1:86" x14ac:dyDescent="0.25">
      <c r="A142" s="249">
        <v>40909</v>
      </c>
      <c r="B142" s="244"/>
      <c r="C142" s="244"/>
      <c r="D142" s="244"/>
      <c r="E142" s="244"/>
      <c r="F142" s="244"/>
      <c r="G142" s="244"/>
      <c r="H142" s="244"/>
      <c r="I142" s="244"/>
      <c r="J142" s="244"/>
      <c r="K142" s="244"/>
      <c r="L142" s="244"/>
      <c r="M142" s="244"/>
      <c r="N142" s="244"/>
      <c r="O142" s="249">
        <v>40909</v>
      </c>
      <c r="P142" s="245">
        <v>0</v>
      </c>
      <c r="S142" s="249">
        <v>40909</v>
      </c>
      <c r="T142" s="244"/>
      <c r="U142" s="244"/>
      <c r="V142" s="244"/>
      <c r="W142" s="244"/>
      <c r="X142" s="244"/>
      <c r="Y142" s="244"/>
      <c r="Z142" s="244"/>
      <c r="AA142" s="244"/>
      <c r="AB142" s="244"/>
      <c r="AC142" s="244"/>
      <c r="AD142" s="244"/>
      <c r="AE142" s="244"/>
      <c r="AF142" s="244"/>
      <c r="AG142" s="249">
        <v>40909</v>
      </c>
      <c r="AH142" s="245">
        <v>0</v>
      </c>
      <c r="AK142" s="249">
        <v>40909</v>
      </c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9">
        <v>40909</v>
      </c>
      <c r="AZ142" s="245">
        <v>0</v>
      </c>
      <c r="BB142" s="249">
        <v>40909</v>
      </c>
      <c r="BC142" s="244"/>
      <c r="BD142" s="244"/>
      <c r="BE142" s="244"/>
      <c r="BF142" s="244"/>
      <c r="BG142" s="244"/>
      <c r="BH142" s="244"/>
      <c r="BI142" s="244"/>
      <c r="BJ142" s="244"/>
      <c r="BK142" s="244"/>
      <c r="BL142" s="244"/>
      <c r="BM142" s="244"/>
      <c r="BN142" s="244"/>
      <c r="BO142" s="244"/>
      <c r="BP142" s="249">
        <v>40909</v>
      </c>
      <c r="BQ142" s="245">
        <v>0</v>
      </c>
      <c r="BS142" s="249">
        <v>40909</v>
      </c>
      <c r="BT142" s="244">
        <v>0</v>
      </c>
      <c r="BU142" s="244">
        <v>0</v>
      </c>
      <c r="BV142" s="244">
        <v>0</v>
      </c>
      <c r="BW142" s="244">
        <v>0</v>
      </c>
      <c r="BX142" s="244">
        <v>0</v>
      </c>
      <c r="BY142" s="244">
        <v>0</v>
      </c>
      <c r="BZ142" s="244">
        <v>0</v>
      </c>
      <c r="CA142" s="244">
        <v>0</v>
      </c>
      <c r="CB142" s="244">
        <v>0</v>
      </c>
      <c r="CC142" s="244">
        <v>0</v>
      </c>
      <c r="CD142" s="244"/>
      <c r="CE142" s="244">
        <v>0</v>
      </c>
      <c r="CF142" s="244"/>
      <c r="CG142" s="249">
        <v>40909</v>
      </c>
      <c r="CH142" s="245">
        <v>0</v>
      </c>
    </row>
    <row r="143" spans="1:86" x14ac:dyDescent="0.25">
      <c r="A143" s="249">
        <v>40940</v>
      </c>
      <c r="B143" s="244"/>
      <c r="C143" s="244"/>
      <c r="D143" s="244"/>
      <c r="E143" s="244"/>
      <c r="F143" s="244"/>
      <c r="G143" s="244"/>
      <c r="H143" s="244"/>
      <c r="I143" s="244"/>
      <c r="J143" s="244"/>
      <c r="K143" s="244"/>
      <c r="L143" s="244"/>
      <c r="M143" s="244"/>
      <c r="N143" s="244"/>
      <c r="O143" s="249">
        <v>40940</v>
      </c>
      <c r="P143" s="245">
        <v>0</v>
      </c>
      <c r="S143" s="249">
        <v>40940</v>
      </c>
      <c r="T143" s="244"/>
      <c r="U143" s="244"/>
      <c r="V143" s="244"/>
      <c r="W143" s="244"/>
      <c r="X143" s="244"/>
      <c r="Y143" s="244"/>
      <c r="Z143" s="244"/>
      <c r="AA143" s="244"/>
      <c r="AB143" s="244"/>
      <c r="AC143" s="244"/>
      <c r="AD143" s="244"/>
      <c r="AE143" s="244"/>
      <c r="AF143" s="244"/>
      <c r="AG143" s="249">
        <v>40940</v>
      </c>
      <c r="AH143" s="245">
        <v>0</v>
      </c>
      <c r="AK143" s="249">
        <v>40940</v>
      </c>
      <c r="AL143" s="244"/>
      <c r="AM143" s="244"/>
      <c r="AN143" s="244"/>
      <c r="AO143" s="244"/>
      <c r="AP143" s="244"/>
      <c r="AQ143" s="244"/>
      <c r="AR143" s="244"/>
      <c r="AS143" s="244"/>
      <c r="AT143" s="244"/>
      <c r="AU143" s="244"/>
      <c r="AV143" s="244"/>
      <c r="AW143" s="244"/>
      <c r="AX143" s="244"/>
      <c r="AY143" s="249">
        <v>40940</v>
      </c>
      <c r="AZ143" s="245">
        <v>0</v>
      </c>
      <c r="BB143" s="249">
        <v>40940</v>
      </c>
      <c r="BC143" s="244"/>
      <c r="BD143" s="244"/>
      <c r="BE143" s="244"/>
      <c r="BF143" s="244"/>
      <c r="BG143" s="244"/>
      <c r="BH143" s="244"/>
      <c r="BI143" s="244"/>
      <c r="BJ143" s="244"/>
      <c r="BK143" s="244"/>
      <c r="BL143" s="244"/>
      <c r="BM143" s="244"/>
      <c r="BN143" s="244"/>
      <c r="BO143" s="244"/>
      <c r="BP143" s="249">
        <v>40940</v>
      </c>
      <c r="BQ143" s="245">
        <v>0</v>
      </c>
      <c r="BS143" s="249">
        <v>40940</v>
      </c>
      <c r="BT143" s="244">
        <v>0</v>
      </c>
      <c r="BU143" s="244">
        <v>0</v>
      </c>
      <c r="BV143" s="244">
        <v>0</v>
      </c>
      <c r="BW143" s="244">
        <v>0</v>
      </c>
      <c r="BX143" s="244">
        <v>0</v>
      </c>
      <c r="BY143" s="244">
        <v>0</v>
      </c>
      <c r="BZ143" s="244">
        <v>0</v>
      </c>
      <c r="CA143" s="244">
        <v>0</v>
      </c>
      <c r="CB143" s="244">
        <v>0</v>
      </c>
      <c r="CC143" s="244">
        <v>0</v>
      </c>
      <c r="CD143" s="244"/>
      <c r="CE143" s="244">
        <v>0</v>
      </c>
      <c r="CF143" s="244"/>
      <c r="CG143" s="249">
        <v>40940</v>
      </c>
      <c r="CH143" s="245">
        <v>0</v>
      </c>
    </row>
    <row r="144" spans="1:86" x14ac:dyDescent="0.25">
      <c r="A144" s="249">
        <v>40969</v>
      </c>
      <c r="B144" s="244"/>
      <c r="C144" s="244"/>
      <c r="D144" s="244"/>
      <c r="E144" s="244"/>
      <c r="F144" s="244"/>
      <c r="G144" s="244"/>
      <c r="H144" s="244"/>
      <c r="I144" s="244"/>
      <c r="J144" s="244"/>
      <c r="K144" s="244"/>
      <c r="L144" s="244"/>
      <c r="M144" s="244"/>
      <c r="N144" s="244"/>
      <c r="O144" s="249">
        <v>40969</v>
      </c>
      <c r="P144" s="245">
        <v>0</v>
      </c>
      <c r="S144" s="249">
        <v>40969</v>
      </c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9">
        <v>40969</v>
      </c>
      <c r="AH144" s="245">
        <v>0</v>
      </c>
      <c r="AK144" s="249">
        <v>40969</v>
      </c>
      <c r="AL144" s="244"/>
      <c r="AM144" s="244"/>
      <c r="AN144" s="244"/>
      <c r="AO144" s="244"/>
      <c r="AP144" s="244"/>
      <c r="AQ144" s="244"/>
      <c r="AR144" s="244"/>
      <c r="AS144" s="244"/>
      <c r="AT144" s="244"/>
      <c r="AU144" s="244"/>
      <c r="AV144" s="244"/>
      <c r="AW144" s="244"/>
      <c r="AX144" s="244"/>
      <c r="AY144" s="249">
        <v>40969</v>
      </c>
      <c r="AZ144" s="245">
        <v>0</v>
      </c>
      <c r="BB144" s="249">
        <v>40969</v>
      </c>
      <c r="BC144" s="244"/>
      <c r="BD144" s="244"/>
      <c r="BE144" s="244"/>
      <c r="BF144" s="244"/>
      <c r="BG144" s="244"/>
      <c r="BH144" s="244"/>
      <c r="BI144" s="244"/>
      <c r="BJ144" s="244"/>
      <c r="BK144" s="244"/>
      <c r="BL144" s="244"/>
      <c r="BM144" s="244"/>
      <c r="BN144" s="244"/>
      <c r="BO144" s="244"/>
      <c r="BP144" s="249">
        <v>40969</v>
      </c>
      <c r="BQ144" s="245">
        <v>0</v>
      </c>
      <c r="BS144" s="249">
        <v>40969</v>
      </c>
      <c r="BT144" s="244">
        <v>0</v>
      </c>
      <c r="BU144" s="244">
        <v>0</v>
      </c>
      <c r="BV144" s="244">
        <v>0</v>
      </c>
      <c r="BW144" s="244">
        <v>0</v>
      </c>
      <c r="BX144" s="244">
        <v>0</v>
      </c>
      <c r="BY144" s="244">
        <v>0</v>
      </c>
      <c r="BZ144" s="244">
        <v>0</v>
      </c>
      <c r="CA144" s="244">
        <v>0</v>
      </c>
      <c r="CB144" s="244">
        <v>0</v>
      </c>
      <c r="CC144" s="244">
        <v>0</v>
      </c>
      <c r="CD144" s="244"/>
      <c r="CE144" s="244">
        <v>0</v>
      </c>
      <c r="CF144" s="244"/>
      <c r="CG144" s="249">
        <v>40969</v>
      </c>
      <c r="CH144" s="245">
        <v>0</v>
      </c>
    </row>
    <row r="145" spans="1:86" x14ac:dyDescent="0.25">
      <c r="A145" s="249">
        <v>41000</v>
      </c>
      <c r="B145" s="244"/>
      <c r="C145" s="244"/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9">
        <v>41000</v>
      </c>
      <c r="P145" s="245">
        <v>0</v>
      </c>
      <c r="S145" s="249">
        <v>41000</v>
      </c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9">
        <v>41000</v>
      </c>
      <c r="AH145" s="245">
        <v>0</v>
      </c>
      <c r="AK145" s="249">
        <v>41000</v>
      </c>
      <c r="AL145" s="244"/>
      <c r="AM145" s="244"/>
      <c r="AN145" s="244"/>
      <c r="AO145" s="244"/>
      <c r="AP145" s="244"/>
      <c r="AQ145" s="244"/>
      <c r="AR145" s="244"/>
      <c r="AS145" s="244"/>
      <c r="AT145" s="244"/>
      <c r="AU145" s="244"/>
      <c r="AV145" s="244"/>
      <c r="AW145" s="244"/>
      <c r="AX145" s="244"/>
      <c r="AY145" s="249">
        <v>41000</v>
      </c>
      <c r="AZ145" s="245">
        <v>0</v>
      </c>
      <c r="BB145" s="249">
        <v>41000</v>
      </c>
      <c r="BC145" s="244"/>
      <c r="BD145" s="244"/>
      <c r="BE145" s="244"/>
      <c r="BF145" s="244"/>
      <c r="BG145" s="244"/>
      <c r="BH145" s="244"/>
      <c r="BI145" s="244"/>
      <c r="BJ145" s="244"/>
      <c r="BK145" s="244"/>
      <c r="BL145" s="244"/>
      <c r="BM145" s="244"/>
      <c r="BN145" s="244"/>
      <c r="BO145" s="244"/>
      <c r="BP145" s="249">
        <v>41000</v>
      </c>
      <c r="BQ145" s="245">
        <v>0</v>
      </c>
      <c r="BS145" s="249">
        <v>41000</v>
      </c>
      <c r="BT145" s="244">
        <v>0</v>
      </c>
      <c r="BU145" s="244">
        <v>0</v>
      </c>
      <c r="BV145" s="244">
        <v>0</v>
      </c>
      <c r="BW145" s="244">
        <v>0</v>
      </c>
      <c r="BX145" s="244">
        <v>0</v>
      </c>
      <c r="BY145" s="244">
        <v>0</v>
      </c>
      <c r="BZ145" s="244">
        <v>0</v>
      </c>
      <c r="CA145" s="244">
        <v>0</v>
      </c>
      <c r="CB145" s="244">
        <v>0</v>
      </c>
      <c r="CC145" s="244">
        <v>0</v>
      </c>
      <c r="CD145" s="244"/>
      <c r="CE145" s="244">
        <v>0</v>
      </c>
      <c r="CF145" s="244"/>
      <c r="CG145" s="249">
        <v>41000</v>
      </c>
      <c r="CH145" s="245">
        <v>0</v>
      </c>
    </row>
    <row r="146" spans="1:86" x14ac:dyDescent="0.25">
      <c r="A146" s="249">
        <v>41030</v>
      </c>
      <c r="B146" s="244"/>
      <c r="C146" s="244"/>
      <c r="D146" s="244"/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9">
        <v>41030</v>
      </c>
      <c r="P146" s="245">
        <v>0</v>
      </c>
      <c r="S146" s="249">
        <v>41030</v>
      </c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9">
        <v>41030</v>
      </c>
      <c r="AH146" s="245">
        <v>0</v>
      </c>
      <c r="AK146" s="249">
        <v>41030</v>
      </c>
      <c r="AL146" s="244"/>
      <c r="AM146" s="244"/>
      <c r="AN146" s="244"/>
      <c r="AO146" s="244"/>
      <c r="AP146" s="244"/>
      <c r="AQ146" s="244"/>
      <c r="AR146" s="244"/>
      <c r="AS146" s="244"/>
      <c r="AT146" s="244"/>
      <c r="AU146" s="244"/>
      <c r="AV146" s="244"/>
      <c r="AW146" s="244"/>
      <c r="AX146" s="244"/>
      <c r="AY146" s="249">
        <v>41030</v>
      </c>
      <c r="AZ146" s="245">
        <v>0</v>
      </c>
      <c r="BB146" s="249">
        <v>41030</v>
      </c>
      <c r="BC146" s="244"/>
      <c r="BD146" s="244"/>
      <c r="BE146" s="244"/>
      <c r="BF146" s="244"/>
      <c r="BG146" s="244"/>
      <c r="BH146" s="244"/>
      <c r="BI146" s="244"/>
      <c r="BJ146" s="244"/>
      <c r="BK146" s="244"/>
      <c r="BL146" s="244"/>
      <c r="BM146" s="244"/>
      <c r="BN146" s="244"/>
      <c r="BO146" s="244"/>
      <c r="BP146" s="249">
        <v>41030</v>
      </c>
      <c r="BQ146" s="245">
        <v>0</v>
      </c>
      <c r="BS146" s="249">
        <v>41030</v>
      </c>
      <c r="BT146" s="244">
        <v>0</v>
      </c>
      <c r="BU146" s="244">
        <v>0</v>
      </c>
      <c r="BV146" s="244">
        <v>0</v>
      </c>
      <c r="BW146" s="244">
        <v>0</v>
      </c>
      <c r="BX146" s="244">
        <v>0</v>
      </c>
      <c r="BY146" s="244">
        <v>0</v>
      </c>
      <c r="BZ146" s="244">
        <v>0</v>
      </c>
      <c r="CA146" s="244">
        <v>0</v>
      </c>
      <c r="CB146" s="244">
        <v>0</v>
      </c>
      <c r="CC146" s="244">
        <v>0</v>
      </c>
      <c r="CD146" s="244"/>
      <c r="CE146" s="244">
        <v>0</v>
      </c>
      <c r="CF146" s="244"/>
      <c r="CG146" s="249">
        <v>41030</v>
      </c>
      <c r="CH146" s="245">
        <v>0</v>
      </c>
    </row>
    <row r="147" spans="1:86" x14ac:dyDescent="0.25">
      <c r="A147" s="249">
        <v>41061</v>
      </c>
      <c r="B147" s="244"/>
      <c r="C147" s="244"/>
      <c r="D147" s="244"/>
      <c r="E147" s="244"/>
      <c r="F147" s="244"/>
      <c r="G147" s="244"/>
      <c r="H147" s="244"/>
      <c r="I147" s="244"/>
      <c r="J147" s="244"/>
      <c r="K147" s="244"/>
      <c r="L147" s="244"/>
      <c r="M147" s="244"/>
      <c r="N147" s="244"/>
      <c r="O147" s="249">
        <v>41061</v>
      </c>
      <c r="P147" s="245">
        <v>0</v>
      </c>
      <c r="S147" s="249">
        <v>41061</v>
      </c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9">
        <v>41061</v>
      </c>
      <c r="AH147" s="245">
        <v>0</v>
      </c>
      <c r="AK147" s="249">
        <v>41061</v>
      </c>
      <c r="AL147" s="244"/>
      <c r="AM147" s="244"/>
      <c r="AN147" s="244"/>
      <c r="AO147" s="244"/>
      <c r="AP147" s="244"/>
      <c r="AQ147" s="244"/>
      <c r="AR147" s="244"/>
      <c r="AS147" s="244"/>
      <c r="AT147" s="244"/>
      <c r="AU147" s="244"/>
      <c r="AV147" s="244"/>
      <c r="AW147" s="244"/>
      <c r="AX147" s="244"/>
      <c r="AY147" s="249">
        <v>41061</v>
      </c>
      <c r="AZ147" s="245">
        <v>0</v>
      </c>
      <c r="BB147" s="249">
        <v>41061</v>
      </c>
      <c r="BC147" s="244"/>
      <c r="BD147" s="244"/>
      <c r="BE147" s="244"/>
      <c r="BF147" s="244"/>
      <c r="BG147" s="244"/>
      <c r="BH147" s="244"/>
      <c r="BI147" s="244"/>
      <c r="BJ147" s="244"/>
      <c r="BK147" s="244"/>
      <c r="BL147" s="244"/>
      <c r="BM147" s="244"/>
      <c r="BN147" s="244"/>
      <c r="BO147" s="244"/>
      <c r="BP147" s="249">
        <v>41061</v>
      </c>
      <c r="BQ147" s="245">
        <v>0</v>
      </c>
      <c r="BS147" s="249">
        <v>41061</v>
      </c>
      <c r="BT147" s="244">
        <v>0</v>
      </c>
      <c r="BU147" s="244">
        <v>0</v>
      </c>
      <c r="BV147" s="244">
        <v>0</v>
      </c>
      <c r="BW147" s="244">
        <v>0</v>
      </c>
      <c r="BX147" s="244">
        <v>0</v>
      </c>
      <c r="BY147" s="244">
        <v>0</v>
      </c>
      <c r="BZ147" s="244">
        <v>0</v>
      </c>
      <c r="CA147" s="244">
        <v>0</v>
      </c>
      <c r="CB147" s="244">
        <v>0</v>
      </c>
      <c r="CC147" s="244">
        <v>0</v>
      </c>
      <c r="CD147" s="244"/>
      <c r="CE147" s="244">
        <v>0</v>
      </c>
      <c r="CF147" s="244"/>
      <c r="CG147" s="249">
        <v>41061</v>
      </c>
      <c r="CH147" s="245">
        <v>0</v>
      </c>
    </row>
    <row r="148" spans="1:86" x14ac:dyDescent="0.25">
      <c r="A148" s="249">
        <v>41091</v>
      </c>
      <c r="B148" s="244"/>
      <c r="C148" s="244"/>
      <c r="D148" s="244"/>
      <c r="E148" s="244"/>
      <c r="F148" s="244"/>
      <c r="G148" s="244"/>
      <c r="H148" s="244"/>
      <c r="I148" s="244"/>
      <c r="J148" s="244"/>
      <c r="K148" s="244"/>
      <c r="L148" s="244"/>
      <c r="M148" s="244"/>
      <c r="N148" s="244"/>
      <c r="O148" s="249">
        <v>41091</v>
      </c>
      <c r="P148" s="245">
        <v>0</v>
      </c>
      <c r="S148" s="249">
        <v>41091</v>
      </c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9">
        <v>41091</v>
      </c>
      <c r="AH148" s="245">
        <v>0</v>
      </c>
      <c r="AK148" s="249">
        <v>41091</v>
      </c>
      <c r="AL148" s="244"/>
      <c r="AM148" s="244"/>
      <c r="AN148" s="244"/>
      <c r="AO148" s="244"/>
      <c r="AP148" s="244"/>
      <c r="AQ148" s="244"/>
      <c r="AR148" s="244"/>
      <c r="AS148" s="244"/>
      <c r="AT148" s="244"/>
      <c r="AU148" s="244"/>
      <c r="AV148" s="244"/>
      <c r="AW148" s="244"/>
      <c r="AX148" s="244"/>
      <c r="AY148" s="249">
        <v>41091</v>
      </c>
      <c r="AZ148" s="245">
        <v>0</v>
      </c>
      <c r="BB148" s="249">
        <v>41091</v>
      </c>
      <c r="BC148" s="244"/>
      <c r="BD148" s="244"/>
      <c r="BE148" s="244"/>
      <c r="BF148" s="244"/>
      <c r="BG148" s="244"/>
      <c r="BH148" s="244"/>
      <c r="BI148" s="244"/>
      <c r="BJ148" s="244"/>
      <c r="BK148" s="244"/>
      <c r="BL148" s="244"/>
      <c r="BM148" s="244"/>
      <c r="BN148" s="244"/>
      <c r="BO148" s="244"/>
      <c r="BP148" s="249">
        <v>41091</v>
      </c>
      <c r="BQ148" s="245">
        <v>0</v>
      </c>
      <c r="BS148" s="249">
        <v>41091</v>
      </c>
      <c r="BT148" s="244">
        <v>0</v>
      </c>
      <c r="BU148" s="244">
        <v>0</v>
      </c>
      <c r="BV148" s="244">
        <v>0</v>
      </c>
      <c r="BW148" s="244">
        <v>0</v>
      </c>
      <c r="BX148" s="244">
        <v>0</v>
      </c>
      <c r="BY148" s="244">
        <v>0</v>
      </c>
      <c r="BZ148" s="244">
        <v>0</v>
      </c>
      <c r="CA148" s="244">
        <v>0</v>
      </c>
      <c r="CB148" s="244">
        <v>0</v>
      </c>
      <c r="CC148" s="244">
        <v>0</v>
      </c>
      <c r="CD148" s="244"/>
      <c r="CE148" s="244">
        <v>0</v>
      </c>
      <c r="CF148" s="244"/>
      <c r="CG148" s="249">
        <v>41091</v>
      </c>
      <c r="CH148" s="245">
        <v>0</v>
      </c>
    </row>
    <row r="149" spans="1:86" x14ac:dyDescent="0.25">
      <c r="A149" s="249">
        <v>41122</v>
      </c>
      <c r="B149" s="244"/>
      <c r="C149" s="244"/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9">
        <v>41122</v>
      </c>
      <c r="P149" s="245">
        <v>0</v>
      </c>
      <c r="S149" s="249">
        <v>41122</v>
      </c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9">
        <v>41122</v>
      </c>
      <c r="AH149" s="245">
        <v>0</v>
      </c>
      <c r="AK149" s="249">
        <v>41122</v>
      </c>
      <c r="AL149" s="244"/>
      <c r="AM149" s="244"/>
      <c r="AN149" s="244"/>
      <c r="AO149" s="244"/>
      <c r="AP149" s="244"/>
      <c r="AQ149" s="244"/>
      <c r="AR149" s="244"/>
      <c r="AS149" s="244"/>
      <c r="AT149" s="244"/>
      <c r="AU149" s="244"/>
      <c r="AV149" s="244"/>
      <c r="AW149" s="244"/>
      <c r="AX149" s="244"/>
      <c r="AY149" s="249">
        <v>41122</v>
      </c>
      <c r="AZ149" s="245">
        <v>0</v>
      </c>
      <c r="BB149" s="249">
        <v>41122</v>
      </c>
      <c r="BC149" s="244"/>
      <c r="BD149" s="244"/>
      <c r="BE149" s="244"/>
      <c r="BF149" s="244"/>
      <c r="BG149" s="244"/>
      <c r="BH149" s="244"/>
      <c r="BI149" s="244"/>
      <c r="BJ149" s="244"/>
      <c r="BK149" s="244"/>
      <c r="BL149" s="244"/>
      <c r="BM149" s="244"/>
      <c r="BN149" s="244"/>
      <c r="BO149" s="244"/>
      <c r="BP149" s="249">
        <v>41122</v>
      </c>
      <c r="BQ149" s="245">
        <v>0</v>
      </c>
      <c r="BS149" s="249">
        <v>41122</v>
      </c>
      <c r="BT149" s="244">
        <v>0</v>
      </c>
      <c r="BU149" s="244">
        <v>0</v>
      </c>
      <c r="BV149" s="244">
        <v>0</v>
      </c>
      <c r="BW149" s="244">
        <v>0</v>
      </c>
      <c r="BX149" s="244">
        <v>0</v>
      </c>
      <c r="BY149" s="244">
        <v>0</v>
      </c>
      <c r="BZ149" s="244">
        <v>0</v>
      </c>
      <c r="CA149" s="244">
        <v>0</v>
      </c>
      <c r="CB149" s="244">
        <v>0</v>
      </c>
      <c r="CC149" s="244">
        <v>0</v>
      </c>
      <c r="CD149" s="244"/>
      <c r="CE149" s="244">
        <v>0</v>
      </c>
      <c r="CF149" s="244"/>
      <c r="CG149" s="249">
        <v>41122</v>
      </c>
      <c r="CH149" s="245">
        <v>0</v>
      </c>
    </row>
    <row r="150" spans="1:86" x14ac:dyDescent="0.25">
      <c r="A150" s="249">
        <v>41153</v>
      </c>
      <c r="B150" s="244"/>
      <c r="C150" s="244"/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9">
        <v>41153</v>
      </c>
      <c r="P150" s="245">
        <v>0</v>
      </c>
      <c r="S150" s="249">
        <v>41153</v>
      </c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9">
        <v>41153</v>
      </c>
      <c r="AH150" s="245">
        <v>0</v>
      </c>
      <c r="AK150" s="249">
        <v>41153</v>
      </c>
      <c r="AL150" s="244"/>
      <c r="AM150" s="244"/>
      <c r="AN150" s="244"/>
      <c r="AO150" s="244"/>
      <c r="AP150" s="244"/>
      <c r="AQ150" s="244"/>
      <c r="AR150" s="244"/>
      <c r="AS150" s="244"/>
      <c r="AT150" s="244"/>
      <c r="AU150" s="244"/>
      <c r="AV150" s="244"/>
      <c r="AW150" s="244"/>
      <c r="AX150" s="244"/>
      <c r="AY150" s="249">
        <v>41153</v>
      </c>
      <c r="AZ150" s="245">
        <v>0</v>
      </c>
      <c r="BB150" s="249">
        <v>41153</v>
      </c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9">
        <v>41153</v>
      </c>
      <c r="BQ150" s="245">
        <v>0</v>
      </c>
      <c r="BS150" s="249">
        <v>41153</v>
      </c>
      <c r="BT150" s="244">
        <v>0</v>
      </c>
      <c r="BU150" s="244">
        <v>0</v>
      </c>
      <c r="BV150" s="244">
        <v>0</v>
      </c>
      <c r="BW150" s="244">
        <v>0</v>
      </c>
      <c r="BX150" s="244">
        <v>0</v>
      </c>
      <c r="BY150" s="244">
        <v>0</v>
      </c>
      <c r="BZ150" s="244">
        <v>0</v>
      </c>
      <c r="CA150" s="244">
        <v>0</v>
      </c>
      <c r="CB150" s="244">
        <v>0</v>
      </c>
      <c r="CC150" s="244">
        <v>0</v>
      </c>
      <c r="CD150" s="244"/>
      <c r="CE150" s="244">
        <v>0</v>
      </c>
      <c r="CF150" s="244"/>
      <c r="CG150" s="249">
        <v>41153</v>
      </c>
      <c r="CH150" s="245">
        <v>0</v>
      </c>
    </row>
    <row r="151" spans="1:86" x14ac:dyDescent="0.25">
      <c r="A151" s="249">
        <v>41183</v>
      </c>
      <c r="B151" s="244"/>
      <c r="C151" s="244"/>
      <c r="D151" s="244"/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9">
        <v>41183</v>
      </c>
      <c r="P151" s="245">
        <v>0</v>
      </c>
      <c r="S151" s="249">
        <v>41183</v>
      </c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9">
        <v>41183</v>
      </c>
      <c r="AH151" s="245">
        <v>0</v>
      </c>
      <c r="AK151" s="249">
        <v>41183</v>
      </c>
      <c r="AL151" s="244"/>
      <c r="AM151" s="244"/>
      <c r="AN151" s="244"/>
      <c r="AO151" s="244"/>
      <c r="AP151" s="244"/>
      <c r="AQ151" s="244"/>
      <c r="AR151" s="244"/>
      <c r="AS151" s="244"/>
      <c r="AT151" s="244"/>
      <c r="AU151" s="244"/>
      <c r="AV151" s="244"/>
      <c r="AW151" s="244"/>
      <c r="AX151" s="244"/>
      <c r="AY151" s="249">
        <v>41183</v>
      </c>
      <c r="AZ151" s="245">
        <v>0</v>
      </c>
      <c r="BB151" s="249">
        <v>41183</v>
      </c>
      <c r="BC151" s="244"/>
      <c r="BD151" s="244"/>
      <c r="BE151" s="244"/>
      <c r="BF151" s="244"/>
      <c r="BG151" s="244"/>
      <c r="BH151" s="244"/>
      <c r="BI151" s="244"/>
      <c r="BJ151" s="244"/>
      <c r="BK151" s="244"/>
      <c r="BL151" s="244"/>
      <c r="BM151" s="244"/>
      <c r="BN151" s="244"/>
      <c r="BO151" s="244"/>
      <c r="BP151" s="249">
        <v>41183</v>
      </c>
      <c r="BQ151" s="245">
        <v>0</v>
      </c>
      <c r="BS151" s="249">
        <v>41183</v>
      </c>
      <c r="BT151" s="244">
        <v>0</v>
      </c>
      <c r="BU151" s="244">
        <v>0</v>
      </c>
      <c r="BV151" s="244">
        <v>0</v>
      </c>
      <c r="BW151" s="244">
        <v>0</v>
      </c>
      <c r="BX151" s="244">
        <v>0</v>
      </c>
      <c r="BY151" s="244">
        <v>0</v>
      </c>
      <c r="BZ151" s="244">
        <v>0</v>
      </c>
      <c r="CA151" s="244">
        <v>0</v>
      </c>
      <c r="CB151" s="244">
        <v>0</v>
      </c>
      <c r="CC151" s="244">
        <v>0</v>
      </c>
      <c r="CD151" s="244"/>
      <c r="CE151" s="244">
        <v>0</v>
      </c>
      <c r="CF151" s="244"/>
      <c r="CG151" s="249">
        <v>41183</v>
      </c>
      <c r="CH151" s="245">
        <v>0</v>
      </c>
    </row>
    <row r="152" spans="1:86" x14ac:dyDescent="0.25">
      <c r="A152" s="249">
        <v>41214</v>
      </c>
      <c r="B152" s="244"/>
      <c r="C152" s="244"/>
      <c r="D152" s="244"/>
      <c r="E152" s="244"/>
      <c r="F152" s="244"/>
      <c r="G152" s="244"/>
      <c r="H152" s="244"/>
      <c r="I152" s="244"/>
      <c r="J152" s="244"/>
      <c r="K152" s="244"/>
      <c r="L152" s="244"/>
      <c r="M152" s="244"/>
      <c r="N152" s="244"/>
      <c r="O152" s="249">
        <v>41214</v>
      </c>
      <c r="P152" s="245">
        <v>0</v>
      </c>
      <c r="S152" s="249">
        <v>41214</v>
      </c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9">
        <v>41214</v>
      </c>
      <c r="AH152" s="245">
        <v>0</v>
      </c>
      <c r="AK152" s="249">
        <v>41214</v>
      </c>
      <c r="AL152" s="244"/>
      <c r="AM152" s="244"/>
      <c r="AN152" s="244"/>
      <c r="AO152" s="244"/>
      <c r="AP152" s="244"/>
      <c r="AQ152" s="244"/>
      <c r="AR152" s="244"/>
      <c r="AS152" s="244"/>
      <c r="AT152" s="244"/>
      <c r="AU152" s="244"/>
      <c r="AV152" s="244"/>
      <c r="AW152" s="244"/>
      <c r="AX152" s="244"/>
      <c r="AY152" s="249">
        <v>41214</v>
      </c>
      <c r="AZ152" s="245">
        <v>0</v>
      </c>
      <c r="BB152" s="249">
        <v>41214</v>
      </c>
      <c r="BC152" s="244"/>
      <c r="BD152" s="244"/>
      <c r="BE152" s="244"/>
      <c r="BF152" s="244"/>
      <c r="BG152" s="244"/>
      <c r="BH152" s="244"/>
      <c r="BI152" s="244"/>
      <c r="BJ152" s="244"/>
      <c r="BK152" s="244"/>
      <c r="BL152" s="244"/>
      <c r="BM152" s="244"/>
      <c r="BN152" s="244"/>
      <c r="BO152" s="244"/>
      <c r="BP152" s="249">
        <v>41214</v>
      </c>
      <c r="BQ152" s="245">
        <v>0</v>
      </c>
      <c r="BS152" s="249">
        <v>41214</v>
      </c>
      <c r="BT152" s="244">
        <v>0</v>
      </c>
      <c r="BU152" s="244">
        <v>0</v>
      </c>
      <c r="BV152" s="244">
        <v>0</v>
      </c>
      <c r="BW152" s="244">
        <v>0</v>
      </c>
      <c r="BX152" s="244">
        <v>0</v>
      </c>
      <c r="BY152" s="244">
        <v>0</v>
      </c>
      <c r="BZ152" s="244">
        <v>0</v>
      </c>
      <c r="CA152" s="244">
        <v>0</v>
      </c>
      <c r="CB152" s="244">
        <v>0</v>
      </c>
      <c r="CC152" s="244">
        <v>0</v>
      </c>
      <c r="CD152" s="244"/>
      <c r="CE152" s="244">
        <v>0</v>
      </c>
      <c r="CF152" s="244"/>
      <c r="CG152" s="249">
        <v>41214</v>
      </c>
      <c r="CH152" s="245">
        <v>0</v>
      </c>
    </row>
    <row r="153" spans="1:86" x14ac:dyDescent="0.25">
      <c r="A153" s="249">
        <v>41244</v>
      </c>
      <c r="B153" s="244"/>
      <c r="C153" s="244"/>
      <c r="D153" s="244"/>
      <c r="E153" s="244"/>
      <c r="F153" s="244"/>
      <c r="G153" s="244"/>
      <c r="H153" s="244"/>
      <c r="I153" s="244"/>
      <c r="J153" s="244"/>
      <c r="K153" s="244"/>
      <c r="L153" s="244"/>
      <c r="M153" s="244"/>
      <c r="N153" s="244"/>
      <c r="O153" s="249">
        <v>41244</v>
      </c>
      <c r="P153" s="245">
        <v>0</v>
      </c>
      <c r="S153" s="249">
        <v>41244</v>
      </c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9">
        <v>41244</v>
      </c>
      <c r="AH153" s="245">
        <v>0</v>
      </c>
      <c r="AK153" s="249">
        <v>41244</v>
      </c>
      <c r="AL153" s="244"/>
      <c r="AM153" s="244"/>
      <c r="AN153" s="244"/>
      <c r="AO153" s="244"/>
      <c r="AP153" s="244"/>
      <c r="AQ153" s="244"/>
      <c r="AR153" s="244"/>
      <c r="AS153" s="244"/>
      <c r="AT153" s="244"/>
      <c r="AU153" s="244"/>
      <c r="AV153" s="244"/>
      <c r="AW153" s="244"/>
      <c r="AX153" s="244"/>
      <c r="AY153" s="249">
        <v>41244</v>
      </c>
      <c r="AZ153" s="245">
        <v>0</v>
      </c>
      <c r="BB153" s="249">
        <v>41244</v>
      </c>
      <c r="BC153" s="244"/>
      <c r="BD153" s="244"/>
      <c r="BE153" s="244"/>
      <c r="BF153" s="244"/>
      <c r="BG153" s="244"/>
      <c r="BH153" s="244"/>
      <c r="BI153" s="244"/>
      <c r="BJ153" s="244"/>
      <c r="BK153" s="244"/>
      <c r="BL153" s="244"/>
      <c r="BM153" s="244"/>
      <c r="BN153" s="244"/>
      <c r="BO153" s="244"/>
      <c r="BP153" s="249">
        <v>41244</v>
      </c>
      <c r="BQ153" s="245">
        <v>0</v>
      </c>
      <c r="BS153" s="249">
        <v>41244</v>
      </c>
      <c r="BT153" s="244">
        <v>0</v>
      </c>
      <c r="BU153" s="244">
        <v>0</v>
      </c>
      <c r="BV153" s="244">
        <v>0</v>
      </c>
      <c r="BW153" s="244">
        <v>0</v>
      </c>
      <c r="BX153" s="244">
        <v>0</v>
      </c>
      <c r="BY153" s="244">
        <v>0</v>
      </c>
      <c r="BZ153" s="244">
        <v>0</v>
      </c>
      <c r="CA153" s="244">
        <v>0</v>
      </c>
      <c r="CB153" s="244">
        <v>0</v>
      </c>
      <c r="CC153" s="244">
        <v>0</v>
      </c>
      <c r="CD153" s="244"/>
      <c r="CE153" s="244">
        <v>0</v>
      </c>
      <c r="CF153" s="244"/>
      <c r="CG153" s="249">
        <v>41244</v>
      </c>
      <c r="CH153" s="245">
        <v>0</v>
      </c>
    </row>
    <row r="154" spans="1:86" x14ac:dyDescent="0.25">
      <c r="A154" s="249">
        <v>41275</v>
      </c>
      <c r="B154" s="244"/>
      <c r="C154" s="244"/>
      <c r="D154" s="244"/>
      <c r="E154" s="244"/>
      <c r="F154" s="244"/>
      <c r="G154" s="244"/>
      <c r="H154" s="244"/>
      <c r="I154" s="244"/>
      <c r="J154" s="244"/>
      <c r="K154" s="244"/>
      <c r="L154" s="244"/>
      <c r="M154" s="244"/>
      <c r="N154" s="244"/>
      <c r="O154" s="249">
        <v>41275</v>
      </c>
      <c r="P154" s="245">
        <v>0</v>
      </c>
      <c r="S154" s="249">
        <v>41275</v>
      </c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9">
        <v>41275</v>
      </c>
      <c r="AH154" s="245">
        <v>0</v>
      </c>
      <c r="AK154" s="249">
        <v>41275</v>
      </c>
      <c r="AL154" s="244"/>
      <c r="AM154" s="244"/>
      <c r="AN154" s="244"/>
      <c r="AO154" s="244"/>
      <c r="AP154" s="244"/>
      <c r="AQ154" s="244"/>
      <c r="AR154" s="244"/>
      <c r="AS154" s="244"/>
      <c r="AT154" s="244"/>
      <c r="AU154" s="244"/>
      <c r="AV154" s="244"/>
      <c r="AW154" s="244"/>
      <c r="AX154" s="244"/>
      <c r="AY154" s="249">
        <v>41275</v>
      </c>
      <c r="AZ154" s="245">
        <v>0</v>
      </c>
      <c r="BB154" s="249">
        <v>41275</v>
      </c>
      <c r="BC154" s="244"/>
      <c r="BD154" s="244"/>
      <c r="BE154" s="244"/>
      <c r="BF154" s="244"/>
      <c r="BG154" s="244"/>
      <c r="BH154" s="244"/>
      <c r="BI154" s="244"/>
      <c r="BJ154" s="244"/>
      <c r="BK154" s="244"/>
      <c r="BL154" s="244"/>
      <c r="BM154" s="244"/>
      <c r="BN154" s="244"/>
      <c r="BO154" s="244"/>
      <c r="BP154" s="249">
        <v>41275</v>
      </c>
      <c r="BQ154" s="245">
        <v>0</v>
      </c>
      <c r="BS154" s="249">
        <v>41275</v>
      </c>
      <c r="BT154" s="244">
        <v>0</v>
      </c>
      <c r="BU154" s="244">
        <v>0</v>
      </c>
      <c r="BV154" s="244">
        <v>0</v>
      </c>
      <c r="BW154" s="244">
        <v>0</v>
      </c>
      <c r="BX154" s="244">
        <v>0</v>
      </c>
      <c r="BY154" s="244">
        <v>0</v>
      </c>
      <c r="BZ154" s="244">
        <v>0</v>
      </c>
      <c r="CA154" s="244">
        <v>0</v>
      </c>
      <c r="CB154" s="244">
        <v>0</v>
      </c>
      <c r="CC154" s="244">
        <v>0</v>
      </c>
      <c r="CD154" s="244"/>
      <c r="CE154" s="244">
        <v>0</v>
      </c>
      <c r="CF154" s="244"/>
      <c r="CG154" s="249">
        <v>41275</v>
      </c>
      <c r="CH154" s="245">
        <v>0</v>
      </c>
    </row>
    <row r="155" spans="1:86" x14ac:dyDescent="0.25">
      <c r="A155" s="249">
        <v>41306</v>
      </c>
      <c r="B155" s="244"/>
      <c r="C155" s="244"/>
      <c r="D155" s="244"/>
      <c r="E155" s="244"/>
      <c r="F155" s="244"/>
      <c r="G155" s="244"/>
      <c r="H155" s="244"/>
      <c r="I155" s="244"/>
      <c r="J155" s="244"/>
      <c r="K155" s="244"/>
      <c r="L155" s="244"/>
      <c r="M155" s="244"/>
      <c r="N155" s="244"/>
      <c r="O155" s="249">
        <v>41306</v>
      </c>
      <c r="P155" s="245">
        <v>0</v>
      </c>
      <c r="S155" s="249">
        <v>41306</v>
      </c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9">
        <v>41306</v>
      </c>
      <c r="AH155" s="245">
        <v>0</v>
      </c>
      <c r="AK155" s="249">
        <v>41306</v>
      </c>
      <c r="AL155" s="244"/>
      <c r="AM155" s="244"/>
      <c r="AN155" s="244"/>
      <c r="AO155" s="244"/>
      <c r="AP155" s="244"/>
      <c r="AQ155" s="244"/>
      <c r="AR155" s="244"/>
      <c r="AS155" s="244"/>
      <c r="AT155" s="244"/>
      <c r="AU155" s="244"/>
      <c r="AV155" s="244"/>
      <c r="AW155" s="244"/>
      <c r="AX155" s="244"/>
      <c r="AY155" s="249">
        <v>41306</v>
      </c>
      <c r="AZ155" s="245">
        <v>0</v>
      </c>
      <c r="BB155" s="249">
        <v>41306</v>
      </c>
      <c r="BC155" s="244"/>
      <c r="BD155" s="244"/>
      <c r="BE155" s="244"/>
      <c r="BF155" s="244"/>
      <c r="BG155" s="244"/>
      <c r="BH155" s="244"/>
      <c r="BI155" s="244"/>
      <c r="BJ155" s="244"/>
      <c r="BK155" s="244"/>
      <c r="BL155" s="244"/>
      <c r="BM155" s="244"/>
      <c r="BN155" s="244"/>
      <c r="BO155" s="244"/>
      <c r="BP155" s="249">
        <v>41306</v>
      </c>
      <c r="BQ155" s="245">
        <v>0</v>
      </c>
      <c r="BS155" s="249">
        <v>41306</v>
      </c>
      <c r="BT155" s="244">
        <v>0</v>
      </c>
      <c r="BU155" s="244">
        <v>0</v>
      </c>
      <c r="BV155" s="244">
        <v>0</v>
      </c>
      <c r="BW155" s="244">
        <v>0</v>
      </c>
      <c r="BX155" s="244">
        <v>0</v>
      </c>
      <c r="BY155" s="244">
        <v>0</v>
      </c>
      <c r="BZ155" s="244">
        <v>0</v>
      </c>
      <c r="CA155" s="244">
        <v>0</v>
      </c>
      <c r="CB155" s="244">
        <v>0</v>
      </c>
      <c r="CC155" s="244">
        <v>0</v>
      </c>
      <c r="CD155" s="244"/>
      <c r="CE155" s="244">
        <v>0</v>
      </c>
      <c r="CF155" s="244"/>
      <c r="CG155" s="249">
        <v>41306</v>
      </c>
      <c r="CH155" s="245">
        <v>0</v>
      </c>
    </row>
    <row r="156" spans="1:86" x14ac:dyDescent="0.25">
      <c r="A156" s="249">
        <v>41334</v>
      </c>
      <c r="B156" s="244"/>
      <c r="C156" s="244"/>
      <c r="D156" s="244"/>
      <c r="E156" s="244"/>
      <c r="F156" s="244"/>
      <c r="G156" s="244"/>
      <c r="H156" s="244"/>
      <c r="I156" s="244"/>
      <c r="J156" s="244"/>
      <c r="K156" s="244"/>
      <c r="L156" s="244"/>
      <c r="M156" s="244"/>
      <c r="N156" s="244"/>
      <c r="O156" s="249">
        <v>41334</v>
      </c>
      <c r="P156" s="245">
        <v>0</v>
      </c>
      <c r="S156" s="249">
        <v>41334</v>
      </c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9">
        <v>41334</v>
      </c>
      <c r="AH156" s="245">
        <v>0</v>
      </c>
      <c r="AK156" s="249">
        <v>41334</v>
      </c>
      <c r="AL156" s="244"/>
      <c r="AM156" s="244"/>
      <c r="AN156" s="244"/>
      <c r="AO156" s="244"/>
      <c r="AP156" s="244"/>
      <c r="AQ156" s="244"/>
      <c r="AR156" s="244"/>
      <c r="AS156" s="244"/>
      <c r="AT156" s="244"/>
      <c r="AU156" s="244"/>
      <c r="AV156" s="244"/>
      <c r="AW156" s="244"/>
      <c r="AX156" s="244"/>
      <c r="AY156" s="249">
        <v>41334</v>
      </c>
      <c r="AZ156" s="245">
        <v>0</v>
      </c>
      <c r="BB156" s="249">
        <v>41334</v>
      </c>
      <c r="BC156" s="244"/>
      <c r="BD156" s="244"/>
      <c r="BE156" s="244"/>
      <c r="BF156" s="244"/>
      <c r="BG156" s="244"/>
      <c r="BH156" s="244"/>
      <c r="BI156" s="244"/>
      <c r="BJ156" s="244"/>
      <c r="BK156" s="244"/>
      <c r="BL156" s="244"/>
      <c r="BM156" s="244"/>
      <c r="BN156" s="244"/>
      <c r="BO156" s="244"/>
      <c r="BP156" s="249">
        <v>41334</v>
      </c>
      <c r="BQ156" s="245">
        <v>0</v>
      </c>
      <c r="BS156" s="249">
        <v>41334</v>
      </c>
      <c r="BT156" s="244">
        <v>0</v>
      </c>
      <c r="BU156" s="244">
        <v>0</v>
      </c>
      <c r="BV156" s="244">
        <v>0</v>
      </c>
      <c r="BW156" s="244">
        <v>0</v>
      </c>
      <c r="BX156" s="244">
        <v>0</v>
      </c>
      <c r="BY156" s="244">
        <v>0</v>
      </c>
      <c r="BZ156" s="244">
        <v>0</v>
      </c>
      <c r="CA156" s="244">
        <v>0</v>
      </c>
      <c r="CB156" s="244">
        <v>0</v>
      </c>
      <c r="CC156" s="244">
        <v>0</v>
      </c>
      <c r="CD156" s="244"/>
      <c r="CE156" s="244">
        <v>0</v>
      </c>
      <c r="CF156" s="244"/>
      <c r="CG156" s="249">
        <v>41334</v>
      </c>
      <c r="CH156" s="245">
        <v>0</v>
      </c>
    </row>
    <row r="157" spans="1:86" x14ac:dyDescent="0.25">
      <c r="A157" s="249">
        <v>41365</v>
      </c>
      <c r="B157" s="244"/>
      <c r="C157" s="244"/>
      <c r="D157" s="244"/>
      <c r="E157" s="244"/>
      <c r="F157" s="244"/>
      <c r="G157" s="244"/>
      <c r="H157" s="244"/>
      <c r="I157" s="244"/>
      <c r="J157" s="244"/>
      <c r="K157" s="244"/>
      <c r="L157" s="244"/>
      <c r="M157" s="244"/>
      <c r="N157" s="244"/>
      <c r="O157" s="249">
        <v>41365</v>
      </c>
      <c r="P157" s="245">
        <v>0</v>
      </c>
      <c r="S157" s="249">
        <v>41365</v>
      </c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9">
        <v>41365</v>
      </c>
      <c r="AH157" s="245">
        <v>0</v>
      </c>
      <c r="AK157" s="249">
        <v>41365</v>
      </c>
      <c r="AL157" s="244"/>
      <c r="AM157" s="244"/>
      <c r="AN157" s="244"/>
      <c r="AO157" s="244"/>
      <c r="AP157" s="244"/>
      <c r="AQ157" s="244"/>
      <c r="AR157" s="244"/>
      <c r="AS157" s="244"/>
      <c r="AT157" s="244"/>
      <c r="AU157" s="244"/>
      <c r="AV157" s="244"/>
      <c r="AW157" s="244"/>
      <c r="AX157" s="244"/>
      <c r="AY157" s="249">
        <v>41365</v>
      </c>
      <c r="AZ157" s="245">
        <v>0</v>
      </c>
      <c r="BB157" s="249">
        <v>41365</v>
      </c>
      <c r="BC157" s="244"/>
      <c r="BD157" s="244"/>
      <c r="BE157" s="244"/>
      <c r="BF157" s="244"/>
      <c r="BG157" s="244"/>
      <c r="BH157" s="244"/>
      <c r="BI157" s="244"/>
      <c r="BJ157" s="244"/>
      <c r="BK157" s="244"/>
      <c r="BL157" s="244"/>
      <c r="BM157" s="244"/>
      <c r="BN157" s="244"/>
      <c r="BO157" s="244"/>
      <c r="BP157" s="249">
        <v>41365</v>
      </c>
      <c r="BQ157" s="245">
        <v>0</v>
      </c>
      <c r="BS157" s="249">
        <v>41365</v>
      </c>
      <c r="BT157" s="244">
        <v>0</v>
      </c>
      <c r="BU157" s="244">
        <v>0</v>
      </c>
      <c r="BV157" s="244">
        <v>0</v>
      </c>
      <c r="BW157" s="244">
        <v>0</v>
      </c>
      <c r="BX157" s="244">
        <v>0</v>
      </c>
      <c r="BY157" s="244">
        <v>0</v>
      </c>
      <c r="BZ157" s="244">
        <v>0</v>
      </c>
      <c r="CA157" s="244">
        <v>0</v>
      </c>
      <c r="CB157" s="244">
        <v>0</v>
      </c>
      <c r="CC157" s="244">
        <v>0</v>
      </c>
      <c r="CD157" s="244"/>
      <c r="CE157" s="244">
        <v>0</v>
      </c>
      <c r="CF157" s="244"/>
      <c r="CG157" s="249">
        <v>41365</v>
      </c>
      <c r="CH157" s="245">
        <v>0</v>
      </c>
    </row>
    <row r="158" spans="1:86" x14ac:dyDescent="0.25">
      <c r="A158" s="249">
        <v>41395</v>
      </c>
      <c r="B158" s="244"/>
      <c r="C158" s="244"/>
      <c r="D158" s="244"/>
      <c r="E158" s="244"/>
      <c r="F158" s="244"/>
      <c r="G158" s="244"/>
      <c r="H158" s="244"/>
      <c r="I158" s="244"/>
      <c r="J158" s="244"/>
      <c r="K158" s="244"/>
      <c r="L158" s="244"/>
      <c r="M158" s="244"/>
      <c r="N158" s="244"/>
      <c r="O158" s="249">
        <v>41395</v>
      </c>
      <c r="P158" s="245">
        <v>0</v>
      </c>
      <c r="S158" s="249">
        <v>41395</v>
      </c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9">
        <v>41395</v>
      </c>
      <c r="AH158" s="245">
        <v>0</v>
      </c>
      <c r="AK158" s="249">
        <v>41395</v>
      </c>
      <c r="AL158" s="244"/>
      <c r="AM158" s="244"/>
      <c r="AN158" s="244"/>
      <c r="AO158" s="244"/>
      <c r="AP158" s="244"/>
      <c r="AQ158" s="244"/>
      <c r="AR158" s="244"/>
      <c r="AS158" s="244"/>
      <c r="AT158" s="244"/>
      <c r="AU158" s="244"/>
      <c r="AV158" s="244"/>
      <c r="AW158" s="244"/>
      <c r="AX158" s="244"/>
      <c r="AY158" s="249">
        <v>41395</v>
      </c>
      <c r="AZ158" s="245">
        <v>0</v>
      </c>
      <c r="BB158" s="249">
        <v>41395</v>
      </c>
      <c r="BC158" s="244"/>
      <c r="BD158" s="244"/>
      <c r="BE158" s="244"/>
      <c r="BF158" s="244"/>
      <c r="BG158" s="244"/>
      <c r="BH158" s="244"/>
      <c r="BI158" s="244"/>
      <c r="BJ158" s="244"/>
      <c r="BK158" s="244"/>
      <c r="BL158" s="244"/>
      <c r="BM158" s="244"/>
      <c r="BN158" s="244"/>
      <c r="BO158" s="244"/>
      <c r="BP158" s="249">
        <v>41395</v>
      </c>
      <c r="BQ158" s="245">
        <v>0</v>
      </c>
      <c r="BS158" s="249">
        <v>41395</v>
      </c>
      <c r="BT158" s="244">
        <v>0</v>
      </c>
      <c r="BU158" s="244">
        <v>0</v>
      </c>
      <c r="BV158" s="244">
        <v>0</v>
      </c>
      <c r="BW158" s="244">
        <v>0</v>
      </c>
      <c r="BX158" s="244">
        <v>0</v>
      </c>
      <c r="BY158" s="244">
        <v>0</v>
      </c>
      <c r="BZ158" s="244">
        <v>0</v>
      </c>
      <c r="CA158" s="244">
        <v>0</v>
      </c>
      <c r="CB158" s="244">
        <v>0</v>
      </c>
      <c r="CC158" s="244">
        <v>0</v>
      </c>
      <c r="CD158" s="244"/>
      <c r="CE158" s="244">
        <v>0</v>
      </c>
      <c r="CF158" s="244"/>
      <c r="CG158" s="249">
        <v>41395</v>
      </c>
      <c r="CH158" s="245">
        <v>0</v>
      </c>
    </row>
    <row r="159" spans="1:86" x14ac:dyDescent="0.25">
      <c r="A159" s="249">
        <v>41426</v>
      </c>
      <c r="B159" s="244"/>
      <c r="C159" s="244"/>
      <c r="D159" s="244"/>
      <c r="E159" s="244"/>
      <c r="F159" s="244"/>
      <c r="G159" s="244"/>
      <c r="H159" s="244"/>
      <c r="I159" s="244"/>
      <c r="J159" s="244"/>
      <c r="K159" s="244"/>
      <c r="L159" s="244"/>
      <c r="M159" s="244"/>
      <c r="N159" s="244"/>
      <c r="O159" s="249">
        <v>41426</v>
      </c>
      <c r="P159" s="245">
        <v>0</v>
      </c>
      <c r="S159" s="249">
        <v>41426</v>
      </c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9">
        <v>41426</v>
      </c>
      <c r="AH159" s="245">
        <v>0</v>
      </c>
      <c r="AK159" s="249">
        <v>41426</v>
      </c>
      <c r="AL159" s="244"/>
      <c r="AM159" s="244"/>
      <c r="AN159" s="244"/>
      <c r="AO159" s="244"/>
      <c r="AP159" s="244"/>
      <c r="AQ159" s="244"/>
      <c r="AR159" s="244"/>
      <c r="AS159" s="244"/>
      <c r="AT159" s="244"/>
      <c r="AU159" s="244"/>
      <c r="AV159" s="244"/>
      <c r="AW159" s="244"/>
      <c r="AX159" s="244"/>
      <c r="AY159" s="249">
        <v>41426</v>
      </c>
      <c r="AZ159" s="245">
        <v>0</v>
      </c>
      <c r="BB159" s="249">
        <v>41426</v>
      </c>
      <c r="BC159" s="244"/>
      <c r="BD159" s="244"/>
      <c r="BE159" s="244"/>
      <c r="BF159" s="244"/>
      <c r="BG159" s="244"/>
      <c r="BH159" s="244"/>
      <c r="BI159" s="244"/>
      <c r="BJ159" s="244"/>
      <c r="BK159" s="244"/>
      <c r="BL159" s="244"/>
      <c r="BM159" s="244"/>
      <c r="BN159" s="244"/>
      <c r="BO159" s="244"/>
      <c r="BP159" s="249">
        <v>41426</v>
      </c>
      <c r="BQ159" s="245">
        <v>0</v>
      </c>
      <c r="BS159" s="249">
        <v>41426</v>
      </c>
      <c r="BT159" s="244">
        <v>0</v>
      </c>
      <c r="BU159" s="244">
        <v>0</v>
      </c>
      <c r="BV159" s="244">
        <v>0</v>
      </c>
      <c r="BW159" s="244">
        <v>0</v>
      </c>
      <c r="BX159" s="244">
        <v>0</v>
      </c>
      <c r="BY159" s="244">
        <v>0</v>
      </c>
      <c r="BZ159" s="244">
        <v>0</v>
      </c>
      <c r="CA159" s="244">
        <v>0</v>
      </c>
      <c r="CB159" s="244">
        <v>0</v>
      </c>
      <c r="CC159" s="244">
        <v>0</v>
      </c>
      <c r="CD159" s="244"/>
      <c r="CE159" s="244">
        <v>0</v>
      </c>
      <c r="CF159" s="244"/>
      <c r="CG159" s="249">
        <v>41426</v>
      </c>
      <c r="CH159" s="245">
        <v>0</v>
      </c>
    </row>
    <row r="160" spans="1:86" x14ac:dyDescent="0.25">
      <c r="A160" s="249">
        <v>41456</v>
      </c>
      <c r="B160" s="244"/>
      <c r="C160" s="244"/>
      <c r="D160" s="244"/>
      <c r="E160" s="244"/>
      <c r="F160" s="244"/>
      <c r="G160" s="244"/>
      <c r="H160" s="244"/>
      <c r="I160" s="244"/>
      <c r="J160" s="244"/>
      <c r="K160" s="244"/>
      <c r="L160" s="244"/>
      <c r="M160" s="244"/>
      <c r="N160" s="244"/>
      <c r="O160" s="249">
        <v>41456</v>
      </c>
      <c r="P160" s="245">
        <v>0</v>
      </c>
      <c r="S160" s="249">
        <v>41456</v>
      </c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9">
        <v>41456</v>
      </c>
      <c r="AH160" s="245">
        <v>0</v>
      </c>
      <c r="AK160" s="249">
        <v>41456</v>
      </c>
      <c r="AL160" s="244"/>
      <c r="AM160" s="244"/>
      <c r="AN160" s="244"/>
      <c r="AO160" s="244"/>
      <c r="AP160" s="244"/>
      <c r="AQ160" s="244"/>
      <c r="AR160" s="244"/>
      <c r="AS160" s="244"/>
      <c r="AT160" s="244"/>
      <c r="AU160" s="244"/>
      <c r="AV160" s="244"/>
      <c r="AW160" s="244"/>
      <c r="AX160" s="244"/>
      <c r="AY160" s="249">
        <v>41456</v>
      </c>
      <c r="AZ160" s="245">
        <v>0</v>
      </c>
      <c r="BB160" s="249">
        <v>41456</v>
      </c>
      <c r="BC160" s="244"/>
      <c r="BD160" s="244"/>
      <c r="BE160" s="244"/>
      <c r="BF160" s="244"/>
      <c r="BG160" s="244"/>
      <c r="BH160" s="244"/>
      <c r="BI160" s="244"/>
      <c r="BJ160" s="244"/>
      <c r="BK160" s="244"/>
      <c r="BL160" s="244"/>
      <c r="BM160" s="244"/>
      <c r="BN160" s="244"/>
      <c r="BO160" s="244"/>
      <c r="BP160" s="249">
        <v>41456</v>
      </c>
      <c r="BQ160" s="245">
        <v>0</v>
      </c>
      <c r="BS160" s="249">
        <v>41456</v>
      </c>
      <c r="BT160" s="244">
        <v>0</v>
      </c>
      <c r="BU160" s="244">
        <v>0</v>
      </c>
      <c r="BV160" s="244">
        <v>0</v>
      </c>
      <c r="BW160" s="244">
        <v>0</v>
      </c>
      <c r="BX160" s="244">
        <v>0</v>
      </c>
      <c r="BY160" s="244">
        <v>0</v>
      </c>
      <c r="BZ160" s="244">
        <v>0</v>
      </c>
      <c r="CA160" s="244">
        <v>0</v>
      </c>
      <c r="CB160" s="244">
        <v>0</v>
      </c>
      <c r="CC160" s="244">
        <v>0</v>
      </c>
      <c r="CD160" s="244"/>
      <c r="CE160" s="244">
        <v>0</v>
      </c>
      <c r="CF160" s="244"/>
      <c r="CG160" s="249">
        <v>41456</v>
      </c>
      <c r="CH160" s="245">
        <v>0</v>
      </c>
    </row>
    <row r="161" spans="1:86" x14ac:dyDescent="0.25">
      <c r="A161" s="249">
        <v>41487</v>
      </c>
      <c r="B161" s="244"/>
      <c r="C161" s="244"/>
      <c r="D161" s="244"/>
      <c r="E161" s="244"/>
      <c r="F161" s="244"/>
      <c r="G161" s="244"/>
      <c r="H161" s="244"/>
      <c r="I161" s="244"/>
      <c r="J161" s="244"/>
      <c r="K161" s="244"/>
      <c r="L161" s="244"/>
      <c r="M161" s="244"/>
      <c r="N161" s="244"/>
      <c r="O161" s="249">
        <v>41487</v>
      </c>
      <c r="P161" s="245">
        <v>0</v>
      </c>
      <c r="S161" s="249">
        <v>41487</v>
      </c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9">
        <v>41487</v>
      </c>
      <c r="AH161" s="245">
        <v>0</v>
      </c>
      <c r="AK161" s="249">
        <v>41487</v>
      </c>
      <c r="AL161" s="244"/>
      <c r="AM161" s="244"/>
      <c r="AN161" s="244"/>
      <c r="AO161" s="244"/>
      <c r="AP161" s="244"/>
      <c r="AQ161" s="244"/>
      <c r="AR161" s="244"/>
      <c r="AS161" s="244"/>
      <c r="AT161" s="244"/>
      <c r="AU161" s="244"/>
      <c r="AV161" s="244"/>
      <c r="AW161" s="244"/>
      <c r="AX161" s="244"/>
      <c r="AY161" s="249">
        <v>41487</v>
      </c>
      <c r="AZ161" s="245">
        <v>0</v>
      </c>
      <c r="BB161" s="249">
        <v>41487</v>
      </c>
      <c r="BC161" s="244"/>
      <c r="BD161" s="244"/>
      <c r="BE161" s="244"/>
      <c r="BF161" s="244"/>
      <c r="BG161" s="244"/>
      <c r="BH161" s="244"/>
      <c r="BI161" s="244"/>
      <c r="BJ161" s="244"/>
      <c r="BK161" s="244"/>
      <c r="BL161" s="244"/>
      <c r="BM161" s="244"/>
      <c r="BN161" s="244"/>
      <c r="BO161" s="244"/>
      <c r="BP161" s="249">
        <v>41487</v>
      </c>
      <c r="BQ161" s="245">
        <v>0</v>
      </c>
      <c r="BS161" s="249">
        <v>41487</v>
      </c>
      <c r="BT161" s="244">
        <v>0</v>
      </c>
      <c r="BU161" s="244">
        <v>0</v>
      </c>
      <c r="BV161" s="244">
        <v>0</v>
      </c>
      <c r="BW161" s="244">
        <v>0</v>
      </c>
      <c r="BX161" s="244">
        <v>0</v>
      </c>
      <c r="BY161" s="244">
        <v>0</v>
      </c>
      <c r="BZ161" s="244">
        <v>0</v>
      </c>
      <c r="CA161" s="244">
        <v>0</v>
      </c>
      <c r="CB161" s="244">
        <v>0</v>
      </c>
      <c r="CC161" s="244">
        <v>0</v>
      </c>
      <c r="CD161" s="244"/>
      <c r="CE161" s="244">
        <v>0</v>
      </c>
      <c r="CF161" s="244"/>
      <c r="CG161" s="249">
        <v>41487</v>
      </c>
      <c r="CH161" s="245">
        <v>0</v>
      </c>
    </row>
    <row r="162" spans="1:86" x14ac:dyDescent="0.25">
      <c r="A162" s="249">
        <v>41518</v>
      </c>
      <c r="B162" s="244"/>
      <c r="C162" s="244"/>
      <c r="D162" s="244"/>
      <c r="E162" s="244"/>
      <c r="F162" s="244"/>
      <c r="G162" s="244"/>
      <c r="H162" s="244"/>
      <c r="I162" s="244"/>
      <c r="J162" s="244"/>
      <c r="K162" s="244"/>
      <c r="L162" s="244"/>
      <c r="M162" s="244"/>
      <c r="N162" s="244"/>
      <c r="O162" s="249">
        <v>41518</v>
      </c>
      <c r="P162" s="245">
        <v>0</v>
      </c>
      <c r="S162" s="249">
        <v>41518</v>
      </c>
      <c r="T162" s="244"/>
      <c r="U162" s="244"/>
      <c r="V162" s="244"/>
      <c r="W162" s="244"/>
      <c r="X162" s="244"/>
      <c r="Y162" s="244"/>
      <c r="Z162" s="244"/>
      <c r="AA162" s="244"/>
      <c r="AB162" s="244"/>
      <c r="AC162" s="244"/>
      <c r="AD162" s="244"/>
      <c r="AE162" s="244"/>
      <c r="AF162" s="244"/>
      <c r="AG162" s="249">
        <v>41518</v>
      </c>
      <c r="AH162" s="245">
        <v>0</v>
      </c>
      <c r="AK162" s="249">
        <v>41518</v>
      </c>
      <c r="AL162" s="244"/>
      <c r="AM162" s="244"/>
      <c r="AN162" s="244"/>
      <c r="AO162" s="244"/>
      <c r="AP162" s="244"/>
      <c r="AQ162" s="244"/>
      <c r="AR162" s="244"/>
      <c r="AS162" s="244"/>
      <c r="AT162" s="244"/>
      <c r="AU162" s="244"/>
      <c r="AV162" s="244"/>
      <c r="AW162" s="244"/>
      <c r="AX162" s="244"/>
      <c r="AY162" s="249">
        <v>41518</v>
      </c>
      <c r="AZ162" s="245">
        <v>0</v>
      </c>
      <c r="BB162" s="249">
        <v>41518</v>
      </c>
      <c r="BC162" s="244"/>
      <c r="BD162" s="244"/>
      <c r="BE162" s="244"/>
      <c r="BF162" s="244"/>
      <c r="BG162" s="244"/>
      <c r="BH162" s="244"/>
      <c r="BI162" s="244"/>
      <c r="BJ162" s="244"/>
      <c r="BK162" s="244"/>
      <c r="BL162" s="244"/>
      <c r="BM162" s="244"/>
      <c r="BN162" s="244"/>
      <c r="BO162" s="244"/>
      <c r="BP162" s="249">
        <v>41518</v>
      </c>
      <c r="BQ162" s="245">
        <v>0</v>
      </c>
      <c r="BS162" s="249">
        <v>41518</v>
      </c>
      <c r="BT162" s="244">
        <v>0</v>
      </c>
      <c r="BU162" s="244">
        <v>0</v>
      </c>
      <c r="BV162" s="244">
        <v>0</v>
      </c>
      <c r="BW162" s="244">
        <v>0</v>
      </c>
      <c r="BX162" s="244">
        <v>0</v>
      </c>
      <c r="BY162" s="244">
        <v>0</v>
      </c>
      <c r="BZ162" s="244">
        <v>0</v>
      </c>
      <c r="CA162" s="244">
        <v>0</v>
      </c>
      <c r="CB162" s="244">
        <v>0</v>
      </c>
      <c r="CC162" s="244">
        <v>0</v>
      </c>
      <c r="CD162" s="244"/>
      <c r="CE162" s="244">
        <v>0</v>
      </c>
      <c r="CF162" s="244"/>
      <c r="CG162" s="249">
        <v>41518</v>
      </c>
      <c r="CH162" s="245">
        <v>0</v>
      </c>
    </row>
    <row r="163" spans="1:86" x14ac:dyDescent="0.25">
      <c r="A163" s="249">
        <v>41548</v>
      </c>
      <c r="B163" s="244"/>
      <c r="C163" s="244"/>
      <c r="D163" s="244"/>
      <c r="E163" s="244"/>
      <c r="F163" s="244"/>
      <c r="G163" s="244"/>
      <c r="H163" s="244"/>
      <c r="I163" s="244"/>
      <c r="J163" s="244"/>
      <c r="K163" s="244"/>
      <c r="L163" s="244"/>
      <c r="M163" s="244"/>
      <c r="N163" s="244"/>
      <c r="O163" s="249">
        <v>41548</v>
      </c>
      <c r="P163" s="245">
        <v>0</v>
      </c>
      <c r="S163" s="249">
        <v>41548</v>
      </c>
      <c r="T163" s="244"/>
      <c r="U163" s="244"/>
      <c r="V163" s="244"/>
      <c r="W163" s="244"/>
      <c r="X163" s="244"/>
      <c r="Y163" s="244"/>
      <c r="Z163" s="244"/>
      <c r="AA163" s="244"/>
      <c r="AB163" s="244"/>
      <c r="AC163" s="244"/>
      <c r="AD163" s="244"/>
      <c r="AE163" s="244"/>
      <c r="AF163" s="244"/>
      <c r="AG163" s="249">
        <v>41548</v>
      </c>
      <c r="AH163" s="245">
        <v>0</v>
      </c>
      <c r="AK163" s="249">
        <v>41548</v>
      </c>
      <c r="AL163" s="244"/>
      <c r="AM163" s="244"/>
      <c r="AN163" s="244"/>
      <c r="AO163" s="244"/>
      <c r="AP163" s="244"/>
      <c r="AQ163" s="244"/>
      <c r="AR163" s="244"/>
      <c r="AS163" s="244"/>
      <c r="AT163" s="244"/>
      <c r="AU163" s="244"/>
      <c r="AV163" s="244"/>
      <c r="AW163" s="244"/>
      <c r="AX163" s="244"/>
      <c r="AY163" s="249">
        <v>41548</v>
      </c>
      <c r="AZ163" s="245">
        <v>0</v>
      </c>
      <c r="BB163" s="249">
        <v>41548</v>
      </c>
      <c r="BC163" s="244"/>
      <c r="BD163" s="244"/>
      <c r="BE163" s="244"/>
      <c r="BF163" s="244"/>
      <c r="BG163" s="244"/>
      <c r="BH163" s="244"/>
      <c r="BI163" s="244"/>
      <c r="BJ163" s="244"/>
      <c r="BK163" s="244"/>
      <c r="BL163" s="244"/>
      <c r="BM163" s="244"/>
      <c r="BN163" s="244"/>
      <c r="BO163" s="244"/>
      <c r="BP163" s="249">
        <v>41548</v>
      </c>
      <c r="BQ163" s="245">
        <v>0</v>
      </c>
      <c r="BS163" s="249">
        <v>41548</v>
      </c>
      <c r="BT163" s="244">
        <v>0</v>
      </c>
      <c r="BU163" s="244">
        <v>0</v>
      </c>
      <c r="BV163" s="244">
        <v>0</v>
      </c>
      <c r="BW163" s="244">
        <v>0</v>
      </c>
      <c r="BX163" s="244">
        <v>0</v>
      </c>
      <c r="BY163" s="244">
        <v>0</v>
      </c>
      <c r="BZ163" s="244">
        <v>0</v>
      </c>
      <c r="CA163" s="244">
        <v>0</v>
      </c>
      <c r="CB163" s="244">
        <v>0</v>
      </c>
      <c r="CC163" s="244">
        <v>0</v>
      </c>
      <c r="CD163" s="244"/>
      <c r="CE163" s="244">
        <v>0</v>
      </c>
      <c r="CF163" s="244"/>
      <c r="CG163" s="249">
        <v>41548</v>
      </c>
      <c r="CH163" s="245">
        <v>0</v>
      </c>
    </row>
    <row r="164" spans="1:86" x14ac:dyDescent="0.25">
      <c r="A164" s="249">
        <v>41579</v>
      </c>
      <c r="B164" s="244"/>
      <c r="C164" s="244"/>
      <c r="D164" s="244"/>
      <c r="E164" s="244"/>
      <c r="F164" s="244"/>
      <c r="G164" s="244"/>
      <c r="H164" s="244"/>
      <c r="I164" s="244"/>
      <c r="J164" s="244"/>
      <c r="K164" s="244"/>
      <c r="L164" s="244"/>
      <c r="M164" s="244"/>
      <c r="N164" s="244"/>
      <c r="O164" s="249">
        <v>41579</v>
      </c>
      <c r="P164" s="245">
        <v>0</v>
      </c>
      <c r="S164" s="249">
        <v>41579</v>
      </c>
      <c r="T164" s="244"/>
      <c r="U164" s="244"/>
      <c r="V164" s="244"/>
      <c r="W164" s="244"/>
      <c r="X164" s="244"/>
      <c r="Y164" s="244"/>
      <c r="Z164" s="244"/>
      <c r="AA164" s="244"/>
      <c r="AB164" s="244"/>
      <c r="AC164" s="244"/>
      <c r="AD164" s="244"/>
      <c r="AE164" s="244"/>
      <c r="AF164" s="244"/>
      <c r="AG164" s="249">
        <v>41579</v>
      </c>
      <c r="AH164" s="245">
        <v>0</v>
      </c>
      <c r="AK164" s="249">
        <v>41579</v>
      </c>
      <c r="AL164" s="244"/>
      <c r="AM164" s="244"/>
      <c r="AN164" s="244"/>
      <c r="AO164" s="244"/>
      <c r="AP164" s="244"/>
      <c r="AQ164" s="244"/>
      <c r="AR164" s="244"/>
      <c r="AS164" s="244"/>
      <c r="AT164" s="244"/>
      <c r="AU164" s="244"/>
      <c r="AV164" s="244"/>
      <c r="AW164" s="244"/>
      <c r="AX164" s="244"/>
      <c r="AY164" s="249">
        <v>41579</v>
      </c>
      <c r="AZ164" s="245">
        <v>0</v>
      </c>
      <c r="BB164" s="249">
        <v>41579</v>
      </c>
      <c r="BC164" s="244"/>
      <c r="BD164" s="244"/>
      <c r="BE164" s="244"/>
      <c r="BF164" s="244"/>
      <c r="BG164" s="244"/>
      <c r="BH164" s="244"/>
      <c r="BI164" s="244"/>
      <c r="BJ164" s="244"/>
      <c r="BK164" s="244"/>
      <c r="BL164" s="244"/>
      <c r="BM164" s="244"/>
      <c r="BN164" s="244"/>
      <c r="BO164" s="244"/>
      <c r="BP164" s="249">
        <v>41579</v>
      </c>
      <c r="BQ164" s="245">
        <v>0</v>
      </c>
      <c r="BS164" s="249">
        <v>41579</v>
      </c>
      <c r="BT164" s="244">
        <v>0</v>
      </c>
      <c r="BU164" s="244">
        <v>0</v>
      </c>
      <c r="BV164" s="244">
        <v>0</v>
      </c>
      <c r="BW164" s="244">
        <v>0</v>
      </c>
      <c r="BX164" s="244">
        <v>0</v>
      </c>
      <c r="BY164" s="244">
        <v>0</v>
      </c>
      <c r="BZ164" s="244">
        <v>0</v>
      </c>
      <c r="CA164" s="244">
        <v>0</v>
      </c>
      <c r="CB164" s="244">
        <v>0</v>
      </c>
      <c r="CC164" s="244">
        <v>0</v>
      </c>
      <c r="CD164" s="244"/>
      <c r="CE164" s="244">
        <v>0</v>
      </c>
      <c r="CF164" s="244"/>
      <c r="CG164" s="249">
        <v>41579</v>
      </c>
      <c r="CH164" s="245">
        <v>0</v>
      </c>
    </row>
    <row r="165" spans="1:86" ht="13.8" thickBot="1" x14ac:dyDescent="0.3">
      <c r="A165" s="250">
        <v>41609</v>
      </c>
      <c r="B165" s="244"/>
      <c r="C165" s="244"/>
      <c r="D165" s="244"/>
      <c r="E165" s="244"/>
      <c r="F165" s="244"/>
      <c r="G165" s="244"/>
      <c r="H165" s="244"/>
      <c r="I165" s="244"/>
      <c r="J165" s="244"/>
      <c r="K165" s="244"/>
      <c r="L165" s="244"/>
      <c r="M165" s="244"/>
      <c r="N165" s="244"/>
      <c r="O165" s="250">
        <v>41609</v>
      </c>
      <c r="P165" s="245">
        <v>0</v>
      </c>
      <c r="S165" s="250">
        <v>41609</v>
      </c>
      <c r="T165" s="244"/>
      <c r="U165" s="244"/>
      <c r="V165" s="244"/>
      <c r="W165" s="244"/>
      <c r="X165" s="244"/>
      <c r="Y165" s="244"/>
      <c r="Z165" s="244"/>
      <c r="AA165" s="244"/>
      <c r="AB165" s="244"/>
      <c r="AC165" s="244"/>
      <c r="AD165" s="244"/>
      <c r="AE165" s="244"/>
      <c r="AF165" s="244"/>
      <c r="AG165" s="250">
        <v>41609</v>
      </c>
      <c r="AH165" s="245">
        <v>0</v>
      </c>
      <c r="AK165" s="250">
        <v>41609</v>
      </c>
      <c r="AL165" s="244"/>
      <c r="AM165" s="244"/>
      <c r="AN165" s="244"/>
      <c r="AO165" s="244"/>
      <c r="AP165" s="244"/>
      <c r="AQ165" s="244"/>
      <c r="AR165" s="244"/>
      <c r="AS165" s="244"/>
      <c r="AT165" s="244"/>
      <c r="AU165" s="244"/>
      <c r="AV165" s="244"/>
      <c r="AW165" s="244"/>
      <c r="AX165" s="244"/>
      <c r="AY165" s="250">
        <v>41609</v>
      </c>
      <c r="AZ165" s="245">
        <v>0</v>
      </c>
      <c r="BB165" s="250">
        <v>41609</v>
      </c>
      <c r="BC165" s="244"/>
      <c r="BD165" s="244"/>
      <c r="BE165" s="244"/>
      <c r="BF165" s="244"/>
      <c r="BG165" s="244"/>
      <c r="BH165" s="244"/>
      <c r="BI165" s="244"/>
      <c r="BJ165" s="244"/>
      <c r="BK165" s="244"/>
      <c r="BL165" s="244"/>
      <c r="BM165" s="244"/>
      <c r="BN165" s="244"/>
      <c r="BO165" s="244"/>
      <c r="BP165" s="250">
        <v>41609</v>
      </c>
      <c r="BQ165" s="245">
        <v>0</v>
      </c>
      <c r="BS165" s="250">
        <v>41609</v>
      </c>
      <c r="BT165" s="244">
        <v>0</v>
      </c>
      <c r="BU165" s="244">
        <v>0</v>
      </c>
      <c r="BV165" s="244">
        <v>0</v>
      </c>
      <c r="BW165" s="244">
        <v>0</v>
      </c>
      <c r="BX165" s="244">
        <v>0</v>
      </c>
      <c r="BY165" s="244">
        <v>0</v>
      </c>
      <c r="BZ165" s="244">
        <v>0</v>
      </c>
      <c r="CA165" s="244">
        <v>0</v>
      </c>
      <c r="CB165" s="244">
        <v>0</v>
      </c>
      <c r="CC165" s="244">
        <v>0</v>
      </c>
      <c r="CD165" s="244"/>
      <c r="CE165" s="244">
        <v>0</v>
      </c>
      <c r="CF165" s="244"/>
      <c r="CG165" s="250">
        <v>41609</v>
      </c>
      <c r="CH165" s="245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7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32" sqref="G32"/>
    </sheetView>
  </sheetViews>
  <sheetFormatPr defaultColWidth="9.109375" defaultRowHeight="10.199999999999999" x14ac:dyDescent="0.2"/>
  <cols>
    <col min="1" max="1" width="9.109375" style="122"/>
    <col min="2" max="2" width="6.6640625" style="122" customWidth="1"/>
    <col min="3" max="3" width="15.6640625" style="188" customWidth="1"/>
    <col min="4" max="4" width="9.109375" style="195"/>
    <col min="5" max="6" width="9.109375" style="122"/>
    <col min="7" max="7" width="9.109375" style="201"/>
    <col min="8" max="10" width="9.109375" style="122"/>
    <col min="11" max="11" width="18" style="122" bestFit="1" customWidth="1"/>
    <col min="12" max="82" width="9.109375" style="122"/>
    <col min="83" max="16384" width="9.109375" style="89"/>
  </cols>
  <sheetData>
    <row r="1" spans="1:82" ht="10.8" thickBot="1" x14ac:dyDescent="0.25">
      <c r="A1" s="122">
        <v>1.83</v>
      </c>
      <c r="AA1" s="124" t="s">
        <v>122</v>
      </c>
      <c r="AG1" s="124" t="s">
        <v>123</v>
      </c>
      <c r="AM1" s="124" t="s">
        <v>124</v>
      </c>
    </row>
    <row r="2" spans="1:82" ht="10.8" thickTop="1" x14ac:dyDescent="0.2">
      <c r="M2" s="122">
        <v>1</v>
      </c>
      <c r="N2" s="122">
        <v>2</v>
      </c>
      <c r="O2" s="122">
        <v>3</v>
      </c>
      <c r="P2" s="122">
        <v>5</v>
      </c>
      <c r="Q2" s="122">
        <v>4</v>
      </c>
      <c r="AA2" s="88" t="s">
        <v>208</v>
      </c>
      <c r="AB2" s="88" t="s">
        <v>202</v>
      </c>
      <c r="AC2" s="88" t="s">
        <v>165</v>
      </c>
      <c r="AD2" s="88" t="s">
        <v>164</v>
      </c>
      <c r="AE2" s="88" t="s">
        <v>209</v>
      </c>
      <c r="AF2" s="88"/>
      <c r="AG2" s="88" t="s">
        <v>208</v>
      </c>
      <c r="AH2" s="88" t="s">
        <v>202</v>
      </c>
      <c r="AI2" s="88" t="s">
        <v>165</v>
      </c>
      <c r="AJ2" s="88" t="s">
        <v>164</v>
      </c>
      <c r="AK2" s="88" t="s">
        <v>209</v>
      </c>
      <c r="AL2" s="88"/>
      <c r="AM2" s="88" t="s">
        <v>208</v>
      </c>
      <c r="AN2" s="88" t="s">
        <v>202</v>
      </c>
      <c r="AO2" s="88" t="s">
        <v>165</v>
      </c>
      <c r="AP2" s="88" t="s">
        <v>164</v>
      </c>
      <c r="AQ2" s="88" t="s">
        <v>209</v>
      </c>
      <c r="AR2" s="88"/>
      <c r="AS2" s="88"/>
      <c r="AT2" s="88"/>
      <c r="AU2" s="88"/>
      <c r="AV2" s="88"/>
      <c r="AW2" s="88"/>
    </row>
    <row r="3" spans="1:82" s="121" customFormat="1" ht="10.8" thickBot="1" x14ac:dyDescent="0.25">
      <c r="A3" s="123" t="s">
        <v>102</v>
      </c>
      <c r="B3" s="123" t="s">
        <v>243</v>
      </c>
      <c r="C3" s="123" t="s">
        <v>121</v>
      </c>
      <c r="D3" s="196" t="s">
        <v>212</v>
      </c>
      <c r="E3" s="123" t="s">
        <v>244</v>
      </c>
      <c r="F3" s="123" t="s">
        <v>119</v>
      </c>
      <c r="G3" s="202" t="s">
        <v>104</v>
      </c>
      <c r="H3" s="123" t="s">
        <v>106</v>
      </c>
      <c r="I3" s="123" t="s">
        <v>107</v>
      </c>
      <c r="J3" s="123" t="s">
        <v>105</v>
      </c>
      <c r="K3" s="123" t="s">
        <v>120</v>
      </c>
      <c r="L3" s="123" t="s">
        <v>109</v>
      </c>
      <c r="M3" s="124" t="s">
        <v>110</v>
      </c>
      <c r="N3" s="124" t="s">
        <v>85</v>
      </c>
      <c r="O3" s="124" t="s">
        <v>101</v>
      </c>
      <c r="P3" s="124" t="s">
        <v>99</v>
      </c>
      <c r="Q3" s="124" t="s">
        <v>100</v>
      </c>
      <c r="R3" s="124"/>
      <c r="S3" s="124" t="s">
        <v>122</v>
      </c>
      <c r="T3" s="124" t="s">
        <v>123</v>
      </c>
      <c r="U3" s="124" t="s">
        <v>124</v>
      </c>
      <c r="V3" s="124" t="s">
        <v>125</v>
      </c>
      <c r="W3" s="125"/>
      <c r="X3" s="123" t="s">
        <v>108</v>
      </c>
      <c r="Y3" s="123" t="s">
        <v>103</v>
      </c>
      <c r="Z3" s="125"/>
      <c r="AA3" s="152" t="str">
        <f>CONCATENATE(AA2," ",AA1)</f>
        <v>NY NET DELTA</v>
      </c>
      <c r="AB3" s="152" t="str">
        <f>CONCATENATE(AB2," ",AA1)</f>
        <v>EAST NET DELTA</v>
      </c>
      <c r="AC3" s="152" t="str">
        <f>CONCATENATE(AC2," ",AA1)</f>
        <v>CENTRAL NET DELTA</v>
      </c>
      <c r="AD3" s="152" t="str">
        <f>CONCATENATE(AD2," ",AA1)</f>
        <v>WEST NET DELTA</v>
      </c>
      <c r="AE3" s="152" t="str">
        <f>CONCATENATE(AE2," ",AA1)</f>
        <v>TEXAS NET DELTA</v>
      </c>
      <c r="AF3" s="125"/>
      <c r="AG3" s="152" t="str">
        <f>CONCATENATE(AG2," ",AG1)</f>
        <v>NY NET GAMMA</v>
      </c>
      <c r="AH3" s="152" t="str">
        <f>CONCATENATE(AH2," ",AG1)</f>
        <v>EAST NET GAMMA</v>
      </c>
      <c r="AI3" s="152" t="str">
        <f>CONCATENATE(AI2," ",AG1)</f>
        <v>CENTRAL NET GAMMA</v>
      </c>
      <c r="AJ3" s="152" t="str">
        <f>CONCATENATE(AJ2," ",AG1)</f>
        <v>WEST NET GAMMA</v>
      </c>
      <c r="AK3" s="152" t="str">
        <f>CONCATENATE(AK2," ",AG1)</f>
        <v>TEXAS NET GAMMA</v>
      </c>
      <c r="AL3" s="125"/>
      <c r="AM3" s="152" t="str">
        <f>CONCATENATE(AM2," ",AM1)</f>
        <v>NY NET VEGA</v>
      </c>
      <c r="AN3" s="152" t="str">
        <f>CONCATENATE(AN2," ",AM1)</f>
        <v>EAST NET VEGA</v>
      </c>
      <c r="AO3" s="152" t="str">
        <f>CONCATENATE(AO2," ",AM1)</f>
        <v>CENTRAL NET VEGA</v>
      </c>
      <c r="AP3" s="152" t="str">
        <f>CONCATENATE(AP2," ",AM1)</f>
        <v>WEST NET VEGA</v>
      </c>
      <c r="AQ3" s="152" t="str">
        <f>CONCATENATE(AQ2," ",AM1)</f>
        <v>TEXAS NET VEGA</v>
      </c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</row>
    <row r="4" spans="1:82" ht="10.8" thickTop="1" x14ac:dyDescent="0.2">
      <c r="A4" s="87">
        <v>36770</v>
      </c>
      <c r="B4" s="197">
        <v>0.44500000000000001</v>
      </c>
      <c r="D4" s="197"/>
      <c r="E4" s="199">
        <f t="shared" ref="E4:E9" si="0">(M4-B4)*F4*10000</f>
        <v>0</v>
      </c>
      <c r="F4" s="127"/>
      <c r="G4" s="203">
        <v>-0.14749999999999999</v>
      </c>
      <c r="H4" s="128">
        <v>1</v>
      </c>
      <c r="I4" s="129">
        <v>4.6399999999999997</v>
      </c>
      <c r="J4" s="128" t="e">
        <f t="shared" ref="J4:J9" si="1">VLOOKUP($A4,PARAMS,2,FALSE)+G4</f>
        <v>#N/A</v>
      </c>
      <c r="K4" s="130">
        <v>0</v>
      </c>
      <c r="L4" s="130" t="e">
        <f t="shared" ref="L4:L9" si="2">VLOOKUP($A4,PARAMS,3,FALSE)+K4</f>
        <v>#N/A</v>
      </c>
      <c r="M4" s="131">
        <f t="shared" ref="M4:Q6" si="3">IF(ISNUMBER($F4),bsd(M$2,$H4,$J4,$I4,$Y4,$L4,$X4,0.2),0)</f>
        <v>0</v>
      </c>
      <c r="N4" s="131">
        <f t="shared" si="3"/>
        <v>0</v>
      </c>
      <c r="O4" s="131">
        <f t="shared" si="3"/>
        <v>0</v>
      </c>
      <c r="P4" s="131">
        <f t="shared" si="3"/>
        <v>0</v>
      </c>
      <c r="Q4" s="131">
        <f t="shared" si="3"/>
        <v>0</v>
      </c>
      <c r="R4" s="132"/>
      <c r="S4" s="133">
        <f t="shared" ref="S4:S9" si="4">IF(ISNUMBER($A4),$F4*N4,0)</f>
        <v>0</v>
      </c>
      <c r="T4" s="133">
        <f t="shared" ref="T4:T9" si="5">IF(ISNUMBER($A4),$F4*O4,0)</f>
        <v>0</v>
      </c>
      <c r="U4" s="134">
        <f t="shared" ref="U4:U9" si="6">IF(ISNUMBER($A4),$F4*P4*10000,0)</f>
        <v>0</v>
      </c>
      <c r="V4" s="134">
        <f t="shared" ref="V4:V9" si="7">IF(ISNUMBER($A4),$F4*Q4*-10000,0)</f>
        <v>0</v>
      </c>
      <c r="W4" s="135"/>
      <c r="X4" s="136" t="e">
        <f t="shared" ref="X4:X9" si="8">VLOOKUP($A4,PARAMS,7,FALSE)</f>
        <v>#N/A</v>
      </c>
      <c r="Y4" s="137" t="e">
        <f t="shared" ref="Y4:Y9" ca="1" si="9">IF(ISNUMBER(G4),VLOOKUP($A4,PARAMS,8,FALSE),VLOOKUP($A4,PARAMS,4,FALSE))-TODAY()</f>
        <v>#N/A</v>
      </c>
      <c r="AA4" s="133">
        <f t="shared" ref="AA4:AE6" si="10">IF($E4=AA$2,$S4,0)</f>
        <v>0</v>
      </c>
      <c r="AB4" s="133">
        <f t="shared" si="10"/>
        <v>0</v>
      </c>
      <c r="AC4" s="133">
        <f t="shared" si="10"/>
        <v>0</v>
      </c>
      <c r="AD4" s="133">
        <f t="shared" si="10"/>
        <v>0</v>
      </c>
      <c r="AE4" s="133">
        <f t="shared" si="10"/>
        <v>0</v>
      </c>
      <c r="AG4" s="133">
        <f t="shared" ref="AG4:AK6" si="11">IF($E4=AG$2,$T4,0)</f>
        <v>0</v>
      </c>
      <c r="AH4" s="133">
        <f t="shared" si="11"/>
        <v>0</v>
      </c>
      <c r="AI4" s="133">
        <f t="shared" si="11"/>
        <v>0</v>
      </c>
      <c r="AJ4" s="133">
        <f t="shared" si="11"/>
        <v>0</v>
      </c>
      <c r="AK4" s="133">
        <f t="shared" si="11"/>
        <v>0</v>
      </c>
      <c r="AM4" s="133">
        <f t="shared" ref="AM4:AQ6" si="12">IF($E4=AM$2,$U4,0)</f>
        <v>0</v>
      </c>
      <c r="AN4" s="133">
        <f t="shared" si="12"/>
        <v>0</v>
      </c>
      <c r="AO4" s="133">
        <f t="shared" si="12"/>
        <v>0</v>
      </c>
      <c r="AP4" s="133">
        <f t="shared" si="12"/>
        <v>0</v>
      </c>
      <c r="AQ4" s="133">
        <f t="shared" si="12"/>
        <v>0</v>
      </c>
    </row>
    <row r="5" spans="1:82" x14ac:dyDescent="0.2">
      <c r="A5" s="87">
        <v>36800</v>
      </c>
      <c r="B5" s="197">
        <v>0.44500000000000001</v>
      </c>
      <c r="D5" s="197"/>
      <c r="E5" s="199">
        <f t="shared" si="0"/>
        <v>0</v>
      </c>
      <c r="F5" s="127"/>
      <c r="G5" s="203">
        <v>-0.14749999999999999</v>
      </c>
      <c r="H5" s="128">
        <v>1</v>
      </c>
      <c r="I5" s="129">
        <v>4.6399999999999997</v>
      </c>
      <c r="J5" s="128">
        <f t="shared" si="1"/>
        <v>4.6345000000000001</v>
      </c>
      <c r="K5" s="130">
        <v>0</v>
      </c>
      <c r="L5" s="130">
        <f t="shared" si="2"/>
        <v>0.54</v>
      </c>
      <c r="M5" s="131">
        <f t="shared" si="3"/>
        <v>0</v>
      </c>
      <c r="N5" s="131">
        <f t="shared" si="3"/>
        <v>0</v>
      </c>
      <c r="O5" s="131">
        <f t="shared" si="3"/>
        <v>0</v>
      </c>
      <c r="P5" s="131">
        <f t="shared" si="3"/>
        <v>0</v>
      </c>
      <c r="Q5" s="131">
        <f t="shared" si="3"/>
        <v>0</v>
      </c>
      <c r="R5" s="132"/>
      <c r="S5" s="133">
        <f t="shared" si="4"/>
        <v>0</v>
      </c>
      <c r="T5" s="133">
        <f t="shared" si="5"/>
        <v>0</v>
      </c>
      <c r="U5" s="134">
        <f t="shared" si="6"/>
        <v>0</v>
      </c>
      <c r="V5" s="134">
        <f t="shared" si="7"/>
        <v>0</v>
      </c>
      <c r="W5" s="135"/>
      <c r="X5" s="136">
        <f t="shared" si="8"/>
        <v>6.7998663678555019E-2</v>
      </c>
      <c r="Y5" s="137">
        <f t="shared" ca="1" si="9"/>
        <v>27</v>
      </c>
      <c r="AA5" s="133">
        <f t="shared" si="10"/>
        <v>0</v>
      </c>
      <c r="AB5" s="133">
        <f t="shared" si="10"/>
        <v>0</v>
      </c>
      <c r="AC5" s="133">
        <f t="shared" si="10"/>
        <v>0</v>
      </c>
      <c r="AD5" s="133">
        <f t="shared" si="10"/>
        <v>0</v>
      </c>
      <c r="AE5" s="133">
        <f t="shared" si="10"/>
        <v>0</v>
      </c>
      <c r="AG5" s="133">
        <f t="shared" si="11"/>
        <v>0</v>
      </c>
      <c r="AH5" s="133">
        <f t="shared" si="11"/>
        <v>0</v>
      </c>
      <c r="AI5" s="133">
        <f t="shared" si="11"/>
        <v>0</v>
      </c>
      <c r="AJ5" s="133">
        <f t="shared" si="11"/>
        <v>0</v>
      </c>
      <c r="AK5" s="133">
        <f t="shared" si="11"/>
        <v>0</v>
      </c>
      <c r="AM5" s="133">
        <f t="shared" si="12"/>
        <v>0</v>
      </c>
      <c r="AN5" s="133">
        <f t="shared" si="12"/>
        <v>0</v>
      </c>
      <c r="AO5" s="133">
        <f t="shared" si="12"/>
        <v>0</v>
      </c>
      <c r="AP5" s="133">
        <f t="shared" si="12"/>
        <v>0</v>
      </c>
      <c r="AQ5" s="133">
        <f t="shared" si="12"/>
        <v>0</v>
      </c>
    </row>
    <row r="6" spans="1:82" x14ac:dyDescent="0.2">
      <c r="A6" s="87">
        <v>36831</v>
      </c>
      <c r="B6" s="197">
        <v>0.44500000000000001</v>
      </c>
      <c r="D6" s="197"/>
      <c r="E6" s="199">
        <f t="shared" si="0"/>
        <v>0</v>
      </c>
      <c r="F6" s="127"/>
      <c r="G6" s="203">
        <v>-0.14749999999999999</v>
      </c>
      <c r="H6" s="128">
        <v>1</v>
      </c>
      <c r="I6" s="129">
        <v>4.6399999999999997</v>
      </c>
      <c r="J6" s="128">
        <f t="shared" si="1"/>
        <v>4.6924999999999999</v>
      </c>
      <c r="K6" s="130">
        <v>0</v>
      </c>
      <c r="L6" s="130">
        <f t="shared" si="2"/>
        <v>0.55999999999999994</v>
      </c>
      <c r="M6" s="131">
        <f t="shared" si="3"/>
        <v>0</v>
      </c>
      <c r="N6" s="131">
        <f t="shared" si="3"/>
        <v>0</v>
      </c>
      <c r="O6" s="131">
        <f t="shared" si="3"/>
        <v>0</v>
      </c>
      <c r="P6" s="131">
        <f t="shared" si="3"/>
        <v>0</v>
      </c>
      <c r="Q6" s="131">
        <f t="shared" si="3"/>
        <v>0</v>
      </c>
      <c r="R6" s="132"/>
      <c r="S6" s="133">
        <f t="shared" si="4"/>
        <v>0</v>
      </c>
      <c r="T6" s="133">
        <f t="shared" si="5"/>
        <v>0</v>
      </c>
      <c r="U6" s="134">
        <f t="shared" si="6"/>
        <v>0</v>
      </c>
      <c r="V6" s="134">
        <f t="shared" si="7"/>
        <v>0</v>
      </c>
      <c r="W6" s="135"/>
      <c r="X6" s="136">
        <f t="shared" si="8"/>
        <v>6.8040372818879022E-2</v>
      </c>
      <c r="Y6" s="137">
        <f t="shared" ca="1" si="9"/>
        <v>57</v>
      </c>
      <c r="AA6" s="133">
        <f t="shared" si="10"/>
        <v>0</v>
      </c>
      <c r="AB6" s="133">
        <f t="shared" si="10"/>
        <v>0</v>
      </c>
      <c r="AC6" s="133">
        <f t="shared" si="10"/>
        <v>0</v>
      </c>
      <c r="AD6" s="133">
        <f t="shared" si="10"/>
        <v>0</v>
      </c>
      <c r="AE6" s="133">
        <f t="shared" si="10"/>
        <v>0</v>
      </c>
      <c r="AG6" s="133">
        <f t="shared" si="11"/>
        <v>0</v>
      </c>
      <c r="AH6" s="133">
        <f t="shared" si="11"/>
        <v>0</v>
      </c>
      <c r="AI6" s="133">
        <f t="shared" si="11"/>
        <v>0</v>
      </c>
      <c r="AJ6" s="133">
        <f t="shared" si="11"/>
        <v>0</v>
      </c>
      <c r="AK6" s="133">
        <f t="shared" si="11"/>
        <v>0</v>
      </c>
      <c r="AM6" s="133">
        <f t="shared" si="12"/>
        <v>0</v>
      </c>
      <c r="AN6" s="133">
        <f t="shared" si="12"/>
        <v>0</v>
      </c>
      <c r="AO6" s="133">
        <f t="shared" si="12"/>
        <v>0</v>
      </c>
      <c r="AP6" s="133">
        <f t="shared" si="12"/>
        <v>0</v>
      </c>
      <c r="AQ6" s="133">
        <f t="shared" si="12"/>
        <v>0</v>
      </c>
    </row>
    <row r="7" spans="1:82" x14ac:dyDescent="0.2">
      <c r="A7" s="87">
        <v>36861</v>
      </c>
      <c r="B7" s="197">
        <v>0.44500000000000001</v>
      </c>
      <c r="D7" s="197"/>
      <c r="E7" s="199">
        <f t="shared" si="0"/>
        <v>0</v>
      </c>
      <c r="F7" s="127"/>
      <c r="G7" s="203">
        <v>-0.14749999999999999</v>
      </c>
      <c r="H7" s="128">
        <v>1</v>
      </c>
      <c r="I7" s="129">
        <v>4.6399999999999997</v>
      </c>
      <c r="J7" s="128">
        <f t="shared" si="1"/>
        <v>4.7625000000000002</v>
      </c>
      <c r="K7" s="130">
        <v>0</v>
      </c>
      <c r="L7" s="130">
        <f t="shared" si="2"/>
        <v>0.59</v>
      </c>
      <c r="M7" s="131">
        <f t="shared" ref="M7:Q9" si="13">IF(ISNUMBER($F7),bsd(M$2,$H7,$J7,$I7,$Y7,$L7,$X7,0.2),0)</f>
        <v>0</v>
      </c>
      <c r="N7" s="131">
        <f t="shared" si="13"/>
        <v>0</v>
      </c>
      <c r="O7" s="131">
        <f t="shared" si="13"/>
        <v>0</v>
      </c>
      <c r="P7" s="131">
        <f t="shared" si="13"/>
        <v>0</v>
      </c>
      <c r="Q7" s="131">
        <f t="shared" si="13"/>
        <v>0</v>
      </c>
      <c r="R7" s="132"/>
      <c r="S7" s="133">
        <f t="shared" si="4"/>
        <v>0</v>
      </c>
      <c r="T7" s="133">
        <f t="shared" si="5"/>
        <v>0</v>
      </c>
      <c r="U7" s="134">
        <f t="shared" si="6"/>
        <v>0</v>
      </c>
      <c r="V7" s="134">
        <f t="shared" si="7"/>
        <v>0</v>
      </c>
      <c r="W7" s="135"/>
      <c r="X7" s="136">
        <f t="shared" si="8"/>
        <v>6.8247886953399006E-2</v>
      </c>
      <c r="Y7" s="137">
        <f t="shared" ca="1" si="9"/>
        <v>89</v>
      </c>
      <c r="AA7" s="133">
        <f t="shared" ref="AA7:AE9" si="14">IF($E7=AA$2,$S7,0)</f>
        <v>0</v>
      </c>
      <c r="AB7" s="133">
        <f t="shared" si="14"/>
        <v>0</v>
      </c>
      <c r="AC7" s="133">
        <f t="shared" si="14"/>
        <v>0</v>
      </c>
      <c r="AD7" s="133">
        <f t="shared" si="14"/>
        <v>0</v>
      </c>
      <c r="AE7" s="133">
        <f t="shared" si="14"/>
        <v>0</v>
      </c>
      <c r="AG7" s="133">
        <f t="shared" ref="AG7:AK9" si="15">IF($E7=AG$2,$T7,0)</f>
        <v>0</v>
      </c>
      <c r="AH7" s="133">
        <f t="shared" si="15"/>
        <v>0</v>
      </c>
      <c r="AI7" s="133">
        <f t="shared" si="15"/>
        <v>0</v>
      </c>
      <c r="AJ7" s="133">
        <f t="shared" si="15"/>
        <v>0</v>
      </c>
      <c r="AK7" s="133">
        <f t="shared" si="15"/>
        <v>0</v>
      </c>
      <c r="AM7" s="133">
        <f t="shared" ref="AM7:AQ9" si="16">IF($E7=AM$2,$U7,0)</f>
        <v>0</v>
      </c>
      <c r="AN7" s="133">
        <f t="shared" si="16"/>
        <v>0</v>
      </c>
      <c r="AO7" s="133">
        <f t="shared" si="16"/>
        <v>0</v>
      </c>
      <c r="AP7" s="133">
        <f t="shared" si="16"/>
        <v>0</v>
      </c>
      <c r="AQ7" s="133">
        <f t="shared" si="16"/>
        <v>0</v>
      </c>
    </row>
    <row r="8" spans="1:82" x14ac:dyDescent="0.2">
      <c r="A8" s="87">
        <v>36892</v>
      </c>
      <c r="B8" s="197">
        <v>0.44500000000000001</v>
      </c>
      <c r="D8" s="197"/>
      <c r="E8" s="199">
        <f t="shared" si="0"/>
        <v>0</v>
      </c>
      <c r="F8" s="127"/>
      <c r="G8" s="203">
        <v>-0.14749999999999999</v>
      </c>
      <c r="H8" s="128">
        <v>1</v>
      </c>
      <c r="I8" s="129">
        <v>4.6399999999999997</v>
      </c>
      <c r="J8" s="128">
        <f t="shared" si="1"/>
        <v>4.7024999999999997</v>
      </c>
      <c r="K8" s="130">
        <v>0</v>
      </c>
      <c r="L8" s="130">
        <f t="shared" si="2"/>
        <v>0.6</v>
      </c>
      <c r="M8" s="131">
        <f t="shared" si="13"/>
        <v>0</v>
      </c>
      <c r="N8" s="131">
        <f t="shared" si="13"/>
        <v>0</v>
      </c>
      <c r="O8" s="131">
        <f t="shared" si="13"/>
        <v>0</v>
      </c>
      <c r="P8" s="131">
        <f t="shared" si="13"/>
        <v>0</v>
      </c>
      <c r="Q8" s="131">
        <f t="shared" si="13"/>
        <v>0</v>
      </c>
      <c r="R8" s="132"/>
      <c r="S8" s="133">
        <f t="shared" si="4"/>
        <v>0</v>
      </c>
      <c r="T8" s="133">
        <f t="shared" si="5"/>
        <v>0</v>
      </c>
      <c r="U8" s="134">
        <f t="shared" si="6"/>
        <v>0</v>
      </c>
      <c r="V8" s="134">
        <f t="shared" si="7"/>
        <v>0</v>
      </c>
      <c r="W8" s="135"/>
      <c r="X8" s="136">
        <f t="shared" si="8"/>
        <v>6.8245902043498008E-2</v>
      </c>
      <c r="Y8" s="137">
        <f t="shared" ca="1" si="9"/>
        <v>118</v>
      </c>
      <c r="AA8" s="133">
        <f t="shared" si="14"/>
        <v>0</v>
      </c>
      <c r="AB8" s="133">
        <f t="shared" si="14"/>
        <v>0</v>
      </c>
      <c r="AC8" s="133">
        <f t="shared" si="14"/>
        <v>0</v>
      </c>
      <c r="AD8" s="133">
        <f t="shared" si="14"/>
        <v>0</v>
      </c>
      <c r="AE8" s="133">
        <f t="shared" si="14"/>
        <v>0</v>
      </c>
      <c r="AG8" s="133">
        <f t="shared" si="15"/>
        <v>0</v>
      </c>
      <c r="AH8" s="133">
        <f t="shared" si="15"/>
        <v>0</v>
      </c>
      <c r="AI8" s="133">
        <f t="shared" si="15"/>
        <v>0</v>
      </c>
      <c r="AJ8" s="133">
        <f t="shared" si="15"/>
        <v>0</v>
      </c>
      <c r="AK8" s="133">
        <f t="shared" si="15"/>
        <v>0</v>
      </c>
      <c r="AM8" s="133">
        <f t="shared" si="16"/>
        <v>0</v>
      </c>
      <c r="AN8" s="133">
        <f t="shared" si="16"/>
        <v>0</v>
      </c>
      <c r="AO8" s="133">
        <f t="shared" si="16"/>
        <v>0</v>
      </c>
      <c r="AP8" s="133">
        <f t="shared" si="16"/>
        <v>0</v>
      </c>
      <c r="AQ8" s="133">
        <f t="shared" si="16"/>
        <v>0</v>
      </c>
    </row>
    <row r="9" spans="1:82" x14ac:dyDescent="0.2">
      <c r="A9" s="87">
        <v>36923</v>
      </c>
      <c r="B9" s="197">
        <v>0.44500000000000001</v>
      </c>
      <c r="D9" s="197"/>
      <c r="E9" s="199">
        <f t="shared" si="0"/>
        <v>0</v>
      </c>
      <c r="F9" s="127"/>
      <c r="G9" s="203">
        <v>-0.14749999999999999</v>
      </c>
      <c r="H9" s="128">
        <v>1</v>
      </c>
      <c r="I9" s="129">
        <v>4.6399999999999997</v>
      </c>
      <c r="J9" s="128">
        <f t="shared" si="1"/>
        <v>4.4325000000000001</v>
      </c>
      <c r="K9" s="130">
        <v>0</v>
      </c>
      <c r="L9" s="130">
        <f t="shared" si="2"/>
        <v>0.59250000000000003</v>
      </c>
      <c r="M9" s="131">
        <f t="shared" si="13"/>
        <v>0</v>
      </c>
      <c r="N9" s="131">
        <f t="shared" si="13"/>
        <v>0</v>
      </c>
      <c r="O9" s="131">
        <f t="shared" si="13"/>
        <v>0</v>
      </c>
      <c r="P9" s="131">
        <f t="shared" si="13"/>
        <v>0</v>
      </c>
      <c r="Q9" s="131">
        <f t="shared" si="13"/>
        <v>0</v>
      </c>
      <c r="R9" s="132"/>
      <c r="S9" s="133">
        <f t="shared" si="4"/>
        <v>0</v>
      </c>
      <c r="T9" s="133">
        <f t="shared" si="5"/>
        <v>0</v>
      </c>
      <c r="U9" s="134">
        <f t="shared" si="6"/>
        <v>0</v>
      </c>
      <c r="V9" s="134">
        <f t="shared" si="7"/>
        <v>0</v>
      </c>
      <c r="W9" s="135"/>
      <c r="X9" s="136">
        <f t="shared" si="8"/>
        <v>6.8477342037279024E-2</v>
      </c>
      <c r="Y9" s="137">
        <f t="shared" ca="1" si="9"/>
        <v>151</v>
      </c>
      <c r="AA9" s="133">
        <f t="shared" si="14"/>
        <v>0</v>
      </c>
      <c r="AB9" s="133">
        <f t="shared" si="14"/>
        <v>0</v>
      </c>
      <c r="AC9" s="133">
        <f t="shared" si="14"/>
        <v>0</v>
      </c>
      <c r="AD9" s="133">
        <f t="shared" si="14"/>
        <v>0</v>
      </c>
      <c r="AE9" s="133">
        <f t="shared" si="14"/>
        <v>0</v>
      </c>
      <c r="AG9" s="133">
        <f t="shared" si="15"/>
        <v>0</v>
      </c>
      <c r="AH9" s="133">
        <f t="shared" si="15"/>
        <v>0</v>
      </c>
      <c r="AI9" s="133">
        <f t="shared" si="15"/>
        <v>0</v>
      </c>
      <c r="AJ9" s="133">
        <f t="shared" si="15"/>
        <v>0</v>
      </c>
      <c r="AK9" s="133">
        <f t="shared" si="15"/>
        <v>0</v>
      </c>
      <c r="AM9" s="133">
        <f t="shared" si="16"/>
        <v>0</v>
      </c>
      <c r="AN9" s="133">
        <f t="shared" si="16"/>
        <v>0</v>
      </c>
      <c r="AO9" s="133">
        <f t="shared" si="16"/>
        <v>0</v>
      </c>
      <c r="AP9" s="133">
        <f t="shared" si="16"/>
        <v>0</v>
      </c>
      <c r="AQ9" s="133">
        <f t="shared" si="16"/>
        <v>0</v>
      </c>
    </row>
    <row r="10" spans="1:82" x14ac:dyDescent="0.2">
      <c r="A10" s="87"/>
      <c r="B10" s="197"/>
      <c r="D10" s="197"/>
      <c r="E10" s="199"/>
      <c r="F10" s="127"/>
      <c r="G10" s="203"/>
      <c r="H10" s="128"/>
      <c r="I10" s="129"/>
      <c r="J10" s="128"/>
      <c r="K10" s="130"/>
      <c r="L10" s="130"/>
      <c r="M10" s="131"/>
      <c r="N10" s="131"/>
      <c r="O10" s="131"/>
      <c r="P10" s="131"/>
      <c r="Q10" s="131"/>
      <c r="R10" s="132"/>
      <c r="S10" s="133"/>
      <c r="T10" s="133"/>
      <c r="U10" s="134"/>
      <c r="V10" s="134"/>
      <c r="W10" s="135"/>
      <c r="X10" s="136"/>
      <c r="Y10" s="137"/>
      <c r="AA10" s="133"/>
      <c r="AB10" s="133"/>
      <c r="AC10" s="133"/>
      <c r="AD10" s="133"/>
      <c r="AE10" s="133"/>
      <c r="AG10" s="133"/>
      <c r="AH10" s="133"/>
      <c r="AI10" s="133"/>
      <c r="AJ10" s="133"/>
      <c r="AK10" s="133"/>
      <c r="AM10" s="133"/>
      <c r="AN10" s="133"/>
      <c r="AO10" s="133"/>
      <c r="AP10" s="133"/>
      <c r="AQ10" s="133"/>
    </row>
    <row r="11" spans="1:82" x14ac:dyDescent="0.2">
      <c r="A11" s="87">
        <v>36770</v>
      </c>
      <c r="B11" s="197">
        <v>0.26</v>
      </c>
      <c r="D11" s="197"/>
      <c r="E11" s="199">
        <f t="shared" ref="E11:E16" si="17">(M11-B11)*F11*10000</f>
        <v>0</v>
      </c>
      <c r="F11" s="127"/>
      <c r="G11" s="203">
        <v>-0.14749999999999999</v>
      </c>
      <c r="H11" s="128">
        <v>1</v>
      </c>
      <c r="I11" s="129">
        <v>4.7</v>
      </c>
      <c r="J11" s="128" t="e">
        <f t="shared" ref="J11:J16" si="18">VLOOKUP($A11,PARAMS,2,FALSE)+G11</f>
        <v>#N/A</v>
      </c>
      <c r="K11" s="130">
        <v>0</v>
      </c>
      <c r="L11" s="130" t="e">
        <f t="shared" ref="L11:L16" si="19">VLOOKUP($A11,PARAMS,3,FALSE)+K11</f>
        <v>#N/A</v>
      </c>
      <c r="M11" s="131">
        <f t="shared" ref="M11:Q13" si="20">IF(ISNUMBER($F11),bsd(M$2,$H11,$J11,$I11,$Y11,$L11,$X11,0.2),0)</f>
        <v>0</v>
      </c>
      <c r="N11" s="131">
        <f t="shared" si="20"/>
        <v>0</v>
      </c>
      <c r="O11" s="131">
        <f t="shared" si="20"/>
        <v>0</v>
      </c>
      <c r="P11" s="131">
        <f t="shared" si="20"/>
        <v>0</v>
      </c>
      <c r="Q11" s="131">
        <f t="shared" si="20"/>
        <v>0</v>
      </c>
      <c r="R11" s="132"/>
      <c r="S11" s="133">
        <f t="shared" ref="S11:S16" si="21">IF(ISNUMBER($A11),$F11*N11,0)</f>
        <v>0</v>
      </c>
      <c r="T11" s="133">
        <f t="shared" ref="T11:T16" si="22">IF(ISNUMBER($A11),$F11*O11,0)</f>
        <v>0</v>
      </c>
      <c r="U11" s="134">
        <f t="shared" ref="U11:U16" si="23">IF(ISNUMBER($A11),$F11*P11*10000,0)</f>
        <v>0</v>
      </c>
      <c r="V11" s="134">
        <f t="shared" ref="V11:V16" si="24">IF(ISNUMBER($A11),$F11*Q11*-10000,0)</f>
        <v>0</v>
      </c>
      <c r="W11" s="135"/>
      <c r="X11" s="136" t="e">
        <f t="shared" ref="X11:X16" si="25">VLOOKUP($A11,PARAMS,7,FALSE)</f>
        <v>#N/A</v>
      </c>
      <c r="Y11" s="137" t="e">
        <f t="shared" ref="Y11:Y16" ca="1" si="26">IF(ISNUMBER(G11),VLOOKUP($A11,PARAMS,8,FALSE),VLOOKUP($A11,PARAMS,4,FALSE))-TODAY()</f>
        <v>#N/A</v>
      </c>
      <c r="AA11" s="133">
        <f t="shared" ref="AA11:AE13" si="27">IF($E11=AA$2,$S11,0)</f>
        <v>0</v>
      </c>
      <c r="AB11" s="133">
        <f t="shared" si="27"/>
        <v>0</v>
      </c>
      <c r="AC11" s="133">
        <f t="shared" si="27"/>
        <v>0</v>
      </c>
      <c r="AD11" s="133">
        <f t="shared" si="27"/>
        <v>0</v>
      </c>
      <c r="AE11" s="133">
        <f t="shared" si="27"/>
        <v>0</v>
      </c>
      <c r="AG11" s="133">
        <f t="shared" ref="AG11:AK13" si="28">IF($E11=AG$2,$T11,0)</f>
        <v>0</v>
      </c>
      <c r="AH11" s="133">
        <f t="shared" si="28"/>
        <v>0</v>
      </c>
      <c r="AI11" s="133">
        <f t="shared" si="28"/>
        <v>0</v>
      </c>
      <c r="AJ11" s="133">
        <f t="shared" si="28"/>
        <v>0</v>
      </c>
      <c r="AK11" s="133">
        <f t="shared" si="28"/>
        <v>0</v>
      </c>
      <c r="AM11" s="133">
        <f t="shared" ref="AM11:AQ13" si="29">IF($E11=AM$2,$U11,0)</f>
        <v>0</v>
      </c>
      <c r="AN11" s="133">
        <f t="shared" si="29"/>
        <v>0</v>
      </c>
      <c r="AO11" s="133">
        <f t="shared" si="29"/>
        <v>0</v>
      </c>
      <c r="AP11" s="133">
        <f t="shared" si="29"/>
        <v>0</v>
      </c>
      <c r="AQ11" s="133">
        <f t="shared" si="29"/>
        <v>0</v>
      </c>
    </row>
    <row r="12" spans="1:82" x14ac:dyDescent="0.2">
      <c r="A12" s="87">
        <v>36800</v>
      </c>
      <c r="B12" s="197">
        <v>0.26</v>
      </c>
      <c r="D12" s="197"/>
      <c r="E12" s="199">
        <f t="shared" si="17"/>
        <v>0</v>
      </c>
      <c r="F12" s="127"/>
      <c r="G12" s="203">
        <v>-0.14749999999999999</v>
      </c>
      <c r="H12" s="128">
        <v>1</v>
      </c>
      <c r="I12" s="129">
        <v>4.7</v>
      </c>
      <c r="J12" s="128">
        <f t="shared" si="18"/>
        <v>4.6345000000000001</v>
      </c>
      <c r="K12" s="130">
        <v>0</v>
      </c>
      <c r="L12" s="130">
        <f t="shared" si="19"/>
        <v>0.54</v>
      </c>
      <c r="M12" s="131">
        <f t="shared" si="20"/>
        <v>0</v>
      </c>
      <c r="N12" s="131">
        <f t="shared" si="20"/>
        <v>0</v>
      </c>
      <c r="O12" s="131">
        <f t="shared" si="20"/>
        <v>0</v>
      </c>
      <c r="P12" s="131">
        <f t="shared" si="20"/>
        <v>0</v>
      </c>
      <c r="Q12" s="131">
        <f t="shared" si="20"/>
        <v>0</v>
      </c>
      <c r="R12" s="132"/>
      <c r="S12" s="133">
        <f t="shared" si="21"/>
        <v>0</v>
      </c>
      <c r="T12" s="133">
        <f t="shared" si="22"/>
        <v>0</v>
      </c>
      <c r="U12" s="134">
        <f t="shared" si="23"/>
        <v>0</v>
      </c>
      <c r="V12" s="134">
        <f t="shared" si="24"/>
        <v>0</v>
      </c>
      <c r="W12" s="135"/>
      <c r="X12" s="136">
        <f t="shared" si="25"/>
        <v>6.7998663678555019E-2</v>
      </c>
      <c r="Y12" s="137">
        <f t="shared" ca="1" si="26"/>
        <v>27</v>
      </c>
      <c r="AA12" s="133">
        <f t="shared" si="27"/>
        <v>0</v>
      </c>
      <c r="AB12" s="133">
        <f t="shared" si="27"/>
        <v>0</v>
      </c>
      <c r="AC12" s="133">
        <f t="shared" si="27"/>
        <v>0</v>
      </c>
      <c r="AD12" s="133">
        <f t="shared" si="27"/>
        <v>0</v>
      </c>
      <c r="AE12" s="133">
        <f t="shared" si="27"/>
        <v>0</v>
      </c>
      <c r="AG12" s="133">
        <f t="shared" si="28"/>
        <v>0</v>
      </c>
      <c r="AH12" s="133">
        <f t="shared" si="28"/>
        <v>0</v>
      </c>
      <c r="AI12" s="133">
        <f t="shared" si="28"/>
        <v>0</v>
      </c>
      <c r="AJ12" s="133">
        <f t="shared" si="28"/>
        <v>0</v>
      </c>
      <c r="AK12" s="133">
        <f t="shared" si="28"/>
        <v>0</v>
      </c>
      <c r="AM12" s="133">
        <f t="shared" si="29"/>
        <v>0</v>
      </c>
      <c r="AN12" s="133">
        <f t="shared" si="29"/>
        <v>0</v>
      </c>
      <c r="AO12" s="133">
        <f t="shared" si="29"/>
        <v>0</v>
      </c>
      <c r="AP12" s="133">
        <f t="shared" si="29"/>
        <v>0</v>
      </c>
      <c r="AQ12" s="133">
        <f t="shared" si="29"/>
        <v>0</v>
      </c>
    </row>
    <row r="13" spans="1:82" x14ac:dyDescent="0.2">
      <c r="A13" s="87">
        <v>36831</v>
      </c>
      <c r="B13" s="197">
        <v>0.26</v>
      </c>
      <c r="D13" s="197"/>
      <c r="E13" s="199">
        <f t="shared" si="17"/>
        <v>0</v>
      </c>
      <c r="F13" s="127"/>
      <c r="G13" s="203">
        <v>-0.14749999999999999</v>
      </c>
      <c r="H13" s="128">
        <v>1</v>
      </c>
      <c r="I13" s="129">
        <v>4.7</v>
      </c>
      <c r="J13" s="128">
        <f t="shared" si="18"/>
        <v>4.6924999999999999</v>
      </c>
      <c r="K13" s="130">
        <v>0</v>
      </c>
      <c r="L13" s="130">
        <f t="shared" si="19"/>
        <v>0.55999999999999994</v>
      </c>
      <c r="M13" s="131">
        <f t="shared" si="20"/>
        <v>0</v>
      </c>
      <c r="N13" s="131">
        <f t="shared" si="20"/>
        <v>0</v>
      </c>
      <c r="O13" s="131">
        <f t="shared" si="20"/>
        <v>0</v>
      </c>
      <c r="P13" s="131">
        <f t="shared" si="20"/>
        <v>0</v>
      </c>
      <c r="Q13" s="131">
        <f t="shared" si="20"/>
        <v>0</v>
      </c>
      <c r="R13" s="132"/>
      <c r="S13" s="133">
        <f t="shared" si="21"/>
        <v>0</v>
      </c>
      <c r="T13" s="133">
        <f t="shared" si="22"/>
        <v>0</v>
      </c>
      <c r="U13" s="134">
        <f t="shared" si="23"/>
        <v>0</v>
      </c>
      <c r="V13" s="134">
        <f t="shared" si="24"/>
        <v>0</v>
      </c>
      <c r="W13" s="135"/>
      <c r="X13" s="136">
        <f t="shared" si="25"/>
        <v>6.8040372818879022E-2</v>
      </c>
      <c r="Y13" s="137">
        <f t="shared" ca="1" si="26"/>
        <v>57</v>
      </c>
      <c r="AA13" s="133">
        <f t="shared" si="27"/>
        <v>0</v>
      </c>
      <c r="AB13" s="133">
        <f t="shared" si="27"/>
        <v>0</v>
      </c>
      <c r="AC13" s="133">
        <f t="shared" si="27"/>
        <v>0</v>
      </c>
      <c r="AD13" s="133">
        <f t="shared" si="27"/>
        <v>0</v>
      </c>
      <c r="AE13" s="133">
        <f t="shared" si="27"/>
        <v>0</v>
      </c>
      <c r="AG13" s="133">
        <f t="shared" si="28"/>
        <v>0</v>
      </c>
      <c r="AH13" s="133">
        <f t="shared" si="28"/>
        <v>0</v>
      </c>
      <c r="AI13" s="133">
        <f t="shared" si="28"/>
        <v>0</v>
      </c>
      <c r="AJ13" s="133">
        <f t="shared" si="28"/>
        <v>0</v>
      </c>
      <c r="AK13" s="133">
        <f t="shared" si="28"/>
        <v>0</v>
      </c>
      <c r="AM13" s="133">
        <f t="shared" si="29"/>
        <v>0</v>
      </c>
      <c r="AN13" s="133">
        <f t="shared" si="29"/>
        <v>0</v>
      </c>
      <c r="AO13" s="133">
        <f t="shared" si="29"/>
        <v>0</v>
      </c>
      <c r="AP13" s="133">
        <f t="shared" si="29"/>
        <v>0</v>
      </c>
      <c r="AQ13" s="133">
        <f t="shared" si="29"/>
        <v>0</v>
      </c>
    </row>
    <row r="14" spans="1:82" x14ac:dyDescent="0.2">
      <c r="A14" s="87">
        <v>36861</v>
      </c>
      <c r="B14" s="197">
        <v>0.26</v>
      </c>
      <c r="D14" s="197"/>
      <c r="E14" s="199">
        <f t="shared" si="17"/>
        <v>0</v>
      </c>
      <c r="F14" s="127"/>
      <c r="G14" s="203">
        <v>-0.14749999999999999</v>
      </c>
      <c r="H14" s="128">
        <v>1</v>
      </c>
      <c r="I14" s="129">
        <v>4.7</v>
      </c>
      <c r="J14" s="128">
        <f t="shared" si="18"/>
        <v>4.7625000000000002</v>
      </c>
      <c r="K14" s="130">
        <v>0</v>
      </c>
      <c r="L14" s="130">
        <f t="shared" si="19"/>
        <v>0.59</v>
      </c>
      <c r="M14" s="131">
        <f t="shared" ref="M14:Q16" si="30">IF(ISNUMBER($F14),bsd(M$2,$H14,$J14,$I14,$Y14,$L14,$X14,0.2),0)</f>
        <v>0</v>
      </c>
      <c r="N14" s="131">
        <f t="shared" si="30"/>
        <v>0</v>
      </c>
      <c r="O14" s="131">
        <f t="shared" si="30"/>
        <v>0</v>
      </c>
      <c r="P14" s="131">
        <f t="shared" si="30"/>
        <v>0</v>
      </c>
      <c r="Q14" s="131">
        <f t="shared" si="30"/>
        <v>0</v>
      </c>
      <c r="R14" s="132"/>
      <c r="S14" s="133">
        <f t="shared" si="21"/>
        <v>0</v>
      </c>
      <c r="T14" s="133">
        <f t="shared" si="22"/>
        <v>0</v>
      </c>
      <c r="U14" s="134">
        <f t="shared" si="23"/>
        <v>0</v>
      </c>
      <c r="V14" s="134">
        <f t="shared" si="24"/>
        <v>0</v>
      </c>
      <c r="W14" s="135"/>
      <c r="X14" s="136">
        <f t="shared" si="25"/>
        <v>6.8247886953399006E-2</v>
      </c>
      <c r="Y14" s="137">
        <f t="shared" ca="1" si="26"/>
        <v>89</v>
      </c>
      <c r="AA14" s="133">
        <f t="shared" ref="AA14:AE16" si="31">IF($E14=AA$2,$S14,0)</f>
        <v>0</v>
      </c>
      <c r="AB14" s="133">
        <f t="shared" si="31"/>
        <v>0</v>
      </c>
      <c r="AC14" s="133">
        <f t="shared" si="31"/>
        <v>0</v>
      </c>
      <c r="AD14" s="133">
        <f t="shared" si="31"/>
        <v>0</v>
      </c>
      <c r="AE14" s="133">
        <f t="shared" si="31"/>
        <v>0</v>
      </c>
      <c r="AG14" s="133">
        <f t="shared" ref="AG14:AK16" si="32">IF($E14=AG$2,$T14,0)</f>
        <v>0</v>
      </c>
      <c r="AH14" s="133">
        <f t="shared" si="32"/>
        <v>0</v>
      </c>
      <c r="AI14" s="133">
        <f t="shared" si="32"/>
        <v>0</v>
      </c>
      <c r="AJ14" s="133">
        <f t="shared" si="32"/>
        <v>0</v>
      </c>
      <c r="AK14" s="133">
        <f t="shared" si="32"/>
        <v>0</v>
      </c>
      <c r="AM14" s="133">
        <f t="shared" ref="AM14:AQ16" si="33">IF($E14=AM$2,$U14,0)</f>
        <v>0</v>
      </c>
      <c r="AN14" s="133">
        <f t="shared" si="33"/>
        <v>0</v>
      </c>
      <c r="AO14" s="133">
        <f t="shared" si="33"/>
        <v>0</v>
      </c>
      <c r="AP14" s="133">
        <f t="shared" si="33"/>
        <v>0</v>
      </c>
      <c r="AQ14" s="133">
        <f t="shared" si="33"/>
        <v>0</v>
      </c>
    </row>
    <row r="15" spans="1:82" x14ac:dyDescent="0.2">
      <c r="A15" s="87">
        <v>36892</v>
      </c>
      <c r="B15" s="197">
        <v>0.26</v>
      </c>
      <c r="D15" s="197"/>
      <c r="E15" s="199">
        <f t="shared" si="17"/>
        <v>0</v>
      </c>
      <c r="F15" s="127"/>
      <c r="G15" s="203">
        <v>-0.14749999999999999</v>
      </c>
      <c r="H15" s="128">
        <v>1</v>
      </c>
      <c r="I15" s="129">
        <v>4.7</v>
      </c>
      <c r="J15" s="128">
        <f t="shared" si="18"/>
        <v>4.7024999999999997</v>
      </c>
      <c r="K15" s="130">
        <v>0</v>
      </c>
      <c r="L15" s="130">
        <f t="shared" si="19"/>
        <v>0.6</v>
      </c>
      <c r="M15" s="131">
        <f t="shared" si="30"/>
        <v>0</v>
      </c>
      <c r="N15" s="131">
        <f t="shared" si="30"/>
        <v>0</v>
      </c>
      <c r="O15" s="131">
        <f t="shared" si="30"/>
        <v>0</v>
      </c>
      <c r="P15" s="131">
        <f t="shared" si="30"/>
        <v>0</v>
      </c>
      <c r="Q15" s="131">
        <f t="shared" si="30"/>
        <v>0</v>
      </c>
      <c r="R15" s="132"/>
      <c r="S15" s="133">
        <f t="shared" si="21"/>
        <v>0</v>
      </c>
      <c r="T15" s="133">
        <f t="shared" si="22"/>
        <v>0</v>
      </c>
      <c r="U15" s="134">
        <f t="shared" si="23"/>
        <v>0</v>
      </c>
      <c r="V15" s="134">
        <f t="shared" si="24"/>
        <v>0</v>
      </c>
      <c r="W15" s="135"/>
      <c r="X15" s="136">
        <f t="shared" si="25"/>
        <v>6.8245902043498008E-2</v>
      </c>
      <c r="Y15" s="137">
        <f t="shared" ca="1" si="26"/>
        <v>118</v>
      </c>
      <c r="AA15" s="133">
        <f t="shared" si="31"/>
        <v>0</v>
      </c>
      <c r="AB15" s="133">
        <f t="shared" si="31"/>
        <v>0</v>
      </c>
      <c r="AC15" s="133">
        <f t="shared" si="31"/>
        <v>0</v>
      </c>
      <c r="AD15" s="133">
        <f t="shared" si="31"/>
        <v>0</v>
      </c>
      <c r="AE15" s="133">
        <f t="shared" si="31"/>
        <v>0</v>
      </c>
      <c r="AG15" s="133">
        <f t="shared" si="32"/>
        <v>0</v>
      </c>
      <c r="AH15" s="133">
        <f t="shared" si="32"/>
        <v>0</v>
      </c>
      <c r="AI15" s="133">
        <f t="shared" si="32"/>
        <v>0</v>
      </c>
      <c r="AJ15" s="133">
        <f t="shared" si="32"/>
        <v>0</v>
      </c>
      <c r="AK15" s="133">
        <f t="shared" si="32"/>
        <v>0</v>
      </c>
      <c r="AM15" s="133">
        <f t="shared" si="33"/>
        <v>0</v>
      </c>
      <c r="AN15" s="133">
        <f t="shared" si="33"/>
        <v>0</v>
      </c>
      <c r="AO15" s="133">
        <f t="shared" si="33"/>
        <v>0</v>
      </c>
      <c r="AP15" s="133">
        <f t="shared" si="33"/>
        <v>0</v>
      </c>
      <c r="AQ15" s="133">
        <f t="shared" si="33"/>
        <v>0</v>
      </c>
    </row>
    <row r="16" spans="1:82" x14ac:dyDescent="0.2">
      <c r="A16" s="87">
        <v>36923</v>
      </c>
      <c r="B16" s="197">
        <v>0.26</v>
      </c>
      <c r="D16" s="197"/>
      <c r="E16" s="199">
        <f t="shared" si="17"/>
        <v>0</v>
      </c>
      <c r="F16" s="127"/>
      <c r="G16" s="203">
        <v>-0.14749999999999999</v>
      </c>
      <c r="H16" s="128">
        <v>1</v>
      </c>
      <c r="I16" s="129">
        <v>4.7</v>
      </c>
      <c r="J16" s="128">
        <f t="shared" si="18"/>
        <v>4.4325000000000001</v>
      </c>
      <c r="K16" s="130">
        <v>0</v>
      </c>
      <c r="L16" s="130">
        <f t="shared" si="19"/>
        <v>0.59250000000000003</v>
      </c>
      <c r="M16" s="131">
        <f t="shared" si="30"/>
        <v>0</v>
      </c>
      <c r="N16" s="131">
        <f t="shared" si="30"/>
        <v>0</v>
      </c>
      <c r="O16" s="131">
        <f t="shared" si="30"/>
        <v>0</v>
      </c>
      <c r="P16" s="131">
        <f t="shared" si="30"/>
        <v>0</v>
      </c>
      <c r="Q16" s="131">
        <f t="shared" si="30"/>
        <v>0</v>
      </c>
      <c r="R16" s="132"/>
      <c r="S16" s="133">
        <f t="shared" si="21"/>
        <v>0</v>
      </c>
      <c r="T16" s="133">
        <f t="shared" si="22"/>
        <v>0</v>
      </c>
      <c r="U16" s="134">
        <f t="shared" si="23"/>
        <v>0</v>
      </c>
      <c r="V16" s="134">
        <f t="shared" si="24"/>
        <v>0</v>
      </c>
      <c r="W16" s="135"/>
      <c r="X16" s="136">
        <f t="shared" si="25"/>
        <v>6.8477342037279024E-2</v>
      </c>
      <c r="Y16" s="137">
        <f t="shared" ca="1" si="26"/>
        <v>151</v>
      </c>
      <c r="AA16" s="133">
        <f t="shared" si="31"/>
        <v>0</v>
      </c>
      <c r="AB16" s="133">
        <f t="shared" si="31"/>
        <v>0</v>
      </c>
      <c r="AC16" s="133">
        <f t="shared" si="31"/>
        <v>0</v>
      </c>
      <c r="AD16" s="133">
        <f t="shared" si="31"/>
        <v>0</v>
      </c>
      <c r="AE16" s="133">
        <f t="shared" si="31"/>
        <v>0</v>
      </c>
      <c r="AG16" s="133">
        <f t="shared" si="32"/>
        <v>0</v>
      </c>
      <c r="AH16" s="133">
        <f t="shared" si="32"/>
        <v>0</v>
      </c>
      <c r="AI16" s="133">
        <f t="shared" si="32"/>
        <v>0</v>
      </c>
      <c r="AJ16" s="133">
        <f t="shared" si="32"/>
        <v>0</v>
      </c>
      <c r="AK16" s="133">
        <f t="shared" si="32"/>
        <v>0</v>
      </c>
      <c r="AM16" s="133">
        <f t="shared" si="33"/>
        <v>0</v>
      </c>
      <c r="AN16" s="133">
        <f t="shared" si="33"/>
        <v>0</v>
      </c>
      <c r="AO16" s="133">
        <f t="shared" si="33"/>
        <v>0</v>
      </c>
      <c r="AP16" s="133">
        <f t="shared" si="33"/>
        <v>0</v>
      </c>
      <c r="AQ16" s="133">
        <f t="shared" si="33"/>
        <v>0</v>
      </c>
    </row>
    <row r="17" spans="1:43" x14ac:dyDescent="0.2">
      <c r="A17" s="87"/>
      <c r="B17" s="197"/>
      <c r="D17" s="197"/>
      <c r="E17" s="199"/>
      <c r="F17" s="127"/>
      <c r="G17" s="203"/>
      <c r="H17" s="128"/>
      <c r="I17" s="129"/>
      <c r="J17" s="128"/>
      <c r="K17" s="130"/>
      <c r="L17" s="130"/>
      <c r="M17" s="131"/>
      <c r="N17" s="131"/>
      <c r="O17" s="131"/>
      <c r="P17" s="131"/>
      <c r="Q17" s="131"/>
      <c r="R17" s="132"/>
      <c r="S17" s="133"/>
      <c r="T17" s="133"/>
      <c r="U17" s="134"/>
      <c r="V17" s="134"/>
      <c r="W17" s="135"/>
      <c r="X17" s="136"/>
      <c r="Y17" s="137"/>
      <c r="AA17" s="133"/>
      <c r="AB17" s="133"/>
      <c r="AC17" s="133"/>
      <c r="AD17" s="133"/>
      <c r="AE17" s="133"/>
      <c r="AG17" s="133"/>
      <c r="AH17" s="133"/>
      <c r="AI17" s="133"/>
      <c r="AJ17" s="133"/>
      <c r="AK17" s="133"/>
      <c r="AM17" s="133"/>
      <c r="AN17" s="133"/>
      <c r="AO17" s="133"/>
      <c r="AP17" s="133"/>
      <c r="AQ17" s="133"/>
    </row>
    <row r="18" spans="1:43" x14ac:dyDescent="0.2">
      <c r="A18" s="87">
        <v>36770</v>
      </c>
      <c r="B18" s="197"/>
      <c r="D18" s="197"/>
      <c r="E18" s="199">
        <f t="shared" ref="E18:E23" si="34">(M18-B18)*F18*10000</f>
        <v>0</v>
      </c>
      <c r="F18" s="127"/>
      <c r="G18" s="203">
        <v>-0.14749999999999999</v>
      </c>
      <c r="H18" s="128">
        <v>2</v>
      </c>
      <c r="I18" s="129">
        <v>3.9</v>
      </c>
      <c r="J18" s="128" t="e">
        <f t="shared" ref="J18:J23" si="35">VLOOKUP($A18,PARAMS,2,FALSE)+G18</f>
        <v>#N/A</v>
      </c>
      <c r="K18" s="130">
        <v>0</v>
      </c>
      <c r="L18" s="130" t="e">
        <f t="shared" ref="L18:L23" si="36">VLOOKUP($A18,PARAMS,3,FALSE)+K18</f>
        <v>#N/A</v>
      </c>
      <c r="M18" s="131">
        <f t="shared" ref="M18:Q20" si="37">IF(ISNUMBER($F18),bsd(M$2,$H18,$J18,$I18,$Y18,$L18,$X18,0.2),0)</f>
        <v>0</v>
      </c>
      <c r="N18" s="131">
        <f t="shared" si="37"/>
        <v>0</v>
      </c>
      <c r="O18" s="131">
        <f t="shared" si="37"/>
        <v>0</v>
      </c>
      <c r="P18" s="131">
        <f t="shared" si="37"/>
        <v>0</v>
      </c>
      <c r="Q18" s="131">
        <f t="shared" si="37"/>
        <v>0</v>
      </c>
      <c r="R18" s="132"/>
      <c r="S18" s="133">
        <f t="shared" ref="S18:S23" si="38">IF(ISNUMBER($A18),$F18*N18,0)</f>
        <v>0</v>
      </c>
      <c r="T18" s="133">
        <f t="shared" ref="T18:T23" si="39">IF(ISNUMBER($A18),$F18*O18,0)</f>
        <v>0</v>
      </c>
      <c r="U18" s="134">
        <f t="shared" ref="U18:U23" si="40">IF(ISNUMBER($A18),$F18*P18*10000,0)</f>
        <v>0</v>
      </c>
      <c r="V18" s="134">
        <f t="shared" ref="V18:V23" si="41">IF(ISNUMBER($A18),$F18*Q18*-10000,0)</f>
        <v>0</v>
      </c>
      <c r="W18" s="135"/>
      <c r="X18" s="136" t="e">
        <f t="shared" ref="X18:X23" si="42">VLOOKUP($A18,PARAMS,7,FALSE)</f>
        <v>#N/A</v>
      </c>
      <c r="Y18" s="137" t="e">
        <f t="shared" ref="Y18:Y23" ca="1" si="43">IF(ISNUMBER(G18),VLOOKUP($A18,PARAMS,8,FALSE),VLOOKUP($A18,PARAMS,4,FALSE))-TODAY()</f>
        <v>#N/A</v>
      </c>
      <c r="AA18" s="133">
        <f t="shared" ref="AA18:AE20" si="44">IF($E18=AA$2,$S18,0)</f>
        <v>0</v>
      </c>
      <c r="AB18" s="133">
        <f t="shared" si="44"/>
        <v>0</v>
      </c>
      <c r="AC18" s="133">
        <f t="shared" si="44"/>
        <v>0</v>
      </c>
      <c r="AD18" s="133">
        <f t="shared" si="44"/>
        <v>0</v>
      </c>
      <c r="AE18" s="133">
        <f t="shared" si="44"/>
        <v>0</v>
      </c>
      <c r="AG18" s="133">
        <f t="shared" ref="AG18:AK20" si="45">IF($E18=AG$2,$T18,0)</f>
        <v>0</v>
      </c>
      <c r="AH18" s="133">
        <f t="shared" si="45"/>
        <v>0</v>
      </c>
      <c r="AI18" s="133">
        <f t="shared" si="45"/>
        <v>0</v>
      </c>
      <c r="AJ18" s="133">
        <f t="shared" si="45"/>
        <v>0</v>
      </c>
      <c r="AK18" s="133">
        <f t="shared" si="45"/>
        <v>0</v>
      </c>
      <c r="AM18" s="133">
        <f t="shared" ref="AM18:AQ20" si="46">IF($E18=AM$2,$U18,0)</f>
        <v>0</v>
      </c>
      <c r="AN18" s="133">
        <f t="shared" si="46"/>
        <v>0</v>
      </c>
      <c r="AO18" s="133">
        <f t="shared" si="46"/>
        <v>0</v>
      </c>
      <c r="AP18" s="133">
        <f t="shared" si="46"/>
        <v>0</v>
      </c>
      <c r="AQ18" s="133">
        <f t="shared" si="46"/>
        <v>0</v>
      </c>
    </row>
    <row r="19" spans="1:43" x14ac:dyDescent="0.2">
      <c r="A19" s="87">
        <v>36800</v>
      </c>
      <c r="B19" s="197"/>
      <c r="D19" s="197"/>
      <c r="E19" s="199">
        <f t="shared" si="34"/>
        <v>0</v>
      </c>
      <c r="F19" s="127"/>
      <c r="G19" s="203">
        <v>-0.14749999999999999</v>
      </c>
      <c r="H19" s="128">
        <v>2</v>
      </c>
      <c r="I19" s="129">
        <v>3.9</v>
      </c>
      <c r="J19" s="128">
        <f t="shared" si="35"/>
        <v>4.6345000000000001</v>
      </c>
      <c r="K19" s="130">
        <v>0</v>
      </c>
      <c r="L19" s="130">
        <f t="shared" si="36"/>
        <v>0.54</v>
      </c>
      <c r="M19" s="131">
        <f t="shared" si="37"/>
        <v>0</v>
      </c>
      <c r="N19" s="131">
        <f t="shared" si="37"/>
        <v>0</v>
      </c>
      <c r="O19" s="131">
        <f t="shared" si="37"/>
        <v>0</v>
      </c>
      <c r="P19" s="131">
        <f t="shared" si="37"/>
        <v>0</v>
      </c>
      <c r="Q19" s="131">
        <f t="shared" si="37"/>
        <v>0</v>
      </c>
      <c r="R19" s="132"/>
      <c r="S19" s="133">
        <f t="shared" si="38"/>
        <v>0</v>
      </c>
      <c r="T19" s="133">
        <f t="shared" si="39"/>
        <v>0</v>
      </c>
      <c r="U19" s="134">
        <f t="shared" si="40"/>
        <v>0</v>
      </c>
      <c r="V19" s="134">
        <f t="shared" si="41"/>
        <v>0</v>
      </c>
      <c r="W19" s="135"/>
      <c r="X19" s="136">
        <f t="shared" si="42"/>
        <v>6.7998663678555019E-2</v>
      </c>
      <c r="Y19" s="137">
        <f t="shared" ca="1" si="43"/>
        <v>27</v>
      </c>
      <c r="AA19" s="133">
        <f t="shared" si="44"/>
        <v>0</v>
      </c>
      <c r="AB19" s="133">
        <f t="shared" si="44"/>
        <v>0</v>
      </c>
      <c r="AC19" s="133">
        <f t="shared" si="44"/>
        <v>0</v>
      </c>
      <c r="AD19" s="133">
        <f t="shared" si="44"/>
        <v>0</v>
      </c>
      <c r="AE19" s="133">
        <f t="shared" si="44"/>
        <v>0</v>
      </c>
      <c r="AG19" s="133">
        <f t="shared" si="45"/>
        <v>0</v>
      </c>
      <c r="AH19" s="133">
        <f t="shared" si="45"/>
        <v>0</v>
      </c>
      <c r="AI19" s="133">
        <f t="shared" si="45"/>
        <v>0</v>
      </c>
      <c r="AJ19" s="133">
        <f t="shared" si="45"/>
        <v>0</v>
      </c>
      <c r="AK19" s="133">
        <f t="shared" si="45"/>
        <v>0</v>
      </c>
      <c r="AM19" s="133">
        <f t="shared" si="46"/>
        <v>0</v>
      </c>
      <c r="AN19" s="133">
        <f t="shared" si="46"/>
        <v>0</v>
      </c>
      <c r="AO19" s="133">
        <f t="shared" si="46"/>
        <v>0</v>
      </c>
      <c r="AP19" s="133">
        <f t="shared" si="46"/>
        <v>0</v>
      </c>
      <c r="AQ19" s="133">
        <f t="shared" si="46"/>
        <v>0</v>
      </c>
    </row>
    <row r="20" spans="1:43" x14ac:dyDescent="0.2">
      <c r="A20" s="87">
        <v>36831</v>
      </c>
      <c r="B20" s="197"/>
      <c r="D20" s="197"/>
      <c r="E20" s="199">
        <f t="shared" si="34"/>
        <v>0</v>
      </c>
      <c r="F20" s="127"/>
      <c r="G20" s="203">
        <v>-0.14749999999999999</v>
      </c>
      <c r="H20" s="128">
        <v>2</v>
      </c>
      <c r="I20" s="129">
        <v>3.9</v>
      </c>
      <c r="J20" s="128">
        <f t="shared" si="35"/>
        <v>4.6924999999999999</v>
      </c>
      <c r="K20" s="130">
        <v>0</v>
      </c>
      <c r="L20" s="130">
        <f t="shared" si="36"/>
        <v>0.55999999999999994</v>
      </c>
      <c r="M20" s="131">
        <f t="shared" si="37"/>
        <v>0</v>
      </c>
      <c r="N20" s="131">
        <f t="shared" si="37"/>
        <v>0</v>
      </c>
      <c r="O20" s="131">
        <f t="shared" si="37"/>
        <v>0</v>
      </c>
      <c r="P20" s="131">
        <f t="shared" si="37"/>
        <v>0</v>
      </c>
      <c r="Q20" s="131">
        <f t="shared" si="37"/>
        <v>0</v>
      </c>
      <c r="R20" s="132"/>
      <c r="S20" s="133">
        <f t="shared" si="38"/>
        <v>0</v>
      </c>
      <c r="T20" s="133">
        <f t="shared" si="39"/>
        <v>0</v>
      </c>
      <c r="U20" s="134">
        <f t="shared" si="40"/>
        <v>0</v>
      </c>
      <c r="V20" s="134">
        <f t="shared" si="41"/>
        <v>0</v>
      </c>
      <c r="W20" s="135"/>
      <c r="X20" s="136">
        <f t="shared" si="42"/>
        <v>6.8040372818879022E-2</v>
      </c>
      <c r="Y20" s="137">
        <f t="shared" ca="1" si="43"/>
        <v>57</v>
      </c>
      <c r="AA20" s="133">
        <f t="shared" si="44"/>
        <v>0</v>
      </c>
      <c r="AB20" s="133">
        <f t="shared" si="44"/>
        <v>0</v>
      </c>
      <c r="AC20" s="133">
        <f t="shared" si="44"/>
        <v>0</v>
      </c>
      <c r="AD20" s="133">
        <f t="shared" si="44"/>
        <v>0</v>
      </c>
      <c r="AE20" s="133">
        <f t="shared" si="44"/>
        <v>0</v>
      </c>
      <c r="AG20" s="133">
        <f t="shared" si="45"/>
        <v>0</v>
      </c>
      <c r="AH20" s="133">
        <f t="shared" si="45"/>
        <v>0</v>
      </c>
      <c r="AI20" s="133">
        <f t="shared" si="45"/>
        <v>0</v>
      </c>
      <c r="AJ20" s="133">
        <f t="shared" si="45"/>
        <v>0</v>
      </c>
      <c r="AK20" s="133">
        <f t="shared" si="45"/>
        <v>0</v>
      </c>
      <c r="AM20" s="133">
        <f t="shared" si="46"/>
        <v>0</v>
      </c>
      <c r="AN20" s="133">
        <f t="shared" si="46"/>
        <v>0</v>
      </c>
      <c r="AO20" s="133">
        <f t="shared" si="46"/>
        <v>0</v>
      </c>
      <c r="AP20" s="133">
        <f t="shared" si="46"/>
        <v>0</v>
      </c>
      <c r="AQ20" s="133">
        <f t="shared" si="46"/>
        <v>0</v>
      </c>
    </row>
    <row r="21" spans="1:43" x14ac:dyDescent="0.2">
      <c r="A21" s="87">
        <v>36861</v>
      </c>
      <c r="B21" s="197"/>
      <c r="D21" s="197"/>
      <c r="E21" s="199">
        <f t="shared" si="34"/>
        <v>0</v>
      </c>
      <c r="F21" s="127"/>
      <c r="G21" s="203">
        <v>-0.14749999999999999</v>
      </c>
      <c r="H21" s="128">
        <v>2</v>
      </c>
      <c r="I21" s="129">
        <v>3.9</v>
      </c>
      <c r="J21" s="128">
        <f t="shared" si="35"/>
        <v>4.7625000000000002</v>
      </c>
      <c r="K21" s="130">
        <v>0</v>
      </c>
      <c r="L21" s="130">
        <f t="shared" si="36"/>
        <v>0.59</v>
      </c>
      <c r="M21" s="131">
        <f t="shared" ref="M21:Q23" si="47">IF(ISNUMBER($F21),bsd(M$2,$H21,$J21,$I21,$Y21,$L21,$X21,0.2),0)</f>
        <v>0</v>
      </c>
      <c r="N21" s="131">
        <f t="shared" si="47"/>
        <v>0</v>
      </c>
      <c r="O21" s="131">
        <f t="shared" si="47"/>
        <v>0</v>
      </c>
      <c r="P21" s="131">
        <f t="shared" si="47"/>
        <v>0</v>
      </c>
      <c r="Q21" s="131">
        <f t="shared" si="47"/>
        <v>0</v>
      </c>
      <c r="R21" s="132"/>
      <c r="S21" s="133">
        <f t="shared" si="38"/>
        <v>0</v>
      </c>
      <c r="T21" s="133">
        <f t="shared" si="39"/>
        <v>0</v>
      </c>
      <c r="U21" s="134">
        <f t="shared" si="40"/>
        <v>0</v>
      </c>
      <c r="V21" s="134">
        <f t="shared" si="41"/>
        <v>0</v>
      </c>
      <c r="W21" s="135"/>
      <c r="X21" s="136">
        <f t="shared" si="42"/>
        <v>6.8247886953399006E-2</v>
      </c>
      <c r="Y21" s="137">
        <f t="shared" ca="1" si="43"/>
        <v>89</v>
      </c>
      <c r="AA21" s="133">
        <f t="shared" ref="AA21:AE23" si="48">IF($E21=AA$2,$S21,0)</f>
        <v>0</v>
      </c>
      <c r="AB21" s="133">
        <f t="shared" si="48"/>
        <v>0</v>
      </c>
      <c r="AC21" s="133">
        <f t="shared" si="48"/>
        <v>0</v>
      </c>
      <c r="AD21" s="133">
        <f t="shared" si="48"/>
        <v>0</v>
      </c>
      <c r="AE21" s="133">
        <f t="shared" si="48"/>
        <v>0</v>
      </c>
      <c r="AG21" s="133">
        <f t="shared" ref="AG21:AK23" si="49">IF($E21=AG$2,$T21,0)</f>
        <v>0</v>
      </c>
      <c r="AH21" s="133">
        <f t="shared" si="49"/>
        <v>0</v>
      </c>
      <c r="AI21" s="133">
        <f t="shared" si="49"/>
        <v>0</v>
      </c>
      <c r="AJ21" s="133">
        <f t="shared" si="49"/>
        <v>0</v>
      </c>
      <c r="AK21" s="133">
        <f t="shared" si="49"/>
        <v>0</v>
      </c>
      <c r="AM21" s="133">
        <f t="shared" ref="AM21:AQ23" si="50">IF($E21=AM$2,$U21,0)</f>
        <v>0</v>
      </c>
      <c r="AN21" s="133">
        <f t="shared" si="50"/>
        <v>0</v>
      </c>
      <c r="AO21" s="133">
        <f t="shared" si="50"/>
        <v>0</v>
      </c>
      <c r="AP21" s="133">
        <f t="shared" si="50"/>
        <v>0</v>
      </c>
      <c r="AQ21" s="133">
        <f t="shared" si="50"/>
        <v>0</v>
      </c>
    </row>
    <row r="22" spans="1:43" x14ac:dyDescent="0.2">
      <c r="A22" s="87">
        <v>36892</v>
      </c>
      <c r="B22" s="197"/>
      <c r="D22" s="197"/>
      <c r="E22" s="199">
        <f t="shared" si="34"/>
        <v>0</v>
      </c>
      <c r="F22" s="127"/>
      <c r="G22" s="203">
        <v>-0.14749999999999999</v>
      </c>
      <c r="H22" s="128">
        <v>2</v>
      </c>
      <c r="I22" s="129">
        <v>3.9</v>
      </c>
      <c r="J22" s="128">
        <f t="shared" si="35"/>
        <v>4.7024999999999997</v>
      </c>
      <c r="K22" s="130">
        <v>0</v>
      </c>
      <c r="L22" s="130">
        <f t="shared" si="36"/>
        <v>0.6</v>
      </c>
      <c r="M22" s="131">
        <f t="shared" si="47"/>
        <v>0</v>
      </c>
      <c r="N22" s="131">
        <f t="shared" si="47"/>
        <v>0</v>
      </c>
      <c r="O22" s="131">
        <f t="shared" si="47"/>
        <v>0</v>
      </c>
      <c r="P22" s="131">
        <f t="shared" si="47"/>
        <v>0</v>
      </c>
      <c r="Q22" s="131">
        <f t="shared" si="47"/>
        <v>0</v>
      </c>
      <c r="R22" s="132"/>
      <c r="S22" s="133">
        <f t="shared" si="38"/>
        <v>0</v>
      </c>
      <c r="T22" s="133">
        <f t="shared" si="39"/>
        <v>0</v>
      </c>
      <c r="U22" s="134">
        <f t="shared" si="40"/>
        <v>0</v>
      </c>
      <c r="V22" s="134">
        <f t="shared" si="41"/>
        <v>0</v>
      </c>
      <c r="W22" s="135"/>
      <c r="X22" s="136">
        <f t="shared" si="42"/>
        <v>6.8245902043498008E-2</v>
      </c>
      <c r="Y22" s="137">
        <f t="shared" ca="1" si="43"/>
        <v>118</v>
      </c>
      <c r="AA22" s="133">
        <f t="shared" si="48"/>
        <v>0</v>
      </c>
      <c r="AB22" s="133">
        <f t="shared" si="48"/>
        <v>0</v>
      </c>
      <c r="AC22" s="133">
        <f t="shared" si="48"/>
        <v>0</v>
      </c>
      <c r="AD22" s="133">
        <f t="shared" si="48"/>
        <v>0</v>
      </c>
      <c r="AE22" s="133">
        <f t="shared" si="48"/>
        <v>0</v>
      </c>
      <c r="AG22" s="133">
        <f t="shared" si="49"/>
        <v>0</v>
      </c>
      <c r="AH22" s="133">
        <f t="shared" si="49"/>
        <v>0</v>
      </c>
      <c r="AI22" s="133">
        <f t="shared" si="49"/>
        <v>0</v>
      </c>
      <c r="AJ22" s="133">
        <f t="shared" si="49"/>
        <v>0</v>
      </c>
      <c r="AK22" s="133">
        <f t="shared" si="49"/>
        <v>0</v>
      </c>
      <c r="AM22" s="133">
        <f t="shared" si="50"/>
        <v>0</v>
      </c>
      <c r="AN22" s="133">
        <f t="shared" si="50"/>
        <v>0</v>
      </c>
      <c r="AO22" s="133">
        <f t="shared" si="50"/>
        <v>0</v>
      </c>
      <c r="AP22" s="133">
        <f t="shared" si="50"/>
        <v>0</v>
      </c>
      <c r="AQ22" s="133">
        <f t="shared" si="50"/>
        <v>0</v>
      </c>
    </row>
    <row r="23" spans="1:43" x14ac:dyDescent="0.2">
      <c r="A23" s="87">
        <v>36923</v>
      </c>
      <c r="B23" s="197"/>
      <c r="D23" s="197"/>
      <c r="E23" s="199">
        <f t="shared" si="34"/>
        <v>0</v>
      </c>
      <c r="F23" s="127"/>
      <c r="G23" s="203">
        <v>-0.14749999999999999</v>
      </c>
      <c r="H23" s="128">
        <v>2</v>
      </c>
      <c r="I23" s="129">
        <v>3.9</v>
      </c>
      <c r="J23" s="128">
        <f t="shared" si="35"/>
        <v>4.4325000000000001</v>
      </c>
      <c r="K23" s="130">
        <v>0</v>
      </c>
      <c r="L23" s="130">
        <f t="shared" si="36"/>
        <v>0.59250000000000003</v>
      </c>
      <c r="M23" s="131">
        <f t="shared" si="47"/>
        <v>0</v>
      </c>
      <c r="N23" s="131">
        <f t="shared" si="47"/>
        <v>0</v>
      </c>
      <c r="O23" s="131">
        <f t="shared" si="47"/>
        <v>0</v>
      </c>
      <c r="P23" s="131">
        <f t="shared" si="47"/>
        <v>0</v>
      </c>
      <c r="Q23" s="131">
        <f t="shared" si="47"/>
        <v>0</v>
      </c>
      <c r="R23" s="132"/>
      <c r="S23" s="133">
        <f t="shared" si="38"/>
        <v>0</v>
      </c>
      <c r="T23" s="133">
        <f t="shared" si="39"/>
        <v>0</v>
      </c>
      <c r="U23" s="134">
        <f t="shared" si="40"/>
        <v>0</v>
      </c>
      <c r="V23" s="134">
        <f t="shared" si="41"/>
        <v>0</v>
      </c>
      <c r="W23" s="135"/>
      <c r="X23" s="136">
        <f t="shared" si="42"/>
        <v>6.8477342037279024E-2</v>
      </c>
      <c r="Y23" s="137">
        <f t="shared" ca="1" si="43"/>
        <v>151</v>
      </c>
      <c r="AA23" s="133">
        <f t="shared" si="48"/>
        <v>0</v>
      </c>
      <c r="AB23" s="133">
        <f t="shared" si="48"/>
        <v>0</v>
      </c>
      <c r="AC23" s="133">
        <f t="shared" si="48"/>
        <v>0</v>
      </c>
      <c r="AD23" s="133">
        <f t="shared" si="48"/>
        <v>0</v>
      </c>
      <c r="AE23" s="133">
        <f t="shared" si="48"/>
        <v>0</v>
      </c>
      <c r="AG23" s="133">
        <f t="shared" si="49"/>
        <v>0</v>
      </c>
      <c r="AH23" s="133">
        <f t="shared" si="49"/>
        <v>0</v>
      </c>
      <c r="AI23" s="133">
        <f t="shared" si="49"/>
        <v>0</v>
      </c>
      <c r="AJ23" s="133">
        <f t="shared" si="49"/>
        <v>0</v>
      </c>
      <c r="AK23" s="133">
        <f t="shared" si="49"/>
        <v>0</v>
      </c>
      <c r="AM23" s="133">
        <f t="shared" si="50"/>
        <v>0</v>
      </c>
      <c r="AN23" s="133">
        <f t="shared" si="50"/>
        <v>0</v>
      </c>
      <c r="AO23" s="133">
        <f t="shared" si="50"/>
        <v>0</v>
      </c>
      <c r="AP23" s="133">
        <f t="shared" si="50"/>
        <v>0</v>
      </c>
      <c r="AQ23" s="133">
        <f t="shared" si="50"/>
        <v>0</v>
      </c>
    </row>
    <row r="24" spans="1:43" x14ac:dyDescent="0.2">
      <c r="A24" s="87"/>
      <c r="B24" s="197"/>
      <c r="D24" s="197"/>
      <c r="E24" s="199"/>
      <c r="F24" s="127"/>
      <c r="G24" s="203"/>
      <c r="H24" s="128"/>
      <c r="I24" s="129"/>
      <c r="J24" s="128"/>
      <c r="K24" s="130"/>
      <c r="L24" s="130"/>
      <c r="M24" s="131"/>
      <c r="N24" s="131"/>
      <c r="O24" s="131"/>
      <c r="P24" s="131"/>
      <c r="Q24" s="131"/>
      <c r="R24" s="132"/>
      <c r="S24" s="133"/>
      <c r="T24" s="133"/>
      <c r="U24" s="134"/>
      <c r="V24" s="134"/>
      <c r="W24" s="135"/>
      <c r="X24" s="136"/>
      <c r="Y24" s="137"/>
      <c r="AA24" s="133"/>
      <c r="AB24" s="133"/>
      <c r="AC24" s="133"/>
      <c r="AD24" s="133"/>
      <c r="AE24" s="133"/>
      <c r="AG24" s="133"/>
      <c r="AH24" s="133"/>
      <c r="AI24" s="133"/>
      <c r="AJ24" s="133"/>
      <c r="AK24" s="133"/>
      <c r="AM24" s="133"/>
      <c r="AN24" s="133"/>
      <c r="AO24" s="133"/>
      <c r="AP24" s="133"/>
      <c r="AQ24" s="133"/>
    </row>
    <row r="25" spans="1:43" x14ac:dyDescent="0.2">
      <c r="A25" s="87">
        <v>36951</v>
      </c>
      <c r="B25" s="197">
        <v>1.45</v>
      </c>
      <c r="D25" s="197"/>
      <c r="E25" s="199">
        <f>(M25-B25)*F25*10000</f>
        <v>0</v>
      </c>
      <c r="F25" s="127"/>
      <c r="G25" s="203">
        <v>0.5</v>
      </c>
      <c r="H25" s="128">
        <v>3</v>
      </c>
      <c r="I25" s="129">
        <v>5.05</v>
      </c>
      <c r="J25" s="128">
        <f>VLOOKUP($A25,PARAMS,2,FALSE)+G25</f>
        <v>4.8150000000000004</v>
      </c>
      <c r="K25" s="130">
        <v>0</v>
      </c>
      <c r="L25" s="130">
        <f t="shared" ref="L25:L62" si="51">VLOOKUP($A25,PARAMS,3,FALSE)+K25</f>
        <v>0.53</v>
      </c>
      <c r="M25" s="131">
        <f>IF(ISNUMBER($F25),bsd(M$2,$H25,$J25,$I25,$Y25,$L25,$X25,0.2),0)</f>
        <v>0</v>
      </c>
      <c r="N25" s="131">
        <f>IF(ISNUMBER($F25),bsd(N$2,$H25,$J25,$I25,$Y25,$L25,$X25,0.2),0)</f>
        <v>0</v>
      </c>
      <c r="O25" s="131">
        <f>IF(ISNUMBER($F25),bsd(O$2,$H25,$J25,$I25,$Y25,$L25,$X25,0.2),0)</f>
        <v>0</v>
      </c>
      <c r="P25" s="131">
        <f>IF(ISNUMBER($F25),bsd(P$2,$H25,$J25,$I25,$Y25,$L25,$X25,0.2),0)</f>
        <v>0</v>
      </c>
      <c r="Q25" s="131">
        <f>IF(ISNUMBER($F25),bsd(Q$2,$H25,$J25,$I25,$Y25,$L25,$X25,0.2),0)</f>
        <v>0</v>
      </c>
      <c r="R25" s="132"/>
      <c r="S25" s="133">
        <f>IF(ISNUMBER($A25),$F25*N25,0)</f>
        <v>0</v>
      </c>
      <c r="T25" s="133">
        <f>IF(ISNUMBER($A25),$F25*O25,0)</f>
        <v>0</v>
      </c>
      <c r="U25" s="134">
        <f>IF(ISNUMBER($A25),$F25*P25*10000,0)</f>
        <v>0</v>
      </c>
      <c r="V25" s="134">
        <f>IF(ISNUMBER($A25),$F25*Q25*-10000,0)</f>
        <v>0</v>
      </c>
      <c r="W25" s="135"/>
      <c r="X25" s="136">
        <f t="shared" ref="X25:X62" si="52">VLOOKUP($A25,PARAMS,7,FALSE)</f>
        <v>6.8686384627542008E-2</v>
      </c>
      <c r="Y25" s="137">
        <f ca="1">IF(ISNUMBER(G25),VLOOKUP($A25,PARAMS,8,FALSE),VLOOKUP($A25,PARAMS,4,FALSE))-TODAY()</f>
        <v>179</v>
      </c>
      <c r="AA25" s="133">
        <f t="shared" ref="AA25:AE58" si="53">IF($E25=AA$2,$S25,0)</f>
        <v>0</v>
      </c>
      <c r="AB25" s="133">
        <f t="shared" si="53"/>
        <v>0</v>
      </c>
      <c r="AC25" s="133">
        <f t="shared" si="53"/>
        <v>0</v>
      </c>
      <c r="AD25" s="133">
        <f t="shared" si="53"/>
        <v>0</v>
      </c>
      <c r="AE25" s="133">
        <f t="shared" si="53"/>
        <v>0</v>
      </c>
      <c r="AG25" s="133">
        <f t="shared" ref="AG25:AK58" si="54">IF($E25=AG$2,$T25,0)</f>
        <v>0</v>
      </c>
      <c r="AH25" s="133">
        <f t="shared" si="54"/>
        <v>0</v>
      </c>
      <c r="AI25" s="133">
        <f t="shared" si="54"/>
        <v>0</v>
      </c>
      <c r="AJ25" s="133">
        <f t="shared" si="54"/>
        <v>0</v>
      </c>
      <c r="AK25" s="133">
        <f t="shared" si="54"/>
        <v>0</v>
      </c>
      <c r="AM25" s="133">
        <f t="shared" ref="AM25:AQ58" si="55">IF($E25=AM$2,$U25,0)</f>
        <v>0</v>
      </c>
      <c r="AN25" s="133">
        <f t="shared" si="55"/>
        <v>0</v>
      </c>
      <c r="AO25" s="133">
        <f t="shared" si="55"/>
        <v>0</v>
      </c>
      <c r="AP25" s="133">
        <f t="shared" si="55"/>
        <v>0</v>
      </c>
      <c r="AQ25" s="133">
        <f t="shared" si="55"/>
        <v>0</v>
      </c>
    </row>
    <row r="26" spans="1:43" x14ac:dyDescent="0.2">
      <c r="A26" s="87"/>
      <c r="B26" s="197"/>
      <c r="D26" s="197"/>
      <c r="E26" s="199"/>
      <c r="F26" s="127"/>
      <c r="G26" s="203"/>
      <c r="H26" s="128"/>
      <c r="I26" s="129"/>
      <c r="J26" s="128"/>
      <c r="K26" s="130"/>
      <c r="L26" s="130"/>
      <c r="M26" s="131"/>
      <c r="N26" s="131"/>
      <c r="O26" s="131"/>
      <c r="P26" s="131"/>
      <c r="Q26" s="131"/>
      <c r="R26" s="132"/>
      <c r="S26" s="133"/>
      <c r="T26" s="133"/>
      <c r="U26" s="134"/>
      <c r="V26" s="134"/>
      <c r="W26" s="135"/>
      <c r="X26" s="136"/>
      <c r="Y26" s="137"/>
      <c r="AA26" s="133"/>
      <c r="AB26" s="133"/>
      <c r="AC26" s="133"/>
      <c r="AD26" s="133"/>
      <c r="AE26" s="133"/>
      <c r="AG26" s="133"/>
      <c r="AH26" s="133"/>
      <c r="AI26" s="133"/>
      <c r="AJ26" s="133"/>
      <c r="AK26" s="133"/>
      <c r="AM26" s="133"/>
      <c r="AN26" s="133"/>
      <c r="AO26" s="133"/>
      <c r="AP26" s="133"/>
      <c r="AQ26" s="133"/>
    </row>
    <row r="27" spans="1:43" x14ac:dyDescent="0.2">
      <c r="A27" s="87">
        <v>36831</v>
      </c>
      <c r="B27" s="197">
        <v>1.21</v>
      </c>
      <c r="D27" s="197"/>
      <c r="E27" s="199">
        <f>(M27-B27)*F27*10000</f>
        <v>0</v>
      </c>
      <c r="F27" s="127"/>
      <c r="G27" s="203"/>
      <c r="H27" s="128">
        <v>3</v>
      </c>
      <c r="I27" s="129">
        <v>4.5999999999999996</v>
      </c>
      <c r="J27" s="128">
        <f>VLOOKUP($A27,PARAMS,2,FALSE)+G27</f>
        <v>4.84</v>
      </c>
      <c r="K27" s="130">
        <v>0</v>
      </c>
      <c r="L27" s="130">
        <f>VLOOKUP($A27,PARAMS,3,FALSE)+K27</f>
        <v>0.55999999999999994</v>
      </c>
      <c r="M27" s="131">
        <f t="shared" ref="M27:Q31" si="56">IF(ISNUMBER($F27),bsd(M$2,$H27,$J27,$I27,$Y27,$L27,$X27,0.2),0)</f>
        <v>0</v>
      </c>
      <c r="N27" s="131">
        <f t="shared" si="56"/>
        <v>0</v>
      </c>
      <c r="O27" s="131">
        <f t="shared" si="56"/>
        <v>0</v>
      </c>
      <c r="P27" s="131">
        <f t="shared" si="56"/>
        <v>0</v>
      </c>
      <c r="Q27" s="131">
        <f t="shared" si="56"/>
        <v>0</v>
      </c>
      <c r="R27" s="132"/>
      <c r="S27" s="133">
        <f t="shared" ref="S27:T31" si="57">IF(ISNUMBER($A27),$F27*N27,0)</f>
        <v>0</v>
      </c>
      <c r="T27" s="133">
        <f t="shared" si="57"/>
        <v>0</v>
      </c>
      <c r="U27" s="134">
        <f>IF(ISNUMBER($A27),$F27*P27*10000,0)</f>
        <v>0</v>
      </c>
      <c r="V27" s="134">
        <f>IF(ISNUMBER($A27),$F27*Q27*-10000,0)</f>
        <v>0</v>
      </c>
      <c r="W27" s="135"/>
      <c r="X27" s="136">
        <f>VLOOKUP($A27,PARAMS,7,FALSE)</f>
        <v>6.8040372818879022E-2</v>
      </c>
      <c r="Y27" s="137">
        <f ca="1">IF(ISNUMBER(G27),VLOOKUP($A27,PARAMS,8,FALSE),VLOOKUP($A27,PARAMS,4,FALSE))-TODAY()</f>
        <v>56</v>
      </c>
      <c r="AA27" s="133">
        <f>IF($E27=AA$2,$S27,0)</f>
        <v>0</v>
      </c>
      <c r="AB27" s="133">
        <f>IF($E27=AB$2,$S27,0)</f>
        <v>0</v>
      </c>
      <c r="AC27" s="133">
        <f>IF($E27=AC$2,$S27,0)</f>
        <v>0</v>
      </c>
      <c r="AD27" s="133">
        <f>IF($E27=AD$2,$S27,0)</f>
        <v>0</v>
      </c>
      <c r="AE27" s="133">
        <f>IF($E27=AE$2,$S27,0)</f>
        <v>0</v>
      </c>
      <c r="AG27" s="133">
        <f>IF($E27=AG$2,$T27,0)</f>
        <v>0</v>
      </c>
      <c r="AH27" s="133">
        <f>IF($E27=AH$2,$T27,0)</f>
        <v>0</v>
      </c>
      <c r="AI27" s="133">
        <f>IF($E27=AI$2,$T27,0)</f>
        <v>0</v>
      </c>
      <c r="AJ27" s="133">
        <f>IF($E27=AJ$2,$T27,0)</f>
        <v>0</v>
      </c>
      <c r="AK27" s="133">
        <f>IF($E27=AK$2,$T27,0)</f>
        <v>0</v>
      </c>
      <c r="AM27" s="133">
        <f>IF($E27=AM$2,$U27,0)</f>
        <v>0</v>
      </c>
      <c r="AN27" s="133">
        <f>IF($E27=AN$2,$U27,0)</f>
        <v>0</v>
      </c>
      <c r="AO27" s="133">
        <f>IF($E27=AO$2,$U27,0)</f>
        <v>0</v>
      </c>
      <c r="AP27" s="133">
        <f>IF($E27=AP$2,$U27,0)</f>
        <v>0</v>
      </c>
      <c r="AQ27" s="133">
        <f>IF($E27=AQ$2,$U27,0)</f>
        <v>0</v>
      </c>
    </row>
    <row r="28" spans="1:43" x14ac:dyDescent="0.2">
      <c r="A28" s="87">
        <v>36861</v>
      </c>
      <c r="B28" s="197">
        <v>1.21</v>
      </c>
      <c r="D28" s="197"/>
      <c r="E28" s="199">
        <f>(M28-B28)*F28*10000</f>
        <v>0</v>
      </c>
      <c r="F28" s="127"/>
      <c r="G28" s="203"/>
      <c r="H28" s="128">
        <v>3</v>
      </c>
      <c r="I28" s="129">
        <v>4.5999999999999996</v>
      </c>
      <c r="J28" s="128">
        <f>VLOOKUP($A28,PARAMS,2,FALSE)+G28</f>
        <v>4.91</v>
      </c>
      <c r="K28" s="130">
        <v>0</v>
      </c>
      <c r="L28" s="130">
        <f t="shared" si="51"/>
        <v>0.59</v>
      </c>
      <c r="M28" s="131">
        <f t="shared" si="56"/>
        <v>0</v>
      </c>
      <c r="N28" s="131">
        <f t="shared" si="56"/>
        <v>0</v>
      </c>
      <c r="O28" s="131">
        <f t="shared" si="56"/>
        <v>0</v>
      </c>
      <c r="P28" s="131">
        <f t="shared" si="56"/>
        <v>0</v>
      </c>
      <c r="Q28" s="131">
        <f t="shared" si="56"/>
        <v>0</v>
      </c>
      <c r="R28" s="132"/>
      <c r="S28" s="133">
        <f t="shared" si="57"/>
        <v>0</v>
      </c>
      <c r="T28" s="133">
        <f t="shared" si="57"/>
        <v>0</v>
      </c>
      <c r="U28" s="134">
        <f>IF(ISNUMBER($A28),$F28*P28*10000,0)</f>
        <v>0</v>
      </c>
      <c r="V28" s="134">
        <f>IF(ISNUMBER($A28),$F28*Q28*-10000,0)</f>
        <v>0</v>
      </c>
      <c r="W28" s="135"/>
      <c r="X28" s="136">
        <f t="shared" si="52"/>
        <v>6.8247886953399006E-2</v>
      </c>
      <c r="Y28" s="137">
        <f ca="1">IF(ISNUMBER(G28),VLOOKUP($A28,PARAMS,8,FALSE),VLOOKUP($A28,PARAMS,4,FALSE))-TODAY()</f>
        <v>88</v>
      </c>
      <c r="AA28" s="133">
        <f t="shared" si="53"/>
        <v>0</v>
      </c>
      <c r="AB28" s="133">
        <f t="shared" si="53"/>
        <v>0</v>
      </c>
      <c r="AC28" s="133">
        <f t="shared" si="53"/>
        <v>0</v>
      </c>
      <c r="AD28" s="133">
        <f t="shared" si="53"/>
        <v>0</v>
      </c>
      <c r="AE28" s="133">
        <f t="shared" si="53"/>
        <v>0</v>
      </c>
      <c r="AG28" s="133">
        <f t="shared" si="54"/>
        <v>0</v>
      </c>
      <c r="AH28" s="133">
        <f t="shared" si="54"/>
        <v>0</v>
      </c>
      <c r="AI28" s="133">
        <f t="shared" si="54"/>
        <v>0</v>
      </c>
      <c r="AJ28" s="133">
        <f t="shared" si="54"/>
        <v>0</v>
      </c>
      <c r="AK28" s="133">
        <f t="shared" si="54"/>
        <v>0</v>
      </c>
      <c r="AM28" s="133">
        <f t="shared" si="55"/>
        <v>0</v>
      </c>
      <c r="AN28" s="133">
        <f t="shared" si="55"/>
        <v>0</v>
      </c>
      <c r="AO28" s="133">
        <f t="shared" si="55"/>
        <v>0</v>
      </c>
      <c r="AP28" s="133">
        <f t="shared" si="55"/>
        <v>0</v>
      </c>
      <c r="AQ28" s="133">
        <f t="shared" si="55"/>
        <v>0</v>
      </c>
    </row>
    <row r="29" spans="1:43" x14ac:dyDescent="0.2">
      <c r="A29" s="87">
        <v>36892</v>
      </c>
      <c r="B29" s="197">
        <v>1.21</v>
      </c>
      <c r="D29" s="197"/>
      <c r="E29" s="199">
        <f>(M29-B29)*F29*10000</f>
        <v>0</v>
      </c>
      <c r="F29" s="127"/>
      <c r="G29" s="203"/>
      <c r="H29" s="128">
        <v>3</v>
      </c>
      <c r="I29" s="129">
        <v>4.5999999999999996</v>
      </c>
      <c r="J29" s="128">
        <f>VLOOKUP($A29,PARAMS,2,FALSE)+G29</f>
        <v>4.8499999999999996</v>
      </c>
      <c r="K29" s="130">
        <v>0</v>
      </c>
      <c r="L29" s="130">
        <f t="shared" si="51"/>
        <v>0.6</v>
      </c>
      <c r="M29" s="131">
        <f t="shared" si="56"/>
        <v>0</v>
      </c>
      <c r="N29" s="131">
        <f t="shared" si="56"/>
        <v>0</v>
      </c>
      <c r="O29" s="131">
        <f t="shared" si="56"/>
        <v>0</v>
      </c>
      <c r="P29" s="131">
        <f t="shared" si="56"/>
        <v>0</v>
      </c>
      <c r="Q29" s="131">
        <f t="shared" si="56"/>
        <v>0</v>
      </c>
      <c r="R29" s="132"/>
      <c r="S29" s="133">
        <f t="shared" si="57"/>
        <v>0</v>
      </c>
      <c r="T29" s="133">
        <f t="shared" si="57"/>
        <v>0</v>
      </c>
      <c r="U29" s="134">
        <f>IF(ISNUMBER($A29),$F29*P29*10000,0)</f>
        <v>0</v>
      </c>
      <c r="V29" s="134">
        <f>IF(ISNUMBER($A29),$F29*Q29*-10000,0)</f>
        <v>0</v>
      </c>
      <c r="W29" s="135"/>
      <c r="X29" s="136">
        <f t="shared" si="52"/>
        <v>6.8245902043498008E-2</v>
      </c>
      <c r="Y29" s="137">
        <f ca="1">IF(ISNUMBER(G29),VLOOKUP($A29,PARAMS,8,FALSE),VLOOKUP($A29,PARAMS,4,FALSE))-TODAY()</f>
        <v>117</v>
      </c>
      <c r="AA29" s="133">
        <f t="shared" si="53"/>
        <v>0</v>
      </c>
      <c r="AB29" s="133">
        <f t="shared" si="53"/>
        <v>0</v>
      </c>
      <c r="AC29" s="133">
        <f t="shared" si="53"/>
        <v>0</v>
      </c>
      <c r="AD29" s="133">
        <f t="shared" si="53"/>
        <v>0</v>
      </c>
      <c r="AE29" s="133">
        <f t="shared" si="53"/>
        <v>0</v>
      </c>
      <c r="AG29" s="133">
        <f t="shared" si="54"/>
        <v>0</v>
      </c>
      <c r="AH29" s="133">
        <f t="shared" si="54"/>
        <v>0</v>
      </c>
      <c r="AI29" s="133">
        <f t="shared" si="54"/>
        <v>0</v>
      </c>
      <c r="AJ29" s="133">
        <f t="shared" si="54"/>
        <v>0</v>
      </c>
      <c r="AK29" s="133">
        <f t="shared" si="54"/>
        <v>0</v>
      </c>
      <c r="AM29" s="133">
        <f t="shared" si="55"/>
        <v>0</v>
      </c>
      <c r="AN29" s="133">
        <f t="shared" si="55"/>
        <v>0</v>
      </c>
      <c r="AO29" s="133">
        <f t="shared" si="55"/>
        <v>0</v>
      </c>
      <c r="AP29" s="133">
        <f t="shared" si="55"/>
        <v>0</v>
      </c>
      <c r="AQ29" s="133">
        <f t="shared" si="55"/>
        <v>0</v>
      </c>
    </row>
    <row r="30" spans="1:43" x14ac:dyDescent="0.2">
      <c r="A30" s="87">
        <v>36923</v>
      </c>
      <c r="B30" s="197">
        <v>1.21</v>
      </c>
      <c r="D30" s="197"/>
      <c r="E30" s="199">
        <f>(M30-B30)*F30*10000</f>
        <v>0</v>
      </c>
      <c r="F30" s="127"/>
      <c r="G30" s="203"/>
      <c r="H30" s="128">
        <v>3</v>
      </c>
      <c r="I30" s="129">
        <v>4.5999999999999996</v>
      </c>
      <c r="J30" s="128">
        <f>VLOOKUP($A30,PARAMS,2,FALSE)+G30</f>
        <v>4.58</v>
      </c>
      <c r="K30" s="130">
        <v>0</v>
      </c>
      <c r="L30" s="130">
        <f t="shared" si="51"/>
        <v>0.59250000000000003</v>
      </c>
      <c r="M30" s="131">
        <f t="shared" si="56"/>
        <v>0</v>
      </c>
      <c r="N30" s="131">
        <f t="shared" si="56"/>
        <v>0</v>
      </c>
      <c r="O30" s="131">
        <f t="shared" si="56"/>
        <v>0</v>
      </c>
      <c r="P30" s="131">
        <f t="shared" si="56"/>
        <v>0</v>
      </c>
      <c r="Q30" s="131">
        <f t="shared" si="56"/>
        <v>0</v>
      </c>
      <c r="R30" s="132"/>
      <c r="S30" s="133">
        <f t="shared" si="57"/>
        <v>0</v>
      </c>
      <c r="T30" s="133">
        <f t="shared" si="57"/>
        <v>0</v>
      </c>
      <c r="U30" s="134">
        <f>IF(ISNUMBER($A30),$F30*P30*10000,0)</f>
        <v>0</v>
      </c>
      <c r="V30" s="134">
        <f>IF(ISNUMBER($A30),$F30*Q30*-10000,0)</f>
        <v>0</v>
      </c>
      <c r="W30" s="135"/>
      <c r="X30" s="136">
        <f t="shared" si="52"/>
        <v>6.8477342037279024E-2</v>
      </c>
      <c r="Y30" s="137">
        <f ca="1">IF(ISNUMBER(G30),VLOOKUP($A30,PARAMS,8,FALSE),VLOOKUP($A30,PARAMS,4,FALSE))-TODAY()</f>
        <v>148</v>
      </c>
      <c r="AA30" s="133">
        <f t="shared" si="53"/>
        <v>0</v>
      </c>
      <c r="AB30" s="133">
        <f t="shared" si="53"/>
        <v>0</v>
      </c>
      <c r="AC30" s="133">
        <f t="shared" si="53"/>
        <v>0</v>
      </c>
      <c r="AD30" s="133">
        <f t="shared" si="53"/>
        <v>0</v>
      </c>
      <c r="AE30" s="133">
        <f t="shared" si="53"/>
        <v>0</v>
      </c>
      <c r="AG30" s="133">
        <f t="shared" si="54"/>
        <v>0</v>
      </c>
      <c r="AH30" s="133">
        <f t="shared" si="54"/>
        <v>0</v>
      </c>
      <c r="AI30" s="133">
        <f t="shared" si="54"/>
        <v>0</v>
      </c>
      <c r="AJ30" s="133">
        <f t="shared" si="54"/>
        <v>0</v>
      </c>
      <c r="AK30" s="133">
        <f t="shared" si="54"/>
        <v>0</v>
      </c>
      <c r="AM30" s="133">
        <f t="shared" si="55"/>
        <v>0</v>
      </c>
      <c r="AN30" s="133">
        <f t="shared" si="55"/>
        <v>0</v>
      </c>
      <c r="AO30" s="133">
        <f t="shared" si="55"/>
        <v>0</v>
      </c>
      <c r="AP30" s="133">
        <f t="shared" si="55"/>
        <v>0</v>
      </c>
      <c r="AQ30" s="133">
        <f t="shared" si="55"/>
        <v>0</v>
      </c>
    </row>
    <row r="31" spans="1:43" x14ac:dyDescent="0.2">
      <c r="A31" s="87">
        <v>36951</v>
      </c>
      <c r="B31" s="197">
        <v>1.21</v>
      </c>
      <c r="D31" s="197"/>
      <c r="E31" s="199">
        <f>(M31-B31)*F31*10000</f>
        <v>0</v>
      </c>
      <c r="F31" s="127"/>
      <c r="G31" s="203"/>
      <c r="H31" s="128">
        <v>3</v>
      </c>
      <c r="I31" s="129">
        <v>4.5999999999999996</v>
      </c>
      <c r="J31" s="128">
        <f>VLOOKUP($A31,PARAMS,2,FALSE)+G31</f>
        <v>4.3150000000000004</v>
      </c>
      <c r="K31" s="130">
        <v>0</v>
      </c>
      <c r="L31" s="130">
        <f t="shared" si="51"/>
        <v>0.53</v>
      </c>
      <c r="M31" s="131">
        <f t="shared" si="56"/>
        <v>0</v>
      </c>
      <c r="N31" s="131">
        <f t="shared" si="56"/>
        <v>0</v>
      </c>
      <c r="O31" s="131">
        <f t="shared" si="56"/>
        <v>0</v>
      </c>
      <c r="P31" s="131">
        <f t="shared" si="56"/>
        <v>0</v>
      </c>
      <c r="Q31" s="131">
        <f t="shared" si="56"/>
        <v>0</v>
      </c>
      <c r="R31" s="132"/>
      <c r="S31" s="133">
        <f t="shared" si="57"/>
        <v>0</v>
      </c>
      <c r="T31" s="133">
        <f t="shared" si="57"/>
        <v>0</v>
      </c>
      <c r="U31" s="134">
        <f>IF(ISNUMBER($A31),$F31*P31*10000,0)</f>
        <v>0</v>
      </c>
      <c r="V31" s="134">
        <f>IF(ISNUMBER($A31),$F31*Q31*-10000,0)</f>
        <v>0</v>
      </c>
      <c r="W31" s="135"/>
      <c r="X31" s="136">
        <f t="shared" si="52"/>
        <v>6.8686384627542008E-2</v>
      </c>
      <c r="Y31" s="137">
        <f ca="1">IF(ISNUMBER(G31),VLOOKUP($A31,PARAMS,8,FALSE),VLOOKUP($A31,PARAMS,4,FALSE))-TODAY()</f>
        <v>176</v>
      </c>
      <c r="AA31" s="133">
        <f t="shared" si="53"/>
        <v>0</v>
      </c>
      <c r="AB31" s="133">
        <f t="shared" si="53"/>
        <v>0</v>
      </c>
      <c r="AC31" s="133">
        <f t="shared" si="53"/>
        <v>0</v>
      </c>
      <c r="AD31" s="133">
        <f t="shared" si="53"/>
        <v>0</v>
      </c>
      <c r="AE31" s="133">
        <f t="shared" si="53"/>
        <v>0</v>
      </c>
      <c r="AG31" s="133">
        <f t="shared" si="54"/>
        <v>0</v>
      </c>
      <c r="AH31" s="133">
        <f t="shared" si="54"/>
        <v>0</v>
      </c>
      <c r="AI31" s="133">
        <f t="shared" si="54"/>
        <v>0</v>
      </c>
      <c r="AJ31" s="133">
        <f t="shared" si="54"/>
        <v>0</v>
      </c>
      <c r="AK31" s="133">
        <f t="shared" si="54"/>
        <v>0</v>
      </c>
      <c r="AM31" s="133">
        <f t="shared" si="55"/>
        <v>0</v>
      </c>
      <c r="AN31" s="133">
        <f t="shared" si="55"/>
        <v>0</v>
      </c>
      <c r="AO31" s="133">
        <f t="shared" si="55"/>
        <v>0</v>
      </c>
      <c r="AP31" s="133">
        <f t="shared" si="55"/>
        <v>0</v>
      </c>
      <c r="AQ31" s="133">
        <f t="shared" si="55"/>
        <v>0</v>
      </c>
    </row>
    <row r="32" spans="1:43" x14ac:dyDescent="0.2">
      <c r="A32" s="87"/>
      <c r="B32" s="197"/>
      <c r="D32" s="197"/>
      <c r="E32" s="199"/>
      <c r="F32" s="127"/>
      <c r="G32" s="203"/>
      <c r="H32" s="128"/>
      <c r="I32" s="129"/>
      <c r="J32" s="128"/>
      <c r="K32" s="130"/>
      <c r="L32" s="130"/>
      <c r="M32" s="131"/>
      <c r="N32" s="131"/>
      <c r="O32" s="131"/>
      <c r="P32" s="131"/>
      <c r="Q32" s="131"/>
      <c r="R32" s="132"/>
      <c r="S32" s="133"/>
      <c r="T32" s="133"/>
      <c r="U32" s="134"/>
      <c r="V32" s="134"/>
      <c r="W32" s="135"/>
      <c r="X32" s="136"/>
      <c r="Y32" s="137"/>
      <c r="AA32" s="133"/>
      <c r="AB32" s="133"/>
      <c r="AC32" s="133"/>
      <c r="AD32" s="133"/>
      <c r="AE32" s="133"/>
      <c r="AG32" s="133"/>
      <c r="AH32" s="133"/>
      <c r="AI32" s="133"/>
      <c r="AJ32" s="133"/>
      <c r="AK32" s="133"/>
      <c r="AM32" s="133"/>
      <c r="AN32" s="133"/>
      <c r="AO32" s="133"/>
      <c r="AP32" s="133"/>
      <c r="AQ32" s="133"/>
    </row>
    <row r="33" spans="1:43" x14ac:dyDescent="0.2">
      <c r="A33" s="87">
        <v>36831</v>
      </c>
      <c r="B33" s="197">
        <v>1.2150000000000001</v>
      </c>
      <c r="D33" s="197"/>
      <c r="E33" s="199">
        <f>(M33-B33)*F33*10000</f>
        <v>0</v>
      </c>
      <c r="F33" s="127"/>
      <c r="G33" s="203"/>
      <c r="H33" s="128">
        <v>3</v>
      </c>
      <c r="I33" s="129">
        <v>4.5999999999999996</v>
      </c>
      <c r="J33" s="128">
        <f>VLOOKUP($A33,PARAMS,2,FALSE)+G33</f>
        <v>4.84</v>
      </c>
      <c r="K33" s="130">
        <v>0</v>
      </c>
      <c r="L33" s="130">
        <f>VLOOKUP($A33,PARAMS,3,FALSE)+K33</f>
        <v>0.55999999999999994</v>
      </c>
      <c r="M33" s="131">
        <f t="shared" ref="M33:Q37" si="58">IF(ISNUMBER($F33),bsd(M$2,$H33,$J33,$I33,$Y33,$L33,$X33,0.2),0)</f>
        <v>0</v>
      </c>
      <c r="N33" s="131">
        <f t="shared" si="58"/>
        <v>0</v>
      </c>
      <c r="O33" s="131">
        <f t="shared" si="58"/>
        <v>0</v>
      </c>
      <c r="P33" s="131">
        <f t="shared" si="58"/>
        <v>0</v>
      </c>
      <c r="Q33" s="131">
        <f t="shared" si="58"/>
        <v>0</v>
      </c>
      <c r="R33" s="132"/>
      <c r="S33" s="133">
        <f t="shared" ref="S33:T37" si="59">IF(ISNUMBER($A33),$F33*N33,0)</f>
        <v>0</v>
      </c>
      <c r="T33" s="133">
        <f t="shared" si="59"/>
        <v>0</v>
      </c>
      <c r="U33" s="134">
        <f>IF(ISNUMBER($A33),$F33*P33*10000,0)</f>
        <v>0</v>
      </c>
      <c r="V33" s="134">
        <f>IF(ISNUMBER($A33),$F33*Q33*-10000,0)</f>
        <v>0</v>
      </c>
      <c r="W33" s="135"/>
      <c r="X33" s="136">
        <f>VLOOKUP($A33,PARAMS,7,FALSE)</f>
        <v>6.8040372818879022E-2</v>
      </c>
      <c r="Y33" s="137">
        <f ca="1">IF(ISNUMBER(G33),VLOOKUP($A33,PARAMS,8,FALSE),VLOOKUP($A33,PARAMS,4,FALSE))-TODAY()</f>
        <v>56</v>
      </c>
      <c r="AA33" s="133">
        <f>IF($E33=AA$2,$S33,0)</f>
        <v>0</v>
      </c>
      <c r="AB33" s="133">
        <f>IF($E33=AB$2,$S33,0)</f>
        <v>0</v>
      </c>
      <c r="AC33" s="133">
        <f>IF($E33=AC$2,$S33,0)</f>
        <v>0</v>
      </c>
      <c r="AD33" s="133">
        <f>IF($E33=AD$2,$S33,0)</f>
        <v>0</v>
      </c>
      <c r="AE33" s="133">
        <f>IF($E33=AE$2,$S33,0)</f>
        <v>0</v>
      </c>
      <c r="AG33" s="133">
        <f>IF($E33=AG$2,$T33,0)</f>
        <v>0</v>
      </c>
      <c r="AH33" s="133">
        <f>IF($E33=AH$2,$T33,0)</f>
        <v>0</v>
      </c>
      <c r="AI33" s="133">
        <f>IF($E33=AI$2,$T33,0)</f>
        <v>0</v>
      </c>
      <c r="AJ33" s="133">
        <f>IF($E33=AJ$2,$T33,0)</f>
        <v>0</v>
      </c>
      <c r="AK33" s="133">
        <f>IF($E33=AK$2,$T33,0)</f>
        <v>0</v>
      </c>
      <c r="AM33" s="133">
        <f>IF($E33=AM$2,$U33,0)</f>
        <v>0</v>
      </c>
      <c r="AN33" s="133">
        <f>IF($E33=AN$2,$U33,0)</f>
        <v>0</v>
      </c>
      <c r="AO33" s="133">
        <f>IF($E33=AO$2,$U33,0)</f>
        <v>0</v>
      </c>
      <c r="AP33" s="133">
        <f>IF($E33=AP$2,$U33,0)</f>
        <v>0</v>
      </c>
      <c r="AQ33" s="133">
        <f>IF($E33=AQ$2,$U33,0)</f>
        <v>0</v>
      </c>
    </row>
    <row r="34" spans="1:43" x14ac:dyDescent="0.2">
      <c r="A34" s="87">
        <v>36861</v>
      </c>
      <c r="B34" s="197">
        <v>1.2150000000000001</v>
      </c>
      <c r="D34" s="197"/>
      <c r="E34" s="199">
        <f>(M34-B34)*F34*10000</f>
        <v>0</v>
      </c>
      <c r="F34" s="127"/>
      <c r="G34" s="203"/>
      <c r="H34" s="128">
        <v>3</v>
      </c>
      <c r="I34" s="129">
        <v>4.5999999999999996</v>
      </c>
      <c r="J34" s="128">
        <f>VLOOKUP($A34,PARAMS,2,FALSE)+G34</f>
        <v>4.91</v>
      </c>
      <c r="K34" s="130">
        <v>0</v>
      </c>
      <c r="L34" s="130">
        <f t="shared" si="51"/>
        <v>0.59</v>
      </c>
      <c r="M34" s="131">
        <f t="shared" si="58"/>
        <v>0</v>
      </c>
      <c r="N34" s="131">
        <f t="shared" si="58"/>
        <v>0</v>
      </c>
      <c r="O34" s="131">
        <f t="shared" si="58"/>
        <v>0</v>
      </c>
      <c r="P34" s="131">
        <f t="shared" si="58"/>
        <v>0</v>
      </c>
      <c r="Q34" s="131">
        <f t="shared" si="58"/>
        <v>0</v>
      </c>
      <c r="R34" s="132"/>
      <c r="S34" s="133">
        <f t="shared" si="59"/>
        <v>0</v>
      </c>
      <c r="T34" s="133">
        <f t="shared" si="59"/>
        <v>0</v>
      </c>
      <c r="U34" s="134">
        <f>IF(ISNUMBER($A34),$F34*P34*10000,0)</f>
        <v>0</v>
      </c>
      <c r="V34" s="134">
        <f>IF(ISNUMBER($A34),$F34*Q34*-10000,0)</f>
        <v>0</v>
      </c>
      <c r="W34" s="135"/>
      <c r="X34" s="136">
        <f t="shared" si="52"/>
        <v>6.8247886953399006E-2</v>
      </c>
      <c r="Y34" s="137">
        <f ca="1">IF(ISNUMBER(G34),VLOOKUP($A34,PARAMS,8,FALSE),VLOOKUP($A34,PARAMS,4,FALSE))-TODAY()</f>
        <v>88</v>
      </c>
      <c r="AA34" s="133">
        <f t="shared" si="53"/>
        <v>0</v>
      </c>
      <c r="AB34" s="133">
        <f t="shared" si="53"/>
        <v>0</v>
      </c>
      <c r="AC34" s="133">
        <f t="shared" si="53"/>
        <v>0</v>
      </c>
      <c r="AD34" s="133">
        <f t="shared" si="53"/>
        <v>0</v>
      </c>
      <c r="AE34" s="133">
        <f t="shared" si="53"/>
        <v>0</v>
      </c>
      <c r="AG34" s="133">
        <f t="shared" si="54"/>
        <v>0</v>
      </c>
      <c r="AH34" s="133">
        <f t="shared" si="54"/>
        <v>0</v>
      </c>
      <c r="AI34" s="133">
        <f t="shared" si="54"/>
        <v>0</v>
      </c>
      <c r="AJ34" s="133">
        <f t="shared" si="54"/>
        <v>0</v>
      </c>
      <c r="AK34" s="133">
        <f t="shared" si="54"/>
        <v>0</v>
      </c>
      <c r="AM34" s="133">
        <f t="shared" si="55"/>
        <v>0</v>
      </c>
      <c r="AN34" s="133">
        <f t="shared" si="55"/>
        <v>0</v>
      </c>
      <c r="AO34" s="133">
        <f t="shared" si="55"/>
        <v>0</v>
      </c>
      <c r="AP34" s="133">
        <f t="shared" si="55"/>
        <v>0</v>
      </c>
      <c r="AQ34" s="133">
        <f t="shared" si="55"/>
        <v>0</v>
      </c>
    </row>
    <row r="35" spans="1:43" x14ac:dyDescent="0.2">
      <c r="A35" s="87">
        <v>36892</v>
      </c>
      <c r="B35" s="197">
        <v>1.2150000000000001</v>
      </c>
      <c r="D35" s="197"/>
      <c r="E35" s="199">
        <f>(M35-B35)*F35*10000</f>
        <v>0</v>
      </c>
      <c r="F35" s="127"/>
      <c r="G35" s="203"/>
      <c r="H35" s="128">
        <v>3</v>
      </c>
      <c r="I35" s="129">
        <v>4.5999999999999996</v>
      </c>
      <c r="J35" s="128">
        <f>VLOOKUP($A35,PARAMS,2,FALSE)+G35</f>
        <v>4.8499999999999996</v>
      </c>
      <c r="K35" s="130">
        <v>0</v>
      </c>
      <c r="L35" s="130">
        <f t="shared" si="51"/>
        <v>0.6</v>
      </c>
      <c r="M35" s="131">
        <f t="shared" si="58"/>
        <v>0</v>
      </c>
      <c r="N35" s="131">
        <f t="shared" si="58"/>
        <v>0</v>
      </c>
      <c r="O35" s="131">
        <f t="shared" si="58"/>
        <v>0</v>
      </c>
      <c r="P35" s="131">
        <f t="shared" si="58"/>
        <v>0</v>
      </c>
      <c r="Q35" s="131">
        <f t="shared" si="58"/>
        <v>0</v>
      </c>
      <c r="R35" s="132"/>
      <c r="S35" s="133">
        <f t="shared" si="59"/>
        <v>0</v>
      </c>
      <c r="T35" s="133">
        <f t="shared" si="59"/>
        <v>0</v>
      </c>
      <c r="U35" s="134">
        <f>IF(ISNUMBER($A35),$F35*P35*10000,0)</f>
        <v>0</v>
      </c>
      <c r="V35" s="134">
        <f>IF(ISNUMBER($A35),$F35*Q35*-10000,0)</f>
        <v>0</v>
      </c>
      <c r="W35" s="135"/>
      <c r="X35" s="136">
        <f t="shared" si="52"/>
        <v>6.8245902043498008E-2</v>
      </c>
      <c r="Y35" s="137">
        <f ca="1">IF(ISNUMBER(G35),VLOOKUP($A35,PARAMS,8,FALSE),VLOOKUP($A35,PARAMS,4,FALSE))-TODAY()</f>
        <v>117</v>
      </c>
      <c r="AA35" s="133">
        <f t="shared" si="53"/>
        <v>0</v>
      </c>
      <c r="AB35" s="133">
        <f t="shared" si="53"/>
        <v>0</v>
      </c>
      <c r="AC35" s="133">
        <f t="shared" si="53"/>
        <v>0</v>
      </c>
      <c r="AD35" s="133">
        <f t="shared" si="53"/>
        <v>0</v>
      </c>
      <c r="AE35" s="133">
        <f t="shared" si="53"/>
        <v>0</v>
      </c>
      <c r="AG35" s="133">
        <f t="shared" si="54"/>
        <v>0</v>
      </c>
      <c r="AH35" s="133">
        <f t="shared" si="54"/>
        <v>0</v>
      </c>
      <c r="AI35" s="133">
        <f t="shared" si="54"/>
        <v>0</v>
      </c>
      <c r="AJ35" s="133">
        <f t="shared" si="54"/>
        <v>0</v>
      </c>
      <c r="AK35" s="133">
        <f t="shared" si="54"/>
        <v>0</v>
      </c>
      <c r="AM35" s="133">
        <f t="shared" si="55"/>
        <v>0</v>
      </c>
      <c r="AN35" s="133">
        <f t="shared" si="55"/>
        <v>0</v>
      </c>
      <c r="AO35" s="133">
        <f t="shared" si="55"/>
        <v>0</v>
      </c>
      <c r="AP35" s="133">
        <f t="shared" si="55"/>
        <v>0</v>
      </c>
      <c r="AQ35" s="133">
        <f t="shared" si="55"/>
        <v>0</v>
      </c>
    </row>
    <row r="36" spans="1:43" x14ac:dyDescent="0.2">
      <c r="A36" s="87">
        <v>36923</v>
      </c>
      <c r="B36" s="197">
        <v>1.2150000000000001</v>
      </c>
      <c r="D36" s="197"/>
      <c r="E36" s="199">
        <f>(M36-B36)*F36*10000</f>
        <v>0</v>
      </c>
      <c r="F36" s="127"/>
      <c r="G36" s="203"/>
      <c r="H36" s="128">
        <v>3</v>
      </c>
      <c r="I36" s="129">
        <v>4.5999999999999996</v>
      </c>
      <c r="J36" s="128">
        <f>VLOOKUP($A36,PARAMS,2,FALSE)+G36</f>
        <v>4.58</v>
      </c>
      <c r="K36" s="130">
        <v>0</v>
      </c>
      <c r="L36" s="130">
        <f t="shared" si="51"/>
        <v>0.59250000000000003</v>
      </c>
      <c r="M36" s="131">
        <f t="shared" si="58"/>
        <v>0</v>
      </c>
      <c r="N36" s="131">
        <f t="shared" si="58"/>
        <v>0</v>
      </c>
      <c r="O36" s="131">
        <f t="shared" si="58"/>
        <v>0</v>
      </c>
      <c r="P36" s="131">
        <f t="shared" si="58"/>
        <v>0</v>
      </c>
      <c r="Q36" s="131">
        <f t="shared" si="58"/>
        <v>0</v>
      </c>
      <c r="R36" s="132"/>
      <c r="S36" s="133">
        <f t="shared" si="59"/>
        <v>0</v>
      </c>
      <c r="T36" s="133">
        <f t="shared" si="59"/>
        <v>0</v>
      </c>
      <c r="U36" s="134">
        <f>IF(ISNUMBER($A36),$F36*P36*10000,0)</f>
        <v>0</v>
      </c>
      <c r="V36" s="134">
        <f>IF(ISNUMBER($A36),$F36*Q36*-10000,0)</f>
        <v>0</v>
      </c>
      <c r="W36" s="135"/>
      <c r="X36" s="136">
        <f t="shared" si="52"/>
        <v>6.8477342037279024E-2</v>
      </c>
      <c r="Y36" s="137">
        <f ca="1">IF(ISNUMBER(G36),VLOOKUP($A36,PARAMS,8,FALSE),VLOOKUP($A36,PARAMS,4,FALSE))-TODAY()</f>
        <v>148</v>
      </c>
      <c r="AA36" s="133">
        <f t="shared" si="53"/>
        <v>0</v>
      </c>
      <c r="AB36" s="133">
        <f t="shared" si="53"/>
        <v>0</v>
      </c>
      <c r="AC36" s="133">
        <f t="shared" si="53"/>
        <v>0</v>
      </c>
      <c r="AD36" s="133">
        <f t="shared" si="53"/>
        <v>0</v>
      </c>
      <c r="AE36" s="133">
        <f t="shared" si="53"/>
        <v>0</v>
      </c>
      <c r="AG36" s="133">
        <f t="shared" si="54"/>
        <v>0</v>
      </c>
      <c r="AH36" s="133">
        <f t="shared" si="54"/>
        <v>0</v>
      </c>
      <c r="AI36" s="133">
        <f t="shared" si="54"/>
        <v>0</v>
      </c>
      <c r="AJ36" s="133">
        <f t="shared" si="54"/>
        <v>0</v>
      </c>
      <c r="AK36" s="133">
        <f t="shared" si="54"/>
        <v>0</v>
      </c>
      <c r="AM36" s="133">
        <f t="shared" si="55"/>
        <v>0</v>
      </c>
      <c r="AN36" s="133">
        <f t="shared" si="55"/>
        <v>0</v>
      </c>
      <c r="AO36" s="133">
        <f t="shared" si="55"/>
        <v>0</v>
      </c>
      <c r="AP36" s="133">
        <f t="shared" si="55"/>
        <v>0</v>
      </c>
      <c r="AQ36" s="133">
        <f t="shared" si="55"/>
        <v>0</v>
      </c>
    </row>
    <row r="37" spans="1:43" x14ac:dyDescent="0.2">
      <c r="A37" s="87">
        <v>36951</v>
      </c>
      <c r="B37" s="197">
        <v>1.2150000000000001</v>
      </c>
      <c r="D37" s="197"/>
      <c r="E37" s="199">
        <f>(M37-B37)*F37*10000</f>
        <v>0</v>
      </c>
      <c r="F37" s="127"/>
      <c r="G37" s="203"/>
      <c r="H37" s="128">
        <v>3</v>
      </c>
      <c r="I37" s="129">
        <v>4.5999999999999996</v>
      </c>
      <c r="J37" s="128">
        <f>VLOOKUP($A37,PARAMS,2,FALSE)+G37</f>
        <v>4.3150000000000004</v>
      </c>
      <c r="K37" s="130">
        <v>0</v>
      </c>
      <c r="L37" s="130">
        <f t="shared" si="51"/>
        <v>0.53</v>
      </c>
      <c r="M37" s="131">
        <f t="shared" si="58"/>
        <v>0</v>
      </c>
      <c r="N37" s="131">
        <f t="shared" si="58"/>
        <v>0</v>
      </c>
      <c r="O37" s="131">
        <f t="shared" si="58"/>
        <v>0</v>
      </c>
      <c r="P37" s="131">
        <f t="shared" si="58"/>
        <v>0</v>
      </c>
      <c r="Q37" s="131">
        <f t="shared" si="58"/>
        <v>0</v>
      </c>
      <c r="R37" s="132"/>
      <c r="S37" s="133">
        <f t="shared" si="59"/>
        <v>0</v>
      </c>
      <c r="T37" s="133">
        <f t="shared" si="59"/>
        <v>0</v>
      </c>
      <c r="U37" s="134">
        <f>IF(ISNUMBER($A37),$F37*P37*10000,0)</f>
        <v>0</v>
      </c>
      <c r="V37" s="134">
        <f>IF(ISNUMBER($A37),$F37*Q37*-10000,0)</f>
        <v>0</v>
      </c>
      <c r="W37" s="135"/>
      <c r="X37" s="136">
        <f t="shared" si="52"/>
        <v>6.8686384627542008E-2</v>
      </c>
      <c r="Y37" s="137">
        <f ca="1">IF(ISNUMBER(G37),VLOOKUP($A37,PARAMS,8,FALSE),VLOOKUP($A37,PARAMS,4,FALSE))-TODAY()</f>
        <v>176</v>
      </c>
      <c r="AA37" s="133">
        <f t="shared" si="53"/>
        <v>0</v>
      </c>
      <c r="AB37" s="133">
        <f t="shared" si="53"/>
        <v>0</v>
      </c>
      <c r="AC37" s="133">
        <f t="shared" si="53"/>
        <v>0</v>
      </c>
      <c r="AD37" s="133">
        <f t="shared" si="53"/>
        <v>0</v>
      </c>
      <c r="AE37" s="133">
        <f t="shared" si="53"/>
        <v>0</v>
      </c>
      <c r="AG37" s="133">
        <f t="shared" si="54"/>
        <v>0</v>
      </c>
      <c r="AH37" s="133">
        <f t="shared" si="54"/>
        <v>0</v>
      </c>
      <c r="AI37" s="133">
        <f t="shared" si="54"/>
        <v>0</v>
      </c>
      <c r="AJ37" s="133">
        <f t="shared" si="54"/>
        <v>0</v>
      </c>
      <c r="AK37" s="133">
        <f t="shared" si="54"/>
        <v>0</v>
      </c>
      <c r="AM37" s="133">
        <f t="shared" si="55"/>
        <v>0</v>
      </c>
      <c r="AN37" s="133">
        <f t="shared" si="55"/>
        <v>0</v>
      </c>
      <c r="AO37" s="133">
        <f t="shared" si="55"/>
        <v>0</v>
      </c>
      <c r="AP37" s="133">
        <f t="shared" si="55"/>
        <v>0</v>
      </c>
      <c r="AQ37" s="133">
        <f t="shared" si="55"/>
        <v>0</v>
      </c>
    </row>
    <row r="38" spans="1:43" x14ac:dyDescent="0.2">
      <c r="A38" s="87"/>
      <c r="B38" s="197"/>
      <c r="D38" s="197"/>
      <c r="E38" s="199"/>
      <c r="F38" s="127"/>
      <c r="G38" s="203"/>
      <c r="H38" s="128"/>
      <c r="I38" s="129"/>
      <c r="J38" s="128"/>
      <c r="K38" s="130"/>
      <c r="L38" s="130"/>
      <c r="M38" s="131"/>
      <c r="N38" s="131"/>
      <c r="O38" s="131"/>
      <c r="P38" s="131"/>
      <c r="Q38" s="131"/>
      <c r="R38" s="132"/>
      <c r="S38" s="133"/>
      <c r="T38" s="133"/>
      <c r="U38" s="134"/>
      <c r="V38" s="134"/>
      <c r="W38" s="135"/>
      <c r="X38" s="136"/>
      <c r="Y38" s="137"/>
      <c r="AA38" s="133"/>
      <c r="AB38" s="133"/>
      <c r="AC38" s="133"/>
      <c r="AD38" s="133"/>
      <c r="AE38" s="133"/>
      <c r="AG38" s="133"/>
      <c r="AH38" s="133"/>
      <c r="AI38" s="133"/>
      <c r="AJ38" s="133"/>
      <c r="AK38" s="133"/>
      <c r="AM38" s="133"/>
      <c r="AN38" s="133"/>
      <c r="AO38" s="133"/>
      <c r="AP38" s="133"/>
      <c r="AQ38" s="133"/>
    </row>
    <row r="39" spans="1:43" x14ac:dyDescent="0.2">
      <c r="A39" s="87">
        <v>37742</v>
      </c>
      <c r="B39" s="197">
        <v>0.18</v>
      </c>
      <c r="D39" s="197"/>
      <c r="E39" s="199">
        <f t="shared" ref="E39:E62" si="60">(M39-B39)*F39*10000</f>
        <v>0</v>
      </c>
      <c r="F39" s="127"/>
      <c r="G39" s="203">
        <v>0.12</v>
      </c>
      <c r="H39" s="128">
        <v>2</v>
      </c>
      <c r="I39" s="129">
        <v>2.6</v>
      </c>
      <c r="J39" s="128">
        <f t="shared" ref="J39:J62" si="61">VLOOKUP($A39,PARAMS,2,FALSE)+G39</f>
        <v>3.2170000000000001</v>
      </c>
      <c r="K39" s="130">
        <v>0.01</v>
      </c>
      <c r="L39" s="130">
        <f t="shared" si="51"/>
        <v>0.26750000000000002</v>
      </c>
      <c r="M39" s="131">
        <f t="shared" ref="M39:M45" si="62">IF(ISNUMBER($F39),bsd(M$2,$H39,$J39,$I39,$Y39,$L39,$X39,0.2),0)</f>
        <v>0</v>
      </c>
      <c r="N39" s="131">
        <f t="shared" ref="N39:Q45" si="63">IF(ISNUMBER($F39),bsd(N$2,$H39,$J39,$I39,$Y39,$L39,$X39,0.2),0)</f>
        <v>0</v>
      </c>
      <c r="O39" s="131">
        <f t="shared" si="63"/>
        <v>0</v>
      </c>
      <c r="P39" s="131">
        <f t="shared" si="63"/>
        <v>0</v>
      </c>
      <c r="Q39" s="131">
        <f t="shared" si="63"/>
        <v>0</v>
      </c>
      <c r="R39" s="132"/>
      <c r="S39" s="133">
        <f t="shared" ref="S39:S62" si="64">IF(ISNUMBER($A39),$F39*N39,0)</f>
        <v>0</v>
      </c>
      <c r="T39" s="133">
        <f t="shared" ref="T39:T62" si="65">IF(ISNUMBER($A39),$F39*O39,0)</f>
        <v>0</v>
      </c>
      <c r="U39" s="134">
        <f t="shared" ref="U39:U62" si="66">IF(ISNUMBER($A39),$F39*P39*10000,0)</f>
        <v>0</v>
      </c>
      <c r="V39" s="134">
        <f t="shared" ref="V39:V62" si="67">IF(ISNUMBER($A39),$F39*Q39*-10000,0)</f>
        <v>0</v>
      </c>
      <c r="W39" s="135"/>
      <c r="X39" s="136">
        <f t="shared" si="52"/>
        <v>6.9116714336692017E-2</v>
      </c>
      <c r="Y39" s="137">
        <f t="shared" ref="Y39:Y62" ca="1" si="68">IF(ISNUMBER(G39),VLOOKUP($A39,PARAMS,8,FALSE),VLOOKUP($A39,PARAMS,4,FALSE))-TODAY()</f>
        <v>970</v>
      </c>
      <c r="AA39" s="133">
        <f t="shared" si="53"/>
        <v>0</v>
      </c>
      <c r="AB39" s="133">
        <f t="shared" si="53"/>
        <v>0</v>
      </c>
      <c r="AC39" s="133">
        <f t="shared" si="53"/>
        <v>0</v>
      </c>
      <c r="AD39" s="133">
        <f t="shared" si="53"/>
        <v>0</v>
      </c>
      <c r="AE39" s="133">
        <f t="shared" si="53"/>
        <v>0</v>
      </c>
      <c r="AG39" s="133">
        <f t="shared" si="54"/>
        <v>0</v>
      </c>
      <c r="AH39" s="133">
        <f t="shared" si="54"/>
        <v>0</v>
      </c>
      <c r="AI39" s="133">
        <f t="shared" si="54"/>
        <v>0</v>
      </c>
      <c r="AJ39" s="133">
        <f t="shared" si="54"/>
        <v>0</v>
      </c>
      <c r="AK39" s="133">
        <f t="shared" si="54"/>
        <v>0</v>
      </c>
      <c r="AM39" s="133">
        <f t="shared" si="55"/>
        <v>0</v>
      </c>
      <c r="AN39" s="133">
        <f t="shared" si="55"/>
        <v>0</v>
      </c>
      <c r="AO39" s="133">
        <f t="shared" si="55"/>
        <v>0</v>
      </c>
      <c r="AP39" s="133">
        <f t="shared" si="55"/>
        <v>0</v>
      </c>
      <c r="AQ39" s="133">
        <f t="shared" si="55"/>
        <v>0</v>
      </c>
    </row>
    <row r="40" spans="1:43" x14ac:dyDescent="0.2">
      <c r="A40" s="87">
        <v>37773</v>
      </c>
      <c r="B40" s="197">
        <v>0.18</v>
      </c>
      <c r="D40" s="197"/>
      <c r="E40" s="199">
        <f t="shared" si="60"/>
        <v>0</v>
      </c>
      <c r="F40" s="127"/>
      <c r="G40" s="203">
        <v>0.12</v>
      </c>
      <c r="H40" s="128">
        <v>2</v>
      </c>
      <c r="I40" s="129">
        <v>2.6</v>
      </c>
      <c r="J40" s="128">
        <f t="shared" si="61"/>
        <v>3.2370000000000001</v>
      </c>
      <c r="K40" s="130">
        <v>0.01</v>
      </c>
      <c r="L40" s="130">
        <f t="shared" si="51"/>
        <v>0.26500000000000001</v>
      </c>
      <c r="M40" s="131">
        <f t="shared" si="62"/>
        <v>0</v>
      </c>
      <c r="N40" s="131">
        <f t="shared" si="63"/>
        <v>0</v>
      </c>
      <c r="O40" s="131">
        <f t="shared" si="63"/>
        <v>0</v>
      </c>
      <c r="P40" s="131">
        <f t="shared" si="63"/>
        <v>0</v>
      </c>
      <c r="Q40" s="131">
        <f t="shared" si="63"/>
        <v>0</v>
      </c>
      <c r="R40" s="132"/>
      <c r="S40" s="133">
        <f t="shared" si="64"/>
        <v>0</v>
      </c>
      <c r="T40" s="133">
        <f t="shared" si="65"/>
        <v>0</v>
      </c>
      <c r="U40" s="134">
        <f t="shared" si="66"/>
        <v>0</v>
      </c>
      <c r="V40" s="134">
        <f t="shared" si="67"/>
        <v>0</v>
      </c>
      <c r="W40" s="135"/>
      <c r="X40" s="136">
        <f t="shared" si="52"/>
        <v>6.9107258896399015E-2</v>
      </c>
      <c r="Y40" s="137">
        <f t="shared" ca="1" si="68"/>
        <v>1000</v>
      </c>
      <c r="AA40" s="133">
        <f t="shared" si="53"/>
        <v>0</v>
      </c>
      <c r="AB40" s="133">
        <f t="shared" si="53"/>
        <v>0</v>
      </c>
      <c r="AC40" s="133">
        <f t="shared" si="53"/>
        <v>0</v>
      </c>
      <c r="AD40" s="133">
        <f t="shared" si="53"/>
        <v>0</v>
      </c>
      <c r="AE40" s="133">
        <f t="shared" si="53"/>
        <v>0</v>
      </c>
      <c r="AG40" s="133">
        <f t="shared" si="54"/>
        <v>0</v>
      </c>
      <c r="AH40" s="133">
        <f t="shared" si="54"/>
        <v>0</v>
      </c>
      <c r="AI40" s="133">
        <f t="shared" si="54"/>
        <v>0</v>
      </c>
      <c r="AJ40" s="133">
        <f t="shared" si="54"/>
        <v>0</v>
      </c>
      <c r="AK40" s="133">
        <f t="shared" si="54"/>
        <v>0</v>
      </c>
      <c r="AM40" s="133">
        <f t="shared" si="55"/>
        <v>0</v>
      </c>
      <c r="AN40" s="133">
        <f t="shared" si="55"/>
        <v>0</v>
      </c>
      <c r="AO40" s="133">
        <f t="shared" si="55"/>
        <v>0</v>
      </c>
      <c r="AP40" s="133">
        <f t="shared" si="55"/>
        <v>0</v>
      </c>
      <c r="AQ40" s="133">
        <f t="shared" si="55"/>
        <v>0</v>
      </c>
    </row>
    <row r="41" spans="1:43" x14ac:dyDescent="0.2">
      <c r="A41" s="87">
        <v>37803</v>
      </c>
      <c r="B41" s="197">
        <v>0.18</v>
      </c>
      <c r="D41" s="197"/>
      <c r="E41" s="199">
        <f t="shared" si="60"/>
        <v>0</v>
      </c>
      <c r="F41" s="127"/>
      <c r="G41" s="203">
        <v>0.12</v>
      </c>
      <c r="H41" s="128">
        <v>2</v>
      </c>
      <c r="I41" s="129">
        <v>2.6</v>
      </c>
      <c r="J41" s="128">
        <f t="shared" si="61"/>
        <v>3.2590000000000003</v>
      </c>
      <c r="K41" s="130">
        <v>0.01</v>
      </c>
      <c r="L41" s="130">
        <f t="shared" si="51"/>
        <v>0.26500000000000001</v>
      </c>
      <c r="M41" s="131">
        <f t="shared" si="62"/>
        <v>0</v>
      </c>
      <c r="N41" s="131">
        <f t="shared" si="63"/>
        <v>0</v>
      </c>
      <c r="O41" s="131">
        <f t="shared" si="63"/>
        <v>0</v>
      </c>
      <c r="P41" s="131">
        <f t="shared" si="63"/>
        <v>0</v>
      </c>
      <c r="Q41" s="131">
        <f t="shared" si="63"/>
        <v>0</v>
      </c>
      <c r="R41" s="132"/>
      <c r="S41" s="133">
        <f t="shared" si="64"/>
        <v>0</v>
      </c>
      <c r="T41" s="133">
        <f t="shared" si="65"/>
        <v>0</v>
      </c>
      <c r="U41" s="134">
        <f t="shared" si="66"/>
        <v>0</v>
      </c>
      <c r="V41" s="134">
        <f t="shared" si="67"/>
        <v>0</v>
      </c>
      <c r="W41" s="135"/>
      <c r="X41" s="136">
        <f t="shared" si="52"/>
        <v>6.9098977225039007E-2</v>
      </c>
      <c r="Y41" s="137">
        <f t="shared" ca="1" si="68"/>
        <v>1029</v>
      </c>
      <c r="AA41" s="133">
        <f t="shared" si="53"/>
        <v>0</v>
      </c>
      <c r="AB41" s="133">
        <f t="shared" si="53"/>
        <v>0</v>
      </c>
      <c r="AC41" s="133">
        <f t="shared" si="53"/>
        <v>0</v>
      </c>
      <c r="AD41" s="133">
        <f t="shared" si="53"/>
        <v>0</v>
      </c>
      <c r="AE41" s="133">
        <f t="shared" si="53"/>
        <v>0</v>
      </c>
      <c r="AG41" s="133">
        <f t="shared" si="54"/>
        <v>0</v>
      </c>
      <c r="AH41" s="133">
        <f t="shared" si="54"/>
        <v>0</v>
      </c>
      <c r="AI41" s="133">
        <f t="shared" si="54"/>
        <v>0</v>
      </c>
      <c r="AJ41" s="133">
        <f t="shared" si="54"/>
        <v>0</v>
      </c>
      <c r="AK41" s="133">
        <f t="shared" si="54"/>
        <v>0</v>
      </c>
      <c r="AM41" s="133">
        <f t="shared" si="55"/>
        <v>0</v>
      </c>
      <c r="AN41" s="133">
        <f t="shared" si="55"/>
        <v>0</v>
      </c>
      <c r="AO41" s="133">
        <f t="shared" si="55"/>
        <v>0</v>
      </c>
      <c r="AP41" s="133">
        <f t="shared" si="55"/>
        <v>0</v>
      </c>
      <c r="AQ41" s="133">
        <f t="shared" si="55"/>
        <v>0</v>
      </c>
    </row>
    <row r="42" spans="1:43" x14ac:dyDescent="0.2">
      <c r="A42" s="87">
        <v>37834</v>
      </c>
      <c r="B42" s="197">
        <v>0.18</v>
      </c>
      <c r="D42" s="197"/>
      <c r="E42" s="199">
        <f t="shared" si="60"/>
        <v>0</v>
      </c>
      <c r="F42" s="127"/>
      <c r="G42" s="203">
        <v>0.12</v>
      </c>
      <c r="H42" s="128">
        <v>2</v>
      </c>
      <c r="I42" s="129">
        <v>2.6</v>
      </c>
      <c r="J42" s="128">
        <f t="shared" si="61"/>
        <v>3.2800000000000002</v>
      </c>
      <c r="K42" s="130">
        <v>0.01</v>
      </c>
      <c r="L42" s="130">
        <f t="shared" si="51"/>
        <v>0.26500000000000001</v>
      </c>
      <c r="M42" s="131">
        <f t="shared" si="62"/>
        <v>0</v>
      </c>
      <c r="N42" s="131">
        <f t="shared" si="63"/>
        <v>0</v>
      </c>
      <c r="O42" s="131">
        <f t="shared" si="63"/>
        <v>0</v>
      </c>
      <c r="P42" s="131">
        <f t="shared" si="63"/>
        <v>0</v>
      </c>
      <c r="Q42" s="131">
        <f t="shared" si="63"/>
        <v>0</v>
      </c>
      <c r="R42" s="132"/>
      <c r="S42" s="133">
        <f t="shared" si="64"/>
        <v>0</v>
      </c>
      <c r="T42" s="133">
        <f t="shared" si="65"/>
        <v>0</v>
      </c>
      <c r="U42" s="134">
        <f t="shared" si="66"/>
        <v>0</v>
      </c>
      <c r="V42" s="134">
        <f t="shared" si="67"/>
        <v>0</v>
      </c>
      <c r="W42" s="135"/>
      <c r="X42" s="136">
        <f t="shared" si="52"/>
        <v>6.9091668761529015E-2</v>
      </c>
      <c r="Y42" s="137">
        <f t="shared" ca="1" si="68"/>
        <v>1029</v>
      </c>
      <c r="AA42" s="133">
        <f t="shared" si="53"/>
        <v>0</v>
      </c>
      <c r="AB42" s="133">
        <f t="shared" si="53"/>
        <v>0</v>
      </c>
      <c r="AC42" s="133">
        <f t="shared" si="53"/>
        <v>0</v>
      </c>
      <c r="AD42" s="133">
        <f t="shared" si="53"/>
        <v>0</v>
      </c>
      <c r="AE42" s="133">
        <f t="shared" si="53"/>
        <v>0</v>
      </c>
      <c r="AG42" s="133">
        <f t="shared" si="54"/>
        <v>0</v>
      </c>
      <c r="AH42" s="133">
        <f t="shared" si="54"/>
        <v>0</v>
      </c>
      <c r="AI42" s="133">
        <f t="shared" si="54"/>
        <v>0</v>
      </c>
      <c r="AJ42" s="133">
        <f t="shared" si="54"/>
        <v>0</v>
      </c>
      <c r="AK42" s="133">
        <f t="shared" si="54"/>
        <v>0</v>
      </c>
      <c r="AM42" s="133">
        <f t="shared" si="55"/>
        <v>0</v>
      </c>
      <c r="AN42" s="133">
        <f t="shared" si="55"/>
        <v>0</v>
      </c>
      <c r="AO42" s="133">
        <f t="shared" si="55"/>
        <v>0</v>
      </c>
      <c r="AP42" s="133">
        <f t="shared" si="55"/>
        <v>0</v>
      </c>
      <c r="AQ42" s="133">
        <f t="shared" si="55"/>
        <v>0</v>
      </c>
    </row>
    <row r="43" spans="1:43" x14ac:dyDescent="0.2">
      <c r="A43" s="87">
        <v>37865</v>
      </c>
      <c r="B43" s="197">
        <v>0.18</v>
      </c>
      <c r="D43" s="197"/>
      <c r="E43" s="199">
        <f t="shared" si="60"/>
        <v>0</v>
      </c>
      <c r="F43" s="127"/>
      <c r="G43" s="203">
        <v>0.12</v>
      </c>
      <c r="H43" s="128">
        <v>2</v>
      </c>
      <c r="I43" s="129">
        <v>2.6</v>
      </c>
      <c r="J43" s="128">
        <f t="shared" si="61"/>
        <v>3.27</v>
      </c>
      <c r="K43" s="130">
        <v>0.01</v>
      </c>
      <c r="L43" s="130">
        <f t="shared" si="51"/>
        <v>0.26500000000000001</v>
      </c>
      <c r="M43" s="131">
        <f t="shared" si="62"/>
        <v>0</v>
      </c>
      <c r="N43" s="131">
        <f t="shared" si="63"/>
        <v>0</v>
      </c>
      <c r="O43" s="131">
        <f t="shared" si="63"/>
        <v>0</v>
      </c>
      <c r="P43" s="131">
        <f t="shared" si="63"/>
        <v>0</v>
      </c>
      <c r="Q43" s="131">
        <f t="shared" si="63"/>
        <v>0</v>
      </c>
      <c r="R43" s="132"/>
      <c r="S43" s="133">
        <f t="shared" si="64"/>
        <v>0</v>
      </c>
      <c r="T43" s="133">
        <f t="shared" si="65"/>
        <v>0</v>
      </c>
      <c r="U43" s="134">
        <f t="shared" si="66"/>
        <v>0</v>
      </c>
      <c r="V43" s="134">
        <f t="shared" si="67"/>
        <v>0</v>
      </c>
      <c r="W43" s="135"/>
      <c r="X43" s="136">
        <f t="shared" si="52"/>
        <v>6.9084360298035025E-2</v>
      </c>
      <c r="Y43" s="137">
        <f t="shared" ca="1" si="68"/>
        <v>1029</v>
      </c>
      <c r="AA43" s="133">
        <f t="shared" si="53"/>
        <v>0</v>
      </c>
      <c r="AB43" s="133">
        <f t="shared" si="53"/>
        <v>0</v>
      </c>
      <c r="AC43" s="133">
        <f t="shared" si="53"/>
        <v>0</v>
      </c>
      <c r="AD43" s="133">
        <f t="shared" si="53"/>
        <v>0</v>
      </c>
      <c r="AE43" s="133">
        <f t="shared" si="53"/>
        <v>0</v>
      </c>
      <c r="AG43" s="133">
        <f t="shared" si="54"/>
        <v>0</v>
      </c>
      <c r="AH43" s="133">
        <f t="shared" si="54"/>
        <v>0</v>
      </c>
      <c r="AI43" s="133">
        <f t="shared" si="54"/>
        <v>0</v>
      </c>
      <c r="AJ43" s="133">
        <f t="shared" si="54"/>
        <v>0</v>
      </c>
      <c r="AK43" s="133">
        <f t="shared" si="54"/>
        <v>0</v>
      </c>
      <c r="AM43" s="133">
        <f t="shared" si="55"/>
        <v>0</v>
      </c>
      <c r="AN43" s="133">
        <f t="shared" si="55"/>
        <v>0</v>
      </c>
      <c r="AO43" s="133">
        <f t="shared" si="55"/>
        <v>0</v>
      </c>
      <c r="AP43" s="133">
        <f t="shared" si="55"/>
        <v>0</v>
      </c>
      <c r="AQ43" s="133">
        <f t="shared" si="55"/>
        <v>0</v>
      </c>
    </row>
    <row r="44" spans="1:43" x14ac:dyDescent="0.2">
      <c r="A44" s="87">
        <v>37895</v>
      </c>
      <c r="B44" s="197">
        <v>0.18</v>
      </c>
      <c r="D44" s="197"/>
      <c r="E44" s="199">
        <f t="shared" si="60"/>
        <v>0</v>
      </c>
      <c r="F44" s="127"/>
      <c r="G44" s="203">
        <v>0.12</v>
      </c>
      <c r="H44" s="128">
        <v>2</v>
      </c>
      <c r="I44" s="129">
        <v>2.6</v>
      </c>
      <c r="J44" s="128">
        <f t="shared" si="61"/>
        <v>3.2749999999999999</v>
      </c>
      <c r="K44" s="130">
        <v>0.01</v>
      </c>
      <c r="L44" s="130">
        <f t="shared" si="51"/>
        <v>0.26500000000000001</v>
      </c>
      <c r="M44" s="131">
        <f t="shared" si="62"/>
        <v>0</v>
      </c>
      <c r="N44" s="131">
        <f t="shared" si="63"/>
        <v>0</v>
      </c>
      <c r="O44" s="131">
        <f t="shared" si="63"/>
        <v>0</v>
      </c>
      <c r="P44" s="131">
        <f t="shared" si="63"/>
        <v>0</v>
      </c>
      <c r="Q44" s="131">
        <f t="shared" si="63"/>
        <v>0</v>
      </c>
      <c r="R44" s="132"/>
      <c r="S44" s="133">
        <f t="shared" si="64"/>
        <v>0</v>
      </c>
      <c r="T44" s="133">
        <f t="shared" si="65"/>
        <v>0</v>
      </c>
      <c r="U44" s="134">
        <f t="shared" si="66"/>
        <v>0</v>
      </c>
      <c r="V44" s="134">
        <f t="shared" si="67"/>
        <v>0</v>
      </c>
      <c r="W44" s="135"/>
      <c r="X44" s="136">
        <f t="shared" si="52"/>
        <v>6.9077020617554011E-2</v>
      </c>
      <c r="Y44" s="137">
        <f t="shared" ca="1" si="68"/>
        <v>1029</v>
      </c>
      <c r="AA44" s="133">
        <f t="shared" si="53"/>
        <v>0</v>
      </c>
      <c r="AB44" s="133">
        <f t="shared" si="53"/>
        <v>0</v>
      </c>
      <c r="AC44" s="133">
        <f t="shared" si="53"/>
        <v>0</v>
      </c>
      <c r="AD44" s="133">
        <f t="shared" si="53"/>
        <v>0</v>
      </c>
      <c r="AE44" s="133">
        <f t="shared" si="53"/>
        <v>0</v>
      </c>
      <c r="AG44" s="133">
        <f t="shared" si="54"/>
        <v>0</v>
      </c>
      <c r="AH44" s="133">
        <f t="shared" si="54"/>
        <v>0</v>
      </c>
      <c r="AI44" s="133">
        <f t="shared" si="54"/>
        <v>0</v>
      </c>
      <c r="AJ44" s="133">
        <f t="shared" si="54"/>
        <v>0</v>
      </c>
      <c r="AK44" s="133">
        <f t="shared" si="54"/>
        <v>0</v>
      </c>
      <c r="AM44" s="133">
        <f t="shared" si="55"/>
        <v>0</v>
      </c>
      <c r="AN44" s="133">
        <f t="shared" si="55"/>
        <v>0</v>
      </c>
      <c r="AO44" s="133">
        <f t="shared" si="55"/>
        <v>0</v>
      </c>
      <c r="AP44" s="133">
        <f t="shared" si="55"/>
        <v>0</v>
      </c>
      <c r="AQ44" s="133">
        <f t="shared" si="55"/>
        <v>0</v>
      </c>
    </row>
    <row r="45" spans="1:43" x14ac:dyDescent="0.2">
      <c r="A45" s="87">
        <v>37926</v>
      </c>
      <c r="B45" s="197">
        <v>0.18</v>
      </c>
      <c r="D45" s="197"/>
      <c r="E45" s="199">
        <f t="shared" si="60"/>
        <v>0</v>
      </c>
      <c r="F45" s="127"/>
      <c r="G45" s="203">
        <v>0.22</v>
      </c>
      <c r="H45" s="128">
        <v>2</v>
      </c>
      <c r="I45" s="129">
        <v>2.6</v>
      </c>
      <c r="J45" s="128">
        <f t="shared" si="61"/>
        <v>3.4670000000000001</v>
      </c>
      <c r="K45" s="130">
        <v>0.01</v>
      </c>
      <c r="L45" s="130">
        <f t="shared" si="51"/>
        <v>0.27500000000000002</v>
      </c>
      <c r="M45" s="131">
        <f t="shared" si="62"/>
        <v>0</v>
      </c>
      <c r="N45" s="131">
        <f t="shared" si="63"/>
        <v>0</v>
      </c>
      <c r="O45" s="131">
        <f t="shared" si="63"/>
        <v>0</v>
      </c>
      <c r="P45" s="131">
        <f t="shared" si="63"/>
        <v>0</v>
      </c>
      <c r="Q45" s="131">
        <f t="shared" si="63"/>
        <v>0</v>
      </c>
      <c r="R45" s="132"/>
      <c r="S45" s="133">
        <f t="shared" si="64"/>
        <v>0</v>
      </c>
      <c r="T45" s="133">
        <f t="shared" si="65"/>
        <v>0</v>
      </c>
      <c r="U45" s="134">
        <f t="shared" si="66"/>
        <v>0</v>
      </c>
      <c r="V45" s="134">
        <f t="shared" si="67"/>
        <v>0</v>
      </c>
      <c r="W45" s="135"/>
      <c r="X45" s="136">
        <f t="shared" si="52"/>
        <v>6.9069100944941009E-2</v>
      </c>
      <c r="Y45" s="137">
        <f t="shared" ca="1" si="68"/>
        <v>1029</v>
      </c>
      <c r="AA45" s="133">
        <f t="shared" si="53"/>
        <v>0</v>
      </c>
      <c r="AB45" s="133">
        <f t="shared" si="53"/>
        <v>0</v>
      </c>
      <c r="AC45" s="133">
        <f t="shared" si="53"/>
        <v>0</v>
      </c>
      <c r="AD45" s="133">
        <f t="shared" si="53"/>
        <v>0</v>
      </c>
      <c r="AE45" s="133">
        <f t="shared" si="53"/>
        <v>0</v>
      </c>
      <c r="AG45" s="133">
        <f t="shared" si="54"/>
        <v>0</v>
      </c>
      <c r="AH45" s="133">
        <f t="shared" si="54"/>
        <v>0</v>
      </c>
      <c r="AI45" s="133">
        <f t="shared" si="54"/>
        <v>0</v>
      </c>
      <c r="AJ45" s="133">
        <f t="shared" si="54"/>
        <v>0</v>
      </c>
      <c r="AK45" s="133">
        <f t="shared" si="54"/>
        <v>0</v>
      </c>
      <c r="AM45" s="133">
        <f t="shared" si="55"/>
        <v>0</v>
      </c>
      <c r="AN45" s="133">
        <f t="shared" si="55"/>
        <v>0</v>
      </c>
      <c r="AO45" s="133">
        <f t="shared" si="55"/>
        <v>0</v>
      </c>
      <c r="AP45" s="133">
        <f t="shared" si="55"/>
        <v>0</v>
      </c>
      <c r="AQ45" s="133">
        <f t="shared" si="55"/>
        <v>0</v>
      </c>
    </row>
    <row r="46" spans="1:43" x14ac:dyDescent="0.2">
      <c r="A46" s="87">
        <v>37956</v>
      </c>
      <c r="B46" s="197">
        <v>0.18</v>
      </c>
      <c r="D46" s="197"/>
      <c r="E46" s="199">
        <f t="shared" si="60"/>
        <v>0</v>
      </c>
      <c r="F46" s="127"/>
      <c r="G46" s="203">
        <v>0.22</v>
      </c>
      <c r="H46" s="128">
        <v>2</v>
      </c>
      <c r="I46" s="129">
        <v>2.6</v>
      </c>
      <c r="J46" s="128">
        <f t="shared" si="61"/>
        <v>3.5490000000000008</v>
      </c>
      <c r="K46" s="130">
        <v>0.01</v>
      </c>
      <c r="L46" s="130">
        <f t="shared" si="51"/>
        <v>0.28000000000000003</v>
      </c>
      <c r="M46" s="131">
        <f t="shared" ref="M46:Q62" si="69">IF(ISNUMBER($F46),bsd(M$2,$H46,$J46,$I46,$Y46,$L46,$X46,0.2),0)</f>
        <v>0</v>
      </c>
      <c r="N46" s="131">
        <f t="shared" si="69"/>
        <v>0</v>
      </c>
      <c r="O46" s="131">
        <f t="shared" si="69"/>
        <v>0</v>
      </c>
      <c r="P46" s="131">
        <f t="shared" si="69"/>
        <v>0</v>
      </c>
      <c r="Q46" s="131">
        <f t="shared" si="69"/>
        <v>0</v>
      </c>
      <c r="R46" s="132"/>
      <c r="S46" s="133">
        <f t="shared" si="64"/>
        <v>0</v>
      </c>
      <c r="T46" s="133">
        <f t="shared" si="65"/>
        <v>0</v>
      </c>
      <c r="U46" s="134">
        <f t="shared" si="66"/>
        <v>0</v>
      </c>
      <c r="V46" s="134">
        <f t="shared" si="67"/>
        <v>0</v>
      </c>
      <c r="W46" s="135"/>
      <c r="X46" s="136">
        <f t="shared" si="52"/>
        <v>6.9061436745656998E-2</v>
      </c>
      <c r="Y46" s="137">
        <f t="shared" ca="1" si="68"/>
        <v>1029</v>
      </c>
      <c r="AA46" s="133">
        <f t="shared" si="53"/>
        <v>0</v>
      </c>
      <c r="AB46" s="133">
        <f t="shared" si="53"/>
        <v>0</v>
      </c>
      <c r="AC46" s="133">
        <f t="shared" si="53"/>
        <v>0</v>
      </c>
      <c r="AD46" s="133">
        <f t="shared" si="53"/>
        <v>0</v>
      </c>
      <c r="AE46" s="133">
        <f t="shared" si="53"/>
        <v>0</v>
      </c>
      <c r="AG46" s="133">
        <f t="shared" si="54"/>
        <v>0</v>
      </c>
      <c r="AH46" s="133">
        <f t="shared" si="54"/>
        <v>0</v>
      </c>
      <c r="AI46" s="133">
        <f t="shared" si="54"/>
        <v>0</v>
      </c>
      <c r="AJ46" s="133">
        <f t="shared" si="54"/>
        <v>0</v>
      </c>
      <c r="AK46" s="133">
        <f t="shared" si="54"/>
        <v>0</v>
      </c>
      <c r="AM46" s="133">
        <f t="shared" si="55"/>
        <v>0</v>
      </c>
      <c r="AN46" s="133">
        <f t="shared" si="55"/>
        <v>0</v>
      </c>
      <c r="AO46" s="133">
        <f t="shared" si="55"/>
        <v>0</v>
      </c>
      <c r="AP46" s="133">
        <f t="shared" si="55"/>
        <v>0</v>
      </c>
      <c r="AQ46" s="133">
        <f t="shared" si="55"/>
        <v>0</v>
      </c>
    </row>
    <row r="47" spans="1:43" x14ac:dyDescent="0.2">
      <c r="A47" s="87">
        <v>37987</v>
      </c>
      <c r="B47" s="197">
        <v>0.18</v>
      </c>
      <c r="D47" s="197"/>
      <c r="E47" s="199">
        <f t="shared" si="60"/>
        <v>0</v>
      </c>
      <c r="F47" s="127"/>
      <c r="G47" s="203">
        <v>0.22</v>
      </c>
      <c r="H47" s="128">
        <v>2</v>
      </c>
      <c r="I47" s="129">
        <v>2.6</v>
      </c>
      <c r="J47" s="128">
        <f t="shared" si="61"/>
        <v>3.6940000000000004</v>
      </c>
      <c r="K47" s="130">
        <v>0.01</v>
      </c>
      <c r="L47" s="130">
        <f t="shared" si="51"/>
        <v>0.29749999999999999</v>
      </c>
      <c r="M47" s="131">
        <f t="shared" si="69"/>
        <v>0</v>
      </c>
      <c r="N47" s="131">
        <f t="shared" si="69"/>
        <v>0</v>
      </c>
      <c r="O47" s="131">
        <f t="shared" si="69"/>
        <v>0</v>
      </c>
      <c r="P47" s="131">
        <f t="shared" si="69"/>
        <v>0</v>
      </c>
      <c r="Q47" s="131">
        <f t="shared" si="69"/>
        <v>0</v>
      </c>
      <c r="R47" s="132"/>
      <c r="S47" s="133">
        <f t="shared" si="64"/>
        <v>0</v>
      </c>
      <c r="T47" s="133">
        <f t="shared" si="65"/>
        <v>0</v>
      </c>
      <c r="U47" s="134">
        <f t="shared" si="66"/>
        <v>0</v>
      </c>
      <c r="V47" s="134">
        <f t="shared" si="67"/>
        <v>0</v>
      </c>
      <c r="W47" s="135"/>
      <c r="X47" s="136">
        <f t="shared" si="52"/>
        <v>6.9060876284692999E-2</v>
      </c>
      <c r="Y47" s="137">
        <f t="shared" ca="1" si="68"/>
        <v>1029</v>
      </c>
      <c r="AA47" s="133">
        <f t="shared" si="53"/>
        <v>0</v>
      </c>
      <c r="AB47" s="133">
        <f t="shared" si="53"/>
        <v>0</v>
      </c>
      <c r="AC47" s="133">
        <f t="shared" si="53"/>
        <v>0</v>
      </c>
      <c r="AD47" s="133">
        <f t="shared" si="53"/>
        <v>0</v>
      </c>
      <c r="AE47" s="133">
        <f t="shared" si="53"/>
        <v>0</v>
      </c>
      <c r="AG47" s="133">
        <f t="shared" si="54"/>
        <v>0</v>
      </c>
      <c r="AH47" s="133">
        <f t="shared" si="54"/>
        <v>0</v>
      </c>
      <c r="AI47" s="133">
        <f t="shared" si="54"/>
        <v>0</v>
      </c>
      <c r="AJ47" s="133">
        <f t="shared" si="54"/>
        <v>0</v>
      </c>
      <c r="AK47" s="133">
        <f t="shared" si="54"/>
        <v>0</v>
      </c>
      <c r="AM47" s="133">
        <f t="shared" si="55"/>
        <v>0</v>
      </c>
      <c r="AN47" s="133">
        <f t="shared" si="55"/>
        <v>0</v>
      </c>
      <c r="AO47" s="133">
        <f t="shared" si="55"/>
        <v>0</v>
      </c>
      <c r="AP47" s="133">
        <f t="shared" si="55"/>
        <v>0</v>
      </c>
      <c r="AQ47" s="133">
        <f t="shared" si="55"/>
        <v>0</v>
      </c>
    </row>
    <row r="48" spans="1:43" x14ac:dyDescent="0.2">
      <c r="A48" s="87">
        <v>38018</v>
      </c>
      <c r="B48" s="197">
        <v>0.18</v>
      </c>
      <c r="D48" s="197"/>
      <c r="E48" s="199">
        <f t="shared" si="60"/>
        <v>0</v>
      </c>
      <c r="F48" s="127"/>
      <c r="G48" s="203">
        <v>0.22</v>
      </c>
      <c r="H48" s="128">
        <v>2</v>
      </c>
      <c r="I48" s="129">
        <v>2.6</v>
      </c>
      <c r="J48" s="128">
        <f t="shared" si="61"/>
        <v>3.5560000000000005</v>
      </c>
      <c r="K48" s="130">
        <v>0.01</v>
      </c>
      <c r="L48" s="130">
        <f t="shared" si="51"/>
        <v>0.28500000000000003</v>
      </c>
      <c r="M48" s="131">
        <f t="shared" si="69"/>
        <v>0</v>
      </c>
      <c r="N48" s="131">
        <f t="shared" si="69"/>
        <v>0</v>
      </c>
      <c r="O48" s="131">
        <f t="shared" si="69"/>
        <v>0</v>
      </c>
      <c r="P48" s="131">
        <f t="shared" si="69"/>
        <v>0</v>
      </c>
      <c r="Q48" s="131">
        <f t="shared" si="69"/>
        <v>0</v>
      </c>
      <c r="R48" s="132"/>
      <c r="S48" s="133">
        <f t="shared" si="64"/>
        <v>0</v>
      </c>
      <c r="T48" s="133">
        <f t="shared" si="65"/>
        <v>0</v>
      </c>
      <c r="U48" s="134">
        <f t="shared" si="66"/>
        <v>0</v>
      </c>
      <c r="V48" s="134">
        <f t="shared" si="67"/>
        <v>0</v>
      </c>
      <c r="W48" s="135"/>
      <c r="X48" s="136">
        <f t="shared" si="52"/>
        <v>6.9068165649462027E-2</v>
      </c>
      <c r="Y48" s="137">
        <f t="shared" ca="1" si="68"/>
        <v>1029</v>
      </c>
      <c r="AA48" s="133">
        <f t="shared" si="53"/>
        <v>0</v>
      </c>
      <c r="AB48" s="133">
        <f t="shared" si="53"/>
        <v>0</v>
      </c>
      <c r="AC48" s="133">
        <f t="shared" si="53"/>
        <v>0</v>
      </c>
      <c r="AD48" s="133">
        <f t="shared" si="53"/>
        <v>0</v>
      </c>
      <c r="AE48" s="133">
        <f t="shared" si="53"/>
        <v>0</v>
      </c>
      <c r="AG48" s="133">
        <f t="shared" si="54"/>
        <v>0</v>
      </c>
      <c r="AH48" s="133">
        <f t="shared" si="54"/>
        <v>0</v>
      </c>
      <c r="AI48" s="133">
        <f t="shared" si="54"/>
        <v>0</v>
      </c>
      <c r="AJ48" s="133">
        <f t="shared" si="54"/>
        <v>0</v>
      </c>
      <c r="AK48" s="133">
        <f t="shared" si="54"/>
        <v>0</v>
      </c>
      <c r="AM48" s="133">
        <f t="shared" si="55"/>
        <v>0</v>
      </c>
      <c r="AN48" s="133">
        <f t="shared" si="55"/>
        <v>0</v>
      </c>
      <c r="AO48" s="133">
        <f t="shared" si="55"/>
        <v>0</v>
      </c>
      <c r="AP48" s="133">
        <f t="shared" si="55"/>
        <v>0</v>
      </c>
      <c r="AQ48" s="133">
        <f t="shared" si="55"/>
        <v>0</v>
      </c>
    </row>
    <row r="49" spans="1:43" x14ac:dyDescent="0.2">
      <c r="A49" s="87">
        <v>38047</v>
      </c>
      <c r="B49" s="197">
        <v>0.18</v>
      </c>
      <c r="D49" s="197"/>
      <c r="E49" s="199">
        <f t="shared" si="60"/>
        <v>0</v>
      </c>
      <c r="F49" s="127"/>
      <c r="G49" s="203">
        <v>0.22</v>
      </c>
      <c r="H49" s="128">
        <v>2</v>
      </c>
      <c r="I49" s="129">
        <v>2.6</v>
      </c>
      <c r="J49" s="128">
        <f t="shared" si="61"/>
        <v>3.3890000000000007</v>
      </c>
      <c r="K49" s="130">
        <v>0.01</v>
      </c>
      <c r="L49" s="130">
        <f t="shared" si="51"/>
        <v>0.28250000000000003</v>
      </c>
      <c r="M49" s="131">
        <f t="shared" si="69"/>
        <v>0</v>
      </c>
      <c r="N49" s="131">
        <f t="shared" si="69"/>
        <v>0</v>
      </c>
      <c r="O49" s="131">
        <f t="shared" si="69"/>
        <v>0</v>
      </c>
      <c r="P49" s="131">
        <f t="shared" si="69"/>
        <v>0</v>
      </c>
      <c r="Q49" s="131">
        <f t="shared" si="69"/>
        <v>0</v>
      </c>
      <c r="R49" s="132"/>
      <c r="S49" s="133">
        <f t="shared" si="64"/>
        <v>0</v>
      </c>
      <c r="T49" s="133">
        <f t="shared" si="65"/>
        <v>0</v>
      </c>
      <c r="U49" s="134">
        <f t="shared" si="66"/>
        <v>0</v>
      </c>
      <c r="V49" s="134">
        <f t="shared" si="67"/>
        <v>0</v>
      </c>
      <c r="W49" s="135"/>
      <c r="X49" s="136">
        <f t="shared" si="52"/>
        <v>6.9074984732649017E-2</v>
      </c>
      <c r="Y49" s="137">
        <f t="shared" ca="1" si="68"/>
        <v>1029</v>
      </c>
      <c r="AA49" s="133">
        <f t="shared" si="53"/>
        <v>0</v>
      </c>
      <c r="AB49" s="133">
        <f t="shared" si="53"/>
        <v>0</v>
      </c>
      <c r="AC49" s="133">
        <f t="shared" si="53"/>
        <v>0</v>
      </c>
      <c r="AD49" s="133">
        <f t="shared" si="53"/>
        <v>0</v>
      </c>
      <c r="AE49" s="133">
        <f t="shared" si="53"/>
        <v>0</v>
      </c>
      <c r="AG49" s="133">
        <f t="shared" si="54"/>
        <v>0</v>
      </c>
      <c r="AH49" s="133">
        <f t="shared" si="54"/>
        <v>0</v>
      </c>
      <c r="AI49" s="133">
        <f t="shared" si="54"/>
        <v>0</v>
      </c>
      <c r="AJ49" s="133">
        <f t="shared" si="54"/>
        <v>0</v>
      </c>
      <c r="AK49" s="133">
        <f t="shared" si="54"/>
        <v>0</v>
      </c>
      <c r="AM49" s="133">
        <f t="shared" si="55"/>
        <v>0</v>
      </c>
      <c r="AN49" s="133">
        <f t="shared" si="55"/>
        <v>0</v>
      </c>
      <c r="AO49" s="133">
        <f t="shared" si="55"/>
        <v>0</v>
      </c>
      <c r="AP49" s="133">
        <f t="shared" si="55"/>
        <v>0</v>
      </c>
      <c r="AQ49" s="133">
        <f t="shared" si="55"/>
        <v>0</v>
      </c>
    </row>
    <row r="50" spans="1:43" x14ac:dyDescent="0.2">
      <c r="A50" s="87">
        <v>38078</v>
      </c>
      <c r="B50" s="197">
        <v>0.18</v>
      </c>
      <c r="D50" s="197"/>
      <c r="E50" s="199">
        <f t="shared" si="60"/>
        <v>0</v>
      </c>
      <c r="F50" s="127"/>
      <c r="G50" s="203">
        <v>0.12</v>
      </c>
      <c r="H50" s="128">
        <v>2</v>
      </c>
      <c r="I50" s="129">
        <v>2.6</v>
      </c>
      <c r="J50" s="128">
        <f t="shared" si="61"/>
        <v>3.1140000000000003</v>
      </c>
      <c r="K50" s="130">
        <v>0.01</v>
      </c>
      <c r="L50" s="130">
        <f t="shared" si="51"/>
        <v>0.26250000000000001</v>
      </c>
      <c r="M50" s="131">
        <f t="shared" si="69"/>
        <v>0</v>
      </c>
      <c r="N50" s="131">
        <f t="shared" si="69"/>
        <v>0</v>
      </c>
      <c r="O50" s="131">
        <f t="shared" si="69"/>
        <v>0</v>
      </c>
      <c r="P50" s="131">
        <f t="shared" si="69"/>
        <v>0</v>
      </c>
      <c r="Q50" s="131">
        <f t="shared" si="69"/>
        <v>0</v>
      </c>
      <c r="R50" s="132"/>
      <c r="S50" s="133">
        <f t="shared" si="64"/>
        <v>0</v>
      </c>
      <c r="T50" s="133">
        <f t="shared" si="65"/>
        <v>0</v>
      </c>
      <c r="U50" s="134">
        <f t="shared" si="66"/>
        <v>0</v>
      </c>
      <c r="V50" s="134">
        <f t="shared" si="67"/>
        <v>0</v>
      </c>
      <c r="W50" s="135"/>
      <c r="X50" s="136">
        <f t="shared" si="52"/>
        <v>6.9075819107611999E-2</v>
      </c>
      <c r="Y50" s="137">
        <f t="shared" ca="1" si="68"/>
        <v>1029</v>
      </c>
      <c r="AA50" s="133">
        <f t="shared" si="53"/>
        <v>0</v>
      </c>
      <c r="AB50" s="133">
        <f t="shared" si="53"/>
        <v>0</v>
      </c>
      <c r="AC50" s="133">
        <f t="shared" si="53"/>
        <v>0</v>
      </c>
      <c r="AD50" s="133">
        <f t="shared" si="53"/>
        <v>0</v>
      </c>
      <c r="AE50" s="133">
        <f t="shared" si="53"/>
        <v>0</v>
      </c>
      <c r="AG50" s="133">
        <f t="shared" si="54"/>
        <v>0</v>
      </c>
      <c r="AH50" s="133">
        <f t="shared" si="54"/>
        <v>0</v>
      </c>
      <c r="AI50" s="133">
        <f t="shared" si="54"/>
        <v>0</v>
      </c>
      <c r="AJ50" s="133">
        <f t="shared" si="54"/>
        <v>0</v>
      </c>
      <c r="AK50" s="133">
        <f t="shared" si="54"/>
        <v>0</v>
      </c>
      <c r="AM50" s="133">
        <f t="shared" si="55"/>
        <v>0</v>
      </c>
      <c r="AN50" s="133">
        <f t="shared" si="55"/>
        <v>0</v>
      </c>
      <c r="AO50" s="133">
        <f t="shared" si="55"/>
        <v>0</v>
      </c>
      <c r="AP50" s="133">
        <f t="shared" si="55"/>
        <v>0</v>
      </c>
      <c r="AQ50" s="133">
        <f t="shared" si="55"/>
        <v>0</v>
      </c>
    </row>
    <row r="51" spans="1:43" x14ac:dyDescent="0.2">
      <c r="A51" s="87">
        <v>38108</v>
      </c>
      <c r="B51" s="197">
        <v>0.18</v>
      </c>
      <c r="D51" s="197"/>
      <c r="E51" s="199">
        <f t="shared" si="60"/>
        <v>0</v>
      </c>
      <c r="F51" s="127"/>
      <c r="G51" s="203">
        <v>0.12</v>
      </c>
      <c r="H51" s="128">
        <v>2</v>
      </c>
      <c r="I51" s="129">
        <v>2.6</v>
      </c>
      <c r="J51" s="128">
        <f t="shared" si="61"/>
        <v>3.1</v>
      </c>
      <c r="K51" s="130">
        <v>0.01</v>
      </c>
      <c r="L51" s="130">
        <f t="shared" si="51"/>
        <v>0.26250000000000001</v>
      </c>
      <c r="M51" s="131">
        <f t="shared" si="69"/>
        <v>0</v>
      </c>
      <c r="N51" s="131">
        <f t="shared" si="69"/>
        <v>0</v>
      </c>
      <c r="O51" s="131">
        <f t="shared" si="69"/>
        <v>0</v>
      </c>
      <c r="P51" s="131">
        <f t="shared" si="69"/>
        <v>0</v>
      </c>
      <c r="Q51" s="131">
        <f t="shared" si="69"/>
        <v>0</v>
      </c>
      <c r="R51" s="132"/>
      <c r="S51" s="133">
        <f t="shared" si="64"/>
        <v>0</v>
      </c>
      <c r="T51" s="133">
        <f t="shared" si="65"/>
        <v>0</v>
      </c>
      <c r="U51" s="134">
        <f t="shared" si="66"/>
        <v>0</v>
      </c>
      <c r="V51" s="134">
        <f t="shared" si="67"/>
        <v>0</v>
      </c>
      <c r="W51" s="135"/>
      <c r="X51" s="136">
        <f t="shared" si="52"/>
        <v>6.9069963351949024E-2</v>
      </c>
      <c r="Y51" s="137">
        <f t="shared" ca="1" si="68"/>
        <v>1029</v>
      </c>
      <c r="AA51" s="133">
        <f t="shared" si="53"/>
        <v>0</v>
      </c>
      <c r="AB51" s="133">
        <f t="shared" si="53"/>
        <v>0</v>
      </c>
      <c r="AC51" s="133">
        <f t="shared" si="53"/>
        <v>0</v>
      </c>
      <c r="AD51" s="133">
        <f t="shared" si="53"/>
        <v>0</v>
      </c>
      <c r="AE51" s="133">
        <f t="shared" si="53"/>
        <v>0</v>
      </c>
      <c r="AG51" s="133">
        <f t="shared" si="54"/>
        <v>0</v>
      </c>
      <c r="AH51" s="133">
        <f t="shared" si="54"/>
        <v>0</v>
      </c>
      <c r="AI51" s="133">
        <f t="shared" si="54"/>
        <v>0</v>
      </c>
      <c r="AJ51" s="133">
        <f t="shared" si="54"/>
        <v>0</v>
      </c>
      <c r="AK51" s="133">
        <f t="shared" si="54"/>
        <v>0</v>
      </c>
      <c r="AM51" s="133">
        <f t="shared" si="55"/>
        <v>0</v>
      </c>
      <c r="AN51" s="133">
        <f t="shared" si="55"/>
        <v>0</v>
      </c>
      <c r="AO51" s="133">
        <f t="shared" si="55"/>
        <v>0</v>
      </c>
      <c r="AP51" s="133">
        <f t="shared" si="55"/>
        <v>0</v>
      </c>
      <c r="AQ51" s="133">
        <f t="shared" si="55"/>
        <v>0</v>
      </c>
    </row>
    <row r="52" spans="1:43" x14ac:dyDescent="0.2">
      <c r="A52" s="87">
        <v>38139</v>
      </c>
      <c r="B52" s="197">
        <v>0.18</v>
      </c>
      <c r="D52" s="197"/>
      <c r="E52" s="199">
        <f t="shared" si="60"/>
        <v>0</v>
      </c>
      <c r="F52" s="127"/>
      <c r="G52" s="203">
        <v>0.12</v>
      </c>
      <c r="H52" s="128">
        <v>2</v>
      </c>
      <c r="I52" s="129">
        <v>2.6</v>
      </c>
      <c r="J52" s="128">
        <f t="shared" si="61"/>
        <v>3.1210000000000004</v>
      </c>
      <c r="K52" s="130">
        <v>0.01</v>
      </c>
      <c r="L52" s="130">
        <f t="shared" si="51"/>
        <v>0.26250000000000001</v>
      </c>
      <c r="M52" s="131">
        <f t="shared" si="69"/>
        <v>0</v>
      </c>
      <c r="N52" s="131">
        <f t="shared" si="69"/>
        <v>0</v>
      </c>
      <c r="O52" s="131">
        <f t="shared" si="69"/>
        <v>0</v>
      </c>
      <c r="P52" s="131">
        <f t="shared" si="69"/>
        <v>0</v>
      </c>
      <c r="Q52" s="131">
        <f t="shared" si="69"/>
        <v>0</v>
      </c>
      <c r="R52" s="132"/>
      <c r="S52" s="133">
        <f t="shared" si="64"/>
        <v>0</v>
      </c>
      <c r="T52" s="133">
        <f t="shared" si="65"/>
        <v>0</v>
      </c>
      <c r="U52" s="134">
        <f t="shared" si="66"/>
        <v>0</v>
      </c>
      <c r="V52" s="134">
        <f t="shared" si="67"/>
        <v>0</v>
      </c>
      <c r="W52" s="135"/>
      <c r="X52" s="136">
        <f t="shared" si="52"/>
        <v>6.9063912404441014E-2</v>
      </c>
      <c r="Y52" s="137">
        <f t="shared" ca="1" si="68"/>
        <v>1029</v>
      </c>
      <c r="AA52" s="133">
        <f t="shared" si="53"/>
        <v>0</v>
      </c>
      <c r="AB52" s="133">
        <f t="shared" si="53"/>
        <v>0</v>
      </c>
      <c r="AC52" s="133">
        <f t="shared" si="53"/>
        <v>0</v>
      </c>
      <c r="AD52" s="133">
        <f t="shared" si="53"/>
        <v>0</v>
      </c>
      <c r="AE52" s="133">
        <f t="shared" si="53"/>
        <v>0</v>
      </c>
      <c r="AG52" s="133">
        <f t="shared" si="54"/>
        <v>0</v>
      </c>
      <c r="AH52" s="133">
        <f t="shared" si="54"/>
        <v>0</v>
      </c>
      <c r="AI52" s="133">
        <f t="shared" si="54"/>
        <v>0</v>
      </c>
      <c r="AJ52" s="133">
        <f t="shared" si="54"/>
        <v>0</v>
      </c>
      <c r="AK52" s="133">
        <f t="shared" si="54"/>
        <v>0</v>
      </c>
      <c r="AM52" s="133">
        <f t="shared" si="55"/>
        <v>0</v>
      </c>
      <c r="AN52" s="133">
        <f t="shared" si="55"/>
        <v>0</v>
      </c>
      <c r="AO52" s="133">
        <f t="shared" si="55"/>
        <v>0</v>
      </c>
      <c r="AP52" s="133">
        <f t="shared" si="55"/>
        <v>0</v>
      </c>
      <c r="AQ52" s="133">
        <f t="shared" si="55"/>
        <v>0</v>
      </c>
    </row>
    <row r="53" spans="1:43" x14ac:dyDescent="0.2">
      <c r="A53" s="87">
        <v>38169</v>
      </c>
      <c r="B53" s="197">
        <v>0.18</v>
      </c>
      <c r="D53" s="197"/>
      <c r="E53" s="199">
        <f t="shared" si="60"/>
        <v>0</v>
      </c>
      <c r="F53" s="127"/>
      <c r="G53" s="203">
        <v>0.12</v>
      </c>
      <c r="H53" s="128">
        <v>2</v>
      </c>
      <c r="I53" s="129">
        <v>2.6</v>
      </c>
      <c r="J53" s="128">
        <f t="shared" si="61"/>
        <v>3.1430000000000002</v>
      </c>
      <c r="K53" s="130">
        <v>0.01</v>
      </c>
      <c r="L53" s="130">
        <f t="shared" si="51"/>
        <v>0.26</v>
      </c>
      <c r="M53" s="131">
        <f t="shared" si="69"/>
        <v>0</v>
      </c>
      <c r="N53" s="131">
        <f t="shared" si="69"/>
        <v>0</v>
      </c>
      <c r="O53" s="131">
        <f t="shared" si="69"/>
        <v>0</v>
      </c>
      <c r="P53" s="131">
        <f t="shared" si="69"/>
        <v>0</v>
      </c>
      <c r="Q53" s="131">
        <f t="shared" si="69"/>
        <v>0</v>
      </c>
      <c r="R53" s="132"/>
      <c r="S53" s="133">
        <f t="shared" si="64"/>
        <v>0</v>
      </c>
      <c r="T53" s="133">
        <f t="shared" si="65"/>
        <v>0</v>
      </c>
      <c r="U53" s="134">
        <f t="shared" si="66"/>
        <v>0</v>
      </c>
      <c r="V53" s="134">
        <f t="shared" si="67"/>
        <v>0</v>
      </c>
      <c r="W53" s="135"/>
      <c r="X53" s="136">
        <f t="shared" si="52"/>
        <v>6.9069004174273016E-2</v>
      </c>
      <c r="Y53" s="137">
        <f t="shared" ca="1" si="68"/>
        <v>1029</v>
      </c>
      <c r="AA53" s="133">
        <f t="shared" si="53"/>
        <v>0</v>
      </c>
      <c r="AB53" s="133">
        <f t="shared" si="53"/>
        <v>0</v>
      </c>
      <c r="AC53" s="133">
        <f t="shared" si="53"/>
        <v>0</v>
      </c>
      <c r="AD53" s="133">
        <f t="shared" si="53"/>
        <v>0</v>
      </c>
      <c r="AE53" s="133">
        <f t="shared" si="53"/>
        <v>0</v>
      </c>
      <c r="AG53" s="133">
        <f t="shared" si="54"/>
        <v>0</v>
      </c>
      <c r="AH53" s="133">
        <f t="shared" si="54"/>
        <v>0</v>
      </c>
      <c r="AI53" s="133">
        <f t="shared" si="54"/>
        <v>0</v>
      </c>
      <c r="AJ53" s="133">
        <f t="shared" si="54"/>
        <v>0</v>
      </c>
      <c r="AK53" s="133">
        <f t="shared" si="54"/>
        <v>0</v>
      </c>
      <c r="AM53" s="133">
        <f t="shared" si="55"/>
        <v>0</v>
      </c>
      <c r="AN53" s="133">
        <f t="shared" si="55"/>
        <v>0</v>
      </c>
      <c r="AO53" s="133">
        <f t="shared" si="55"/>
        <v>0</v>
      </c>
      <c r="AP53" s="133">
        <f t="shared" si="55"/>
        <v>0</v>
      </c>
      <c r="AQ53" s="133">
        <f t="shared" si="55"/>
        <v>0</v>
      </c>
    </row>
    <row r="54" spans="1:43" x14ac:dyDescent="0.2">
      <c r="A54" s="87">
        <v>38200</v>
      </c>
      <c r="B54" s="197">
        <v>0.18</v>
      </c>
      <c r="D54" s="197"/>
      <c r="E54" s="199">
        <f t="shared" si="60"/>
        <v>0</v>
      </c>
      <c r="F54" s="127"/>
      <c r="G54" s="203">
        <v>0.12</v>
      </c>
      <c r="H54" s="128">
        <v>2</v>
      </c>
      <c r="I54" s="129">
        <v>2.6</v>
      </c>
      <c r="J54" s="128">
        <f t="shared" si="61"/>
        <v>3.1640000000000006</v>
      </c>
      <c r="K54" s="130">
        <v>0.01</v>
      </c>
      <c r="L54" s="130">
        <f t="shared" si="51"/>
        <v>0.26</v>
      </c>
      <c r="M54" s="131">
        <f t="shared" si="69"/>
        <v>0</v>
      </c>
      <c r="N54" s="131">
        <f t="shared" si="69"/>
        <v>0</v>
      </c>
      <c r="O54" s="131">
        <f t="shared" si="69"/>
        <v>0</v>
      </c>
      <c r="P54" s="131">
        <f t="shared" si="69"/>
        <v>0</v>
      </c>
      <c r="Q54" s="131">
        <f t="shared" si="69"/>
        <v>0</v>
      </c>
      <c r="R54" s="132"/>
      <c r="S54" s="133">
        <f t="shared" si="64"/>
        <v>0</v>
      </c>
      <c r="T54" s="133">
        <f t="shared" si="65"/>
        <v>0</v>
      </c>
      <c r="U54" s="134">
        <f t="shared" si="66"/>
        <v>0</v>
      </c>
      <c r="V54" s="134">
        <f t="shared" si="67"/>
        <v>0</v>
      </c>
      <c r="W54" s="135"/>
      <c r="X54" s="136">
        <f t="shared" si="52"/>
        <v>6.9087194176122024E-2</v>
      </c>
      <c r="Y54" s="137">
        <f t="shared" ca="1" si="68"/>
        <v>1029</v>
      </c>
      <c r="AA54" s="133">
        <f t="shared" si="53"/>
        <v>0</v>
      </c>
      <c r="AB54" s="133">
        <f t="shared" si="53"/>
        <v>0</v>
      </c>
      <c r="AC54" s="133">
        <f t="shared" si="53"/>
        <v>0</v>
      </c>
      <c r="AD54" s="133">
        <f t="shared" si="53"/>
        <v>0</v>
      </c>
      <c r="AE54" s="133">
        <f t="shared" si="53"/>
        <v>0</v>
      </c>
      <c r="AG54" s="133">
        <f t="shared" si="54"/>
        <v>0</v>
      </c>
      <c r="AH54" s="133">
        <f t="shared" si="54"/>
        <v>0</v>
      </c>
      <c r="AI54" s="133">
        <f t="shared" si="54"/>
        <v>0</v>
      </c>
      <c r="AJ54" s="133">
        <f t="shared" si="54"/>
        <v>0</v>
      </c>
      <c r="AK54" s="133">
        <f t="shared" si="54"/>
        <v>0</v>
      </c>
      <c r="AM54" s="133">
        <f t="shared" si="55"/>
        <v>0</v>
      </c>
      <c r="AN54" s="133">
        <f t="shared" si="55"/>
        <v>0</v>
      </c>
      <c r="AO54" s="133">
        <f t="shared" si="55"/>
        <v>0</v>
      </c>
      <c r="AP54" s="133">
        <f t="shared" si="55"/>
        <v>0</v>
      </c>
      <c r="AQ54" s="133">
        <f t="shared" si="55"/>
        <v>0</v>
      </c>
    </row>
    <row r="55" spans="1:43" x14ac:dyDescent="0.2">
      <c r="A55" s="87">
        <v>38231</v>
      </c>
      <c r="B55" s="197">
        <v>0.18</v>
      </c>
      <c r="D55" s="197"/>
      <c r="E55" s="199">
        <f t="shared" si="60"/>
        <v>0</v>
      </c>
      <c r="F55" s="127"/>
      <c r="G55" s="203">
        <v>0.12</v>
      </c>
      <c r="H55" s="128">
        <v>2</v>
      </c>
      <c r="I55" s="129">
        <v>2.6</v>
      </c>
      <c r="J55" s="128">
        <f t="shared" si="61"/>
        <v>3.1530000000000005</v>
      </c>
      <c r="K55" s="130">
        <v>0.01</v>
      </c>
      <c r="L55" s="130">
        <f t="shared" si="51"/>
        <v>0.26</v>
      </c>
      <c r="M55" s="131">
        <f t="shared" si="69"/>
        <v>0</v>
      </c>
      <c r="N55" s="131">
        <f t="shared" si="69"/>
        <v>0</v>
      </c>
      <c r="O55" s="131">
        <f t="shared" si="69"/>
        <v>0</v>
      </c>
      <c r="P55" s="131">
        <f t="shared" si="69"/>
        <v>0</v>
      </c>
      <c r="Q55" s="131">
        <f t="shared" si="69"/>
        <v>0</v>
      </c>
      <c r="R55" s="132"/>
      <c r="S55" s="133">
        <f t="shared" si="64"/>
        <v>0</v>
      </c>
      <c r="T55" s="133">
        <f t="shared" si="65"/>
        <v>0</v>
      </c>
      <c r="U55" s="134">
        <f t="shared" si="66"/>
        <v>0</v>
      </c>
      <c r="V55" s="134">
        <f t="shared" si="67"/>
        <v>0</v>
      </c>
      <c r="W55" s="135"/>
      <c r="X55" s="136">
        <f t="shared" si="52"/>
        <v>6.9105384178080001E-2</v>
      </c>
      <c r="Y55" s="137">
        <f t="shared" ca="1" si="68"/>
        <v>1029</v>
      </c>
      <c r="AA55" s="133">
        <f t="shared" si="53"/>
        <v>0</v>
      </c>
      <c r="AB55" s="133">
        <f t="shared" si="53"/>
        <v>0</v>
      </c>
      <c r="AC55" s="133">
        <f t="shared" si="53"/>
        <v>0</v>
      </c>
      <c r="AD55" s="133">
        <f t="shared" si="53"/>
        <v>0</v>
      </c>
      <c r="AE55" s="133">
        <f t="shared" si="53"/>
        <v>0</v>
      </c>
      <c r="AG55" s="133">
        <f t="shared" si="54"/>
        <v>0</v>
      </c>
      <c r="AH55" s="133">
        <f t="shared" si="54"/>
        <v>0</v>
      </c>
      <c r="AI55" s="133">
        <f t="shared" si="54"/>
        <v>0</v>
      </c>
      <c r="AJ55" s="133">
        <f t="shared" si="54"/>
        <v>0</v>
      </c>
      <c r="AK55" s="133">
        <f t="shared" si="54"/>
        <v>0</v>
      </c>
      <c r="AM55" s="133">
        <f t="shared" si="55"/>
        <v>0</v>
      </c>
      <c r="AN55" s="133">
        <f t="shared" si="55"/>
        <v>0</v>
      </c>
      <c r="AO55" s="133">
        <f t="shared" si="55"/>
        <v>0</v>
      </c>
      <c r="AP55" s="133">
        <f t="shared" si="55"/>
        <v>0</v>
      </c>
      <c r="AQ55" s="133">
        <f t="shared" si="55"/>
        <v>0</v>
      </c>
    </row>
    <row r="56" spans="1:43" x14ac:dyDescent="0.2">
      <c r="A56" s="87">
        <v>38261</v>
      </c>
      <c r="B56" s="197">
        <v>0.18</v>
      </c>
      <c r="D56" s="197"/>
      <c r="E56" s="199">
        <f t="shared" si="60"/>
        <v>0</v>
      </c>
      <c r="F56" s="127"/>
      <c r="G56" s="203">
        <v>0.12</v>
      </c>
      <c r="H56" s="128">
        <v>2</v>
      </c>
      <c r="I56" s="129">
        <v>2.6</v>
      </c>
      <c r="J56" s="128">
        <f t="shared" si="61"/>
        <v>3.157</v>
      </c>
      <c r="K56" s="130">
        <v>0.01</v>
      </c>
      <c r="L56" s="130">
        <f t="shared" si="51"/>
        <v>0.26</v>
      </c>
      <c r="M56" s="131">
        <f t="shared" si="69"/>
        <v>0</v>
      </c>
      <c r="N56" s="131">
        <f t="shared" si="69"/>
        <v>0</v>
      </c>
      <c r="O56" s="131">
        <f t="shared" si="69"/>
        <v>0</v>
      </c>
      <c r="P56" s="131">
        <f t="shared" si="69"/>
        <v>0</v>
      </c>
      <c r="Q56" s="131">
        <f t="shared" si="69"/>
        <v>0</v>
      </c>
      <c r="R56" s="132"/>
      <c r="S56" s="133">
        <f t="shared" si="64"/>
        <v>0</v>
      </c>
      <c r="T56" s="133">
        <f t="shared" si="65"/>
        <v>0</v>
      </c>
      <c r="U56" s="134">
        <f t="shared" si="66"/>
        <v>0</v>
      </c>
      <c r="V56" s="134">
        <f t="shared" si="67"/>
        <v>0</v>
      </c>
      <c r="W56" s="135"/>
      <c r="X56" s="136">
        <f t="shared" si="52"/>
        <v>6.9122987405887029E-2</v>
      </c>
      <c r="Y56" s="137">
        <f t="shared" ca="1" si="68"/>
        <v>1029</v>
      </c>
      <c r="AA56" s="133">
        <f t="shared" si="53"/>
        <v>0</v>
      </c>
      <c r="AB56" s="133">
        <f t="shared" si="53"/>
        <v>0</v>
      </c>
      <c r="AC56" s="133">
        <f t="shared" si="53"/>
        <v>0</v>
      </c>
      <c r="AD56" s="133">
        <f t="shared" si="53"/>
        <v>0</v>
      </c>
      <c r="AE56" s="133">
        <f t="shared" si="53"/>
        <v>0</v>
      </c>
      <c r="AG56" s="133">
        <f t="shared" si="54"/>
        <v>0</v>
      </c>
      <c r="AH56" s="133">
        <f t="shared" si="54"/>
        <v>0</v>
      </c>
      <c r="AI56" s="133">
        <f t="shared" si="54"/>
        <v>0</v>
      </c>
      <c r="AJ56" s="133">
        <f t="shared" si="54"/>
        <v>0</v>
      </c>
      <c r="AK56" s="133">
        <f t="shared" si="54"/>
        <v>0</v>
      </c>
      <c r="AM56" s="133">
        <f t="shared" si="55"/>
        <v>0</v>
      </c>
      <c r="AN56" s="133">
        <f t="shared" si="55"/>
        <v>0</v>
      </c>
      <c r="AO56" s="133">
        <f t="shared" si="55"/>
        <v>0</v>
      </c>
      <c r="AP56" s="133">
        <f t="shared" si="55"/>
        <v>0</v>
      </c>
      <c r="AQ56" s="133">
        <f t="shared" si="55"/>
        <v>0</v>
      </c>
    </row>
    <row r="57" spans="1:43" x14ac:dyDescent="0.2">
      <c r="A57" s="87">
        <v>38292</v>
      </c>
      <c r="B57" s="197">
        <v>0.18</v>
      </c>
      <c r="D57" s="197"/>
      <c r="E57" s="199">
        <f t="shared" si="60"/>
        <v>0</v>
      </c>
      <c r="F57" s="127"/>
      <c r="G57" s="203">
        <v>0.22</v>
      </c>
      <c r="H57" s="128">
        <v>2</v>
      </c>
      <c r="I57" s="129">
        <v>2.6</v>
      </c>
      <c r="J57" s="128">
        <f t="shared" si="61"/>
        <v>3.3440000000000007</v>
      </c>
      <c r="K57" s="130">
        <v>0.01</v>
      </c>
      <c r="L57" s="130">
        <f t="shared" si="51"/>
        <v>0.26250000000000001</v>
      </c>
      <c r="M57" s="131">
        <f t="shared" si="69"/>
        <v>0</v>
      </c>
      <c r="N57" s="131">
        <f t="shared" si="69"/>
        <v>0</v>
      </c>
      <c r="O57" s="131">
        <f t="shared" si="69"/>
        <v>0</v>
      </c>
      <c r="P57" s="131">
        <f t="shared" si="69"/>
        <v>0</v>
      </c>
      <c r="Q57" s="131">
        <f t="shared" si="69"/>
        <v>0</v>
      </c>
      <c r="R57" s="132"/>
      <c r="S57" s="133">
        <f t="shared" si="64"/>
        <v>0</v>
      </c>
      <c r="T57" s="133">
        <f t="shared" si="65"/>
        <v>0</v>
      </c>
      <c r="U57" s="134">
        <f t="shared" si="66"/>
        <v>0</v>
      </c>
      <c r="V57" s="134">
        <f t="shared" si="67"/>
        <v>0</v>
      </c>
      <c r="W57" s="135"/>
      <c r="X57" s="136">
        <f t="shared" si="52"/>
        <v>6.9141177408060014E-2</v>
      </c>
      <c r="Y57" s="137">
        <f t="shared" ca="1" si="68"/>
        <v>1029</v>
      </c>
      <c r="AA57" s="133">
        <f t="shared" si="53"/>
        <v>0</v>
      </c>
      <c r="AB57" s="133">
        <f t="shared" si="53"/>
        <v>0</v>
      </c>
      <c r="AC57" s="133">
        <f t="shared" si="53"/>
        <v>0</v>
      </c>
      <c r="AD57" s="133">
        <f t="shared" si="53"/>
        <v>0</v>
      </c>
      <c r="AE57" s="133">
        <f t="shared" si="53"/>
        <v>0</v>
      </c>
      <c r="AG57" s="133">
        <f t="shared" si="54"/>
        <v>0</v>
      </c>
      <c r="AH57" s="133">
        <f t="shared" si="54"/>
        <v>0</v>
      </c>
      <c r="AI57" s="133">
        <f t="shared" si="54"/>
        <v>0</v>
      </c>
      <c r="AJ57" s="133">
        <f t="shared" si="54"/>
        <v>0</v>
      </c>
      <c r="AK57" s="133">
        <f t="shared" si="54"/>
        <v>0</v>
      </c>
      <c r="AM57" s="133">
        <f t="shared" si="55"/>
        <v>0</v>
      </c>
      <c r="AN57" s="133">
        <f t="shared" si="55"/>
        <v>0</v>
      </c>
      <c r="AO57" s="133">
        <f t="shared" si="55"/>
        <v>0</v>
      </c>
      <c r="AP57" s="133">
        <f t="shared" si="55"/>
        <v>0</v>
      </c>
      <c r="AQ57" s="133">
        <f t="shared" si="55"/>
        <v>0</v>
      </c>
    </row>
    <row r="58" spans="1:43" x14ac:dyDescent="0.2">
      <c r="A58" s="87">
        <v>38322</v>
      </c>
      <c r="B58" s="197">
        <v>0.18</v>
      </c>
      <c r="D58" s="197"/>
      <c r="E58" s="199">
        <f t="shared" si="60"/>
        <v>0</v>
      </c>
      <c r="F58" s="127"/>
      <c r="G58" s="203">
        <v>0.22</v>
      </c>
      <c r="H58" s="128">
        <v>2</v>
      </c>
      <c r="I58" s="129">
        <v>2.6</v>
      </c>
      <c r="J58" s="128">
        <f t="shared" si="61"/>
        <v>3.4230000000000005</v>
      </c>
      <c r="K58" s="130">
        <v>0.01</v>
      </c>
      <c r="L58" s="130">
        <f t="shared" si="51"/>
        <v>0.26500000000000001</v>
      </c>
      <c r="M58" s="131">
        <f t="shared" si="69"/>
        <v>0</v>
      </c>
      <c r="N58" s="131">
        <f t="shared" si="69"/>
        <v>0</v>
      </c>
      <c r="O58" s="131">
        <f t="shared" si="69"/>
        <v>0</v>
      </c>
      <c r="P58" s="131">
        <f t="shared" si="69"/>
        <v>0</v>
      </c>
      <c r="Q58" s="131">
        <f t="shared" si="69"/>
        <v>0</v>
      </c>
      <c r="R58" s="132"/>
      <c r="S58" s="133">
        <f t="shared" si="64"/>
        <v>0</v>
      </c>
      <c r="T58" s="133">
        <f t="shared" si="65"/>
        <v>0</v>
      </c>
      <c r="U58" s="134">
        <f t="shared" si="66"/>
        <v>0</v>
      </c>
      <c r="V58" s="134">
        <f t="shared" si="67"/>
        <v>0</v>
      </c>
      <c r="W58" s="135"/>
      <c r="X58" s="136">
        <f t="shared" si="52"/>
        <v>6.9158780636075001E-2</v>
      </c>
      <c r="Y58" s="137">
        <f t="shared" ca="1" si="68"/>
        <v>1029</v>
      </c>
      <c r="AA58" s="133">
        <f t="shared" si="53"/>
        <v>0</v>
      </c>
      <c r="AB58" s="133">
        <f t="shared" si="53"/>
        <v>0</v>
      </c>
      <c r="AC58" s="133">
        <f t="shared" si="53"/>
        <v>0</v>
      </c>
      <c r="AD58" s="133">
        <f t="shared" si="53"/>
        <v>0</v>
      </c>
      <c r="AE58" s="133">
        <f t="shared" si="53"/>
        <v>0</v>
      </c>
      <c r="AG58" s="133">
        <f t="shared" si="54"/>
        <v>0</v>
      </c>
      <c r="AH58" s="133">
        <f t="shared" si="54"/>
        <v>0</v>
      </c>
      <c r="AI58" s="133">
        <f t="shared" si="54"/>
        <v>0</v>
      </c>
      <c r="AJ58" s="133">
        <f t="shared" si="54"/>
        <v>0</v>
      </c>
      <c r="AK58" s="133">
        <f t="shared" si="54"/>
        <v>0</v>
      </c>
      <c r="AM58" s="133">
        <f t="shared" si="55"/>
        <v>0</v>
      </c>
      <c r="AN58" s="133">
        <f t="shared" si="55"/>
        <v>0</v>
      </c>
      <c r="AO58" s="133">
        <f t="shared" si="55"/>
        <v>0</v>
      </c>
      <c r="AP58" s="133">
        <f t="shared" si="55"/>
        <v>0</v>
      </c>
      <c r="AQ58" s="133">
        <f t="shared" si="55"/>
        <v>0</v>
      </c>
    </row>
    <row r="59" spans="1:43" x14ac:dyDescent="0.2">
      <c r="A59" s="87">
        <v>38353</v>
      </c>
      <c r="B59" s="197">
        <v>0.18</v>
      </c>
      <c r="D59" s="197"/>
      <c r="E59" s="199">
        <f t="shared" si="60"/>
        <v>0</v>
      </c>
      <c r="F59" s="127"/>
      <c r="G59" s="203">
        <v>0.22</v>
      </c>
      <c r="H59" s="128">
        <v>2</v>
      </c>
      <c r="I59" s="129">
        <v>2.6</v>
      </c>
      <c r="J59" s="128">
        <f t="shared" si="61"/>
        <v>3.6360000000000006</v>
      </c>
      <c r="K59" s="130">
        <v>0.01</v>
      </c>
      <c r="L59" s="130">
        <f t="shared" si="51"/>
        <v>0.27</v>
      </c>
      <c r="M59" s="131">
        <f t="shared" si="69"/>
        <v>0</v>
      </c>
      <c r="N59" s="131">
        <f t="shared" si="69"/>
        <v>0</v>
      </c>
      <c r="O59" s="131">
        <f t="shared" si="69"/>
        <v>0</v>
      </c>
      <c r="P59" s="131">
        <f t="shared" si="69"/>
        <v>0</v>
      </c>
      <c r="Q59" s="131">
        <f t="shared" si="69"/>
        <v>0</v>
      </c>
      <c r="R59" s="132"/>
      <c r="S59" s="133">
        <f t="shared" si="64"/>
        <v>0</v>
      </c>
      <c r="T59" s="133">
        <f t="shared" si="65"/>
        <v>0</v>
      </c>
      <c r="U59" s="134">
        <f t="shared" si="66"/>
        <v>0</v>
      </c>
      <c r="V59" s="134">
        <f t="shared" si="67"/>
        <v>0</v>
      </c>
      <c r="W59" s="135"/>
      <c r="X59" s="136">
        <f t="shared" si="52"/>
        <v>6.9176970638464022E-2</v>
      </c>
      <c r="Y59" s="137">
        <f t="shared" ca="1" si="68"/>
        <v>1029</v>
      </c>
      <c r="AA59" s="133">
        <f t="shared" ref="AA59:AE62" si="70">IF($E59=AA$2,$S59,0)</f>
        <v>0</v>
      </c>
      <c r="AB59" s="133">
        <f t="shared" si="70"/>
        <v>0</v>
      </c>
      <c r="AC59" s="133">
        <f t="shared" si="70"/>
        <v>0</v>
      </c>
      <c r="AD59" s="133">
        <f t="shared" si="70"/>
        <v>0</v>
      </c>
      <c r="AE59" s="133">
        <f t="shared" si="70"/>
        <v>0</v>
      </c>
      <c r="AG59" s="133">
        <f t="shared" ref="AG59:AK62" si="71">IF($E59=AG$2,$T59,0)</f>
        <v>0</v>
      </c>
      <c r="AH59" s="133">
        <f t="shared" si="71"/>
        <v>0</v>
      </c>
      <c r="AI59" s="133">
        <f t="shared" si="71"/>
        <v>0</v>
      </c>
      <c r="AJ59" s="133">
        <f t="shared" si="71"/>
        <v>0</v>
      </c>
      <c r="AK59" s="133">
        <f t="shared" si="71"/>
        <v>0</v>
      </c>
      <c r="AM59" s="133">
        <f t="shared" ref="AM59:AQ62" si="72">IF($E59=AM$2,$U59,0)</f>
        <v>0</v>
      </c>
      <c r="AN59" s="133">
        <f t="shared" si="72"/>
        <v>0</v>
      </c>
      <c r="AO59" s="133">
        <f t="shared" si="72"/>
        <v>0</v>
      </c>
      <c r="AP59" s="133">
        <f t="shared" si="72"/>
        <v>0</v>
      </c>
      <c r="AQ59" s="133">
        <f t="shared" si="72"/>
        <v>0</v>
      </c>
    </row>
    <row r="60" spans="1:43" x14ac:dyDescent="0.2">
      <c r="A60" s="87">
        <v>38384</v>
      </c>
      <c r="B60" s="197">
        <v>0.18</v>
      </c>
      <c r="D60" s="197"/>
      <c r="E60" s="199">
        <f t="shared" si="60"/>
        <v>0</v>
      </c>
      <c r="F60" s="127"/>
      <c r="G60" s="203">
        <v>0.22</v>
      </c>
      <c r="H60" s="128">
        <v>2</v>
      </c>
      <c r="I60" s="129">
        <v>2.6</v>
      </c>
      <c r="J60" s="128">
        <f t="shared" si="61"/>
        <v>3.5020000000000002</v>
      </c>
      <c r="K60" s="130">
        <v>0.01</v>
      </c>
      <c r="L60" s="130">
        <f t="shared" si="51"/>
        <v>0.25750000000000001</v>
      </c>
      <c r="M60" s="131">
        <f t="shared" si="69"/>
        <v>0</v>
      </c>
      <c r="N60" s="131">
        <f t="shared" si="69"/>
        <v>0</v>
      </c>
      <c r="O60" s="131">
        <f t="shared" si="69"/>
        <v>0</v>
      </c>
      <c r="P60" s="131">
        <f t="shared" si="69"/>
        <v>0</v>
      </c>
      <c r="Q60" s="131">
        <f t="shared" si="69"/>
        <v>0</v>
      </c>
      <c r="R60" s="132"/>
      <c r="S60" s="133">
        <f t="shared" si="64"/>
        <v>0</v>
      </c>
      <c r="T60" s="133">
        <f t="shared" si="65"/>
        <v>0</v>
      </c>
      <c r="U60" s="134">
        <f t="shared" si="66"/>
        <v>0</v>
      </c>
      <c r="V60" s="134">
        <f t="shared" si="67"/>
        <v>0</v>
      </c>
      <c r="W60" s="135"/>
      <c r="X60" s="136">
        <f t="shared" si="52"/>
        <v>6.9195160640961997E-2</v>
      </c>
      <c r="Y60" s="137">
        <f t="shared" ca="1" si="68"/>
        <v>1029</v>
      </c>
      <c r="AA60" s="133">
        <f t="shared" si="70"/>
        <v>0</v>
      </c>
      <c r="AB60" s="133">
        <f t="shared" si="70"/>
        <v>0</v>
      </c>
      <c r="AC60" s="133">
        <f t="shared" si="70"/>
        <v>0</v>
      </c>
      <c r="AD60" s="133">
        <f t="shared" si="70"/>
        <v>0</v>
      </c>
      <c r="AE60" s="133">
        <f t="shared" si="70"/>
        <v>0</v>
      </c>
      <c r="AG60" s="133">
        <f t="shared" si="71"/>
        <v>0</v>
      </c>
      <c r="AH60" s="133">
        <f t="shared" si="71"/>
        <v>0</v>
      </c>
      <c r="AI60" s="133">
        <f t="shared" si="71"/>
        <v>0</v>
      </c>
      <c r="AJ60" s="133">
        <f t="shared" si="71"/>
        <v>0</v>
      </c>
      <c r="AK60" s="133">
        <f t="shared" si="71"/>
        <v>0</v>
      </c>
      <c r="AM60" s="133">
        <f t="shared" si="72"/>
        <v>0</v>
      </c>
      <c r="AN60" s="133">
        <f t="shared" si="72"/>
        <v>0</v>
      </c>
      <c r="AO60" s="133">
        <f t="shared" si="72"/>
        <v>0</v>
      </c>
      <c r="AP60" s="133">
        <f t="shared" si="72"/>
        <v>0</v>
      </c>
      <c r="AQ60" s="133">
        <f t="shared" si="72"/>
        <v>0</v>
      </c>
    </row>
    <row r="61" spans="1:43" x14ac:dyDescent="0.2">
      <c r="A61" s="87">
        <v>38412</v>
      </c>
      <c r="B61" s="197">
        <v>0.18</v>
      </c>
      <c r="D61" s="197"/>
      <c r="E61" s="199">
        <f t="shared" si="60"/>
        <v>0</v>
      </c>
      <c r="F61" s="127"/>
      <c r="G61" s="203">
        <v>0.22</v>
      </c>
      <c r="H61" s="128">
        <v>2</v>
      </c>
      <c r="I61" s="129">
        <v>2.6</v>
      </c>
      <c r="J61" s="128">
        <f t="shared" si="61"/>
        <v>3.3380000000000005</v>
      </c>
      <c r="K61" s="130">
        <v>0.01</v>
      </c>
      <c r="L61" s="130">
        <f t="shared" si="51"/>
        <v>0.2525</v>
      </c>
      <c r="M61" s="131">
        <f t="shared" si="69"/>
        <v>0</v>
      </c>
      <c r="N61" s="131">
        <f t="shared" si="69"/>
        <v>0</v>
      </c>
      <c r="O61" s="131">
        <f t="shared" si="69"/>
        <v>0</v>
      </c>
      <c r="P61" s="131">
        <f t="shared" si="69"/>
        <v>0</v>
      </c>
      <c r="Q61" s="131">
        <f t="shared" si="69"/>
        <v>0</v>
      </c>
      <c r="R61" s="132"/>
      <c r="S61" s="133">
        <f t="shared" si="64"/>
        <v>0</v>
      </c>
      <c r="T61" s="133">
        <f t="shared" si="65"/>
        <v>0</v>
      </c>
      <c r="U61" s="134">
        <f t="shared" si="66"/>
        <v>0</v>
      </c>
      <c r="V61" s="134">
        <f t="shared" si="67"/>
        <v>0</v>
      </c>
      <c r="W61" s="135"/>
      <c r="X61" s="136">
        <f t="shared" si="52"/>
        <v>6.9211590320732999E-2</v>
      </c>
      <c r="Y61" s="137">
        <f t="shared" ca="1" si="68"/>
        <v>1029</v>
      </c>
      <c r="AA61" s="133">
        <f t="shared" si="70"/>
        <v>0</v>
      </c>
      <c r="AB61" s="133">
        <f t="shared" si="70"/>
        <v>0</v>
      </c>
      <c r="AC61" s="133">
        <f t="shared" si="70"/>
        <v>0</v>
      </c>
      <c r="AD61" s="133">
        <f t="shared" si="70"/>
        <v>0</v>
      </c>
      <c r="AE61" s="133">
        <f t="shared" si="70"/>
        <v>0</v>
      </c>
      <c r="AG61" s="133">
        <f t="shared" si="71"/>
        <v>0</v>
      </c>
      <c r="AH61" s="133">
        <f t="shared" si="71"/>
        <v>0</v>
      </c>
      <c r="AI61" s="133">
        <f t="shared" si="71"/>
        <v>0</v>
      </c>
      <c r="AJ61" s="133">
        <f t="shared" si="71"/>
        <v>0</v>
      </c>
      <c r="AK61" s="133">
        <f t="shared" si="71"/>
        <v>0</v>
      </c>
      <c r="AM61" s="133">
        <f t="shared" si="72"/>
        <v>0</v>
      </c>
      <c r="AN61" s="133">
        <f t="shared" si="72"/>
        <v>0</v>
      </c>
      <c r="AO61" s="133">
        <f t="shared" si="72"/>
        <v>0</v>
      </c>
      <c r="AP61" s="133">
        <f t="shared" si="72"/>
        <v>0</v>
      </c>
      <c r="AQ61" s="133">
        <f t="shared" si="72"/>
        <v>0</v>
      </c>
    </row>
    <row r="62" spans="1:43" x14ac:dyDescent="0.2">
      <c r="A62" s="87">
        <v>38443</v>
      </c>
      <c r="B62" s="197">
        <v>0.18</v>
      </c>
      <c r="D62" s="197"/>
      <c r="E62" s="199">
        <f t="shared" si="60"/>
        <v>0</v>
      </c>
      <c r="F62" s="127"/>
      <c r="G62" s="203">
        <v>0.12</v>
      </c>
      <c r="H62" s="128">
        <v>2</v>
      </c>
      <c r="I62" s="129">
        <v>2.6</v>
      </c>
      <c r="J62" s="128">
        <f t="shared" si="61"/>
        <v>3.0660000000000003</v>
      </c>
      <c r="K62" s="130">
        <v>0.01</v>
      </c>
      <c r="L62" s="130">
        <f t="shared" si="51"/>
        <v>0.24000000000000002</v>
      </c>
      <c r="M62" s="131">
        <f t="shared" si="69"/>
        <v>0</v>
      </c>
      <c r="N62" s="131">
        <f t="shared" si="69"/>
        <v>0</v>
      </c>
      <c r="O62" s="131">
        <f t="shared" si="69"/>
        <v>0</v>
      </c>
      <c r="P62" s="131">
        <f t="shared" si="69"/>
        <v>0</v>
      </c>
      <c r="Q62" s="131">
        <f t="shared" si="69"/>
        <v>0</v>
      </c>
      <c r="R62" s="132"/>
      <c r="S62" s="133">
        <f t="shared" si="64"/>
        <v>0</v>
      </c>
      <c r="T62" s="133">
        <f t="shared" si="65"/>
        <v>0</v>
      </c>
      <c r="U62" s="134">
        <f t="shared" si="66"/>
        <v>0</v>
      </c>
      <c r="V62" s="134">
        <f t="shared" si="67"/>
        <v>0</v>
      </c>
      <c r="W62" s="135"/>
      <c r="X62" s="136">
        <f t="shared" si="52"/>
        <v>6.9229780323440002E-2</v>
      </c>
      <c r="Y62" s="137">
        <f t="shared" ca="1" si="68"/>
        <v>1029</v>
      </c>
      <c r="AA62" s="133">
        <f t="shared" si="70"/>
        <v>0</v>
      </c>
      <c r="AB62" s="133">
        <f t="shared" si="70"/>
        <v>0</v>
      </c>
      <c r="AC62" s="133">
        <f t="shared" si="70"/>
        <v>0</v>
      </c>
      <c r="AD62" s="133">
        <f t="shared" si="70"/>
        <v>0</v>
      </c>
      <c r="AE62" s="133">
        <f t="shared" si="70"/>
        <v>0</v>
      </c>
      <c r="AG62" s="133">
        <f t="shared" si="71"/>
        <v>0</v>
      </c>
      <c r="AH62" s="133">
        <f t="shared" si="71"/>
        <v>0</v>
      </c>
      <c r="AI62" s="133">
        <f t="shared" si="71"/>
        <v>0</v>
      </c>
      <c r="AJ62" s="133">
        <f t="shared" si="71"/>
        <v>0</v>
      </c>
      <c r="AK62" s="133">
        <f t="shared" si="71"/>
        <v>0</v>
      </c>
      <c r="AM62" s="133">
        <f t="shared" si="72"/>
        <v>0</v>
      </c>
      <c r="AN62" s="133">
        <f t="shared" si="72"/>
        <v>0</v>
      </c>
      <c r="AO62" s="133">
        <f t="shared" si="72"/>
        <v>0</v>
      </c>
      <c r="AP62" s="133">
        <f t="shared" si="72"/>
        <v>0</v>
      </c>
      <c r="AQ62" s="133">
        <f t="shared" si="72"/>
        <v>0</v>
      </c>
    </row>
    <row r="63" spans="1:43" x14ac:dyDescent="0.2">
      <c r="A63" s="126"/>
      <c r="B63" s="197"/>
      <c r="F63" s="127"/>
      <c r="G63" s="203"/>
      <c r="H63" s="128"/>
      <c r="I63" s="129"/>
      <c r="J63" s="128"/>
      <c r="K63" s="130"/>
      <c r="L63" s="130"/>
      <c r="M63" s="131"/>
      <c r="N63" s="131"/>
      <c r="O63" s="131"/>
      <c r="P63" s="131"/>
      <c r="Q63" s="131"/>
      <c r="R63" s="132"/>
      <c r="S63" s="133"/>
      <c r="T63" s="133"/>
      <c r="U63" s="134"/>
      <c r="V63" s="134"/>
      <c r="W63" s="135"/>
      <c r="X63" s="136"/>
      <c r="Y63" s="137"/>
    </row>
    <row r="64" spans="1:43" x14ac:dyDescent="0.2">
      <c r="A64" s="87">
        <v>36739</v>
      </c>
      <c r="B64" s="197"/>
      <c r="D64" s="197"/>
      <c r="E64" s="199">
        <f t="shared" ref="E64:E74" si="73">(M64-B64)*F64*10000</f>
        <v>0</v>
      </c>
      <c r="F64" s="127"/>
      <c r="G64" s="203">
        <v>2.75E-2</v>
      </c>
      <c r="H64" s="128">
        <v>2</v>
      </c>
      <c r="I64" s="129">
        <v>2.2000000000000002</v>
      </c>
      <c r="J64" s="128" t="e">
        <f t="shared" ref="J64:J74" si="74">VLOOKUP($A64,PARAMS,2,FALSE)+G64</f>
        <v>#N/A</v>
      </c>
      <c r="K64" s="130">
        <v>0</v>
      </c>
      <c r="L64" s="130" t="e">
        <f t="shared" ref="L64:L78" si="75">VLOOKUP($A64,PARAMS,3,FALSE)+K64</f>
        <v>#N/A</v>
      </c>
      <c r="M64" s="131">
        <f t="shared" ref="M64:Q67" si="76">IF(ISNUMBER($F64),bsd(M$2,$H64,$J64,$I64,$Y64,$L64,$X64,0.2),0)</f>
        <v>0</v>
      </c>
      <c r="N64" s="131">
        <f t="shared" si="76"/>
        <v>0</v>
      </c>
      <c r="O64" s="131">
        <f t="shared" si="76"/>
        <v>0</v>
      </c>
      <c r="P64" s="131">
        <f t="shared" si="76"/>
        <v>0</v>
      </c>
      <c r="Q64" s="131">
        <f t="shared" si="76"/>
        <v>0</v>
      </c>
      <c r="R64" s="132"/>
      <c r="S64" s="133">
        <f t="shared" ref="S64:T74" si="77">IF(ISNUMBER($A64),$F64*N64,0)</f>
        <v>0</v>
      </c>
      <c r="T64" s="133">
        <f t="shared" si="77"/>
        <v>0</v>
      </c>
      <c r="U64" s="134">
        <f t="shared" ref="U64:U74" si="78">IF(ISNUMBER($A64),$F64*P64*10000,0)</f>
        <v>0</v>
      </c>
      <c r="V64" s="134">
        <f t="shared" ref="V64:V74" si="79">IF(ISNUMBER($A64),$F64*Q64*-10000,0)</f>
        <v>0</v>
      </c>
      <c r="W64" s="135"/>
      <c r="X64" s="136" t="e">
        <f t="shared" ref="X64:X89" si="80">VLOOKUP($A64,PARAMS,7,FALSE)</f>
        <v>#N/A</v>
      </c>
      <c r="Y64" s="137" t="e">
        <f t="shared" ref="Y64:Y74" ca="1" si="81">IF(ISNUMBER(G64),VLOOKUP($A64,PARAMS,8,FALSE),VLOOKUP($A64,PARAMS,4,FALSE))-TODAY()</f>
        <v>#N/A</v>
      </c>
      <c r="AA64" s="133">
        <f t="shared" ref="AA64:AE67" si="82">IF($E64=AA$2,$S64,0)</f>
        <v>0</v>
      </c>
      <c r="AB64" s="133">
        <f t="shared" si="82"/>
        <v>0</v>
      </c>
      <c r="AC64" s="133">
        <f t="shared" si="82"/>
        <v>0</v>
      </c>
      <c r="AD64" s="133">
        <f t="shared" si="82"/>
        <v>0</v>
      </c>
      <c r="AE64" s="133">
        <f t="shared" si="82"/>
        <v>0</v>
      </c>
      <c r="AG64" s="133">
        <f t="shared" ref="AG64:AK67" si="83">IF($E64=AG$2,$T64,0)</f>
        <v>0</v>
      </c>
      <c r="AH64" s="133">
        <f t="shared" si="83"/>
        <v>0</v>
      </c>
      <c r="AI64" s="133">
        <f t="shared" si="83"/>
        <v>0</v>
      </c>
      <c r="AJ64" s="133">
        <f t="shared" si="83"/>
        <v>0</v>
      </c>
      <c r="AK64" s="133">
        <f t="shared" si="83"/>
        <v>0</v>
      </c>
      <c r="AM64" s="133">
        <f t="shared" ref="AM64:AQ67" si="84">IF($E64=AM$2,$U64,0)</f>
        <v>0</v>
      </c>
      <c r="AN64" s="133">
        <f t="shared" si="84"/>
        <v>0</v>
      </c>
      <c r="AO64" s="133">
        <f t="shared" si="84"/>
        <v>0</v>
      </c>
      <c r="AP64" s="133">
        <f t="shared" si="84"/>
        <v>0</v>
      </c>
      <c r="AQ64" s="133">
        <f t="shared" si="84"/>
        <v>0</v>
      </c>
    </row>
    <row r="65" spans="1:43" x14ac:dyDescent="0.2">
      <c r="A65" s="87">
        <v>36770</v>
      </c>
      <c r="B65" s="197"/>
      <c r="D65" s="197"/>
      <c r="E65" s="199">
        <f t="shared" si="73"/>
        <v>0</v>
      </c>
      <c r="F65" s="127"/>
      <c r="G65" s="203">
        <v>1.7500000000000002E-2</v>
      </c>
      <c r="H65" s="128">
        <v>2</v>
      </c>
      <c r="I65" s="129">
        <v>2.2000000000000002</v>
      </c>
      <c r="J65" s="128" t="e">
        <f t="shared" si="74"/>
        <v>#N/A</v>
      </c>
      <c r="K65" s="130">
        <v>0</v>
      </c>
      <c r="L65" s="130" t="e">
        <f t="shared" si="75"/>
        <v>#N/A</v>
      </c>
      <c r="M65" s="131">
        <f t="shared" si="76"/>
        <v>0</v>
      </c>
      <c r="N65" s="131">
        <f t="shared" si="76"/>
        <v>0</v>
      </c>
      <c r="O65" s="131">
        <f t="shared" si="76"/>
        <v>0</v>
      </c>
      <c r="P65" s="131">
        <f t="shared" si="76"/>
        <v>0</v>
      </c>
      <c r="Q65" s="131">
        <f t="shared" si="76"/>
        <v>0</v>
      </c>
      <c r="R65" s="132"/>
      <c r="S65" s="133">
        <f t="shared" si="77"/>
        <v>0</v>
      </c>
      <c r="T65" s="133">
        <f t="shared" si="77"/>
        <v>0</v>
      </c>
      <c r="U65" s="134">
        <f t="shared" si="78"/>
        <v>0</v>
      </c>
      <c r="V65" s="134">
        <f t="shared" si="79"/>
        <v>0</v>
      </c>
      <c r="W65" s="135"/>
      <c r="X65" s="136" t="e">
        <f t="shared" si="80"/>
        <v>#N/A</v>
      </c>
      <c r="Y65" s="137" t="e">
        <f t="shared" ca="1" si="81"/>
        <v>#N/A</v>
      </c>
      <c r="AA65" s="133">
        <f t="shared" si="82"/>
        <v>0</v>
      </c>
      <c r="AB65" s="133">
        <f t="shared" si="82"/>
        <v>0</v>
      </c>
      <c r="AC65" s="133">
        <f t="shared" si="82"/>
        <v>0</v>
      </c>
      <c r="AD65" s="133">
        <f t="shared" si="82"/>
        <v>0</v>
      </c>
      <c r="AE65" s="133">
        <f t="shared" si="82"/>
        <v>0</v>
      </c>
      <c r="AG65" s="133">
        <f t="shared" si="83"/>
        <v>0</v>
      </c>
      <c r="AH65" s="133">
        <f t="shared" si="83"/>
        <v>0</v>
      </c>
      <c r="AI65" s="133">
        <f t="shared" si="83"/>
        <v>0</v>
      </c>
      <c r="AJ65" s="133">
        <f t="shared" si="83"/>
        <v>0</v>
      </c>
      <c r="AK65" s="133">
        <f t="shared" si="83"/>
        <v>0</v>
      </c>
      <c r="AM65" s="133">
        <f t="shared" si="84"/>
        <v>0</v>
      </c>
      <c r="AN65" s="133">
        <f t="shared" si="84"/>
        <v>0</v>
      </c>
      <c r="AO65" s="133">
        <f t="shared" si="84"/>
        <v>0</v>
      </c>
      <c r="AP65" s="133">
        <f t="shared" si="84"/>
        <v>0</v>
      </c>
      <c r="AQ65" s="133">
        <f t="shared" si="84"/>
        <v>0</v>
      </c>
    </row>
    <row r="66" spans="1:43" x14ac:dyDescent="0.2">
      <c r="A66" s="87">
        <v>36800</v>
      </c>
      <c r="B66" s="197"/>
      <c r="D66" s="197"/>
      <c r="E66" s="199">
        <f t="shared" si="73"/>
        <v>0</v>
      </c>
      <c r="F66" s="127"/>
      <c r="G66" s="203">
        <v>0.01</v>
      </c>
      <c r="H66" s="128">
        <v>2</v>
      </c>
      <c r="I66" s="129">
        <v>2.2000000000000002</v>
      </c>
      <c r="J66" s="128">
        <f t="shared" si="74"/>
        <v>4.7919999999999998</v>
      </c>
      <c r="K66" s="130">
        <v>0</v>
      </c>
      <c r="L66" s="130">
        <f t="shared" si="75"/>
        <v>0.54</v>
      </c>
      <c r="M66" s="131">
        <f t="shared" si="76"/>
        <v>0</v>
      </c>
      <c r="N66" s="131">
        <f t="shared" si="76"/>
        <v>0</v>
      </c>
      <c r="O66" s="131">
        <f t="shared" si="76"/>
        <v>0</v>
      </c>
      <c r="P66" s="131">
        <f t="shared" si="76"/>
        <v>0</v>
      </c>
      <c r="Q66" s="131">
        <f t="shared" si="76"/>
        <v>0</v>
      </c>
      <c r="R66" s="132"/>
      <c r="S66" s="133">
        <f t="shared" si="77"/>
        <v>0</v>
      </c>
      <c r="T66" s="133">
        <f t="shared" si="77"/>
        <v>0</v>
      </c>
      <c r="U66" s="134">
        <f t="shared" si="78"/>
        <v>0</v>
      </c>
      <c r="V66" s="134">
        <f t="shared" si="79"/>
        <v>0</v>
      </c>
      <c r="W66" s="135"/>
      <c r="X66" s="136">
        <f t="shared" si="80"/>
        <v>6.7998663678555019E-2</v>
      </c>
      <c r="Y66" s="137">
        <f t="shared" ca="1" si="81"/>
        <v>27</v>
      </c>
      <c r="AA66" s="133">
        <f t="shared" si="82"/>
        <v>0</v>
      </c>
      <c r="AB66" s="133">
        <f t="shared" si="82"/>
        <v>0</v>
      </c>
      <c r="AC66" s="133">
        <f t="shared" si="82"/>
        <v>0</v>
      </c>
      <c r="AD66" s="133">
        <f t="shared" si="82"/>
        <v>0</v>
      </c>
      <c r="AE66" s="133">
        <f t="shared" si="82"/>
        <v>0</v>
      </c>
      <c r="AG66" s="133">
        <f t="shared" si="83"/>
        <v>0</v>
      </c>
      <c r="AH66" s="133">
        <f t="shared" si="83"/>
        <v>0</v>
      </c>
      <c r="AI66" s="133">
        <f t="shared" si="83"/>
        <v>0</v>
      </c>
      <c r="AJ66" s="133">
        <f t="shared" si="83"/>
        <v>0</v>
      </c>
      <c r="AK66" s="133">
        <f t="shared" si="83"/>
        <v>0</v>
      </c>
      <c r="AM66" s="133">
        <f t="shared" si="84"/>
        <v>0</v>
      </c>
      <c r="AN66" s="133">
        <f t="shared" si="84"/>
        <v>0</v>
      </c>
      <c r="AO66" s="133">
        <f t="shared" si="84"/>
        <v>0</v>
      </c>
      <c r="AP66" s="133">
        <f t="shared" si="84"/>
        <v>0</v>
      </c>
      <c r="AQ66" s="133">
        <f t="shared" si="84"/>
        <v>0</v>
      </c>
    </row>
    <row r="67" spans="1:43" x14ac:dyDescent="0.2">
      <c r="A67" s="87">
        <v>36831</v>
      </c>
      <c r="B67" s="197"/>
      <c r="D67" s="197"/>
      <c r="E67" s="199">
        <f t="shared" si="73"/>
        <v>0</v>
      </c>
      <c r="F67" s="127"/>
      <c r="G67" s="203">
        <v>-2.5000000000000001E-2</v>
      </c>
      <c r="H67" s="128">
        <v>2</v>
      </c>
      <c r="I67" s="129">
        <v>2.2000000000000002</v>
      </c>
      <c r="J67" s="128">
        <f t="shared" si="74"/>
        <v>4.8149999999999995</v>
      </c>
      <c r="K67" s="130">
        <v>0</v>
      </c>
      <c r="L67" s="130">
        <f t="shared" si="75"/>
        <v>0.55999999999999994</v>
      </c>
      <c r="M67" s="131">
        <f t="shared" si="76"/>
        <v>0</v>
      </c>
      <c r="N67" s="131">
        <f t="shared" si="76"/>
        <v>0</v>
      </c>
      <c r="O67" s="131">
        <f t="shared" si="76"/>
        <v>0</v>
      </c>
      <c r="P67" s="131">
        <f t="shared" si="76"/>
        <v>0</v>
      </c>
      <c r="Q67" s="131">
        <f t="shared" si="76"/>
        <v>0</v>
      </c>
      <c r="R67" s="132"/>
      <c r="S67" s="133">
        <f t="shared" si="77"/>
        <v>0</v>
      </c>
      <c r="T67" s="133">
        <f t="shared" si="77"/>
        <v>0</v>
      </c>
      <c r="U67" s="134">
        <f t="shared" si="78"/>
        <v>0</v>
      </c>
      <c r="V67" s="134">
        <f t="shared" si="79"/>
        <v>0</v>
      </c>
      <c r="W67" s="135"/>
      <c r="X67" s="136">
        <f t="shared" si="80"/>
        <v>6.8040372818879022E-2</v>
      </c>
      <c r="Y67" s="137">
        <f t="shared" ca="1" si="81"/>
        <v>57</v>
      </c>
      <c r="AA67" s="133">
        <f t="shared" si="82"/>
        <v>0</v>
      </c>
      <c r="AB67" s="133">
        <f t="shared" si="82"/>
        <v>0</v>
      </c>
      <c r="AC67" s="133">
        <f t="shared" si="82"/>
        <v>0</v>
      </c>
      <c r="AD67" s="133">
        <f t="shared" si="82"/>
        <v>0</v>
      </c>
      <c r="AE67" s="133">
        <f t="shared" si="82"/>
        <v>0</v>
      </c>
      <c r="AG67" s="133">
        <f t="shared" si="83"/>
        <v>0</v>
      </c>
      <c r="AH67" s="133">
        <f t="shared" si="83"/>
        <v>0</v>
      </c>
      <c r="AI67" s="133">
        <f t="shared" si="83"/>
        <v>0</v>
      </c>
      <c r="AJ67" s="133">
        <f t="shared" si="83"/>
        <v>0</v>
      </c>
      <c r="AK67" s="133">
        <f t="shared" si="83"/>
        <v>0</v>
      </c>
      <c r="AM67" s="133">
        <f t="shared" si="84"/>
        <v>0</v>
      </c>
      <c r="AN67" s="133">
        <f t="shared" si="84"/>
        <v>0</v>
      </c>
      <c r="AO67" s="133">
        <f t="shared" si="84"/>
        <v>0</v>
      </c>
      <c r="AP67" s="133">
        <f t="shared" si="84"/>
        <v>0</v>
      </c>
      <c r="AQ67" s="133">
        <f t="shared" si="84"/>
        <v>0</v>
      </c>
    </row>
    <row r="68" spans="1:43" x14ac:dyDescent="0.2">
      <c r="A68" s="87">
        <v>36861</v>
      </c>
      <c r="B68" s="197"/>
      <c r="D68" s="197"/>
      <c r="E68" s="199">
        <f t="shared" si="73"/>
        <v>0</v>
      </c>
      <c r="F68" s="127"/>
      <c r="G68" s="203">
        <v>-6.25E-2</v>
      </c>
      <c r="H68" s="128">
        <v>2</v>
      </c>
      <c r="I68" s="129">
        <v>2.2000000000000002</v>
      </c>
      <c r="J68" s="128">
        <f t="shared" si="74"/>
        <v>4.8475000000000001</v>
      </c>
      <c r="K68" s="130">
        <v>0</v>
      </c>
      <c r="L68" s="130">
        <f t="shared" si="75"/>
        <v>0.59</v>
      </c>
      <c r="M68" s="131">
        <f t="shared" ref="M68:Q74" si="85">IF(ISNUMBER($F68),bsd(M$2,$H68,$J68,$I68,$Y68,$L68,$X68,0.2),0)</f>
        <v>0</v>
      </c>
      <c r="N68" s="131">
        <f t="shared" si="85"/>
        <v>0</v>
      </c>
      <c r="O68" s="131">
        <f t="shared" si="85"/>
        <v>0</v>
      </c>
      <c r="P68" s="131">
        <f t="shared" si="85"/>
        <v>0</v>
      </c>
      <c r="Q68" s="131">
        <f t="shared" si="85"/>
        <v>0</v>
      </c>
      <c r="R68" s="132"/>
      <c r="S68" s="133">
        <f t="shared" si="77"/>
        <v>0</v>
      </c>
      <c r="T68" s="133">
        <f t="shared" si="77"/>
        <v>0</v>
      </c>
      <c r="U68" s="134">
        <f t="shared" si="78"/>
        <v>0</v>
      </c>
      <c r="V68" s="134">
        <f t="shared" si="79"/>
        <v>0</v>
      </c>
      <c r="W68" s="135"/>
      <c r="X68" s="136">
        <f t="shared" si="80"/>
        <v>6.8247886953399006E-2</v>
      </c>
      <c r="Y68" s="137">
        <f t="shared" ca="1" si="81"/>
        <v>89</v>
      </c>
      <c r="AA68" s="133">
        <f t="shared" ref="AA68:AE74" si="86">IF($E68=AA$2,$S68,0)</f>
        <v>0</v>
      </c>
      <c r="AB68" s="133">
        <f t="shared" si="86"/>
        <v>0</v>
      </c>
      <c r="AC68" s="133">
        <f t="shared" si="86"/>
        <v>0</v>
      </c>
      <c r="AD68" s="133">
        <f t="shared" si="86"/>
        <v>0</v>
      </c>
      <c r="AE68" s="133">
        <f t="shared" si="86"/>
        <v>0</v>
      </c>
      <c r="AG68" s="133">
        <f t="shared" ref="AG68:AK74" si="87">IF($E68=AG$2,$T68,0)</f>
        <v>0</v>
      </c>
      <c r="AH68" s="133">
        <f t="shared" si="87"/>
        <v>0</v>
      </c>
      <c r="AI68" s="133">
        <f t="shared" si="87"/>
        <v>0</v>
      </c>
      <c r="AJ68" s="133">
        <f t="shared" si="87"/>
        <v>0</v>
      </c>
      <c r="AK68" s="133">
        <f t="shared" si="87"/>
        <v>0</v>
      </c>
      <c r="AM68" s="133">
        <f t="shared" ref="AM68:AQ74" si="88">IF($E68=AM$2,$U68,0)</f>
        <v>0</v>
      </c>
      <c r="AN68" s="133">
        <f t="shared" si="88"/>
        <v>0</v>
      </c>
      <c r="AO68" s="133">
        <f t="shared" si="88"/>
        <v>0</v>
      </c>
      <c r="AP68" s="133">
        <f t="shared" si="88"/>
        <v>0</v>
      </c>
      <c r="AQ68" s="133">
        <f t="shared" si="88"/>
        <v>0</v>
      </c>
    </row>
    <row r="69" spans="1:43" x14ac:dyDescent="0.2">
      <c r="A69" s="87">
        <v>36892</v>
      </c>
      <c r="B69" s="197"/>
      <c r="D69" s="197"/>
      <c r="E69" s="199">
        <f t="shared" si="73"/>
        <v>0</v>
      </c>
      <c r="F69" s="127"/>
      <c r="G69" s="203">
        <v>-6.7500000000000004E-2</v>
      </c>
      <c r="H69" s="128">
        <v>2</v>
      </c>
      <c r="I69" s="129">
        <v>2.2000000000000002</v>
      </c>
      <c r="J69" s="128">
        <f t="shared" si="74"/>
        <v>4.7824999999999998</v>
      </c>
      <c r="K69" s="130">
        <v>0</v>
      </c>
      <c r="L69" s="130">
        <f t="shared" si="75"/>
        <v>0.6</v>
      </c>
      <c r="M69" s="131">
        <f t="shared" si="85"/>
        <v>0</v>
      </c>
      <c r="N69" s="131">
        <f t="shared" si="85"/>
        <v>0</v>
      </c>
      <c r="O69" s="131">
        <f t="shared" si="85"/>
        <v>0</v>
      </c>
      <c r="P69" s="131">
        <f t="shared" si="85"/>
        <v>0</v>
      </c>
      <c r="Q69" s="131">
        <f t="shared" si="85"/>
        <v>0</v>
      </c>
      <c r="R69" s="132"/>
      <c r="S69" s="133">
        <f t="shared" si="77"/>
        <v>0</v>
      </c>
      <c r="T69" s="133">
        <f t="shared" si="77"/>
        <v>0</v>
      </c>
      <c r="U69" s="134">
        <f t="shared" si="78"/>
        <v>0</v>
      </c>
      <c r="V69" s="134">
        <f t="shared" si="79"/>
        <v>0</v>
      </c>
      <c r="W69" s="135"/>
      <c r="X69" s="136">
        <f t="shared" si="80"/>
        <v>6.8245902043498008E-2</v>
      </c>
      <c r="Y69" s="137">
        <f t="shared" ca="1" si="81"/>
        <v>118</v>
      </c>
      <c r="AA69" s="133">
        <f t="shared" si="86"/>
        <v>0</v>
      </c>
      <c r="AB69" s="133">
        <f t="shared" si="86"/>
        <v>0</v>
      </c>
      <c r="AC69" s="133">
        <f t="shared" si="86"/>
        <v>0</v>
      </c>
      <c r="AD69" s="133">
        <f t="shared" si="86"/>
        <v>0</v>
      </c>
      <c r="AE69" s="133">
        <f t="shared" si="86"/>
        <v>0</v>
      </c>
      <c r="AG69" s="133">
        <f t="shared" si="87"/>
        <v>0</v>
      </c>
      <c r="AH69" s="133">
        <f t="shared" si="87"/>
        <v>0</v>
      </c>
      <c r="AI69" s="133">
        <f t="shared" si="87"/>
        <v>0</v>
      </c>
      <c r="AJ69" s="133">
        <f t="shared" si="87"/>
        <v>0</v>
      </c>
      <c r="AK69" s="133">
        <f t="shared" si="87"/>
        <v>0</v>
      </c>
      <c r="AM69" s="133">
        <f t="shared" si="88"/>
        <v>0</v>
      </c>
      <c r="AN69" s="133">
        <f t="shared" si="88"/>
        <v>0</v>
      </c>
      <c r="AO69" s="133">
        <f t="shared" si="88"/>
        <v>0</v>
      </c>
      <c r="AP69" s="133">
        <f t="shared" si="88"/>
        <v>0</v>
      </c>
      <c r="AQ69" s="133">
        <f t="shared" si="88"/>
        <v>0</v>
      </c>
    </row>
    <row r="70" spans="1:43" x14ac:dyDescent="0.2">
      <c r="A70" s="87">
        <v>36923</v>
      </c>
      <c r="B70" s="197"/>
      <c r="D70" s="197"/>
      <c r="E70" s="199">
        <f t="shared" si="73"/>
        <v>0</v>
      </c>
      <c r="F70" s="127"/>
      <c r="G70" s="203">
        <v>-0.05</v>
      </c>
      <c r="H70" s="128">
        <v>2</v>
      </c>
      <c r="I70" s="129">
        <v>2.2000000000000002</v>
      </c>
      <c r="J70" s="128">
        <f t="shared" si="74"/>
        <v>4.53</v>
      </c>
      <c r="K70" s="130">
        <v>0</v>
      </c>
      <c r="L70" s="130">
        <f t="shared" si="75"/>
        <v>0.59250000000000003</v>
      </c>
      <c r="M70" s="131">
        <f t="shared" si="85"/>
        <v>0</v>
      </c>
      <c r="N70" s="131">
        <f t="shared" si="85"/>
        <v>0</v>
      </c>
      <c r="O70" s="131">
        <f t="shared" si="85"/>
        <v>0</v>
      </c>
      <c r="P70" s="131">
        <f t="shared" si="85"/>
        <v>0</v>
      </c>
      <c r="Q70" s="131">
        <f t="shared" si="85"/>
        <v>0</v>
      </c>
      <c r="R70" s="132"/>
      <c r="S70" s="133">
        <f t="shared" si="77"/>
        <v>0</v>
      </c>
      <c r="T70" s="133">
        <f t="shared" si="77"/>
        <v>0</v>
      </c>
      <c r="U70" s="134">
        <f t="shared" si="78"/>
        <v>0</v>
      </c>
      <c r="V70" s="134">
        <f t="shared" si="79"/>
        <v>0</v>
      </c>
      <c r="W70" s="135"/>
      <c r="X70" s="136">
        <f t="shared" si="80"/>
        <v>6.8477342037279024E-2</v>
      </c>
      <c r="Y70" s="137">
        <f t="shared" ca="1" si="81"/>
        <v>151</v>
      </c>
      <c r="AA70" s="133">
        <f t="shared" si="86"/>
        <v>0</v>
      </c>
      <c r="AB70" s="133">
        <f t="shared" si="86"/>
        <v>0</v>
      </c>
      <c r="AC70" s="133">
        <f t="shared" si="86"/>
        <v>0</v>
      </c>
      <c r="AD70" s="133">
        <f t="shared" si="86"/>
        <v>0</v>
      </c>
      <c r="AE70" s="133">
        <f t="shared" si="86"/>
        <v>0</v>
      </c>
      <c r="AG70" s="133">
        <f t="shared" si="87"/>
        <v>0</v>
      </c>
      <c r="AH70" s="133">
        <f t="shared" si="87"/>
        <v>0</v>
      </c>
      <c r="AI70" s="133">
        <f t="shared" si="87"/>
        <v>0</v>
      </c>
      <c r="AJ70" s="133">
        <f t="shared" si="87"/>
        <v>0</v>
      </c>
      <c r="AK70" s="133">
        <f t="shared" si="87"/>
        <v>0</v>
      </c>
      <c r="AM70" s="133">
        <f t="shared" si="88"/>
        <v>0</v>
      </c>
      <c r="AN70" s="133">
        <f t="shared" si="88"/>
        <v>0</v>
      </c>
      <c r="AO70" s="133">
        <f t="shared" si="88"/>
        <v>0</v>
      </c>
      <c r="AP70" s="133">
        <f t="shared" si="88"/>
        <v>0</v>
      </c>
      <c r="AQ70" s="133">
        <f t="shared" si="88"/>
        <v>0</v>
      </c>
    </row>
    <row r="71" spans="1:43" x14ac:dyDescent="0.2">
      <c r="A71" s="87">
        <v>36951</v>
      </c>
      <c r="B71" s="197"/>
      <c r="D71" s="197"/>
      <c r="E71" s="199">
        <f t="shared" si="73"/>
        <v>0</v>
      </c>
      <c r="F71" s="127"/>
      <c r="G71" s="203">
        <v>-3.2500000000000001E-2</v>
      </c>
      <c r="H71" s="128">
        <v>2</v>
      </c>
      <c r="I71" s="129">
        <v>2.2000000000000002</v>
      </c>
      <c r="J71" s="128">
        <f t="shared" si="74"/>
        <v>4.2825000000000006</v>
      </c>
      <c r="K71" s="130">
        <v>0</v>
      </c>
      <c r="L71" s="130">
        <f t="shared" si="75"/>
        <v>0.53</v>
      </c>
      <c r="M71" s="131">
        <f t="shared" si="85"/>
        <v>0</v>
      </c>
      <c r="N71" s="131">
        <f t="shared" si="85"/>
        <v>0</v>
      </c>
      <c r="O71" s="131">
        <f t="shared" si="85"/>
        <v>0</v>
      </c>
      <c r="P71" s="131">
        <f t="shared" si="85"/>
        <v>0</v>
      </c>
      <c r="Q71" s="131">
        <f t="shared" si="85"/>
        <v>0</v>
      </c>
      <c r="R71" s="132"/>
      <c r="S71" s="133">
        <f t="shared" si="77"/>
        <v>0</v>
      </c>
      <c r="T71" s="133">
        <f t="shared" si="77"/>
        <v>0</v>
      </c>
      <c r="U71" s="134">
        <f t="shared" si="78"/>
        <v>0</v>
      </c>
      <c r="V71" s="134">
        <f t="shared" si="79"/>
        <v>0</v>
      </c>
      <c r="W71" s="135"/>
      <c r="X71" s="136">
        <f t="shared" si="80"/>
        <v>6.8686384627542008E-2</v>
      </c>
      <c r="Y71" s="137">
        <f t="shared" ca="1" si="81"/>
        <v>179</v>
      </c>
      <c r="AA71" s="133">
        <f t="shared" si="86"/>
        <v>0</v>
      </c>
      <c r="AB71" s="133">
        <f t="shared" si="86"/>
        <v>0</v>
      </c>
      <c r="AC71" s="133">
        <f t="shared" si="86"/>
        <v>0</v>
      </c>
      <c r="AD71" s="133">
        <f t="shared" si="86"/>
        <v>0</v>
      </c>
      <c r="AE71" s="133">
        <f t="shared" si="86"/>
        <v>0</v>
      </c>
      <c r="AG71" s="133">
        <f t="shared" si="87"/>
        <v>0</v>
      </c>
      <c r="AH71" s="133">
        <f t="shared" si="87"/>
        <v>0</v>
      </c>
      <c r="AI71" s="133">
        <f t="shared" si="87"/>
        <v>0</v>
      </c>
      <c r="AJ71" s="133">
        <f t="shared" si="87"/>
        <v>0</v>
      </c>
      <c r="AK71" s="133">
        <f t="shared" si="87"/>
        <v>0</v>
      </c>
      <c r="AM71" s="133">
        <f t="shared" si="88"/>
        <v>0</v>
      </c>
      <c r="AN71" s="133">
        <f t="shared" si="88"/>
        <v>0</v>
      </c>
      <c r="AO71" s="133">
        <f t="shared" si="88"/>
        <v>0</v>
      </c>
      <c r="AP71" s="133">
        <f t="shared" si="88"/>
        <v>0</v>
      </c>
      <c r="AQ71" s="133">
        <f t="shared" si="88"/>
        <v>0</v>
      </c>
    </row>
    <row r="72" spans="1:43" x14ac:dyDescent="0.2">
      <c r="A72" s="87">
        <v>36982</v>
      </c>
      <c r="B72" s="197"/>
      <c r="D72" s="197"/>
      <c r="E72" s="199">
        <f t="shared" si="73"/>
        <v>0</v>
      </c>
      <c r="F72" s="127"/>
      <c r="G72" s="203">
        <v>5.0000000000000001E-3</v>
      </c>
      <c r="H72" s="128">
        <v>2</v>
      </c>
      <c r="I72" s="129">
        <v>2.2000000000000002</v>
      </c>
      <c r="J72" s="128">
        <f t="shared" si="74"/>
        <v>4.0599999999999996</v>
      </c>
      <c r="K72" s="130">
        <v>0</v>
      </c>
      <c r="L72" s="130">
        <f t="shared" si="75"/>
        <v>0.435</v>
      </c>
      <c r="M72" s="131">
        <f t="shared" si="85"/>
        <v>0</v>
      </c>
      <c r="N72" s="131">
        <f t="shared" si="85"/>
        <v>0</v>
      </c>
      <c r="O72" s="131">
        <f t="shared" si="85"/>
        <v>0</v>
      </c>
      <c r="P72" s="131">
        <f t="shared" si="85"/>
        <v>0</v>
      </c>
      <c r="Q72" s="131">
        <f t="shared" si="85"/>
        <v>0</v>
      </c>
      <c r="R72" s="132"/>
      <c r="S72" s="133">
        <f t="shared" si="77"/>
        <v>0</v>
      </c>
      <c r="T72" s="133">
        <f t="shared" si="77"/>
        <v>0</v>
      </c>
      <c r="U72" s="134">
        <f t="shared" si="78"/>
        <v>0</v>
      </c>
      <c r="V72" s="134">
        <f t="shared" si="79"/>
        <v>0</v>
      </c>
      <c r="W72" s="135"/>
      <c r="X72" s="136">
        <f t="shared" si="80"/>
        <v>6.8834971958648017E-2</v>
      </c>
      <c r="Y72" s="137">
        <f t="shared" ca="1" si="81"/>
        <v>209</v>
      </c>
      <c r="AA72" s="133">
        <f t="shared" si="86"/>
        <v>0</v>
      </c>
      <c r="AB72" s="133">
        <f t="shared" si="86"/>
        <v>0</v>
      </c>
      <c r="AC72" s="133">
        <f t="shared" si="86"/>
        <v>0</v>
      </c>
      <c r="AD72" s="133">
        <f t="shared" si="86"/>
        <v>0</v>
      </c>
      <c r="AE72" s="133">
        <f t="shared" si="86"/>
        <v>0</v>
      </c>
      <c r="AG72" s="133">
        <f t="shared" si="87"/>
        <v>0</v>
      </c>
      <c r="AH72" s="133">
        <f t="shared" si="87"/>
        <v>0</v>
      </c>
      <c r="AI72" s="133">
        <f t="shared" si="87"/>
        <v>0</v>
      </c>
      <c r="AJ72" s="133">
        <f t="shared" si="87"/>
        <v>0</v>
      </c>
      <c r="AK72" s="133">
        <f t="shared" si="87"/>
        <v>0</v>
      </c>
      <c r="AM72" s="133">
        <f t="shared" si="88"/>
        <v>0</v>
      </c>
      <c r="AN72" s="133">
        <f t="shared" si="88"/>
        <v>0</v>
      </c>
      <c r="AO72" s="133">
        <f t="shared" si="88"/>
        <v>0</v>
      </c>
      <c r="AP72" s="133">
        <f t="shared" si="88"/>
        <v>0</v>
      </c>
      <c r="AQ72" s="133">
        <f t="shared" si="88"/>
        <v>0</v>
      </c>
    </row>
    <row r="73" spans="1:43" x14ac:dyDescent="0.2">
      <c r="A73" s="87">
        <v>37012</v>
      </c>
      <c r="B73" s="197"/>
      <c r="D73" s="197"/>
      <c r="E73" s="199">
        <f t="shared" si="73"/>
        <v>0</v>
      </c>
      <c r="F73" s="127"/>
      <c r="G73" s="203">
        <v>7.4999999999999997E-3</v>
      </c>
      <c r="H73" s="128">
        <v>2</v>
      </c>
      <c r="I73" s="129">
        <v>2.2000000000000002</v>
      </c>
      <c r="J73" s="128">
        <f t="shared" si="74"/>
        <v>3.9575</v>
      </c>
      <c r="K73" s="130">
        <v>0</v>
      </c>
      <c r="L73" s="130">
        <f t="shared" si="75"/>
        <v>0.4</v>
      </c>
      <c r="M73" s="131">
        <f t="shared" si="85"/>
        <v>0</v>
      </c>
      <c r="N73" s="131">
        <f t="shared" si="85"/>
        <v>0</v>
      </c>
      <c r="O73" s="131">
        <f t="shared" si="85"/>
        <v>0</v>
      </c>
      <c r="P73" s="131">
        <f t="shared" si="85"/>
        <v>0</v>
      </c>
      <c r="Q73" s="131">
        <f t="shared" si="85"/>
        <v>0</v>
      </c>
      <c r="R73" s="132"/>
      <c r="S73" s="133">
        <f t="shared" si="77"/>
        <v>0</v>
      </c>
      <c r="T73" s="133">
        <f t="shared" si="77"/>
        <v>0</v>
      </c>
      <c r="U73" s="134">
        <f t="shared" si="78"/>
        <v>0</v>
      </c>
      <c r="V73" s="134">
        <f t="shared" si="79"/>
        <v>0</v>
      </c>
      <c r="W73" s="135"/>
      <c r="X73" s="136">
        <f t="shared" si="80"/>
        <v>6.8844146311537027E-2</v>
      </c>
      <c r="Y73" s="137">
        <f t="shared" ca="1" si="81"/>
        <v>238</v>
      </c>
      <c r="AA73" s="133">
        <f t="shared" si="86"/>
        <v>0</v>
      </c>
      <c r="AB73" s="133">
        <f t="shared" si="86"/>
        <v>0</v>
      </c>
      <c r="AC73" s="133">
        <f t="shared" si="86"/>
        <v>0</v>
      </c>
      <c r="AD73" s="133">
        <f t="shared" si="86"/>
        <v>0</v>
      </c>
      <c r="AE73" s="133">
        <f t="shared" si="86"/>
        <v>0</v>
      </c>
      <c r="AG73" s="133">
        <f t="shared" si="87"/>
        <v>0</v>
      </c>
      <c r="AH73" s="133">
        <f t="shared" si="87"/>
        <v>0</v>
      </c>
      <c r="AI73" s="133">
        <f t="shared" si="87"/>
        <v>0</v>
      </c>
      <c r="AJ73" s="133">
        <f t="shared" si="87"/>
        <v>0</v>
      </c>
      <c r="AK73" s="133">
        <f t="shared" si="87"/>
        <v>0</v>
      </c>
      <c r="AM73" s="133">
        <f t="shared" si="88"/>
        <v>0</v>
      </c>
      <c r="AN73" s="133">
        <f t="shared" si="88"/>
        <v>0</v>
      </c>
      <c r="AO73" s="133">
        <f t="shared" si="88"/>
        <v>0</v>
      </c>
      <c r="AP73" s="133">
        <f t="shared" si="88"/>
        <v>0</v>
      </c>
      <c r="AQ73" s="133">
        <f t="shared" si="88"/>
        <v>0</v>
      </c>
    </row>
    <row r="74" spans="1:43" x14ac:dyDescent="0.2">
      <c r="A74" s="87">
        <v>37043</v>
      </c>
      <c r="B74" s="197"/>
      <c r="D74" s="197"/>
      <c r="E74" s="199">
        <f t="shared" si="73"/>
        <v>0</v>
      </c>
      <c r="F74" s="127"/>
      <c r="G74" s="203">
        <v>1.4999999999999999E-2</v>
      </c>
      <c r="H74" s="128">
        <v>2</v>
      </c>
      <c r="I74" s="129">
        <v>2.2000000000000002</v>
      </c>
      <c r="J74" s="128">
        <f t="shared" si="74"/>
        <v>3.95</v>
      </c>
      <c r="K74" s="130">
        <v>0</v>
      </c>
      <c r="L74" s="130">
        <f t="shared" si="75"/>
        <v>0.39500000000000002</v>
      </c>
      <c r="M74" s="131">
        <f t="shared" si="85"/>
        <v>0</v>
      </c>
      <c r="N74" s="131">
        <f t="shared" si="85"/>
        <v>0</v>
      </c>
      <c r="O74" s="131">
        <f t="shared" si="85"/>
        <v>0</v>
      </c>
      <c r="P74" s="131">
        <f t="shared" si="85"/>
        <v>0</v>
      </c>
      <c r="Q74" s="131">
        <f t="shared" si="85"/>
        <v>0</v>
      </c>
      <c r="R74" s="132"/>
      <c r="S74" s="133">
        <f t="shared" si="77"/>
        <v>0</v>
      </c>
      <c r="T74" s="133">
        <f t="shared" si="77"/>
        <v>0</v>
      </c>
      <c r="U74" s="134">
        <f t="shared" si="78"/>
        <v>0</v>
      </c>
      <c r="V74" s="134">
        <f t="shared" si="79"/>
        <v>0</v>
      </c>
      <c r="W74" s="135"/>
      <c r="X74" s="136">
        <f t="shared" si="80"/>
        <v>6.8853626476217011E-2</v>
      </c>
      <c r="Y74" s="137">
        <f t="shared" ca="1" si="81"/>
        <v>271</v>
      </c>
      <c r="AA74" s="133">
        <f t="shared" si="86"/>
        <v>0</v>
      </c>
      <c r="AB74" s="133">
        <f t="shared" si="86"/>
        <v>0</v>
      </c>
      <c r="AC74" s="133">
        <f t="shared" si="86"/>
        <v>0</v>
      </c>
      <c r="AD74" s="133">
        <f t="shared" si="86"/>
        <v>0</v>
      </c>
      <c r="AE74" s="133">
        <f t="shared" si="86"/>
        <v>0</v>
      </c>
      <c r="AG74" s="133">
        <f t="shared" si="87"/>
        <v>0</v>
      </c>
      <c r="AH74" s="133">
        <f t="shared" si="87"/>
        <v>0</v>
      </c>
      <c r="AI74" s="133">
        <f t="shared" si="87"/>
        <v>0</v>
      </c>
      <c r="AJ74" s="133">
        <f t="shared" si="87"/>
        <v>0</v>
      </c>
      <c r="AK74" s="133">
        <f t="shared" si="87"/>
        <v>0</v>
      </c>
      <c r="AM74" s="133">
        <f t="shared" si="88"/>
        <v>0</v>
      </c>
      <c r="AN74" s="133">
        <f t="shared" si="88"/>
        <v>0</v>
      </c>
      <c r="AO74" s="133">
        <f t="shared" si="88"/>
        <v>0</v>
      </c>
      <c r="AP74" s="133">
        <f t="shared" si="88"/>
        <v>0</v>
      </c>
      <c r="AQ74" s="133">
        <f t="shared" si="88"/>
        <v>0</v>
      </c>
    </row>
    <row r="75" spans="1:43" x14ac:dyDescent="0.2">
      <c r="A75" s="126"/>
      <c r="B75" s="197"/>
      <c r="F75" s="127"/>
      <c r="G75" s="203"/>
      <c r="H75" s="128"/>
      <c r="I75" s="129"/>
      <c r="J75" s="128"/>
      <c r="K75" s="130"/>
      <c r="L75" s="130"/>
      <c r="M75" s="131"/>
      <c r="N75" s="131"/>
      <c r="O75" s="131"/>
      <c r="P75" s="131"/>
      <c r="Q75" s="131"/>
      <c r="R75" s="132"/>
      <c r="S75" s="133"/>
      <c r="T75" s="133"/>
      <c r="U75" s="134"/>
      <c r="V75" s="134"/>
      <c r="W75" s="135"/>
      <c r="X75" s="136"/>
      <c r="Y75" s="137"/>
    </row>
    <row r="76" spans="1:43" x14ac:dyDescent="0.2">
      <c r="A76" s="87">
        <v>36739</v>
      </c>
      <c r="B76" s="197"/>
      <c r="C76" s="188">
        <v>1500</v>
      </c>
      <c r="D76" s="197">
        <v>31</v>
      </c>
      <c r="E76" s="199">
        <f t="shared" ref="E76:E86" si="89">(M76-B76)*F76*10000</f>
        <v>0</v>
      </c>
      <c r="F76" s="127"/>
      <c r="G76" s="203">
        <v>-0.15</v>
      </c>
      <c r="H76" s="128">
        <v>1</v>
      </c>
      <c r="I76" s="129">
        <f t="shared" ref="I76:I86" si="90">I88+callchg</f>
        <v>4.13</v>
      </c>
      <c r="J76" s="128" t="e">
        <f t="shared" ref="J76:J86" si="91">VLOOKUP($A76,PARAMS,2,FALSE)+G76</f>
        <v>#N/A</v>
      </c>
      <c r="K76" s="130">
        <v>0</v>
      </c>
      <c r="L76" s="130" t="e">
        <f t="shared" si="75"/>
        <v>#N/A</v>
      </c>
      <c r="M76" s="131">
        <f t="shared" ref="M76:Q86" si="92">IF(ISNUMBER($F76),bsd(M$2,$H76,$J76,$I76,$Y76,$L76,$X76,0.2),0)</f>
        <v>0</v>
      </c>
      <c r="N76" s="131">
        <f t="shared" si="92"/>
        <v>0</v>
      </c>
      <c r="O76" s="131">
        <f t="shared" si="92"/>
        <v>0</v>
      </c>
      <c r="P76" s="131">
        <f t="shared" si="92"/>
        <v>0</v>
      </c>
      <c r="Q76" s="131">
        <f t="shared" si="92"/>
        <v>0</v>
      </c>
      <c r="R76" s="132"/>
      <c r="S76" s="133">
        <f t="shared" ref="S76:T86" si="93">IF(ISNUMBER($A76),$F76*N76,0)</f>
        <v>0</v>
      </c>
      <c r="T76" s="133">
        <f t="shared" si="93"/>
        <v>0</v>
      </c>
      <c r="U76" s="134">
        <f t="shared" ref="U76:U86" si="94">IF(ISNUMBER($A76),$F76*P76*10000,0)</f>
        <v>0</v>
      </c>
      <c r="V76" s="134">
        <f t="shared" ref="V76:V86" si="95">IF(ISNUMBER($A76),$F76*Q76*-10000,0)</f>
        <v>0</v>
      </c>
      <c r="W76" s="135"/>
      <c r="X76" s="136" t="e">
        <f t="shared" si="80"/>
        <v>#N/A</v>
      </c>
      <c r="Y76" s="137" t="e">
        <f t="shared" ref="Y76:Y86" ca="1" si="96">IF(ISNUMBER(G76),VLOOKUP($A76,PARAMS,8,FALSE),VLOOKUP($A76,PARAMS,4,FALSE))-TODAY()</f>
        <v>#N/A</v>
      </c>
      <c r="AA76" s="133">
        <f t="shared" ref="AA76:AE86" si="97">IF($E76=AA$2,$S76,0)</f>
        <v>0</v>
      </c>
      <c r="AB76" s="133">
        <f t="shared" si="97"/>
        <v>0</v>
      </c>
      <c r="AC76" s="133">
        <f t="shared" si="97"/>
        <v>0</v>
      </c>
      <c r="AD76" s="133">
        <f t="shared" si="97"/>
        <v>0</v>
      </c>
      <c r="AE76" s="133">
        <f t="shared" si="97"/>
        <v>0</v>
      </c>
      <c r="AG76" s="133">
        <f t="shared" ref="AG76:AK86" si="98">IF($E76=AG$2,$T76,0)</f>
        <v>0</v>
      </c>
      <c r="AH76" s="133">
        <f t="shared" si="98"/>
        <v>0</v>
      </c>
      <c r="AI76" s="133">
        <f t="shared" si="98"/>
        <v>0</v>
      </c>
      <c r="AJ76" s="133">
        <f t="shared" si="98"/>
        <v>0</v>
      </c>
      <c r="AK76" s="133">
        <f t="shared" si="98"/>
        <v>0</v>
      </c>
      <c r="AM76" s="133">
        <f t="shared" ref="AM76:AQ86" si="99">IF($E76=AM$2,$U76,0)</f>
        <v>0</v>
      </c>
      <c r="AN76" s="133">
        <f t="shared" si="99"/>
        <v>0</v>
      </c>
      <c r="AO76" s="133">
        <f t="shared" si="99"/>
        <v>0</v>
      </c>
      <c r="AP76" s="133">
        <f t="shared" si="99"/>
        <v>0</v>
      </c>
      <c r="AQ76" s="133">
        <f t="shared" si="99"/>
        <v>0</v>
      </c>
    </row>
    <row r="77" spans="1:43" x14ac:dyDescent="0.2">
      <c r="A77" s="87">
        <v>36770</v>
      </c>
      <c r="B77" s="197"/>
      <c r="C77" s="188">
        <v>1500</v>
      </c>
      <c r="D77" s="197">
        <v>30</v>
      </c>
      <c r="E77" s="199">
        <f t="shared" si="89"/>
        <v>0</v>
      </c>
      <c r="F77" s="127"/>
      <c r="G77" s="203">
        <v>-0.14749999999999999</v>
      </c>
      <c r="H77" s="128">
        <v>1</v>
      </c>
      <c r="I77" s="129">
        <f t="shared" si="90"/>
        <v>4.13</v>
      </c>
      <c r="J77" s="128" t="e">
        <f t="shared" si="91"/>
        <v>#N/A</v>
      </c>
      <c r="K77" s="130">
        <v>0</v>
      </c>
      <c r="L77" s="130" t="e">
        <f t="shared" si="75"/>
        <v>#N/A</v>
      </c>
      <c r="M77" s="131">
        <f t="shared" si="92"/>
        <v>0</v>
      </c>
      <c r="N77" s="131">
        <f t="shared" si="92"/>
        <v>0</v>
      </c>
      <c r="O77" s="131">
        <f t="shared" si="92"/>
        <v>0</v>
      </c>
      <c r="P77" s="131">
        <f t="shared" si="92"/>
        <v>0</v>
      </c>
      <c r="Q77" s="131">
        <f t="shared" si="92"/>
        <v>0</v>
      </c>
      <c r="R77" s="132"/>
      <c r="S77" s="133">
        <f t="shared" si="93"/>
        <v>0</v>
      </c>
      <c r="T77" s="133">
        <f t="shared" si="93"/>
        <v>0</v>
      </c>
      <c r="U77" s="134">
        <f t="shared" si="94"/>
        <v>0</v>
      </c>
      <c r="V77" s="134">
        <f t="shared" si="95"/>
        <v>0</v>
      </c>
      <c r="W77" s="135"/>
      <c r="X77" s="136" t="e">
        <f t="shared" si="80"/>
        <v>#N/A</v>
      </c>
      <c r="Y77" s="137" t="e">
        <f t="shared" ca="1" si="96"/>
        <v>#N/A</v>
      </c>
      <c r="AA77" s="133">
        <f t="shared" si="97"/>
        <v>0</v>
      </c>
      <c r="AB77" s="133">
        <f t="shared" si="97"/>
        <v>0</v>
      </c>
      <c r="AC77" s="133">
        <f t="shared" si="97"/>
        <v>0</v>
      </c>
      <c r="AD77" s="133">
        <f t="shared" si="97"/>
        <v>0</v>
      </c>
      <c r="AE77" s="133">
        <f t="shared" si="97"/>
        <v>0</v>
      </c>
      <c r="AG77" s="133">
        <f t="shared" si="98"/>
        <v>0</v>
      </c>
      <c r="AH77" s="133">
        <f t="shared" si="98"/>
        <v>0</v>
      </c>
      <c r="AI77" s="133">
        <f t="shared" si="98"/>
        <v>0</v>
      </c>
      <c r="AJ77" s="133">
        <f t="shared" si="98"/>
        <v>0</v>
      </c>
      <c r="AK77" s="133">
        <f t="shared" si="98"/>
        <v>0</v>
      </c>
      <c r="AM77" s="133">
        <f t="shared" si="99"/>
        <v>0</v>
      </c>
      <c r="AN77" s="133">
        <f t="shared" si="99"/>
        <v>0</v>
      </c>
      <c r="AO77" s="133">
        <f t="shared" si="99"/>
        <v>0</v>
      </c>
      <c r="AP77" s="133">
        <f t="shared" si="99"/>
        <v>0</v>
      </c>
      <c r="AQ77" s="133">
        <f t="shared" si="99"/>
        <v>0</v>
      </c>
    </row>
    <row r="78" spans="1:43" x14ac:dyDescent="0.2">
      <c r="A78" s="87">
        <v>36800</v>
      </c>
      <c r="B78" s="197"/>
      <c r="C78" s="188">
        <v>1500</v>
      </c>
      <c r="D78" s="197">
        <v>31</v>
      </c>
      <c r="E78" s="199">
        <f t="shared" si="89"/>
        <v>0</v>
      </c>
      <c r="F78" s="127"/>
      <c r="G78" s="203">
        <v>-0.14499999999999999</v>
      </c>
      <c r="H78" s="128">
        <v>1</v>
      </c>
      <c r="I78" s="129">
        <f t="shared" si="90"/>
        <v>4.13</v>
      </c>
      <c r="J78" s="128">
        <f t="shared" si="91"/>
        <v>4.6370000000000005</v>
      </c>
      <c r="K78" s="130">
        <v>0</v>
      </c>
      <c r="L78" s="130">
        <f t="shared" si="75"/>
        <v>0.54</v>
      </c>
      <c r="M78" s="131">
        <f t="shared" si="92"/>
        <v>0</v>
      </c>
      <c r="N78" s="131">
        <f t="shared" si="92"/>
        <v>0</v>
      </c>
      <c r="O78" s="131">
        <f t="shared" si="92"/>
        <v>0</v>
      </c>
      <c r="P78" s="131">
        <f t="shared" si="92"/>
        <v>0</v>
      </c>
      <c r="Q78" s="131">
        <f t="shared" si="92"/>
        <v>0</v>
      </c>
      <c r="R78" s="132"/>
      <c r="S78" s="133">
        <f t="shared" si="93"/>
        <v>0</v>
      </c>
      <c r="T78" s="133">
        <f t="shared" si="93"/>
        <v>0</v>
      </c>
      <c r="U78" s="134">
        <f t="shared" si="94"/>
        <v>0</v>
      </c>
      <c r="V78" s="134">
        <f t="shared" si="95"/>
        <v>0</v>
      </c>
      <c r="W78" s="135"/>
      <c r="X78" s="136">
        <f t="shared" si="80"/>
        <v>6.7998663678555019E-2</v>
      </c>
      <c r="Y78" s="137">
        <f t="shared" ca="1" si="96"/>
        <v>27</v>
      </c>
      <c r="AA78" s="133">
        <f t="shared" si="97"/>
        <v>0</v>
      </c>
      <c r="AB78" s="133">
        <f t="shared" si="97"/>
        <v>0</v>
      </c>
      <c r="AC78" s="133">
        <f t="shared" si="97"/>
        <v>0</v>
      </c>
      <c r="AD78" s="133">
        <f t="shared" si="97"/>
        <v>0</v>
      </c>
      <c r="AE78" s="133">
        <f t="shared" si="97"/>
        <v>0</v>
      </c>
      <c r="AG78" s="133">
        <f t="shared" si="98"/>
        <v>0</v>
      </c>
      <c r="AH78" s="133">
        <f t="shared" si="98"/>
        <v>0</v>
      </c>
      <c r="AI78" s="133">
        <f t="shared" si="98"/>
        <v>0</v>
      </c>
      <c r="AJ78" s="133">
        <f t="shared" si="98"/>
        <v>0</v>
      </c>
      <c r="AK78" s="133">
        <f t="shared" si="98"/>
        <v>0</v>
      </c>
      <c r="AM78" s="133">
        <f t="shared" si="99"/>
        <v>0</v>
      </c>
      <c r="AN78" s="133">
        <f t="shared" si="99"/>
        <v>0</v>
      </c>
      <c r="AO78" s="133">
        <f t="shared" si="99"/>
        <v>0</v>
      </c>
      <c r="AP78" s="133">
        <f t="shared" si="99"/>
        <v>0</v>
      </c>
      <c r="AQ78" s="133">
        <f t="shared" si="99"/>
        <v>0</v>
      </c>
    </row>
    <row r="79" spans="1:43" x14ac:dyDescent="0.2">
      <c r="A79" s="87">
        <v>36831</v>
      </c>
      <c r="B79" s="197"/>
      <c r="C79" s="188">
        <v>1500</v>
      </c>
      <c r="D79" s="197">
        <v>30</v>
      </c>
      <c r="E79" s="199">
        <f t="shared" si="89"/>
        <v>0</v>
      </c>
      <c r="F79" s="127"/>
      <c r="G79" s="203">
        <v>-0.1525</v>
      </c>
      <c r="H79" s="128">
        <v>1</v>
      </c>
      <c r="I79" s="129">
        <f t="shared" si="90"/>
        <v>4.13</v>
      </c>
      <c r="J79" s="128">
        <f t="shared" si="91"/>
        <v>4.6875</v>
      </c>
      <c r="K79" s="130">
        <v>0</v>
      </c>
      <c r="L79" s="130">
        <f t="shared" ref="L79:L89" si="100">VLOOKUP($A79,PARAMS,3,FALSE)+K79</f>
        <v>0.55999999999999994</v>
      </c>
      <c r="M79" s="131">
        <f t="shared" si="92"/>
        <v>0</v>
      </c>
      <c r="N79" s="131">
        <f t="shared" si="92"/>
        <v>0</v>
      </c>
      <c r="O79" s="131">
        <f t="shared" si="92"/>
        <v>0</v>
      </c>
      <c r="P79" s="131">
        <f t="shared" si="92"/>
        <v>0</v>
      </c>
      <c r="Q79" s="131">
        <f t="shared" si="92"/>
        <v>0</v>
      </c>
      <c r="R79" s="132"/>
      <c r="S79" s="133">
        <f t="shared" si="93"/>
        <v>0</v>
      </c>
      <c r="T79" s="133">
        <f t="shared" si="93"/>
        <v>0</v>
      </c>
      <c r="U79" s="134">
        <f t="shared" si="94"/>
        <v>0</v>
      </c>
      <c r="V79" s="134">
        <f t="shared" si="95"/>
        <v>0</v>
      </c>
      <c r="W79" s="135"/>
      <c r="X79" s="136">
        <f t="shared" si="80"/>
        <v>6.8040372818879022E-2</v>
      </c>
      <c r="Y79" s="137">
        <f t="shared" ca="1" si="96"/>
        <v>57</v>
      </c>
      <c r="AA79" s="133">
        <f t="shared" si="97"/>
        <v>0</v>
      </c>
      <c r="AB79" s="133">
        <f t="shared" si="97"/>
        <v>0</v>
      </c>
      <c r="AC79" s="133">
        <f t="shared" si="97"/>
        <v>0</v>
      </c>
      <c r="AD79" s="133">
        <f t="shared" si="97"/>
        <v>0</v>
      </c>
      <c r="AE79" s="133">
        <f t="shared" si="97"/>
        <v>0</v>
      </c>
      <c r="AG79" s="133">
        <f t="shared" si="98"/>
        <v>0</v>
      </c>
      <c r="AH79" s="133">
        <f t="shared" si="98"/>
        <v>0</v>
      </c>
      <c r="AI79" s="133">
        <f t="shared" si="98"/>
        <v>0</v>
      </c>
      <c r="AJ79" s="133">
        <f t="shared" si="98"/>
        <v>0</v>
      </c>
      <c r="AK79" s="133">
        <f t="shared" si="98"/>
        <v>0</v>
      </c>
      <c r="AM79" s="133">
        <f t="shared" si="99"/>
        <v>0</v>
      </c>
      <c r="AN79" s="133">
        <f t="shared" si="99"/>
        <v>0</v>
      </c>
      <c r="AO79" s="133">
        <f t="shared" si="99"/>
        <v>0</v>
      </c>
      <c r="AP79" s="133">
        <f t="shared" si="99"/>
        <v>0</v>
      </c>
      <c r="AQ79" s="133">
        <f t="shared" si="99"/>
        <v>0</v>
      </c>
    </row>
    <row r="80" spans="1:43" x14ac:dyDescent="0.2">
      <c r="A80" s="87">
        <v>36861</v>
      </c>
      <c r="B80" s="197"/>
      <c r="C80" s="188">
        <v>1500</v>
      </c>
      <c r="D80" s="197">
        <v>31</v>
      </c>
      <c r="E80" s="199">
        <f t="shared" si="89"/>
        <v>0</v>
      </c>
      <c r="F80" s="127"/>
      <c r="G80" s="203">
        <v>-0.14749999999999999</v>
      </c>
      <c r="H80" s="128">
        <v>1</v>
      </c>
      <c r="I80" s="129">
        <f t="shared" si="90"/>
        <v>4.13</v>
      </c>
      <c r="J80" s="128">
        <f t="shared" si="91"/>
        <v>4.7625000000000002</v>
      </c>
      <c r="K80" s="130">
        <v>0</v>
      </c>
      <c r="L80" s="130">
        <f t="shared" si="100"/>
        <v>0.59</v>
      </c>
      <c r="M80" s="131">
        <f t="shared" si="92"/>
        <v>0</v>
      </c>
      <c r="N80" s="131">
        <f t="shared" si="92"/>
        <v>0</v>
      </c>
      <c r="O80" s="131">
        <f t="shared" si="92"/>
        <v>0</v>
      </c>
      <c r="P80" s="131">
        <f t="shared" si="92"/>
        <v>0</v>
      </c>
      <c r="Q80" s="131">
        <f t="shared" si="92"/>
        <v>0</v>
      </c>
      <c r="R80" s="132"/>
      <c r="S80" s="133">
        <f t="shared" si="93"/>
        <v>0</v>
      </c>
      <c r="T80" s="133">
        <f t="shared" si="93"/>
        <v>0</v>
      </c>
      <c r="U80" s="134">
        <f t="shared" si="94"/>
        <v>0</v>
      </c>
      <c r="V80" s="134">
        <f t="shared" si="95"/>
        <v>0</v>
      </c>
      <c r="W80" s="135"/>
      <c r="X80" s="136">
        <f t="shared" si="80"/>
        <v>6.8247886953399006E-2</v>
      </c>
      <c r="Y80" s="137">
        <f t="shared" ca="1" si="96"/>
        <v>89</v>
      </c>
      <c r="AA80" s="133">
        <f t="shared" si="97"/>
        <v>0</v>
      </c>
      <c r="AB80" s="133">
        <f t="shared" si="97"/>
        <v>0</v>
      </c>
      <c r="AC80" s="133">
        <f t="shared" si="97"/>
        <v>0</v>
      </c>
      <c r="AD80" s="133">
        <f t="shared" si="97"/>
        <v>0</v>
      </c>
      <c r="AE80" s="133">
        <f t="shared" si="97"/>
        <v>0</v>
      </c>
      <c r="AG80" s="133">
        <f t="shared" si="98"/>
        <v>0</v>
      </c>
      <c r="AH80" s="133">
        <f t="shared" si="98"/>
        <v>0</v>
      </c>
      <c r="AI80" s="133">
        <f t="shared" si="98"/>
        <v>0</v>
      </c>
      <c r="AJ80" s="133">
        <f t="shared" si="98"/>
        <v>0</v>
      </c>
      <c r="AK80" s="133">
        <f t="shared" si="98"/>
        <v>0</v>
      </c>
      <c r="AM80" s="133">
        <f t="shared" si="99"/>
        <v>0</v>
      </c>
      <c r="AN80" s="133">
        <f t="shared" si="99"/>
        <v>0</v>
      </c>
      <c r="AO80" s="133">
        <f t="shared" si="99"/>
        <v>0</v>
      </c>
      <c r="AP80" s="133">
        <f t="shared" si="99"/>
        <v>0</v>
      </c>
      <c r="AQ80" s="133">
        <f t="shared" si="99"/>
        <v>0</v>
      </c>
    </row>
    <row r="81" spans="1:43" x14ac:dyDescent="0.2">
      <c r="A81" s="87">
        <v>36892</v>
      </c>
      <c r="B81" s="197"/>
      <c r="C81" s="188">
        <v>1500</v>
      </c>
      <c r="D81" s="197">
        <v>31</v>
      </c>
      <c r="E81" s="199">
        <f t="shared" si="89"/>
        <v>0</v>
      </c>
      <c r="F81" s="127"/>
      <c r="G81" s="203">
        <v>-0.155</v>
      </c>
      <c r="H81" s="128">
        <v>1</v>
      </c>
      <c r="I81" s="129">
        <f t="shared" si="90"/>
        <v>4.13</v>
      </c>
      <c r="J81" s="128">
        <f t="shared" si="91"/>
        <v>4.6949999999999994</v>
      </c>
      <c r="K81" s="130">
        <v>0</v>
      </c>
      <c r="L81" s="130">
        <f t="shared" si="100"/>
        <v>0.6</v>
      </c>
      <c r="M81" s="131">
        <f t="shared" si="92"/>
        <v>0</v>
      </c>
      <c r="N81" s="131">
        <f t="shared" si="92"/>
        <v>0</v>
      </c>
      <c r="O81" s="131">
        <f t="shared" si="92"/>
        <v>0</v>
      </c>
      <c r="P81" s="131">
        <f t="shared" si="92"/>
        <v>0</v>
      </c>
      <c r="Q81" s="131">
        <f t="shared" si="92"/>
        <v>0</v>
      </c>
      <c r="R81" s="132"/>
      <c r="S81" s="133">
        <f t="shared" si="93"/>
        <v>0</v>
      </c>
      <c r="T81" s="133">
        <f t="shared" si="93"/>
        <v>0</v>
      </c>
      <c r="U81" s="134">
        <f t="shared" si="94"/>
        <v>0</v>
      </c>
      <c r="V81" s="134">
        <f t="shared" si="95"/>
        <v>0</v>
      </c>
      <c r="W81" s="135"/>
      <c r="X81" s="136">
        <f t="shared" si="80"/>
        <v>6.8245902043498008E-2</v>
      </c>
      <c r="Y81" s="137">
        <f t="shared" ca="1" si="96"/>
        <v>118</v>
      </c>
      <c r="AA81" s="133">
        <f t="shared" si="97"/>
        <v>0</v>
      </c>
      <c r="AB81" s="133">
        <f t="shared" si="97"/>
        <v>0</v>
      </c>
      <c r="AC81" s="133">
        <f t="shared" si="97"/>
        <v>0</v>
      </c>
      <c r="AD81" s="133">
        <f t="shared" si="97"/>
        <v>0</v>
      </c>
      <c r="AE81" s="133">
        <f t="shared" si="97"/>
        <v>0</v>
      </c>
      <c r="AG81" s="133">
        <f t="shared" si="98"/>
        <v>0</v>
      </c>
      <c r="AH81" s="133">
        <f t="shared" si="98"/>
        <v>0</v>
      </c>
      <c r="AI81" s="133">
        <f t="shared" si="98"/>
        <v>0</v>
      </c>
      <c r="AJ81" s="133">
        <f t="shared" si="98"/>
        <v>0</v>
      </c>
      <c r="AK81" s="133">
        <f t="shared" si="98"/>
        <v>0</v>
      </c>
      <c r="AM81" s="133">
        <f t="shared" si="99"/>
        <v>0</v>
      </c>
      <c r="AN81" s="133">
        <f t="shared" si="99"/>
        <v>0</v>
      </c>
      <c r="AO81" s="133">
        <f t="shared" si="99"/>
        <v>0</v>
      </c>
      <c r="AP81" s="133">
        <f t="shared" si="99"/>
        <v>0</v>
      </c>
      <c r="AQ81" s="133">
        <f t="shared" si="99"/>
        <v>0</v>
      </c>
    </row>
    <row r="82" spans="1:43" x14ac:dyDescent="0.2">
      <c r="A82" s="87">
        <v>36923</v>
      </c>
      <c r="B82" s="197"/>
      <c r="C82" s="188">
        <v>1500</v>
      </c>
      <c r="D82" s="197">
        <v>28</v>
      </c>
      <c r="E82" s="199">
        <f t="shared" si="89"/>
        <v>0</v>
      </c>
      <c r="F82" s="127"/>
      <c r="G82" s="203">
        <v>-0.14499999999999999</v>
      </c>
      <c r="H82" s="128">
        <v>1</v>
      </c>
      <c r="I82" s="129">
        <f t="shared" si="90"/>
        <v>4.13</v>
      </c>
      <c r="J82" s="128">
        <f t="shared" si="91"/>
        <v>4.4350000000000005</v>
      </c>
      <c r="K82" s="130">
        <v>0</v>
      </c>
      <c r="L82" s="130">
        <f t="shared" si="100"/>
        <v>0.59250000000000003</v>
      </c>
      <c r="M82" s="131">
        <f t="shared" si="92"/>
        <v>0</v>
      </c>
      <c r="N82" s="131">
        <f t="shared" si="92"/>
        <v>0</v>
      </c>
      <c r="O82" s="131">
        <f t="shared" si="92"/>
        <v>0</v>
      </c>
      <c r="P82" s="131">
        <f t="shared" si="92"/>
        <v>0</v>
      </c>
      <c r="Q82" s="131">
        <f t="shared" si="92"/>
        <v>0</v>
      </c>
      <c r="R82" s="132"/>
      <c r="S82" s="133">
        <f t="shared" si="93"/>
        <v>0</v>
      </c>
      <c r="T82" s="133">
        <f t="shared" si="93"/>
        <v>0</v>
      </c>
      <c r="U82" s="134">
        <f t="shared" si="94"/>
        <v>0</v>
      </c>
      <c r="V82" s="134">
        <f t="shared" si="95"/>
        <v>0</v>
      </c>
      <c r="W82" s="135"/>
      <c r="X82" s="136">
        <f t="shared" si="80"/>
        <v>6.8477342037279024E-2</v>
      </c>
      <c r="Y82" s="137">
        <f t="shared" ca="1" si="96"/>
        <v>151</v>
      </c>
      <c r="AA82" s="133">
        <f t="shared" si="97"/>
        <v>0</v>
      </c>
      <c r="AB82" s="133">
        <f t="shared" si="97"/>
        <v>0</v>
      </c>
      <c r="AC82" s="133">
        <f t="shared" si="97"/>
        <v>0</v>
      </c>
      <c r="AD82" s="133">
        <f t="shared" si="97"/>
        <v>0</v>
      </c>
      <c r="AE82" s="133">
        <f t="shared" si="97"/>
        <v>0</v>
      </c>
      <c r="AG82" s="133">
        <f t="shared" si="98"/>
        <v>0</v>
      </c>
      <c r="AH82" s="133">
        <f t="shared" si="98"/>
        <v>0</v>
      </c>
      <c r="AI82" s="133">
        <f t="shared" si="98"/>
        <v>0</v>
      </c>
      <c r="AJ82" s="133">
        <f t="shared" si="98"/>
        <v>0</v>
      </c>
      <c r="AK82" s="133">
        <f t="shared" si="98"/>
        <v>0</v>
      </c>
      <c r="AM82" s="133">
        <f t="shared" si="99"/>
        <v>0</v>
      </c>
      <c r="AN82" s="133">
        <f t="shared" si="99"/>
        <v>0</v>
      </c>
      <c r="AO82" s="133">
        <f t="shared" si="99"/>
        <v>0</v>
      </c>
      <c r="AP82" s="133">
        <f t="shared" si="99"/>
        <v>0</v>
      </c>
      <c r="AQ82" s="133">
        <f t="shared" si="99"/>
        <v>0</v>
      </c>
    </row>
    <row r="83" spans="1:43" x14ac:dyDescent="0.2">
      <c r="A83" s="87">
        <v>36951</v>
      </c>
      <c r="B83" s="197"/>
      <c r="C83" s="188">
        <v>1500</v>
      </c>
      <c r="D83" s="197">
        <v>31</v>
      </c>
      <c r="E83" s="199">
        <f t="shared" si="89"/>
        <v>0</v>
      </c>
      <c r="F83" s="127"/>
      <c r="G83" s="203">
        <v>-0.13750000000000001</v>
      </c>
      <c r="H83" s="128">
        <v>1</v>
      </c>
      <c r="I83" s="129">
        <f t="shared" si="90"/>
        <v>4.13</v>
      </c>
      <c r="J83" s="128">
        <f t="shared" si="91"/>
        <v>4.1775000000000002</v>
      </c>
      <c r="K83" s="130">
        <v>0</v>
      </c>
      <c r="L83" s="130">
        <f t="shared" si="100"/>
        <v>0.53</v>
      </c>
      <c r="M83" s="131">
        <f t="shared" si="92"/>
        <v>0</v>
      </c>
      <c r="N83" s="131">
        <f t="shared" si="92"/>
        <v>0</v>
      </c>
      <c r="O83" s="131">
        <f t="shared" si="92"/>
        <v>0</v>
      </c>
      <c r="P83" s="131">
        <f t="shared" si="92"/>
        <v>0</v>
      </c>
      <c r="Q83" s="131">
        <f t="shared" si="92"/>
        <v>0</v>
      </c>
      <c r="R83" s="132"/>
      <c r="S83" s="133">
        <f t="shared" si="93"/>
        <v>0</v>
      </c>
      <c r="T83" s="133">
        <f t="shared" si="93"/>
        <v>0</v>
      </c>
      <c r="U83" s="134">
        <f t="shared" si="94"/>
        <v>0</v>
      </c>
      <c r="V83" s="134">
        <f t="shared" si="95"/>
        <v>0</v>
      </c>
      <c r="W83" s="135"/>
      <c r="X83" s="136">
        <f t="shared" si="80"/>
        <v>6.8686384627542008E-2</v>
      </c>
      <c r="Y83" s="137">
        <f t="shared" ca="1" si="96"/>
        <v>179</v>
      </c>
      <c r="AA83" s="133">
        <f t="shared" si="97"/>
        <v>0</v>
      </c>
      <c r="AB83" s="133">
        <f t="shared" si="97"/>
        <v>0</v>
      </c>
      <c r="AC83" s="133">
        <f t="shared" si="97"/>
        <v>0</v>
      </c>
      <c r="AD83" s="133">
        <f t="shared" si="97"/>
        <v>0</v>
      </c>
      <c r="AE83" s="133">
        <f t="shared" si="97"/>
        <v>0</v>
      </c>
      <c r="AG83" s="133">
        <f t="shared" si="98"/>
        <v>0</v>
      </c>
      <c r="AH83" s="133">
        <f t="shared" si="98"/>
        <v>0</v>
      </c>
      <c r="AI83" s="133">
        <f t="shared" si="98"/>
        <v>0</v>
      </c>
      <c r="AJ83" s="133">
        <f t="shared" si="98"/>
        <v>0</v>
      </c>
      <c r="AK83" s="133">
        <f t="shared" si="98"/>
        <v>0</v>
      </c>
      <c r="AM83" s="133">
        <f t="shared" si="99"/>
        <v>0</v>
      </c>
      <c r="AN83" s="133">
        <f t="shared" si="99"/>
        <v>0</v>
      </c>
      <c r="AO83" s="133">
        <f t="shared" si="99"/>
        <v>0</v>
      </c>
      <c r="AP83" s="133">
        <f t="shared" si="99"/>
        <v>0</v>
      </c>
      <c r="AQ83" s="133">
        <f t="shared" si="99"/>
        <v>0</v>
      </c>
    </row>
    <row r="84" spans="1:43" x14ac:dyDescent="0.2">
      <c r="A84" s="87">
        <v>36982</v>
      </c>
      <c r="B84" s="197"/>
      <c r="C84" s="188">
        <v>1500</v>
      </c>
      <c r="D84" s="197">
        <v>30</v>
      </c>
      <c r="E84" s="199">
        <f t="shared" si="89"/>
        <v>0</v>
      </c>
      <c r="F84" s="127"/>
      <c r="G84" s="203">
        <v>-0.15</v>
      </c>
      <c r="H84" s="128">
        <v>1</v>
      </c>
      <c r="I84" s="129">
        <f t="shared" si="90"/>
        <v>4.13</v>
      </c>
      <c r="J84" s="128">
        <f t="shared" si="91"/>
        <v>3.9049999999999998</v>
      </c>
      <c r="K84" s="130">
        <v>0</v>
      </c>
      <c r="L84" s="130">
        <f t="shared" si="100"/>
        <v>0.435</v>
      </c>
      <c r="M84" s="131">
        <f t="shared" si="92"/>
        <v>0</v>
      </c>
      <c r="N84" s="131">
        <f t="shared" si="92"/>
        <v>0</v>
      </c>
      <c r="O84" s="131">
        <f t="shared" si="92"/>
        <v>0</v>
      </c>
      <c r="P84" s="131">
        <f t="shared" si="92"/>
        <v>0</v>
      </c>
      <c r="Q84" s="131">
        <f t="shared" si="92"/>
        <v>0</v>
      </c>
      <c r="R84" s="132"/>
      <c r="S84" s="133">
        <f t="shared" si="93"/>
        <v>0</v>
      </c>
      <c r="T84" s="133">
        <f t="shared" si="93"/>
        <v>0</v>
      </c>
      <c r="U84" s="134">
        <f t="shared" si="94"/>
        <v>0</v>
      </c>
      <c r="V84" s="134">
        <f t="shared" si="95"/>
        <v>0</v>
      </c>
      <c r="W84" s="135"/>
      <c r="X84" s="136">
        <f t="shared" si="80"/>
        <v>6.8834971958648017E-2</v>
      </c>
      <c r="Y84" s="137">
        <f t="shared" ca="1" si="96"/>
        <v>209</v>
      </c>
      <c r="AA84" s="133">
        <f t="shared" si="97"/>
        <v>0</v>
      </c>
      <c r="AB84" s="133">
        <f t="shared" si="97"/>
        <v>0</v>
      </c>
      <c r="AC84" s="133">
        <f t="shared" si="97"/>
        <v>0</v>
      </c>
      <c r="AD84" s="133">
        <f t="shared" si="97"/>
        <v>0</v>
      </c>
      <c r="AE84" s="133">
        <f t="shared" si="97"/>
        <v>0</v>
      </c>
      <c r="AG84" s="133">
        <f t="shared" si="98"/>
        <v>0</v>
      </c>
      <c r="AH84" s="133">
        <f t="shared" si="98"/>
        <v>0</v>
      </c>
      <c r="AI84" s="133">
        <f t="shared" si="98"/>
        <v>0</v>
      </c>
      <c r="AJ84" s="133">
        <f t="shared" si="98"/>
        <v>0</v>
      </c>
      <c r="AK84" s="133">
        <f t="shared" si="98"/>
        <v>0</v>
      </c>
      <c r="AM84" s="133">
        <f t="shared" si="99"/>
        <v>0</v>
      </c>
      <c r="AN84" s="133">
        <f t="shared" si="99"/>
        <v>0</v>
      </c>
      <c r="AO84" s="133">
        <f t="shared" si="99"/>
        <v>0</v>
      </c>
      <c r="AP84" s="133">
        <f t="shared" si="99"/>
        <v>0</v>
      </c>
      <c r="AQ84" s="133">
        <f t="shared" si="99"/>
        <v>0</v>
      </c>
    </row>
    <row r="85" spans="1:43" x14ac:dyDescent="0.2">
      <c r="A85" s="87">
        <v>37012</v>
      </c>
      <c r="B85" s="197"/>
      <c r="C85" s="188">
        <v>1500</v>
      </c>
      <c r="D85" s="197">
        <v>31</v>
      </c>
      <c r="E85" s="199">
        <f t="shared" si="89"/>
        <v>0</v>
      </c>
      <c r="F85" s="127"/>
      <c r="G85" s="203">
        <v>-0.14499999999999999</v>
      </c>
      <c r="H85" s="128">
        <v>1</v>
      </c>
      <c r="I85" s="129">
        <f t="shared" si="90"/>
        <v>4.13</v>
      </c>
      <c r="J85" s="128">
        <f t="shared" si="91"/>
        <v>3.8050000000000002</v>
      </c>
      <c r="K85" s="130">
        <v>0</v>
      </c>
      <c r="L85" s="130">
        <f t="shared" si="100"/>
        <v>0.4</v>
      </c>
      <c r="M85" s="131">
        <f t="shared" si="92"/>
        <v>0</v>
      </c>
      <c r="N85" s="131">
        <f t="shared" si="92"/>
        <v>0</v>
      </c>
      <c r="O85" s="131">
        <f t="shared" si="92"/>
        <v>0</v>
      </c>
      <c r="P85" s="131">
        <f t="shared" si="92"/>
        <v>0</v>
      </c>
      <c r="Q85" s="131">
        <f t="shared" si="92"/>
        <v>0</v>
      </c>
      <c r="R85" s="132"/>
      <c r="S85" s="133">
        <f t="shared" si="93"/>
        <v>0</v>
      </c>
      <c r="T85" s="133">
        <f t="shared" si="93"/>
        <v>0</v>
      </c>
      <c r="U85" s="134">
        <f t="shared" si="94"/>
        <v>0</v>
      </c>
      <c r="V85" s="134">
        <f t="shared" si="95"/>
        <v>0</v>
      </c>
      <c r="W85" s="135"/>
      <c r="X85" s="136">
        <f t="shared" si="80"/>
        <v>6.8844146311537027E-2</v>
      </c>
      <c r="Y85" s="137">
        <f t="shared" ca="1" si="96"/>
        <v>238</v>
      </c>
      <c r="AA85" s="133">
        <f t="shared" si="97"/>
        <v>0</v>
      </c>
      <c r="AB85" s="133">
        <f t="shared" si="97"/>
        <v>0</v>
      </c>
      <c r="AC85" s="133">
        <f t="shared" si="97"/>
        <v>0</v>
      </c>
      <c r="AD85" s="133">
        <f t="shared" si="97"/>
        <v>0</v>
      </c>
      <c r="AE85" s="133">
        <f t="shared" si="97"/>
        <v>0</v>
      </c>
      <c r="AG85" s="133">
        <f t="shared" si="98"/>
        <v>0</v>
      </c>
      <c r="AH85" s="133">
        <f t="shared" si="98"/>
        <v>0</v>
      </c>
      <c r="AI85" s="133">
        <f t="shared" si="98"/>
        <v>0</v>
      </c>
      <c r="AJ85" s="133">
        <f t="shared" si="98"/>
        <v>0</v>
      </c>
      <c r="AK85" s="133">
        <f t="shared" si="98"/>
        <v>0</v>
      </c>
      <c r="AM85" s="133">
        <f t="shared" si="99"/>
        <v>0</v>
      </c>
      <c r="AN85" s="133">
        <f t="shared" si="99"/>
        <v>0</v>
      </c>
      <c r="AO85" s="133">
        <f t="shared" si="99"/>
        <v>0</v>
      </c>
      <c r="AP85" s="133">
        <f t="shared" si="99"/>
        <v>0</v>
      </c>
      <c r="AQ85" s="133">
        <f t="shared" si="99"/>
        <v>0</v>
      </c>
    </row>
    <row r="86" spans="1:43" x14ac:dyDescent="0.2">
      <c r="A86" s="87">
        <v>37043</v>
      </c>
      <c r="B86" s="197"/>
      <c r="C86" s="188">
        <v>1500</v>
      </c>
      <c r="D86" s="197">
        <v>30</v>
      </c>
      <c r="E86" s="199">
        <f t="shared" si="89"/>
        <v>0</v>
      </c>
      <c r="F86" s="127"/>
      <c r="G86" s="203">
        <v>-0.14000000000000001</v>
      </c>
      <c r="H86" s="128">
        <v>1</v>
      </c>
      <c r="I86" s="129">
        <f t="shared" si="90"/>
        <v>4.13</v>
      </c>
      <c r="J86" s="128">
        <f t="shared" si="91"/>
        <v>3.7949999999999999</v>
      </c>
      <c r="K86" s="130">
        <v>0</v>
      </c>
      <c r="L86" s="130">
        <f t="shared" si="100"/>
        <v>0.39500000000000002</v>
      </c>
      <c r="M86" s="131">
        <f t="shared" si="92"/>
        <v>0</v>
      </c>
      <c r="N86" s="131">
        <f t="shared" si="92"/>
        <v>0</v>
      </c>
      <c r="O86" s="131">
        <f t="shared" si="92"/>
        <v>0</v>
      </c>
      <c r="P86" s="131">
        <f t="shared" si="92"/>
        <v>0</v>
      </c>
      <c r="Q86" s="131">
        <f t="shared" si="92"/>
        <v>0</v>
      </c>
      <c r="R86" s="132"/>
      <c r="S86" s="133">
        <f t="shared" si="93"/>
        <v>0</v>
      </c>
      <c r="T86" s="133">
        <f t="shared" si="93"/>
        <v>0</v>
      </c>
      <c r="U86" s="134">
        <f t="shared" si="94"/>
        <v>0</v>
      </c>
      <c r="V86" s="134">
        <f t="shared" si="95"/>
        <v>0</v>
      </c>
      <c r="W86" s="135"/>
      <c r="X86" s="136">
        <f t="shared" si="80"/>
        <v>6.8853626476217011E-2</v>
      </c>
      <c r="Y86" s="137">
        <f t="shared" ca="1" si="96"/>
        <v>271</v>
      </c>
      <c r="AA86" s="133">
        <f t="shared" si="97"/>
        <v>0</v>
      </c>
      <c r="AB86" s="133">
        <f t="shared" si="97"/>
        <v>0</v>
      </c>
      <c r="AC86" s="133">
        <f t="shared" si="97"/>
        <v>0</v>
      </c>
      <c r="AD86" s="133">
        <f t="shared" si="97"/>
        <v>0</v>
      </c>
      <c r="AE86" s="133">
        <f t="shared" si="97"/>
        <v>0</v>
      </c>
      <c r="AG86" s="133">
        <f t="shared" si="98"/>
        <v>0</v>
      </c>
      <c r="AH86" s="133">
        <f t="shared" si="98"/>
        <v>0</v>
      </c>
      <c r="AI86" s="133">
        <f t="shared" si="98"/>
        <v>0</v>
      </c>
      <c r="AJ86" s="133">
        <f t="shared" si="98"/>
        <v>0</v>
      </c>
      <c r="AK86" s="133">
        <f t="shared" si="98"/>
        <v>0</v>
      </c>
      <c r="AM86" s="133">
        <f t="shared" si="99"/>
        <v>0</v>
      </c>
      <c r="AN86" s="133">
        <f t="shared" si="99"/>
        <v>0</v>
      </c>
      <c r="AO86" s="133">
        <f t="shared" si="99"/>
        <v>0</v>
      </c>
      <c r="AP86" s="133">
        <f t="shared" si="99"/>
        <v>0</v>
      </c>
      <c r="AQ86" s="133">
        <f t="shared" si="99"/>
        <v>0</v>
      </c>
    </row>
    <row r="87" spans="1:43" x14ac:dyDescent="0.2">
      <c r="A87" s="126"/>
      <c r="B87" s="197"/>
      <c r="F87" s="127"/>
      <c r="G87" s="203"/>
      <c r="H87" s="128"/>
      <c r="I87" s="129"/>
      <c r="J87" s="128"/>
      <c r="K87" s="130"/>
      <c r="L87" s="130"/>
      <c r="M87" s="131"/>
      <c r="N87" s="131"/>
      <c r="O87" s="131"/>
      <c r="P87" s="131"/>
      <c r="Q87" s="131"/>
      <c r="R87" s="132"/>
      <c r="S87" s="133"/>
      <c r="T87" s="133"/>
      <c r="U87" s="134"/>
      <c r="V87" s="134"/>
      <c r="W87" s="135"/>
      <c r="X87" s="136"/>
      <c r="Y87" s="137"/>
    </row>
    <row r="88" spans="1:43" x14ac:dyDescent="0.2">
      <c r="A88" s="87">
        <v>36739</v>
      </c>
      <c r="B88" s="197"/>
      <c r="D88" s="197"/>
      <c r="E88" s="199">
        <f t="shared" ref="E88:E98" si="101">(M88-B88)*F88*10000</f>
        <v>0</v>
      </c>
      <c r="F88" s="127"/>
      <c r="G88" s="203">
        <v>-0.15</v>
      </c>
      <c r="H88" s="128">
        <v>2</v>
      </c>
      <c r="I88" s="129">
        <v>2.2999999999999998</v>
      </c>
      <c r="J88" s="128" t="e">
        <f t="shared" ref="J88:J98" si="102">VLOOKUP($A88,PARAMS,2,FALSE)+G88</f>
        <v>#N/A</v>
      </c>
      <c r="K88" s="130">
        <v>0</v>
      </c>
      <c r="L88" s="130" t="e">
        <f t="shared" si="100"/>
        <v>#N/A</v>
      </c>
      <c r="M88" s="131">
        <f t="shared" ref="M88:Q98" si="103">IF(ISNUMBER($F88),bsd(M$2,$H88,$J88,$I88,$Y88,$L88,$X88,0.2),0)</f>
        <v>0</v>
      </c>
      <c r="N88" s="131">
        <f t="shared" si="103"/>
        <v>0</v>
      </c>
      <c r="O88" s="131">
        <f t="shared" si="103"/>
        <v>0</v>
      </c>
      <c r="P88" s="131">
        <f t="shared" si="103"/>
        <v>0</v>
      </c>
      <c r="Q88" s="131">
        <f t="shared" si="103"/>
        <v>0</v>
      </c>
      <c r="R88" s="132"/>
      <c r="S88" s="133">
        <f t="shared" ref="S88:T98" si="104">IF(ISNUMBER($A88),$F88*N88,0)</f>
        <v>0</v>
      </c>
      <c r="T88" s="133">
        <f t="shared" si="104"/>
        <v>0</v>
      </c>
      <c r="U88" s="134">
        <f t="shared" ref="U88:U98" si="105">IF(ISNUMBER($A88),$F88*P88*10000,0)</f>
        <v>0</v>
      </c>
      <c r="V88" s="134">
        <f t="shared" ref="V88:V98" si="106">IF(ISNUMBER($A88),$F88*Q88*-10000,0)</f>
        <v>0</v>
      </c>
      <c r="W88" s="135"/>
      <c r="X88" s="136" t="e">
        <f t="shared" si="80"/>
        <v>#N/A</v>
      </c>
      <c r="Y88" s="137" t="e">
        <f t="shared" ref="Y88:Y98" ca="1" si="107">IF(ISNUMBER(G88),VLOOKUP($A88,PARAMS,8,FALSE),VLOOKUP($A88,PARAMS,4,FALSE))-TODAY()</f>
        <v>#N/A</v>
      </c>
      <c r="AA88" s="133">
        <f t="shared" ref="AA88:AE98" si="108">IF($E88=AA$2,$S88,0)</f>
        <v>0</v>
      </c>
      <c r="AB88" s="133">
        <f t="shared" si="108"/>
        <v>0</v>
      </c>
      <c r="AC88" s="133">
        <f t="shared" si="108"/>
        <v>0</v>
      </c>
      <c r="AD88" s="133">
        <f t="shared" si="108"/>
        <v>0</v>
      </c>
      <c r="AE88" s="133">
        <f t="shared" si="108"/>
        <v>0</v>
      </c>
      <c r="AG88" s="133">
        <f t="shared" ref="AG88:AK98" si="109">IF($E88=AG$2,$T88,0)</f>
        <v>0</v>
      </c>
      <c r="AH88" s="133">
        <f t="shared" si="109"/>
        <v>0</v>
      </c>
      <c r="AI88" s="133">
        <f t="shared" si="109"/>
        <v>0</v>
      </c>
      <c r="AJ88" s="133">
        <f t="shared" si="109"/>
        <v>0</v>
      </c>
      <c r="AK88" s="133">
        <f t="shared" si="109"/>
        <v>0</v>
      </c>
      <c r="AM88" s="133">
        <f t="shared" ref="AM88:AQ98" si="110">IF($E88=AM$2,$U88,0)</f>
        <v>0</v>
      </c>
      <c r="AN88" s="133">
        <f t="shared" si="110"/>
        <v>0</v>
      </c>
      <c r="AO88" s="133">
        <f t="shared" si="110"/>
        <v>0</v>
      </c>
      <c r="AP88" s="133">
        <f t="shared" si="110"/>
        <v>0</v>
      </c>
      <c r="AQ88" s="133">
        <f t="shared" si="110"/>
        <v>0</v>
      </c>
    </row>
    <row r="89" spans="1:43" x14ac:dyDescent="0.2">
      <c r="A89" s="87">
        <v>36770</v>
      </c>
      <c r="B89" s="197"/>
      <c r="D89" s="197"/>
      <c r="E89" s="199">
        <f t="shared" si="101"/>
        <v>0</v>
      </c>
      <c r="F89" s="127"/>
      <c r="G89" s="203">
        <v>-0.14749999999999999</v>
      </c>
      <c r="H89" s="128">
        <v>2</v>
      </c>
      <c r="I89" s="129">
        <v>2.2999999999999998</v>
      </c>
      <c r="J89" s="128" t="e">
        <f t="shared" si="102"/>
        <v>#N/A</v>
      </c>
      <c r="K89" s="130">
        <v>0</v>
      </c>
      <c r="L89" s="130" t="e">
        <f t="shared" si="100"/>
        <v>#N/A</v>
      </c>
      <c r="M89" s="131">
        <f t="shared" si="103"/>
        <v>0</v>
      </c>
      <c r="N89" s="131">
        <f t="shared" si="103"/>
        <v>0</v>
      </c>
      <c r="O89" s="131">
        <f t="shared" si="103"/>
        <v>0</v>
      </c>
      <c r="P89" s="131">
        <f t="shared" si="103"/>
        <v>0</v>
      </c>
      <c r="Q89" s="131">
        <f t="shared" si="103"/>
        <v>0</v>
      </c>
      <c r="R89" s="132"/>
      <c r="S89" s="133">
        <f t="shared" si="104"/>
        <v>0</v>
      </c>
      <c r="T89" s="133">
        <f t="shared" si="104"/>
        <v>0</v>
      </c>
      <c r="U89" s="134">
        <f t="shared" si="105"/>
        <v>0</v>
      </c>
      <c r="V89" s="134">
        <f t="shared" si="106"/>
        <v>0</v>
      </c>
      <c r="W89" s="135"/>
      <c r="X89" s="136" t="e">
        <f t="shared" si="80"/>
        <v>#N/A</v>
      </c>
      <c r="Y89" s="137" t="e">
        <f t="shared" ca="1" si="107"/>
        <v>#N/A</v>
      </c>
      <c r="AA89" s="133">
        <f t="shared" si="108"/>
        <v>0</v>
      </c>
      <c r="AB89" s="133">
        <f t="shared" si="108"/>
        <v>0</v>
      </c>
      <c r="AC89" s="133">
        <f t="shared" si="108"/>
        <v>0</v>
      </c>
      <c r="AD89" s="133">
        <f t="shared" si="108"/>
        <v>0</v>
      </c>
      <c r="AE89" s="133">
        <f t="shared" si="108"/>
        <v>0</v>
      </c>
      <c r="AG89" s="133">
        <f t="shared" si="109"/>
        <v>0</v>
      </c>
      <c r="AH89" s="133">
        <f t="shared" si="109"/>
        <v>0</v>
      </c>
      <c r="AI89" s="133">
        <f t="shared" si="109"/>
        <v>0</v>
      </c>
      <c r="AJ89" s="133">
        <f t="shared" si="109"/>
        <v>0</v>
      </c>
      <c r="AK89" s="133">
        <f t="shared" si="109"/>
        <v>0</v>
      </c>
      <c r="AM89" s="133">
        <f t="shared" si="110"/>
        <v>0</v>
      </c>
      <c r="AN89" s="133">
        <f t="shared" si="110"/>
        <v>0</v>
      </c>
      <c r="AO89" s="133">
        <f t="shared" si="110"/>
        <v>0</v>
      </c>
      <c r="AP89" s="133">
        <f t="shared" si="110"/>
        <v>0</v>
      </c>
      <c r="AQ89" s="133">
        <f t="shared" si="110"/>
        <v>0</v>
      </c>
    </row>
    <row r="90" spans="1:43" x14ac:dyDescent="0.2">
      <c r="A90" s="87">
        <v>36800</v>
      </c>
      <c r="B90" s="197"/>
      <c r="D90" s="197"/>
      <c r="E90" s="199">
        <f t="shared" si="101"/>
        <v>0</v>
      </c>
      <c r="F90" s="127"/>
      <c r="G90" s="203">
        <v>-0.14499999999999999</v>
      </c>
      <c r="H90" s="128">
        <v>2</v>
      </c>
      <c r="I90" s="129">
        <v>2.2999999999999998</v>
      </c>
      <c r="J90" s="128">
        <f t="shared" si="102"/>
        <v>4.6370000000000005</v>
      </c>
      <c r="K90" s="130">
        <v>0</v>
      </c>
      <c r="L90" s="130">
        <f t="shared" ref="L90:L98" si="111">VLOOKUP($A90,PARAMS,3,FALSE)+K90</f>
        <v>0.54</v>
      </c>
      <c r="M90" s="131">
        <f t="shared" si="103"/>
        <v>0</v>
      </c>
      <c r="N90" s="131">
        <f t="shared" si="103"/>
        <v>0</v>
      </c>
      <c r="O90" s="131">
        <f t="shared" si="103"/>
        <v>0</v>
      </c>
      <c r="P90" s="131">
        <f t="shared" si="103"/>
        <v>0</v>
      </c>
      <c r="Q90" s="131">
        <f t="shared" si="103"/>
        <v>0</v>
      </c>
      <c r="R90" s="132"/>
      <c r="S90" s="133">
        <f t="shared" si="104"/>
        <v>0</v>
      </c>
      <c r="T90" s="133">
        <f t="shared" si="104"/>
        <v>0</v>
      </c>
      <c r="U90" s="134">
        <f t="shared" si="105"/>
        <v>0</v>
      </c>
      <c r="V90" s="134">
        <f t="shared" si="106"/>
        <v>0</v>
      </c>
      <c r="W90" s="135"/>
      <c r="X90" s="136">
        <f t="shared" ref="X90:X98" si="112">VLOOKUP($A90,PARAMS,7,FALSE)</f>
        <v>6.7998663678555019E-2</v>
      </c>
      <c r="Y90" s="137">
        <f t="shared" ca="1" si="107"/>
        <v>27</v>
      </c>
      <c r="AA90" s="133">
        <f t="shared" si="108"/>
        <v>0</v>
      </c>
      <c r="AB90" s="133">
        <f t="shared" si="108"/>
        <v>0</v>
      </c>
      <c r="AC90" s="133">
        <f t="shared" si="108"/>
        <v>0</v>
      </c>
      <c r="AD90" s="133">
        <f t="shared" si="108"/>
        <v>0</v>
      </c>
      <c r="AE90" s="133">
        <f t="shared" si="108"/>
        <v>0</v>
      </c>
      <c r="AG90" s="133">
        <f t="shared" si="109"/>
        <v>0</v>
      </c>
      <c r="AH90" s="133">
        <f t="shared" si="109"/>
        <v>0</v>
      </c>
      <c r="AI90" s="133">
        <f t="shared" si="109"/>
        <v>0</v>
      </c>
      <c r="AJ90" s="133">
        <f t="shared" si="109"/>
        <v>0</v>
      </c>
      <c r="AK90" s="133">
        <f t="shared" si="109"/>
        <v>0</v>
      </c>
      <c r="AM90" s="133">
        <f t="shared" si="110"/>
        <v>0</v>
      </c>
      <c r="AN90" s="133">
        <f t="shared" si="110"/>
        <v>0</v>
      </c>
      <c r="AO90" s="133">
        <f t="shared" si="110"/>
        <v>0</v>
      </c>
      <c r="AP90" s="133">
        <f t="shared" si="110"/>
        <v>0</v>
      </c>
      <c r="AQ90" s="133">
        <f t="shared" si="110"/>
        <v>0</v>
      </c>
    </row>
    <row r="91" spans="1:43" x14ac:dyDescent="0.2">
      <c r="A91" s="87">
        <v>36831</v>
      </c>
      <c r="B91" s="197"/>
      <c r="D91" s="197"/>
      <c r="E91" s="199">
        <f t="shared" si="101"/>
        <v>0</v>
      </c>
      <c r="F91" s="127"/>
      <c r="G91" s="203">
        <v>-0.1525</v>
      </c>
      <c r="H91" s="128">
        <v>2</v>
      </c>
      <c r="I91" s="129">
        <v>2.2999999999999998</v>
      </c>
      <c r="J91" s="128">
        <f t="shared" si="102"/>
        <v>4.6875</v>
      </c>
      <c r="K91" s="130">
        <v>0</v>
      </c>
      <c r="L91" s="130">
        <f t="shared" si="111"/>
        <v>0.55999999999999994</v>
      </c>
      <c r="M91" s="131">
        <f t="shared" si="103"/>
        <v>0</v>
      </c>
      <c r="N91" s="131">
        <f t="shared" si="103"/>
        <v>0</v>
      </c>
      <c r="O91" s="131">
        <f t="shared" si="103"/>
        <v>0</v>
      </c>
      <c r="P91" s="131">
        <f t="shared" si="103"/>
        <v>0</v>
      </c>
      <c r="Q91" s="131">
        <f t="shared" si="103"/>
        <v>0</v>
      </c>
      <c r="R91" s="132"/>
      <c r="S91" s="133">
        <f t="shared" si="104"/>
        <v>0</v>
      </c>
      <c r="T91" s="133">
        <f t="shared" si="104"/>
        <v>0</v>
      </c>
      <c r="U91" s="134">
        <f t="shared" si="105"/>
        <v>0</v>
      </c>
      <c r="V91" s="134">
        <f t="shared" si="106"/>
        <v>0</v>
      </c>
      <c r="W91" s="135"/>
      <c r="X91" s="136">
        <f t="shared" si="112"/>
        <v>6.8040372818879022E-2</v>
      </c>
      <c r="Y91" s="137">
        <f t="shared" ca="1" si="107"/>
        <v>57</v>
      </c>
      <c r="AA91" s="133">
        <f t="shared" si="108"/>
        <v>0</v>
      </c>
      <c r="AB91" s="133">
        <f t="shared" si="108"/>
        <v>0</v>
      </c>
      <c r="AC91" s="133">
        <f t="shared" si="108"/>
        <v>0</v>
      </c>
      <c r="AD91" s="133">
        <f t="shared" si="108"/>
        <v>0</v>
      </c>
      <c r="AE91" s="133">
        <f t="shared" si="108"/>
        <v>0</v>
      </c>
      <c r="AG91" s="133">
        <f t="shared" si="109"/>
        <v>0</v>
      </c>
      <c r="AH91" s="133">
        <f t="shared" si="109"/>
        <v>0</v>
      </c>
      <c r="AI91" s="133">
        <f t="shared" si="109"/>
        <v>0</v>
      </c>
      <c r="AJ91" s="133">
        <f t="shared" si="109"/>
        <v>0</v>
      </c>
      <c r="AK91" s="133">
        <f t="shared" si="109"/>
        <v>0</v>
      </c>
      <c r="AM91" s="133">
        <f t="shared" si="110"/>
        <v>0</v>
      </c>
      <c r="AN91" s="133">
        <f t="shared" si="110"/>
        <v>0</v>
      </c>
      <c r="AO91" s="133">
        <f t="shared" si="110"/>
        <v>0</v>
      </c>
      <c r="AP91" s="133">
        <f t="shared" si="110"/>
        <v>0</v>
      </c>
      <c r="AQ91" s="133">
        <f t="shared" si="110"/>
        <v>0</v>
      </c>
    </row>
    <row r="92" spans="1:43" x14ac:dyDescent="0.2">
      <c r="A92" s="87">
        <v>36861</v>
      </c>
      <c r="B92" s="197"/>
      <c r="D92" s="197"/>
      <c r="E92" s="199">
        <f t="shared" si="101"/>
        <v>0</v>
      </c>
      <c r="F92" s="127"/>
      <c r="G92" s="203">
        <v>-0.14749999999999999</v>
      </c>
      <c r="H92" s="128">
        <v>2</v>
      </c>
      <c r="I92" s="129">
        <v>2.2999999999999998</v>
      </c>
      <c r="J92" s="128">
        <f t="shared" si="102"/>
        <v>4.7625000000000002</v>
      </c>
      <c r="K92" s="130">
        <v>0</v>
      </c>
      <c r="L92" s="130">
        <f t="shared" si="111"/>
        <v>0.59</v>
      </c>
      <c r="M92" s="131">
        <f t="shared" si="103"/>
        <v>0</v>
      </c>
      <c r="N92" s="131">
        <f t="shared" si="103"/>
        <v>0</v>
      </c>
      <c r="O92" s="131">
        <f t="shared" si="103"/>
        <v>0</v>
      </c>
      <c r="P92" s="131">
        <f t="shared" si="103"/>
        <v>0</v>
      </c>
      <c r="Q92" s="131">
        <f t="shared" si="103"/>
        <v>0</v>
      </c>
      <c r="R92" s="132"/>
      <c r="S92" s="133">
        <f t="shared" si="104"/>
        <v>0</v>
      </c>
      <c r="T92" s="133">
        <f t="shared" si="104"/>
        <v>0</v>
      </c>
      <c r="U92" s="134">
        <f t="shared" si="105"/>
        <v>0</v>
      </c>
      <c r="V92" s="134">
        <f t="shared" si="106"/>
        <v>0</v>
      </c>
      <c r="W92" s="135"/>
      <c r="X92" s="136">
        <f t="shared" si="112"/>
        <v>6.8247886953399006E-2</v>
      </c>
      <c r="Y92" s="137">
        <f t="shared" ca="1" si="107"/>
        <v>89</v>
      </c>
      <c r="AA92" s="133">
        <f t="shared" si="108"/>
        <v>0</v>
      </c>
      <c r="AB92" s="133">
        <f t="shared" si="108"/>
        <v>0</v>
      </c>
      <c r="AC92" s="133">
        <f t="shared" si="108"/>
        <v>0</v>
      </c>
      <c r="AD92" s="133">
        <f t="shared" si="108"/>
        <v>0</v>
      </c>
      <c r="AE92" s="133">
        <f t="shared" si="108"/>
        <v>0</v>
      </c>
      <c r="AG92" s="133">
        <f t="shared" si="109"/>
        <v>0</v>
      </c>
      <c r="AH92" s="133">
        <f t="shared" si="109"/>
        <v>0</v>
      </c>
      <c r="AI92" s="133">
        <f t="shared" si="109"/>
        <v>0</v>
      </c>
      <c r="AJ92" s="133">
        <f t="shared" si="109"/>
        <v>0</v>
      </c>
      <c r="AK92" s="133">
        <f t="shared" si="109"/>
        <v>0</v>
      </c>
      <c r="AM92" s="133">
        <f t="shared" si="110"/>
        <v>0</v>
      </c>
      <c r="AN92" s="133">
        <f t="shared" si="110"/>
        <v>0</v>
      </c>
      <c r="AO92" s="133">
        <f t="shared" si="110"/>
        <v>0</v>
      </c>
      <c r="AP92" s="133">
        <f t="shared" si="110"/>
        <v>0</v>
      </c>
      <c r="AQ92" s="133">
        <f t="shared" si="110"/>
        <v>0</v>
      </c>
    </row>
    <row r="93" spans="1:43" x14ac:dyDescent="0.2">
      <c r="A93" s="87">
        <v>36892</v>
      </c>
      <c r="B93" s="197"/>
      <c r="D93" s="197"/>
      <c r="E93" s="199">
        <f t="shared" si="101"/>
        <v>0</v>
      </c>
      <c r="F93" s="127"/>
      <c r="G93" s="203">
        <v>-0.155</v>
      </c>
      <c r="H93" s="128">
        <v>2</v>
      </c>
      <c r="I93" s="129">
        <v>2.2999999999999998</v>
      </c>
      <c r="J93" s="128">
        <f t="shared" si="102"/>
        <v>4.6949999999999994</v>
      </c>
      <c r="K93" s="130">
        <v>0</v>
      </c>
      <c r="L93" s="130">
        <f t="shared" si="111"/>
        <v>0.6</v>
      </c>
      <c r="M93" s="131">
        <f t="shared" si="103"/>
        <v>0</v>
      </c>
      <c r="N93" s="131">
        <f t="shared" si="103"/>
        <v>0</v>
      </c>
      <c r="O93" s="131">
        <f t="shared" si="103"/>
        <v>0</v>
      </c>
      <c r="P93" s="131">
        <f t="shared" si="103"/>
        <v>0</v>
      </c>
      <c r="Q93" s="131">
        <f t="shared" si="103"/>
        <v>0</v>
      </c>
      <c r="R93" s="132"/>
      <c r="S93" s="133">
        <f t="shared" si="104"/>
        <v>0</v>
      </c>
      <c r="T93" s="133">
        <f t="shared" si="104"/>
        <v>0</v>
      </c>
      <c r="U93" s="134">
        <f t="shared" si="105"/>
        <v>0</v>
      </c>
      <c r="V93" s="134">
        <f t="shared" si="106"/>
        <v>0</v>
      </c>
      <c r="W93" s="135"/>
      <c r="X93" s="136">
        <f t="shared" si="112"/>
        <v>6.8245902043498008E-2</v>
      </c>
      <c r="Y93" s="137">
        <f t="shared" ca="1" si="107"/>
        <v>118</v>
      </c>
      <c r="AA93" s="133">
        <f t="shared" si="108"/>
        <v>0</v>
      </c>
      <c r="AB93" s="133">
        <f t="shared" si="108"/>
        <v>0</v>
      </c>
      <c r="AC93" s="133">
        <f t="shared" si="108"/>
        <v>0</v>
      </c>
      <c r="AD93" s="133">
        <f t="shared" si="108"/>
        <v>0</v>
      </c>
      <c r="AE93" s="133">
        <f t="shared" si="108"/>
        <v>0</v>
      </c>
      <c r="AG93" s="133">
        <f t="shared" si="109"/>
        <v>0</v>
      </c>
      <c r="AH93" s="133">
        <f t="shared" si="109"/>
        <v>0</v>
      </c>
      <c r="AI93" s="133">
        <f t="shared" si="109"/>
        <v>0</v>
      </c>
      <c r="AJ93" s="133">
        <f t="shared" si="109"/>
        <v>0</v>
      </c>
      <c r="AK93" s="133">
        <f t="shared" si="109"/>
        <v>0</v>
      </c>
      <c r="AM93" s="133">
        <f t="shared" si="110"/>
        <v>0</v>
      </c>
      <c r="AN93" s="133">
        <f t="shared" si="110"/>
        <v>0</v>
      </c>
      <c r="AO93" s="133">
        <f t="shared" si="110"/>
        <v>0</v>
      </c>
      <c r="AP93" s="133">
        <f t="shared" si="110"/>
        <v>0</v>
      </c>
      <c r="AQ93" s="133">
        <f t="shared" si="110"/>
        <v>0</v>
      </c>
    </row>
    <row r="94" spans="1:43" x14ac:dyDescent="0.2">
      <c r="A94" s="87">
        <v>36923</v>
      </c>
      <c r="B94" s="197"/>
      <c r="D94" s="197"/>
      <c r="E94" s="199">
        <f t="shared" si="101"/>
        <v>0</v>
      </c>
      <c r="F94" s="127"/>
      <c r="G94" s="203">
        <v>-0.14499999999999999</v>
      </c>
      <c r="H94" s="128">
        <v>2</v>
      </c>
      <c r="I94" s="129">
        <v>2.2999999999999998</v>
      </c>
      <c r="J94" s="128">
        <f t="shared" si="102"/>
        <v>4.4350000000000005</v>
      </c>
      <c r="K94" s="130">
        <v>0</v>
      </c>
      <c r="L94" s="130">
        <f t="shared" si="111"/>
        <v>0.59250000000000003</v>
      </c>
      <c r="M94" s="131">
        <f t="shared" si="103"/>
        <v>0</v>
      </c>
      <c r="N94" s="131">
        <f t="shared" si="103"/>
        <v>0</v>
      </c>
      <c r="O94" s="131">
        <f t="shared" si="103"/>
        <v>0</v>
      </c>
      <c r="P94" s="131">
        <f t="shared" si="103"/>
        <v>0</v>
      </c>
      <c r="Q94" s="131">
        <f t="shared" si="103"/>
        <v>0</v>
      </c>
      <c r="R94" s="132"/>
      <c r="S94" s="133">
        <f t="shared" si="104"/>
        <v>0</v>
      </c>
      <c r="T94" s="133">
        <f t="shared" si="104"/>
        <v>0</v>
      </c>
      <c r="U94" s="134">
        <f t="shared" si="105"/>
        <v>0</v>
      </c>
      <c r="V94" s="134">
        <f t="shared" si="106"/>
        <v>0</v>
      </c>
      <c r="W94" s="135"/>
      <c r="X94" s="136">
        <f t="shared" si="112"/>
        <v>6.8477342037279024E-2</v>
      </c>
      <c r="Y94" s="137">
        <f t="shared" ca="1" si="107"/>
        <v>151</v>
      </c>
      <c r="AA94" s="133">
        <f t="shared" si="108"/>
        <v>0</v>
      </c>
      <c r="AB94" s="133">
        <f t="shared" si="108"/>
        <v>0</v>
      </c>
      <c r="AC94" s="133">
        <f t="shared" si="108"/>
        <v>0</v>
      </c>
      <c r="AD94" s="133">
        <f t="shared" si="108"/>
        <v>0</v>
      </c>
      <c r="AE94" s="133">
        <f t="shared" si="108"/>
        <v>0</v>
      </c>
      <c r="AG94" s="133">
        <f t="shared" si="109"/>
        <v>0</v>
      </c>
      <c r="AH94" s="133">
        <f t="shared" si="109"/>
        <v>0</v>
      </c>
      <c r="AI94" s="133">
        <f t="shared" si="109"/>
        <v>0</v>
      </c>
      <c r="AJ94" s="133">
        <f t="shared" si="109"/>
        <v>0</v>
      </c>
      <c r="AK94" s="133">
        <f t="shared" si="109"/>
        <v>0</v>
      </c>
      <c r="AM94" s="133">
        <f t="shared" si="110"/>
        <v>0</v>
      </c>
      <c r="AN94" s="133">
        <f t="shared" si="110"/>
        <v>0</v>
      </c>
      <c r="AO94" s="133">
        <f t="shared" si="110"/>
        <v>0</v>
      </c>
      <c r="AP94" s="133">
        <f t="shared" si="110"/>
        <v>0</v>
      </c>
      <c r="AQ94" s="133">
        <f t="shared" si="110"/>
        <v>0</v>
      </c>
    </row>
    <row r="95" spans="1:43" x14ac:dyDescent="0.2">
      <c r="A95" s="87">
        <v>36951</v>
      </c>
      <c r="B95" s="197"/>
      <c r="D95" s="197"/>
      <c r="E95" s="199">
        <f t="shared" si="101"/>
        <v>0</v>
      </c>
      <c r="F95" s="127"/>
      <c r="G95" s="203">
        <v>-0.13750000000000001</v>
      </c>
      <c r="H95" s="128">
        <v>2</v>
      </c>
      <c r="I95" s="129">
        <v>2.2999999999999998</v>
      </c>
      <c r="J95" s="128">
        <f t="shared" si="102"/>
        <v>4.1775000000000002</v>
      </c>
      <c r="K95" s="130">
        <v>0</v>
      </c>
      <c r="L95" s="130">
        <f t="shared" si="111"/>
        <v>0.53</v>
      </c>
      <c r="M95" s="131">
        <f t="shared" si="103"/>
        <v>0</v>
      </c>
      <c r="N95" s="131">
        <f t="shared" si="103"/>
        <v>0</v>
      </c>
      <c r="O95" s="131">
        <f t="shared" si="103"/>
        <v>0</v>
      </c>
      <c r="P95" s="131">
        <f t="shared" si="103"/>
        <v>0</v>
      </c>
      <c r="Q95" s="131">
        <f t="shared" si="103"/>
        <v>0</v>
      </c>
      <c r="R95" s="132"/>
      <c r="S95" s="133">
        <f t="shared" si="104"/>
        <v>0</v>
      </c>
      <c r="T95" s="133">
        <f t="shared" si="104"/>
        <v>0</v>
      </c>
      <c r="U95" s="134">
        <f t="shared" si="105"/>
        <v>0</v>
      </c>
      <c r="V95" s="134">
        <f t="shared" si="106"/>
        <v>0</v>
      </c>
      <c r="W95" s="135"/>
      <c r="X95" s="136">
        <f t="shared" si="112"/>
        <v>6.8686384627542008E-2</v>
      </c>
      <c r="Y95" s="137">
        <f t="shared" ca="1" si="107"/>
        <v>179</v>
      </c>
      <c r="AA95" s="133">
        <f t="shared" si="108"/>
        <v>0</v>
      </c>
      <c r="AB95" s="133">
        <f t="shared" si="108"/>
        <v>0</v>
      </c>
      <c r="AC95" s="133">
        <f t="shared" si="108"/>
        <v>0</v>
      </c>
      <c r="AD95" s="133">
        <f t="shared" si="108"/>
        <v>0</v>
      </c>
      <c r="AE95" s="133">
        <f t="shared" si="108"/>
        <v>0</v>
      </c>
      <c r="AG95" s="133">
        <f t="shared" si="109"/>
        <v>0</v>
      </c>
      <c r="AH95" s="133">
        <f t="shared" si="109"/>
        <v>0</v>
      </c>
      <c r="AI95" s="133">
        <f t="shared" si="109"/>
        <v>0</v>
      </c>
      <c r="AJ95" s="133">
        <f t="shared" si="109"/>
        <v>0</v>
      </c>
      <c r="AK95" s="133">
        <f t="shared" si="109"/>
        <v>0</v>
      </c>
      <c r="AM95" s="133">
        <f t="shared" si="110"/>
        <v>0</v>
      </c>
      <c r="AN95" s="133">
        <f t="shared" si="110"/>
        <v>0</v>
      </c>
      <c r="AO95" s="133">
        <f t="shared" si="110"/>
        <v>0</v>
      </c>
      <c r="AP95" s="133">
        <f t="shared" si="110"/>
        <v>0</v>
      </c>
      <c r="AQ95" s="133">
        <f t="shared" si="110"/>
        <v>0</v>
      </c>
    </row>
    <row r="96" spans="1:43" x14ac:dyDescent="0.2">
      <c r="A96" s="87">
        <v>36982</v>
      </c>
      <c r="B96" s="197"/>
      <c r="D96" s="197"/>
      <c r="E96" s="199">
        <f t="shared" si="101"/>
        <v>0</v>
      </c>
      <c r="F96" s="127"/>
      <c r="G96" s="203">
        <v>-0.15</v>
      </c>
      <c r="H96" s="128">
        <v>2</v>
      </c>
      <c r="I96" s="129">
        <v>2.2999999999999998</v>
      </c>
      <c r="J96" s="128">
        <f t="shared" si="102"/>
        <v>3.9049999999999998</v>
      </c>
      <c r="K96" s="130">
        <v>0</v>
      </c>
      <c r="L96" s="130">
        <f t="shared" si="111"/>
        <v>0.435</v>
      </c>
      <c r="M96" s="131">
        <f t="shared" si="103"/>
        <v>0</v>
      </c>
      <c r="N96" s="131">
        <f t="shared" si="103"/>
        <v>0</v>
      </c>
      <c r="O96" s="131">
        <f t="shared" si="103"/>
        <v>0</v>
      </c>
      <c r="P96" s="131">
        <f t="shared" si="103"/>
        <v>0</v>
      </c>
      <c r="Q96" s="131">
        <f t="shared" si="103"/>
        <v>0</v>
      </c>
      <c r="R96" s="132"/>
      <c r="S96" s="133">
        <f t="shared" si="104"/>
        <v>0</v>
      </c>
      <c r="T96" s="133">
        <f t="shared" si="104"/>
        <v>0</v>
      </c>
      <c r="U96" s="134">
        <f t="shared" si="105"/>
        <v>0</v>
      </c>
      <c r="V96" s="134">
        <f t="shared" si="106"/>
        <v>0</v>
      </c>
      <c r="W96" s="135"/>
      <c r="X96" s="136">
        <f t="shared" si="112"/>
        <v>6.8834971958648017E-2</v>
      </c>
      <c r="Y96" s="137">
        <f t="shared" ca="1" si="107"/>
        <v>209</v>
      </c>
      <c r="AA96" s="133">
        <f t="shared" si="108"/>
        <v>0</v>
      </c>
      <c r="AB96" s="133">
        <f t="shared" si="108"/>
        <v>0</v>
      </c>
      <c r="AC96" s="133">
        <f t="shared" si="108"/>
        <v>0</v>
      </c>
      <c r="AD96" s="133">
        <f t="shared" si="108"/>
        <v>0</v>
      </c>
      <c r="AE96" s="133">
        <f t="shared" si="108"/>
        <v>0</v>
      </c>
      <c r="AG96" s="133">
        <f t="shared" si="109"/>
        <v>0</v>
      </c>
      <c r="AH96" s="133">
        <f t="shared" si="109"/>
        <v>0</v>
      </c>
      <c r="AI96" s="133">
        <f t="shared" si="109"/>
        <v>0</v>
      </c>
      <c r="AJ96" s="133">
        <f t="shared" si="109"/>
        <v>0</v>
      </c>
      <c r="AK96" s="133">
        <f t="shared" si="109"/>
        <v>0</v>
      </c>
      <c r="AM96" s="133">
        <f t="shared" si="110"/>
        <v>0</v>
      </c>
      <c r="AN96" s="133">
        <f t="shared" si="110"/>
        <v>0</v>
      </c>
      <c r="AO96" s="133">
        <f t="shared" si="110"/>
        <v>0</v>
      </c>
      <c r="AP96" s="133">
        <f t="shared" si="110"/>
        <v>0</v>
      </c>
      <c r="AQ96" s="133">
        <f t="shared" si="110"/>
        <v>0</v>
      </c>
    </row>
    <row r="97" spans="1:43" x14ac:dyDescent="0.2">
      <c r="A97" s="87">
        <v>37012</v>
      </c>
      <c r="B97" s="197"/>
      <c r="D97" s="197"/>
      <c r="E97" s="199">
        <f t="shared" si="101"/>
        <v>0</v>
      </c>
      <c r="F97" s="127"/>
      <c r="G97" s="203">
        <v>-0.14499999999999999</v>
      </c>
      <c r="H97" s="128">
        <v>2</v>
      </c>
      <c r="I97" s="129">
        <v>2.2999999999999998</v>
      </c>
      <c r="J97" s="128">
        <f t="shared" si="102"/>
        <v>3.8050000000000002</v>
      </c>
      <c r="K97" s="130">
        <v>0</v>
      </c>
      <c r="L97" s="130">
        <f t="shared" si="111"/>
        <v>0.4</v>
      </c>
      <c r="M97" s="131">
        <f t="shared" si="103"/>
        <v>0</v>
      </c>
      <c r="N97" s="131">
        <f t="shared" si="103"/>
        <v>0</v>
      </c>
      <c r="O97" s="131">
        <f t="shared" si="103"/>
        <v>0</v>
      </c>
      <c r="P97" s="131">
        <f t="shared" si="103"/>
        <v>0</v>
      </c>
      <c r="Q97" s="131">
        <f t="shared" si="103"/>
        <v>0</v>
      </c>
      <c r="R97" s="132"/>
      <c r="S97" s="133">
        <f t="shared" si="104"/>
        <v>0</v>
      </c>
      <c r="T97" s="133">
        <f t="shared" si="104"/>
        <v>0</v>
      </c>
      <c r="U97" s="134">
        <f t="shared" si="105"/>
        <v>0</v>
      </c>
      <c r="V97" s="134">
        <f t="shared" si="106"/>
        <v>0</v>
      </c>
      <c r="W97" s="135"/>
      <c r="X97" s="136">
        <f t="shared" si="112"/>
        <v>6.8844146311537027E-2</v>
      </c>
      <c r="Y97" s="137">
        <f t="shared" ca="1" si="107"/>
        <v>238</v>
      </c>
      <c r="AA97" s="133">
        <f t="shared" si="108"/>
        <v>0</v>
      </c>
      <c r="AB97" s="133">
        <f t="shared" si="108"/>
        <v>0</v>
      </c>
      <c r="AC97" s="133">
        <f t="shared" si="108"/>
        <v>0</v>
      </c>
      <c r="AD97" s="133">
        <f t="shared" si="108"/>
        <v>0</v>
      </c>
      <c r="AE97" s="133">
        <f t="shared" si="108"/>
        <v>0</v>
      </c>
      <c r="AG97" s="133">
        <f t="shared" si="109"/>
        <v>0</v>
      </c>
      <c r="AH97" s="133">
        <f t="shared" si="109"/>
        <v>0</v>
      </c>
      <c r="AI97" s="133">
        <f t="shared" si="109"/>
        <v>0</v>
      </c>
      <c r="AJ97" s="133">
        <f t="shared" si="109"/>
        <v>0</v>
      </c>
      <c r="AK97" s="133">
        <f t="shared" si="109"/>
        <v>0</v>
      </c>
      <c r="AM97" s="133">
        <f t="shared" si="110"/>
        <v>0</v>
      </c>
      <c r="AN97" s="133">
        <f t="shared" si="110"/>
        <v>0</v>
      </c>
      <c r="AO97" s="133">
        <f t="shared" si="110"/>
        <v>0</v>
      </c>
      <c r="AP97" s="133">
        <f t="shared" si="110"/>
        <v>0</v>
      </c>
      <c r="AQ97" s="133">
        <f t="shared" si="110"/>
        <v>0</v>
      </c>
    </row>
    <row r="98" spans="1:43" x14ac:dyDescent="0.2">
      <c r="A98" s="87">
        <v>37043</v>
      </c>
      <c r="B98" s="197"/>
      <c r="D98" s="197"/>
      <c r="E98" s="199">
        <f t="shared" si="101"/>
        <v>0</v>
      </c>
      <c r="F98" s="127"/>
      <c r="G98" s="203">
        <v>-0.14000000000000001</v>
      </c>
      <c r="H98" s="128">
        <v>2</v>
      </c>
      <c r="I98" s="129">
        <v>2.2999999999999998</v>
      </c>
      <c r="J98" s="128">
        <f t="shared" si="102"/>
        <v>3.7949999999999999</v>
      </c>
      <c r="K98" s="130">
        <v>0</v>
      </c>
      <c r="L98" s="130">
        <f t="shared" si="111"/>
        <v>0.39500000000000002</v>
      </c>
      <c r="M98" s="131">
        <f t="shared" si="103"/>
        <v>0</v>
      </c>
      <c r="N98" s="131">
        <f t="shared" si="103"/>
        <v>0</v>
      </c>
      <c r="O98" s="131">
        <f t="shared" si="103"/>
        <v>0</v>
      </c>
      <c r="P98" s="131">
        <f t="shared" si="103"/>
        <v>0</v>
      </c>
      <c r="Q98" s="131">
        <f t="shared" si="103"/>
        <v>0</v>
      </c>
      <c r="R98" s="132"/>
      <c r="S98" s="133">
        <f t="shared" si="104"/>
        <v>0</v>
      </c>
      <c r="T98" s="133">
        <f t="shared" si="104"/>
        <v>0</v>
      </c>
      <c r="U98" s="134">
        <f t="shared" si="105"/>
        <v>0</v>
      </c>
      <c r="V98" s="134">
        <f t="shared" si="106"/>
        <v>0</v>
      </c>
      <c r="W98" s="135"/>
      <c r="X98" s="136">
        <f t="shared" si="112"/>
        <v>6.8853626476217011E-2</v>
      </c>
      <c r="Y98" s="137">
        <f t="shared" ca="1" si="107"/>
        <v>271</v>
      </c>
      <c r="AA98" s="133">
        <f t="shared" si="108"/>
        <v>0</v>
      </c>
      <c r="AB98" s="133">
        <f t="shared" si="108"/>
        <v>0</v>
      </c>
      <c r="AC98" s="133">
        <f t="shared" si="108"/>
        <v>0</v>
      </c>
      <c r="AD98" s="133">
        <f t="shared" si="108"/>
        <v>0</v>
      </c>
      <c r="AE98" s="133">
        <f t="shared" si="108"/>
        <v>0</v>
      </c>
      <c r="AG98" s="133">
        <f t="shared" si="109"/>
        <v>0</v>
      </c>
      <c r="AH98" s="133">
        <f t="shared" si="109"/>
        <v>0</v>
      </c>
      <c r="AI98" s="133">
        <f t="shared" si="109"/>
        <v>0</v>
      </c>
      <c r="AJ98" s="133">
        <f t="shared" si="109"/>
        <v>0</v>
      </c>
      <c r="AK98" s="133">
        <f t="shared" si="109"/>
        <v>0</v>
      </c>
      <c r="AM98" s="133">
        <f t="shared" si="110"/>
        <v>0</v>
      </c>
      <c r="AN98" s="133">
        <f t="shared" si="110"/>
        <v>0</v>
      </c>
      <c r="AO98" s="133">
        <f t="shared" si="110"/>
        <v>0</v>
      </c>
      <c r="AP98" s="133">
        <f t="shared" si="110"/>
        <v>0</v>
      </c>
      <c r="AQ98" s="133">
        <f t="shared" si="110"/>
        <v>0</v>
      </c>
    </row>
    <row r="99" spans="1:43" x14ac:dyDescent="0.2">
      <c r="A99" s="126"/>
      <c r="B99" s="197"/>
      <c r="F99" s="127"/>
      <c r="G99" s="203"/>
      <c r="H99" s="128"/>
      <c r="I99" s="129"/>
      <c r="J99" s="128"/>
      <c r="K99" s="130"/>
      <c r="L99" s="130"/>
      <c r="M99" s="131"/>
      <c r="N99" s="131"/>
      <c r="O99" s="131"/>
      <c r="P99" s="131"/>
      <c r="Q99" s="131"/>
      <c r="R99" s="132"/>
      <c r="S99" s="133"/>
      <c r="T99" s="133"/>
      <c r="U99" s="134"/>
      <c r="V99" s="134"/>
      <c r="W99" s="135"/>
      <c r="X99" s="136"/>
      <c r="Y99" s="137"/>
    </row>
    <row r="100" spans="1:43" x14ac:dyDescent="0.2">
      <c r="A100" s="87">
        <v>36739</v>
      </c>
      <c r="B100" s="197"/>
      <c r="C100" s="188">
        <v>2500</v>
      </c>
      <c r="D100" s="197">
        <v>31</v>
      </c>
      <c r="E100" s="199">
        <f t="shared" ref="E100:E110" si="113">(M100-B100)*F100*10000</f>
        <v>0</v>
      </c>
      <c r="F100" s="127"/>
      <c r="G100" s="203">
        <v>-0.75249999999999995</v>
      </c>
      <c r="H100" s="128">
        <v>1</v>
      </c>
      <c r="I100" s="129">
        <f t="shared" ref="I100:I110" si="114">I112+callchg</f>
        <v>3.85</v>
      </c>
      <c r="J100" s="128" t="e">
        <f t="shared" ref="J100:J110" si="115">VLOOKUP($A100,PARAMS,2,FALSE)+G100</f>
        <v>#N/A</v>
      </c>
      <c r="K100" s="130">
        <v>0</v>
      </c>
      <c r="L100" s="130" t="e">
        <f t="shared" ref="L100:L122" si="116">VLOOKUP($A100,PARAMS,3,FALSE)+K100</f>
        <v>#N/A</v>
      </c>
      <c r="M100" s="131">
        <f t="shared" ref="M100:Q115" si="117">IF(ISNUMBER($F100),bsd(M$2,$H100,$J100,$I100,$Y100,$L100,$X100,0.2),0)</f>
        <v>0</v>
      </c>
      <c r="N100" s="131">
        <f t="shared" si="117"/>
        <v>0</v>
      </c>
      <c r="O100" s="131">
        <f t="shared" si="117"/>
        <v>0</v>
      </c>
      <c r="P100" s="131">
        <f t="shared" si="117"/>
        <v>0</v>
      </c>
      <c r="Q100" s="131">
        <f t="shared" si="117"/>
        <v>0</v>
      </c>
      <c r="R100" s="132"/>
      <c r="S100" s="133">
        <f t="shared" ref="S100:T110" si="118">IF(ISNUMBER($A100),$F100*N100,0)</f>
        <v>0</v>
      </c>
      <c r="T100" s="133">
        <f t="shared" si="118"/>
        <v>0</v>
      </c>
      <c r="U100" s="134">
        <f t="shared" ref="U100:U110" si="119">IF(ISNUMBER($A100),$F100*P100*10000,0)</f>
        <v>0</v>
      </c>
      <c r="V100" s="134">
        <f t="shared" ref="V100:V110" si="120">IF(ISNUMBER($A100),$F100*Q100*-10000,0)</f>
        <v>0</v>
      </c>
      <c r="W100" s="135"/>
      <c r="X100" s="136" t="e">
        <f t="shared" ref="X100:X122" si="121">VLOOKUP($A100,PARAMS,7,FALSE)</f>
        <v>#N/A</v>
      </c>
      <c r="Y100" s="137" t="e">
        <f t="shared" ref="Y100:Y110" ca="1" si="122">IF(ISNUMBER(G100),VLOOKUP($A100,PARAMS,8,FALSE),VLOOKUP($A100,PARAMS,4,FALSE))-TODAY()</f>
        <v>#N/A</v>
      </c>
      <c r="AA100" s="133">
        <f t="shared" ref="AA100:AE115" si="123">IF($E100=AA$2,$S100,0)</f>
        <v>0</v>
      </c>
      <c r="AB100" s="133">
        <f t="shared" si="123"/>
        <v>0</v>
      </c>
      <c r="AC100" s="133">
        <f t="shared" si="123"/>
        <v>0</v>
      </c>
      <c r="AD100" s="133">
        <f t="shared" si="123"/>
        <v>0</v>
      </c>
      <c r="AE100" s="133">
        <f t="shared" si="123"/>
        <v>0</v>
      </c>
      <c r="AG100" s="133">
        <f t="shared" ref="AG100:AK115" si="124">IF($E100=AG$2,$T100,0)</f>
        <v>0</v>
      </c>
      <c r="AH100" s="133">
        <f t="shared" si="124"/>
        <v>0</v>
      </c>
      <c r="AI100" s="133">
        <f t="shared" si="124"/>
        <v>0</v>
      </c>
      <c r="AJ100" s="133">
        <f t="shared" si="124"/>
        <v>0</v>
      </c>
      <c r="AK100" s="133">
        <f t="shared" si="124"/>
        <v>0</v>
      </c>
      <c r="AM100" s="133">
        <f t="shared" ref="AM100:AQ115" si="125">IF($E100=AM$2,$U100,0)</f>
        <v>0</v>
      </c>
      <c r="AN100" s="133">
        <f t="shared" si="125"/>
        <v>0</v>
      </c>
      <c r="AO100" s="133">
        <f t="shared" si="125"/>
        <v>0</v>
      </c>
      <c r="AP100" s="133">
        <f t="shared" si="125"/>
        <v>0</v>
      </c>
      <c r="AQ100" s="133">
        <f t="shared" si="125"/>
        <v>0</v>
      </c>
    </row>
    <row r="101" spans="1:43" x14ac:dyDescent="0.2">
      <c r="A101" s="87">
        <v>36770</v>
      </c>
      <c r="B101" s="197"/>
      <c r="C101" s="188">
        <v>2500</v>
      </c>
      <c r="D101" s="197">
        <v>30</v>
      </c>
      <c r="E101" s="199">
        <f t="shared" si="113"/>
        <v>0</v>
      </c>
      <c r="F101" s="127"/>
      <c r="G101" s="203">
        <v>-0.65749999999999997</v>
      </c>
      <c r="H101" s="128">
        <v>1</v>
      </c>
      <c r="I101" s="129">
        <f t="shared" si="114"/>
        <v>3.85</v>
      </c>
      <c r="J101" s="128" t="e">
        <f t="shared" si="115"/>
        <v>#N/A</v>
      </c>
      <c r="K101" s="130">
        <v>0</v>
      </c>
      <c r="L101" s="130" t="e">
        <f t="shared" si="116"/>
        <v>#N/A</v>
      </c>
      <c r="M101" s="131">
        <f t="shared" si="117"/>
        <v>0</v>
      </c>
      <c r="N101" s="131">
        <f t="shared" si="117"/>
        <v>0</v>
      </c>
      <c r="O101" s="131">
        <f t="shared" si="117"/>
        <v>0</v>
      </c>
      <c r="P101" s="131">
        <f t="shared" si="117"/>
        <v>0</v>
      </c>
      <c r="Q101" s="131">
        <f t="shared" si="117"/>
        <v>0</v>
      </c>
      <c r="R101" s="132"/>
      <c r="S101" s="133">
        <f t="shared" si="118"/>
        <v>0</v>
      </c>
      <c r="T101" s="133">
        <f t="shared" si="118"/>
        <v>0</v>
      </c>
      <c r="U101" s="134">
        <f t="shared" si="119"/>
        <v>0</v>
      </c>
      <c r="V101" s="134">
        <f t="shared" si="120"/>
        <v>0</v>
      </c>
      <c r="W101" s="135"/>
      <c r="X101" s="136" t="e">
        <f t="shared" si="121"/>
        <v>#N/A</v>
      </c>
      <c r="Y101" s="137" t="e">
        <f t="shared" ca="1" si="122"/>
        <v>#N/A</v>
      </c>
      <c r="AA101" s="133">
        <f t="shared" si="123"/>
        <v>0</v>
      </c>
      <c r="AB101" s="133">
        <f t="shared" si="123"/>
        <v>0</v>
      </c>
      <c r="AC101" s="133">
        <f t="shared" si="123"/>
        <v>0</v>
      </c>
      <c r="AD101" s="133">
        <f t="shared" si="123"/>
        <v>0</v>
      </c>
      <c r="AE101" s="133">
        <f t="shared" si="123"/>
        <v>0</v>
      </c>
      <c r="AG101" s="133">
        <f t="shared" si="124"/>
        <v>0</v>
      </c>
      <c r="AH101" s="133">
        <f t="shared" si="124"/>
        <v>0</v>
      </c>
      <c r="AI101" s="133">
        <f t="shared" si="124"/>
        <v>0</v>
      </c>
      <c r="AJ101" s="133">
        <f t="shared" si="124"/>
        <v>0</v>
      </c>
      <c r="AK101" s="133">
        <f t="shared" si="124"/>
        <v>0</v>
      </c>
      <c r="AM101" s="133">
        <f t="shared" si="125"/>
        <v>0</v>
      </c>
      <c r="AN101" s="133">
        <f t="shared" si="125"/>
        <v>0</v>
      </c>
      <c r="AO101" s="133">
        <f t="shared" si="125"/>
        <v>0</v>
      </c>
      <c r="AP101" s="133">
        <f t="shared" si="125"/>
        <v>0</v>
      </c>
      <c r="AQ101" s="133">
        <f t="shared" si="125"/>
        <v>0</v>
      </c>
    </row>
    <row r="102" spans="1:43" x14ac:dyDescent="0.2">
      <c r="A102" s="87">
        <v>36800</v>
      </c>
      <c r="B102" s="197"/>
      <c r="C102" s="188">
        <v>2500</v>
      </c>
      <c r="D102" s="197">
        <v>31</v>
      </c>
      <c r="E102" s="199">
        <f t="shared" si="113"/>
        <v>0</v>
      </c>
      <c r="F102" s="127"/>
      <c r="G102" s="203">
        <v>-0.61750000000000005</v>
      </c>
      <c r="H102" s="128">
        <v>1</v>
      </c>
      <c r="I102" s="129">
        <f t="shared" si="114"/>
        <v>3.85</v>
      </c>
      <c r="J102" s="128">
        <f t="shared" si="115"/>
        <v>4.1645000000000003</v>
      </c>
      <c r="K102" s="130">
        <v>0</v>
      </c>
      <c r="L102" s="130">
        <f t="shared" si="116"/>
        <v>0.54</v>
      </c>
      <c r="M102" s="131">
        <f t="shared" si="117"/>
        <v>0</v>
      </c>
      <c r="N102" s="131">
        <f t="shared" si="117"/>
        <v>0</v>
      </c>
      <c r="O102" s="131">
        <f t="shared" si="117"/>
        <v>0</v>
      </c>
      <c r="P102" s="131">
        <f t="shared" si="117"/>
        <v>0</v>
      </c>
      <c r="Q102" s="131">
        <f t="shared" si="117"/>
        <v>0</v>
      </c>
      <c r="R102" s="132"/>
      <c r="S102" s="133">
        <f t="shared" si="118"/>
        <v>0</v>
      </c>
      <c r="T102" s="133">
        <f t="shared" si="118"/>
        <v>0</v>
      </c>
      <c r="U102" s="134">
        <f t="shared" si="119"/>
        <v>0</v>
      </c>
      <c r="V102" s="134">
        <f t="shared" si="120"/>
        <v>0</v>
      </c>
      <c r="W102" s="135"/>
      <c r="X102" s="136">
        <f t="shared" si="121"/>
        <v>6.7998663678555019E-2</v>
      </c>
      <c r="Y102" s="137">
        <f t="shared" ca="1" si="122"/>
        <v>27</v>
      </c>
      <c r="AA102" s="133">
        <f t="shared" si="123"/>
        <v>0</v>
      </c>
      <c r="AB102" s="133">
        <f t="shared" si="123"/>
        <v>0</v>
      </c>
      <c r="AC102" s="133">
        <f t="shared" si="123"/>
        <v>0</v>
      </c>
      <c r="AD102" s="133">
        <f t="shared" si="123"/>
        <v>0</v>
      </c>
      <c r="AE102" s="133">
        <f t="shared" si="123"/>
        <v>0</v>
      </c>
      <c r="AG102" s="133">
        <f t="shared" si="124"/>
        <v>0</v>
      </c>
      <c r="AH102" s="133">
        <f t="shared" si="124"/>
        <v>0</v>
      </c>
      <c r="AI102" s="133">
        <f t="shared" si="124"/>
        <v>0</v>
      </c>
      <c r="AJ102" s="133">
        <f t="shared" si="124"/>
        <v>0</v>
      </c>
      <c r="AK102" s="133">
        <f t="shared" si="124"/>
        <v>0</v>
      </c>
      <c r="AM102" s="133">
        <f t="shared" si="125"/>
        <v>0</v>
      </c>
      <c r="AN102" s="133">
        <f t="shared" si="125"/>
        <v>0</v>
      </c>
      <c r="AO102" s="133">
        <f t="shared" si="125"/>
        <v>0</v>
      </c>
      <c r="AP102" s="133">
        <f t="shared" si="125"/>
        <v>0</v>
      </c>
      <c r="AQ102" s="133">
        <f t="shared" si="125"/>
        <v>0</v>
      </c>
    </row>
    <row r="103" spans="1:43" x14ac:dyDescent="0.2">
      <c r="A103" s="87">
        <v>36831</v>
      </c>
      <c r="B103" s="197"/>
      <c r="C103" s="188">
        <v>2500</v>
      </c>
      <c r="D103" s="197">
        <v>30</v>
      </c>
      <c r="E103" s="199">
        <f t="shared" si="113"/>
        <v>0</v>
      </c>
      <c r="F103" s="127"/>
      <c r="G103" s="203">
        <v>-0.38500000000000001</v>
      </c>
      <c r="H103" s="128">
        <v>1</v>
      </c>
      <c r="I103" s="129">
        <f t="shared" si="114"/>
        <v>3.85</v>
      </c>
      <c r="J103" s="128">
        <f t="shared" si="115"/>
        <v>4.4550000000000001</v>
      </c>
      <c r="K103" s="130">
        <v>0</v>
      </c>
      <c r="L103" s="130">
        <f t="shared" si="116"/>
        <v>0.55999999999999994</v>
      </c>
      <c r="M103" s="131">
        <f t="shared" si="117"/>
        <v>0</v>
      </c>
      <c r="N103" s="131">
        <f t="shared" si="117"/>
        <v>0</v>
      </c>
      <c r="O103" s="131">
        <f t="shared" si="117"/>
        <v>0</v>
      </c>
      <c r="P103" s="131">
        <f t="shared" si="117"/>
        <v>0</v>
      </c>
      <c r="Q103" s="131">
        <f t="shared" si="117"/>
        <v>0</v>
      </c>
      <c r="R103" s="132"/>
      <c r="S103" s="133">
        <f t="shared" si="118"/>
        <v>0</v>
      </c>
      <c r="T103" s="133">
        <f t="shared" si="118"/>
        <v>0</v>
      </c>
      <c r="U103" s="134">
        <f t="shared" si="119"/>
        <v>0</v>
      </c>
      <c r="V103" s="134">
        <f t="shared" si="120"/>
        <v>0</v>
      </c>
      <c r="W103" s="135"/>
      <c r="X103" s="136">
        <f t="shared" si="121"/>
        <v>6.8040372818879022E-2</v>
      </c>
      <c r="Y103" s="137">
        <f t="shared" ca="1" si="122"/>
        <v>57</v>
      </c>
      <c r="AA103" s="133">
        <f t="shared" si="123"/>
        <v>0</v>
      </c>
      <c r="AB103" s="133">
        <f t="shared" si="123"/>
        <v>0</v>
      </c>
      <c r="AC103" s="133">
        <f t="shared" si="123"/>
        <v>0</v>
      </c>
      <c r="AD103" s="133">
        <f t="shared" si="123"/>
        <v>0</v>
      </c>
      <c r="AE103" s="133">
        <f t="shared" si="123"/>
        <v>0</v>
      </c>
      <c r="AG103" s="133">
        <f t="shared" si="124"/>
        <v>0</v>
      </c>
      <c r="AH103" s="133">
        <f t="shared" si="124"/>
        <v>0</v>
      </c>
      <c r="AI103" s="133">
        <f t="shared" si="124"/>
        <v>0</v>
      </c>
      <c r="AJ103" s="133">
        <f t="shared" si="124"/>
        <v>0</v>
      </c>
      <c r="AK103" s="133">
        <f t="shared" si="124"/>
        <v>0</v>
      </c>
      <c r="AM103" s="133">
        <f t="shared" si="125"/>
        <v>0</v>
      </c>
      <c r="AN103" s="133">
        <f t="shared" si="125"/>
        <v>0</v>
      </c>
      <c r="AO103" s="133">
        <f t="shared" si="125"/>
        <v>0</v>
      </c>
      <c r="AP103" s="133">
        <f t="shared" si="125"/>
        <v>0</v>
      </c>
      <c r="AQ103" s="133">
        <f t="shared" si="125"/>
        <v>0</v>
      </c>
    </row>
    <row r="104" spans="1:43" x14ac:dyDescent="0.2">
      <c r="A104" s="87">
        <v>36861</v>
      </c>
      <c r="B104" s="197"/>
      <c r="C104" s="188">
        <v>2500</v>
      </c>
      <c r="D104" s="197">
        <v>31</v>
      </c>
      <c r="E104" s="199">
        <f t="shared" si="113"/>
        <v>0</v>
      </c>
      <c r="F104" s="127"/>
      <c r="G104" s="203">
        <v>-0.36</v>
      </c>
      <c r="H104" s="128">
        <v>1</v>
      </c>
      <c r="I104" s="129">
        <f t="shared" si="114"/>
        <v>3.85</v>
      </c>
      <c r="J104" s="128">
        <f t="shared" si="115"/>
        <v>4.55</v>
      </c>
      <c r="K104" s="130">
        <v>0</v>
      </c>
      <c r="L104" s="130">
        <f t="shared" si="116"/>
        <v>0.59</v>
      </c>
      <c r="M104" s="131">
        <f t="shared" si="117"/>
        <v>0</v>
      </c>
      <c r="N104" s="131">
        <f t="shared" si="117"/>
        <v>0</v>
      </c>
      <c r="O104" s="131">
        <f t="shared" si="117"/>
        <v>0</v>
      </c>
      <c r="P104" s="131">
        <f t="shared" si="117"/>
        <v>0</v>
      </c>
      <c r="Q104" s="131">
        <f t="shared" si="117"/>
        <v>0</v>
      </c>
      <c r="R104" s="132"/>
      <c r="S104" s="133">
        <f t="shared" si="118"/>
        <v>0</v>
      </c>
      <c r="T104" s="133">
        <f t="shared" si="118"/>
        <v>0</v>
      </c>
      <c r="U104" s="134">
        <f t="shared" si="119"/>
        <v>0</v>
      </c>
      <c r="V104" s="134">
        <f t="shared" si="120"/>
        <v>0</v>
      </c>
      <c r="W104" s="135"/>
      <c r="X104" s="136">
        <f t="shared" si="121"/>
        <v>6.8247886953399006E-2</v>
      </c>
      <c r="Y104" s="137">
        <f t="shared" ca="1" si="122"/>
        <v>89</v>
      </c>
      <c r="AA104" s="133">
        <f t="shared" si="123"/>
        <v>0</v>
      </c>
      <c r="AB104" s="133">
        <f t="shared" si="123"/>
        <v>0</v>
      </c>
      <c r="AC104" s="133">
        <f t="shared" si="123"/>
        <v>0</v>
      </c>
      <c r="AD104" s="133">
        <f t="shared" si="123"/>
        <v>0</v>
      </c>
      <c r="AE104" s="133">
        <f t="shared" si="123"/>
        <v>0</v>
      </c>
      <c r="AG104" s="133">
        <f t="shared" si="124"/>
        <v>0</v>
      </c>
      <c r="AH104" s="133">
        <f t="shared" si="124"/>
        <v>0</v>
      </c>
      <c r="AI104" s="133">
        <f t="shared" si="124"/>
        <v>0</v>
      </c>
      <c r="AJ104" s="133">
        <f t="shared" si="124"/>
        <v>0</v>
      </c>
      <c r="AK104" s="133">
        <f t="shared" si="124"/>
        <v>0</v>
      </c>
      <c r="AM104" s="133">
        <f t="shared" si="125"/>
        <v>0</v>
      </c>
      <c r="AN104" s="133">
        <f t="shared" si="125"/>
        <v>0</v>
      </c>
      <c r="AO104" s="133">
        <f t="shared" si="125"/>
        <v>0</v>
      </c>
      <c r="AP104" s="133">
        <f t="shared" si="125"/>
        <v>0</v>
      </c>
      <c r="AQ104" s="133">
        <f t="shared" si="125"/>
        <v>0</v>
      </c>
    </row>
    <row r="105" spans="1:43" x14ac:dyDescent="0.2">
      <c r="A105" s="87">
        <v>36892</v>
      </c>
      <c r="B105" s="197"/>
      <c r="C105" s="188">
        <v>2500</v>
      </c>
      <c r="D105" s="197">
        <v>31</v>
      </c>
      <c r="E105" s="199">
        <f t="shared" si="113"/>
        <v>0</v>
      </c>
      <c r="F105" s="127"/>
      <c r="G105" s="203">
        <v>-0.36</v>
      </c>
      <c r="H105" s="128">
        <v>1</v>
      </c>
      <c r="I105" s="129">
        <f t="shared" si="114"/>
        <v>3.85</v>
      </c>
      <c r="J105" s="128">
        <f t="shared" si="115"/>
        <v>4.4899999999999993</v>
      </c>
      <c r="K105" s="130">
        <v>0</v>
      </c>
      <c r="L105" s="130">
        <f t="shared" si="116"/>
        <v>0.6</v>
      </c>
      <c r="M105" s="131">
        <f t="shared" si="117"/>
        <v>0</v>
      </c>
      <c r="N105" s="131">
        <f t="shared" si="117"/>
        <v>0</v>
      </c>
      <c r="O105" s="131">
        <f t="shared" si="117"/>
        <v>0</v>
      </c>
      <c r="P105" s="131">
        <f t="shared" si="117"/>
        <v>0</v>
      </c>
      <c r="Q105" s="131">
        <f t="shared" si="117"/>
        <v>0</v>
      </c>
      <c r="R105" s="132"/>
      <c r="S105" s="133">
        <f t="shared" si="118"/>
        <v>0</v>
      </c>
      <c r="T105" s="133">
        <f t="shared" si="118"/>
        <v>0</v>
      </c>
      <c r="U105" s="134">
        <f t="shared" si="119"/>
        <v>0</v>
      </c>
      <c r="V105" s="134">
        <f t="shared" si="120"/>
        <v>0</v>
      </c>
      <c r="W105" s="135"/>
      <c r="X105" s="136">
        <f t="shared" si="121"/>
        <v>6.8245902043498008E-2</v>
      </c>
      <c r="Y105" s="137">
        <f t="shared" ca="1" si="122"/>
        <v>118</v>
      </c>
      <c r="AA105" s="133">
        <f t="shared" si="123"/>
        <v>0</v>
      </c>
      <c r="AB105" s="133">
        <f t="shared" si="123"/>
        <v>0</v>
      </c>
      <c r="AC105" s="133">
        <f t="shared" si="123"/>
        <v>0</v>
      </c>
      <c r="AD105" s="133">
        <f t="shared" si="123"/>
        <v>0</v>
      </c>
      <c r="AE105" s="133">
        <f t="shared" si="123"/>
        <v>0</v>
      </c>
      <c r="AG105" s="133">
        <f t="shared" si="124"/>
        <v>0</v>
      </c>
      <c r="AH105" s="133">
        <f t="shared" si="124"/>
        <v>0</v>
      </c>
      <c r="AI105" s="133">
        <f t="shared" si="124"/>
        <v>0</v>
      </c>
      <c r="AJ105" s="133">
        <f t="shared" si="124"/>
        <v>0</v>
      </c>
      <c r="AK105" s="133">
        <f t="shared" si="124"/>
        <v>0</v>
      </c>
      <c r="AM105" s="133">
        <f t="shared" si="125"/>
        <v>0</v>
      </c>
      <c r="AN105" s="133">
        <f t="shared" si="125"/>
        <v>0</v>
      </c>
      <c r="AO105" s="133">
        <f t="shared" si="125"/>
        <v>0</v>
      </c>
      <c r="AP105" s="133">
        <f t="shared" si="125"/>
        <v>0</v>
      </c>
      <c r="AQ105" s="133">
        <f t="shared" si="125"/>
        <v>0</v>
      </c>
    </row>
    <row r="106" spans="1:43" x14ac:dyDescent="0.2">
      <c r="A106" s="87">
        <v>36923</v>
      </c>
      <c r="B106" s="197"/>
      <c r="C106" s="188">
        <v>2500</v>
      </c>
      <c r="D106" s="197">
        <v>28</v>
      </c>
      <c r="E106" s="199">
        <f t="shared" si="113"/>
        <v>0</v>
      </c>
      <c r="F106" s="127"/>
      <c r="G106" s="203">
        <v>-0.38500000000000001</v>
      </c>
      <c r="H106" s="128">
        <v>1</v>
      </c>
      <c r="I106" s="129">
        <f t="shared" si="114"/>
        <v>3.85</v>
      </c>
      <c r="J106" s="128">
        <f t="shared" si="115"/>
        <v>4.1950000000000003</v>
      </c>
      <c r="K106" s="130">
        <v>0</v>
      </c>
      <c r="L106" s="130">
        <f t="shared" si="116"/>
        <v>0.59250000000000003</v>
      </c>
      <c r="M106" s="131">
        <f t="shared" si="117"/>
        <v>0</v>
      </c>
      <c r="N106" s="131">
        <f t="shared" si="117"/>
        <v>0</v>
      </c>
      <c r="O106" s="131">
        <f t="shared" si="117"/>
        <v>0</v>
      </c>
      <c r="P106" s="131">
        <f t="shared" si="117"/>
        <v>0</v>
      </c>
      <c r="Q106" s="131">
        <f t="shared" si="117"/>
        <v>0</v>
      </c>
      <c r="R106" s="132"/>
      <c r="S106" s="133">
        <f t="shared" si="118"/>
        <v>0</v>
      </c>
      <c r="T106" s="133">
        <f t="shared" si="118"/>
        <v>0</v>
      </c>
      <c r="U106" s="134">
        <f t="shared" si="119"/>
        <v>0</v>
      </c>
      <c r="V106" s="134">
        <f t="shared" si="120"/>
        <v>0</v>
      </c>
      <c r="W106" s="135"/>
      <c r="X106" s="136">
        <f t="shared" si="121"/>
        <v>6.8477342037279024E-2</v>
      </c>
      <c r="Y106" s="137">
        <f t="shared" ca="1" si="122"/>
        <v>151</v>
      </c>
      <c r="AA106" s="133">
        <f t="shared" si="123"/>
        <v>0</v>
      </c>
      <c r="AB106" s="133">
        <f t="shared" si="123"/>
        <v>0</v>
      </c>
      <c r="AC106" s="133">
        <f t="shared" si="123"/>
        <v>0</v>
      </c>
      <c r="AD106" s="133">
        <f t="shared" si="123"/>
        <v>0</v>
      </c>
      <c r="AE106" s="133">
        <f t="shared" si="123"/>
        <v>0</v>
      </c>
      <c r="AG106" s="133">
        <f t="shared" si="124"/>
        <v>0</v>
      </c>
      <c r="AH106" s="133">
        <f t="shared" si="124"/>
        <v>0</v>
      </c>
      <c r="AI106" s="133">
        <f t="shared" si="124"/>
        <v>0</v>
      </c>
      <c r="AJ106" s="133">
        <f t="shared" si="124"/>
        <v>0</v>
      </c>
      <c r="AK106" s="133">
        <f t="shared" si="124"/>
        <v>0</v>
      </c>
      <c r="AM106" s="133">
        <f t="shared" si="125"/>
        <v>0</v>
      </c>
      <c r="AN106" s="133">
        <f t="shared" si="125"/>
        <v>0</v>
      </c>
      <c r="AO106" s="133">
        <f t="shared" si="125"/>
        <v>0</v>
      </c>
      <c r="AP106" s="133">
        <f t="shared" si="125"/>
        <v>0</v>
      </c>
      <c r="AQ106" s="133">
        <f t="shared" si="125"/>
        <v>0</v>
      </c>
    </row>
    <row r="107" spans="1:43" x14ac:dyDescent="0.2">
      <c r="A107" s="87">
        <v>36951</v>
      </c>
      <c r="B107" s="197"/>
      <c r="C107" s="188">
        <v>2500</v>
      </c>
      <c r="D107" s="197">
        <v>31</v>
      </c>
      <c r="E107" s="199">
        <f t="shared" si="113"/>
        <v>0</v>
      </c>
      <c r="F107" s="127"/>
      <c r="G107" s="203">
        <v>-0.38500000000000001</v>
      </c>
      <c r="H107" s="128">
        <v>1</v>
      </c>
      <c r="I107" s="129">
        <f t="shared" si="114"/>
        <v>3.85</v>
      </c>
      <c r="J107" s="128">
        <f t="shared" si="115"/>
        <v>3.9300000000000006</v>
      </c>
      <c r="K107" s="130">
        <v>0</v>
      </c>
      <c r="L107" s="130">
        <f t="shared" si="116"/>
        <v>0.53</v>
      </c>
      <c r="M107" s="131">
        <f t="shared" si="117"/>
        <v>0</v>
      </c>
      <c r="N107" s="131">
        <f t="shared" si="117"/>
        <v>0</v>
      </c>
      <c r="O107" s="131">
        <f t="shared" si="117"/>
        <v>0</v>
      </c>
      <c r="P107" s="131">
        <f t="shared" si="117"/>
        <v>0</v>
      </c>
      <c r="Q107" s="131">
        <f t="shared" si="117"/>
        <v>0</v>
      </c>
      <c r="R107" s="132"/>
      <c r="S107" s="133">
        <f t="shared" si="118"/>
        <v>0</v>
      </c>
      <c r="T107" s="133">
        <f t="shared" si="118"/>
        <v>0</v>
      </c>
      <c r="U107" s="134">
        <f t="shared" si="119"/>
        <v>0</v>
      </c>
      <c r="V107" s="134">
        <f t="shared" si="120"/>
        <v>0</v>
      </c>
      <c r="W107" s="135"/>
      <c r="X107" s="136">
        <f t="shared" si="121"/>
        <v>6.8686384627542008E-2</v>
      </c>
      <c r="Y107" s="137">
        <f t="shared" ca="1" si="122"/>
        <v>179</v>
      </c>
      <c r="AA107" s="133">
        <f t="shared" si="123"/>
        <v>0</v>
      </c>
      <c r="AB107" s="133">
        <f t="shared" si="123"/>
        <v>0</v>
      </c>
      <c r="AC107" s="133">
        <f t="shared" si="123"/>
        <v>0</v>
      </c>
      <c r="AD107" s="133">
        <f t="shared" si="123"/>
        <v>0</v>
      </c>
      <c r="AE107" s="133">
        <f t="shared" si="123"/>
        <v>0</v>
      </c>
      <c r="AG107" s="133">
        <f t="shared" si="124"/>
        <v>0</v>
      </c>
      <c r="AH107" s="133">
        <f t="shared" si="124"/>
        <v>0</v>
      </c>
      <c r="AI107" s="133">
        <f t="shared" si="124"/>
        <v>0</v>
      </c>
      <c r="AJ107" s="133">
        <f t="shared" si="124"/>
        <v>0</v>
      </c>
      <c r="AK107" s="133">
        <f t="shared" si="124"/>
        <v>0</v>
      </c>
      <c r="AM107" s="133">
        <f t="shared" si="125"/>
        <v>0</v>
      </c>
      <c r="AN107" s="133">
        <f t="shared" si="125"/>
        <v>0</v>
      </c>
      <c r="AO107" s="133">
        <f t="shared" si="125"/>
        <v>0</v>
      </c>
      <c r="AP107" s="133">
        <f t="shared" si="125"/>
        <v>0</v>
      </c>
      <c r="AQ107" s="133">
        <f t="shared" si="125"/>
        <v>0</v>
      </c>
    </row>
    <row r="108" spans="1:43" x14ac:dyDescent="0.2">
      <c r="A108" s="87">
        <v>36982</v>
      </c>
      <c r="B108" s="197"/>
      <c r="C108" s="188">
        <v>2500</v>
      </c>
      <c r="D108" s="197">
        <v>30</v>
      </c>
      <c r="E108" s="199">
        <f t="shared" si="113"/>
        <v>0</v>
      </c>
      <c r="F108" s="127"/>
      <c r="G108" s="203">
        <v>-0.51749999999999996</v>
      </c>
      <c r="H108" s="128">
        <v>1</v>
      </c>
      <c r="I108" s="129">
        <f t="shared" si="114"/>
        <v>3.85</v>
      </c>
      <c r="J108" s="128">
        <f t="shared" si="115"/>
        <v>3.5374999999999996</v>
      </c>
      <c r="K108" s="130">
        <v>0</v>
      </c>
      <c r="L108" s="130">
        <f t="shared" si="116"/>
        <v>0.435</v>
      </c>
      <c r="M108" s="131">
        <f t="shared" si="117"/>
        <v>0</v>
      </c>
      <c r="N108" s="131">
        <f t="shared" si="117"/>
        <v>0</v>
      </c>
      <c r="O108" s="131">
        <f t="shared" si="117"/>
        <v>0</v>
      </c>
      <c r="P108" s="131">
        <f t="shared" si="117"/>
        <v>0</v>
      </c>
      <c r="Q108" s="131">
        <f t="shared" si="117"/>
        <v>0</v>
      </c>
      <c r="R108" s="132"/>
      <c r="S108" s="133">
        <f t="shared" si="118"/>
        <v>0</v>
      </c>
      <c r="T108" s="133">
        <f t="shared" si="118"/>
        <v>0</v>
      </c>
      <c r="U108" s="134">
        <f t="shared" si="119"/>
        <v>0</v>
      </c>
      <c r="V108" s="134">
        <f t="shared" si="120"/>
        <v>0</v>
      </c>
      <c r="W108" s="135"/>
      <c r="X108" s="136">
        <f t="shared" si="121"/>
        <v>6.8834971958648017E-2</v>
      </c>
      <c r="Y108" s="137">
        <f t="shared" ca="1" si="122"/>
        <v>209</v>
      </c>
      <c r="AA108" s="133">
        <f t="shared" si="123"/>
        <v>0</v>
      </c>
      <c r="AB108" s="133">
        <f t="shared" si="123"/>
        <v>0</v>
      </c>
      <c r="AC108" s="133">
        <f t="shared" si="123"/>
        <v>0</v>
      </c>
      <c r="AD108" s="133">
        <f t="shared" si="123"/>
        <v>0</v>
      </c>
      <c r="AE108" s="133">
        <f t="shared" si="123"/>
        <v>0</v>
      </c>
      <c r="AG108" s="133">
        <f t="shared" si="124"/>
        <v>0</v>
      </c>
      <c r="AH108" s="133">
        <f t="shared" si="124"/>
        <v>0</v>
      </c>
      <c r="AI108" s="133">
        <f t="shared" si="124"/>
        <v>0</v>
      </c>
      <c r="AJ108" s="133">
        <f t="shared" si="124"/>
        <v>0</v>
      </c>
      <c r="AK108" s="133">
        <f t="shared" si="124"/>
        <v>0</v>
      </c>
      <c r="AM108" s="133">
        <f t="shared" si="125"/>
        <v>0</v>
      </c>
      <c r="AN108" s="133">
        <f t="shared" si="125"/>
        <v>0</v>
      </c>
      <c r="AO108" s="133">
        <f t="shared" si="125"/>
        <v>0</v>
      </c>
      <c r="AP108" s="133">
        <f t="shared" si="125"/>
        <v>0</v>
      </c>
      <c r="AQ108" s="133">
        <f t="shared" si="125"/>
        <v>0</v>
      </c>
    </row>
    <row r="109" spans="1:43" x14ac:dyDescent="0.2">
      <c r="A109" s="87">
        <v>37012</v>
      </c>
      <c r="B109" s="197"/>
      <c r="C109" s="188">
        <v>2500</v>
      </c>
      <c r="D109" s="197">
        <v>31</v>
      </c>
      <c r="E109" s="199">
        <f t="shared" si="113"/>
        <v>0</v>
      </c>
      <c r="F109" s="127"/>
      <c r="G109" s="203">
        <v>-0.51749999999999996</v>
      </c>
      <c r="H109" s="128">
        <v>1</v>
      </c>
      <c r="I109" s="129">
        <f t="shared" si="114"/>
        <v>3.85</v>
      </c>
      <c r="J109" s="128">
        <f t="shared" si="115"/>
        <v>3.4325000000000001</v>
      </c>
      <c r="K109" s="130">
        <v>0</v>
      </c>
      <c r="L109" s="130">
        <f t="shared" si="116"/>
        <v>0.4</v>
      </c>
      <c r="M109" s="131">
        <f t="shared" si="117"/>
        <v>0</v>
      </c>
      <c r="N109" s="131">
        <f t="shared" si="117"/>
        <v>0</v>
      </c>
      <c r="O109" s="131">
        <f t="shared" si="117"/>
        <v>0</v>
      </c>
      <c r="P109" s="131">
        <f t="shared" si="117"/>
        <v>0</v>
      </c>
      <c r="Q109" s="131">
        <f t="shared" si="117"/>
        <v>0</v>
      </c>
      <c r="R109" s="132"/>
      <c r="S109" s="133">
        <f t="shared" si="118"/>
        <v>0</v>
      </c>
      <c r="T109" s="133">
        <f t="shared" si="118"/>
        <v>0</v>
      </c>
      <c r="U109" s="134">
        <f t="shared" si="119"/>
        <v>0</v>
      </c>
      <c r="V109" s="134">
        <f t="shared" si="120"/>
        <v>0</v>
      </c>
      <c r="W109" s="135"/>
      <c r="X109" s="136">
        <f t="shared" si="121"/>
        <v>6.8844146311537027E-2</v>
      </c>
      <c r="Y109" s="137">
        <f t="shared" ca="1" si="122"/>
        <v>238</v>
      </c>
      <c r="AA109" s="133">
        <f t="shared" si="123"/>
        <v>0</v>
      </c>
      <c r="AB109" s="133">
        <f t="shared" si="123"/>
        <v>0</v>
      </c>
      <c r="AC109" s="133">
        <f t="shared" si="123"/>
        <v>0</v>
      </c>
      <c r="AD109" s="133">
        <f t="shared" si="123"/>
        <v>0</v>
      </c>
      <c r="AE109" s="133">
        <f t="shared" si="123"/>
        <v>0</v>
      </c>
      <c r="AG109" s="133">
        <f t="shared" si="124"/>
        <v>0</v>
      </c>
      <c r="AH109" s="133">
        <f t="shared" si="124"/>
        <v>0</v>
      </c>
      <c r="AI109" s="133">
        <f t="shared" si="124"/>
        <v>0</v>
      </c>
      <c r="AJ109" s="133">
        <f t="shared" si="124"/>
        <v>0</v>
      </c>
      <c r="AK109" s="133">
        <f t="shared" si="124"/>
        <v>0</v>
      </c>
      <c r="AM109" s="133">
        <f t="shared" si="125"/>
        <v>0</v>
      </c>
      <c r="AN109" s="133">
        <f t="shared" si="125"/>
        <v>0</v>
      </c>
      <c r="AO109" s="133">
        <f t="shared" si="125"/>
        <v>0</v>
      </c>
      <c r="AP109" s="133">
        <f t="shared" si="125"/>
        <v>0</v>
      </c>
      <c r="AQ109" s="133">
        <f t="shared" si="125"/>
        <v>0</v>
      </c>
    </row>
    <row r="110" spans="1:43" x14ac:dyDescent="0.2">
      <c r="A110" s="87">
        <v>37043</v>
      </c>
      <c r="B110" s="197"/>
      <c r="C110" s="188">
        <v>2500</v>
      </c>
      <c r="D110" s="197">
        <v>30</v>
      </c>
      <c r="E110" s="199">
        <f t="shared" si="113"/>
        <v>0</v>
      </c>
      <c r="F110" s="127"/>
      <c r="G110" s="203">
        <v>-0.51749999999999996</v>
      </c>
      <c r="H110" s="128">
        <v>1</v>
      </c>
      <c r="I110" s="129">
        <f t="shared" si="114"/>
        <v>3.85</v>
      </c>
      <c r="J110" s="128">
        <f t="shared" si="115"/>
        <v>3.4175</v>
      </c>
      <c r="K110" s="130">
        <v>0</v>
      </c>
      <c r="L110" s="130">
        <f t="shared" si="116"/>
        <v>0.39500000000000002</v>
      </c>
      <c r="M110" s="131">
        <f t="shared" si="117"/>
        <v>0</v>
      </c>
      <c r="N110" s="131">
        <f t="shared" si="117"/>
        <v>0</v>
      </c>
      <c r="O110" s="131">
        <f t="shared" si="117"/>
        <v>0</v>
      </c>
      <c r="P110" s="131">
        <f t="shared" si="117"/>
        <v>0</v>
      </c>
      <c r="Q110" s="131">
        <f t="shared" si="117"/>
        <v>0</v>
      </c>
      <c r="R110" s="132"/>
      <c r="S110" s="133">
        <f t="shared" si="118"/>
        <v>0</v>
      </c>
      <c r="T110" s="133">
        <f t="shared" si="118"/>
        <v>0</v>
      </c>
      <c r="U110" s="134">
        <f t="shared" si="119"/>
        <v>0</v>
      </c>
      <c r="V110" s="134">
        <f t="shared" si="120"/>
        <v>0</v>
      </c>
      <c r="W110" s="135"/>
      <c r="X110" s="136">
        <f t="shared" si="121"/>
        <v>6.8853626476217011E-2</v>
      </c>
      <c r="Y110" s="137">
        <f t="shared" ca="1" si="122"/>
        <v>271</v>
      </c>
      <c r="AA110" s="133">
        <f t="shared" si="123"/>
        <v>0</v>
      </c>
      <c r="AB110" s="133">
        <f t="shared" si="123"/>
        <v>0</v>
      </c>
      <c r="AC110" s="133">
        <f t="shared" si="123"/>
        <v>0</v>
      </c>
      <c r="AD110" s="133">
        <f t="shared" si="123"/>
        <v>0</v>
      </c>
      <c r="AE110" s="133">
        <f t="shared" si="123"/>
        <v>0</v>
      </c>
      <c r="AG110" s="133">
        <f t="shared" si="124"/>
        <v>0</v>
      </c>
      <c r="AH110" s="133">
        <f t="shared" si="124"/>
        <v>0</v>
      </c>
      <c r="AI110" s="133">
        <f t="shared" si="124"/>
        <v>0</v>
      </c>
      <c r="AJ110" s="133">
        <f t="shared" si="124"/>
        <v>0</v>
      </c>
      <c r="AK110" s="133">
        <f t="shared" si="124"/>
        <v>0</v>
      </c>
      <c r="AM110" s="133">
        <f t="shared" si="125"/>
        <v>0</v>
      </c>
      <c r="AN110" s="133">
        <f t="shared" si="125"/>
        <v>0</v>
      </c>
      <c r="AO110" s="133">
        <f t="shared" si="125"/>
        <v>0</v>
      </c>
      <c r="AP110" s="133">
        <f t="shared" si="125"/>
        <v>0</v>
      </c>
      <c r="AQ110" s="133">
        <f t="shared" si="125"/>
        <v>0</v>
      </c>
    </row>
    <row r="111" spans="1:43" x14ac:dyDescent="0.2">
      <c r="A111" s="126"/>
      <c r="B111" s="197"/>
      <c r="F111" s="127"/>
      <c r="G111" s="203"/>
      <c r="H111" s="128"/>
      <c r="I111" s="129"/>
      <c r="J111" s="128"/>
      <c r="K111" s="130"/>
      <c r="L111" s="130"/>
      <c r="M111" s="131"/>
      <c r="N111" s="131"/>
      <c r="O111" s="131"/>
      <c r="P111" s="131"/>
      <c r="Q111" s="131"/>
      <c r="R111" s="132"/>
      <c r="S111" s="133"/>
      <c r="T111" s="133"/>
      <c r="U111" s="134"/>
      <c r="V111" s="134"/>
      <c r="W111" s="135"/>
      <c r="X111" s="136"/>
      <c r="Y111" s="137"/>
    </row>
    <row r="112" spans="1:43" x14ac:dyDescent="0.2">
      <c r="A112" s="87">
        <v>36739</v>
      </c>
      <c r="B112" s="197"/>
      <c r="D112" s="197"/>
      <c r="E112" s="199">
        <f t="shared" ref="E112:E122" si="126">(M112-B112)*F112*10000</f>
        <v>0</v>
      </c>
      <c r="F112" s="127"/>
      <c r="G112" s="203">
        <v>-0.75249999999999995</v>
      </c>
      <c r="H112" s="128">
        <v>2</v>
      </c>
      <c r="I112" s="129">
        <v>2.02</v>
      </c>
      <c r="J112" s="128" t="e">
        <f t="shared" ref="J112:J122" si="127">VLOOKUP($A112,PARAMS,2,FALSE)+G112</f>
        <v>#N/A</v>
      </c>
      <c r="K112" s="130">
        <v>0</v>
      </c>
      <c r="L112" s="130" t="e">
        <f t="shared" si="116"/>
        <v>#N/A</v>
      </c>
      <c r="M112" s="131">
        <f t="shared" si="117"/>
        <v>0</v>
      </c>
      <c r="N112" s="131">
        <f t="shared" si="117"/>
        <v>0</v>
      </c>
      <c r="O112" s="131">
        <f t="shared" si="117"/>
        <v>0</v>
      </c>
      <c r="P112" s="131">
        <f t="shared" si="117"/>
        <v>0</v>
      </c>
      <c r="Q112" s="131">
        <f t="shared" si="117"/>
        <v>0</v>
      </c>
      <c r="R112" s="132"/>
      <c r="S112" s="133">
        <f t="shared" ref="S112:T122" si="128">IF(ISNUMBER($A112),$F112*N112,0)</f>
        <v>0</v>
      </c>
      <c r="T112" s="133">
        <f t="shared" si="128"/>
        <v>0</v>
      </c>
      <c r="U112" s="134">
        <f t="shared" ref="U112:U122" si="129">IF(ISNUMBER($A112),$F112*P112*10000,0)</f>
        <v>0</v>
      </c>
      <c r="V112" s="134">
        <f t="shared" ref="V112:V122" si="130">IF(ISNUMBER($A112),$F112*Q112*-10000,0)</f>
        <v>0</v>
      </c>
      <c r="W112" s="135"/>
      <c r="X112" s="136" t="e">
        <f t="shared" si="121"/>
        <v>#N/A</v>
      </c>
      <c r="Y112" s="137" t="e">
        <f t="shared" ref="Y112:Y122" ca="1" si="131">IF(ISNUMBER(G112),VLOOKUP($A112,PARAMS,8,FALSE),VLOOKUP($A112,PARAMS,4,FALSE))-TODAY()</f>
        <v>#N/A</v>
      </c>
      <c r="AA112" s="133">
        <f t="shared" si="123"/>
        <v>0</v>
      </c>
      <c r="AB112" s="133">
        <f t="shared" si="123"/>
        <v>0</v>
      </c>
      <c r="AC112" s="133">
        <f t="shared" si="123"/>
        <v>0</v>
      </c>
      <c r="AD112" s="133">
        <f t="shared" si="123"/>
        <v>0</v>
      </c>
      <c r="AE112" s="133">
        <f t="shared" si="123"/>
        <v>0</v>
      </c>
      <c r="AG112" s="133">
        <f t="shared" si="124"/>
        <v>0</v>
      </c>
      <c r="AH112" s="133">
        <f t="shared" si="124"/>
        <v>0</v>
      </c>
      <c r="AI112" s="133">
        <f t="shared" si="124"/>
        <v>0</v>
      </c>
      <c r="AJ112" s="133">
        <f t="shared" si="124"/>
        <v>0</v>
      </c>
      <c r="AK112" s="133">
        <f t="shared" si="124"/>
        <v>0</v>
      </c>
      <c r="AM112" s="133">
        <f t="shared" si="125"/>
        <v>0</v>
      </c>
      <c r="AN112" s="133">
        <f t="shared" si="125"/>
        <v>0</v>
      </c>
      <c r="AO112" s="133">
        <f t="shared" si="125"/>
        <v>0</v>
      </c>
      <c r="AP112" s="133">
        <f t="shared" si="125"/>
        <v>0</v>
      </c>
      <c r="AQ112" s="133">
        <f t="shared" si="125"/>
        <v>0</v>
      </c>
    </row>
    <row r="113" spans="1:43" x14ac:dyDescent="0.2">
      <c r="A113" s="87">
        <v>36770</v>
      </c>
      <c r="B113" s="197"/>
      <c r="D113" s="197"/>
      <c r="E113" s="199">
        <f t="shared" si="126"/>
        <v>0</v>
      </c>
      <c r="F113" s="127"/>
      <c r="G113" s="203">
        <v>-0.65749999999999997</v>
      </c>
      <c r="H113" s="128">
        <v>2</v>
      </c>
      <c r="I113" s="129">
        <v>2.02</v>
      </c>
      <c r="J113" s="128" t="e">
        <f t="shared" si="127"/>
        <v>#N/A</v>
      </c>
      <c r="K113" s="130">
        <v>0</v>
      </c>
      <c r="L113" s="130" t="e">
        <f t="shared" si="116"/>
        <v>#N/A</v>
      </c>
      <c r="M113" s="131">
        <f t="shared" si="117"/>
        <v>0</v>
      </c>
      <c r="N113" s="131">
        <f t="shared" si="117"/>
        <v>0</v>
      </c>
      <c r="O113" s="131">
        <f t="shared" si="117"/>
        <v>0</v>
      </c>
      <c r="P113" s="131">
        <f t="shared" si="117"/>
        <v>0</v>
      </c>
      <c r="Q113" s="131">
        <f t="shared" si="117"/>
        <v>0</v>
      </c>
      <c r="R113" s="132"/>
      <c r="S113" s="133">
        <f t="shared" si="128"/>
        <v>0</v>
      </c>
      <c r="T113" s="133">
        <f t="shared" si="128"/>
        <v>0</v>
      </c>
      <c r="U113" s="134">
        <f t="shared" si="129"/>
        <v>0</v>
      </c>
      <c r="V113" s="134">
        <f t="shared" si="130"/>
        <v>0</v>
      </c>
      <c r="W113" s="135"/>
      <c r="X113" s="136" t="e">
        <f t="shared" si="121"/>
        <v>#N/A</v>
      </c>
      <c r="Y113" s="137" t="e">
        <f t="shared" ca="1" si="131"/>
        <v>#N/A</v>
      </c>
      <c r="AA113" s="133">
        <f t="shared" si="123"/>
        <v>0</v>
      </c>
      <c r="AB113" s="133">
        <f t="shared" si="123"/>
        <v>0</v>
      </c>
      <c r="AC113" s="133">
        <f t="shared" si="123"/>
        <v>0</v>
      </c>
      <c r="AD113" s="133">
        <f t="shared" si="123"/>
        <v>0</v>
      </c>
      <c r="AE113" s="133">
        <f t="shared" si="123"/>
        <v>0</v>
      </c>
      <c r="AG113" s="133">
        <f t="shared" si="124"/>
        <v>0</v>
      </c>
      <c r="AH113" s="133">
        <f t="shared" si="124"/>
        <v>0</v>
      </c>
      <c r="AI113" s="133">
        <f t="shared" si="124"/>
        <v>0</v>
      </c>
      <c r="AJ113" s="133">
        <f t="shared" si="124"/>
        <v>0</v>
      </c>
      <c r="AK113" s="133">
        <f t="shared" si="124"/>
        <v>0</v>
      </c>
      <c r="AM113" s="133">
        <f t="shared" si="125"/>
        <v>0</v>
      </c>
      <c r="AN113" s="133">
        <f t="shared" si="125"/>
        <v>0</v>
      </c>
      <c r="AO113" s="133">
        <f t="shared" si="125"/>
        <v>0</v>
      </c>
      <c r="AP113" s="133">
        <f t="shared" si="125"/>
        <v>0</v>
      </c>
      <c r="AQ113" s="133">
        <f t="shared" si="125"/>
        <v>0</v>
      </c>
    </row>
    <row r="114" spans="1:43" x14ac:dyDescent="0.2">
      <c r="A114" s="87">
        <v>36800</v>
      </c>
      <c r="B114" s="197"/>
      <c r="D114" s="197"/>
      <c r="E114" s="199">
        <f t="shared" si="126"/>
        <v>0</v>
      </c>
      <c r="F114" s="127"/>
      <c r="G114" s="203">
        <v>-0.61750000000000005</v>
      </c>
      <c r="H114" s="128">
        <v>2</v>
      </c>
      <c r="I114" s="129">
        <v>2.02</v>
      </c>
      <c r="J114" s="128">
        <f t="shared" si="127"/>
        <v>4.1645000000000003</v>
      </c>
      <c r="K114" s="130">
        <v>0</v>
      </c>
      <c r="L114" s="130">
        <f t="shared" si="116"/>
        <v>0.54</v>
      </c>
      <c r="M114" s="131">
        <f t="shared" si="117"/>
        <v>0</v>
      </c>
      <c r="N114" s="131">
        <f t="shared" si="117"/>
        <v>0</v>
      </c>
      <c r="O114" s="131">
        <f t="shared" si="117"/>
        <v>0</v>
      </c>
      <c r="P114" s="131">
        <f t="shared" si="117"/>
        <v>0</v>
      </c>
      <c r="Q114" s="131">
        <f t="shared" si="117"/>
        <v>0</v>
      </c>
      <c r="R114" s="132"/>
      <c r="S114" s="133">
        <f t="shared" si="128"/>
        <v>0</v>
      </c>
      <c r="T114" s="133">
        <f t="shared" si="128"/>
        <v>0</v>
      </c>
      <c r="U114" s="134">
        <f t="shared" si="129"/>
        <v>0</v>
      </c>
      <c r="V114" s="134">
        <f t="shared" si="130"/>
        <v>0</v>
      </c>
      <c r="W114" s="135"/>
      <c r="X114" s="136">
        <f t="shared" si="121"/>
        <v>6.7998663678555019E-2</v>
      </c>
      <c r="Y114" s="137">
        <f t="shared" ca="1" si="131"/>
        <v>27</v>
      </c>
      <c r="AA114" s="133">
        <f t="shared" si="123"/>
        <v>0</v>
      </c>
      <c r="AB114" s="133">
        <f t="shared" si="123"/>
        <v>0</v>
      </c>
      <c r="AC114" s="133">
        <f t="shared" si="123"/>
        <v>0</v>
      </c>
      <c r="AD114" s="133">
        <f t="shared" si="123"/>
        <v>0</v>
      </c>
      <c r="AE114" s="133">
        <f t="shared" si="123"/>
        <v>0</v>
      </c>
      <c r="AG114" s="133">
        <f t="shared" si="124"/>
        <v>0</v>
      </c>
      <c r="AH114" s="133">
        <f t="shared" si="124"/>
        <v>0</v>
      </c>
      <c r="AI114" s="133">
        <f t="shared" si="124"/>
        <v>0</v>
      </c>
      <c r="AJ114" s="133">
        <f t="shared" si="124"/>
        <v>0</v>
      </c>
      <c r="AK114" s="133">
        <f t="shared" si="124"/>
        <v>0</v>
      </c>
      <c r="AM114" s="133">
        <f t="shared" si="125"/>
        <v>0</v>
      </c>
      <c r="AN114" s="133">
        <f t="shared" si="125"/>
        <v>0</v>
      </c>
      <c r="AO114" s="133">
        <f t="shared" si="125"/>
        <v>0</v>
      </c>
      <c r="AP114" s="133">
        <f t="shared" si="125"/>
        <v>0</v>
      </c>
      <c r="AQ114" s="133">
        <f t="shared" si="125"/>
        <v>0</v>
      </c>
    </row>
    <row r="115" spans="1:43" x14ac:dyDescent="0.2">
      <c r="A115" s="87">
        <v>36831</v>
      </c>
      <c r="B115" s="197"/>
      <c r="D115" s="197"/>
      <c r="E115" s="199">
        <f t="shared" si="126"/>
        <v>0</v>
      </c>
      <c r="F115" s="127"/>
      <c r="G115" s="203">
        <v>-0.38500000000000001</v>
      </c>
      <c r="H115" s="128">
        <v>2</v>
      </c>
      <c r="I115" s="129">
        <v>2.02</v>
      </c>
      <c r="J115" s="128">
        <f t="shared" si="127"/>
        <v>4.4550000000000001</v>
      </c>
      <c r="K115" s="130">
        <v>0</v>
      </c>
      <c r="L115" s="130">
        <f t="shared" si="116"/>
        <v>0.55999999999999994</v>
      </c>
      <c r="M115" s="131">
        <f t="shared" si="117"/>
        <v>0</v>
      </c>
      <c r="N115" s="131">
        <f t="shared" si="117"/>
        <v>0</v>
      </c>
      <c r="O115" s="131">
        <f t="shared" si="117"/>
        <v>0</v>
      </c>
      <c r="P115" s="131">
        <f t="shared" si="117"/>
        <v>0</v>
      </c>
      <c r="Q115" s="131">
        <f t="shared" si="117"/>
        <v>0</v>
      </c>
      <c r="R115" s="132"/>
      <c r="S115" s="133">
        <f t="shared" si="128"/>
        <v>0</v>
      </c>
      <c r="T115" s="133">
        <f t="shared" si="128"/>
        <v>0</v>
      </c>
      <c r="U115" s="134">
        <f t="shared" si="129"/>
        <v>0</v>
      </c>
      <c r="V115" s="134">
        <f t="shared" si="130"/>
        <v>0</v>
      </c>
      <c r="W115" s="135"/>
      <c r="X115" s="136">
        <f t="shared" si="121"/>
        <v>6.8040372818879022E-2</v>
      </c>
      <c r="Y115" s="137">
        <f t="shared" ca="1" si="131"/>
        <v>57</v>
      </c>
      <c r="AA115" s="133">
        <f t="shared" si="123"/>
        <v>0</v>
      </c>
      <c r="AB115" s="133">
        <f t="shared" si="123"/>
        <v>0</v>
      </c>
      <c r="AC115" s="133">
        <f t="shared" si="123"/>
        <v>0</v>
      </c>
      <c r="AD115" s="133">
        <f t="shared" si="123"/>
        <v>0</v>
      </c>
      <c r="AE115" s="133">
        <f t="shared" si="123"/>
        <v>0</v>
      </c>
      <c r="AG115" s="133">
        <f t="shared" si="124"/>
        <v>0</v>
      </c>
      <c r="AH115" s="133">
        <f t="shared" si="124"/>
        <v>0</v>
      </c>
      <c r="AI115" s="133">
        <f t="shared" si="124"/>
        <v>0</v>
      </c>
      <c r="AJ115" s="133">
        <f t="shared" si="124"/>
        <v>0</v>
      </c>
      <c r="AK115" s="133">
        <f t="shared" si="124"/>
        <v>0</v>
      </c>
      <c r="AM115" s="133">
        <f t="shared" si="125"/>
        <v>0</v>
      </c>
      <c r="AN115" s="133">
        <f t="shared" si="125"/>
        <v>0</v>
      </c>
      <c r="AO115" s="133">
        <f t="shared" si="125"/>
        <v>0</v>
      </c>
      <c r="AP115" s="133">
        <f t="shared" si="125"/>
        <v>0</v>
      </c>
      <c r="AQ115" s="133">
        <f t="shared" si="125"/>
        <v>0</v>
      </c>
    </row>
    <row r="116" spans="1:43" x14ac:dyDescent="0.2">
      <c r="A116" s="87">
        <v>36861</v>
      </c>
      <c r="B116" s="197"/>
      <c r="D116" s="197"/>
      <c r="E116" s="199">
        <f t="shared" si="126"/>
        <v>0</v>
      </c>
      <c r="F116" s="127"/>
      <c r="G116" s="203">
        <v>-0.36</v>
      </c>
      <c r="H116" s="128">
        <v>2</v>
      </c>
      <c r="I116" s="129">
        <v>2.02</v>
      </c>
      <c r="J116" s="128">
        <f t="shared" si="127"/>
        <v>4.55</v>
      </c>
      <c r="K116" s="130">
        <v>0</v>
      </c>
      <c r="L116" s="130">
        <f t="shared" si="116"/>
        <v>0.59</v>
      </c>
      <c r="M116" s="131">
        <f t="shared" ref="M116:Q122" si="132">IF(ISNUMBER($F116),bsd(M$2,$H116,$J116,$I116,$Y116,$L116,$X116,0.2),0)</f>
        <v>0</v>
      </c>
      <c r="N116" s="131">
        <f t="shared" si="132"/>
        <v>0</v>
      </c>
      <c r="O116" s="131">
        <f t="shared" si="132"/>
        <v>0</v>
      </c>
      <c r="P116" s="131">
        <f t="shared" si="132"/>
        <v>0</v>
      </c>
      <c r="Q116" s="131">
        <f t="shared" si="132"/>
        <v>0</v>
      </c>
      <c r="R116" s="132"/>
      <c r="S116" s="133">
        <f t="shared" si="128"/>
        <v>0</v>
      </c>
      <c r="T116" s="133">
        <f t="shared" si="128"/>
        <v>0</v>
      </c>
      <c r="U116" s="134">
        <f t="shared" si="129"/>
        <v>0</v>
      </c>
      <c r="V116" s="134">
        <f t="shared" si="130"/>
        <v>0</v>
      </c>
      <c r="W116" s="135"/>
      <c r="X116" s="136">
        <f t="shared" si="121"/>
        <v>6.8247886953399006E-2</v>
      </c>
      <c r="Y116" s="137">
        <f t="shared" ca="1" si="131"/>
        <v>89</v>
      </c>
      <c r="AA116" s="133">
        <f t="shared" ref="AA116:AE122" si="133">IF($E116=AA$2,$S116,0)</f>
        <v>0</v>
      </c>
      <c r="AB116" s="133">
        <f t="shared" si="133"/>
        <v>0</v>
      </c>
      <c r="AC116" s="133">
        <f t="shared" si="133"/>
        <v>0</v>
      </c>
      <c r="AD116" s="133">
        <f t="shared" si="133"/>
        <v>0</v>
      </c>
      <c r="AE116" s="133">
        <f t="shared" si="133"/>
        <v>0</v>
      </c>
      <c r="AG116" s="133">
        <f t="shared" ref="AG116:AK122" si="134">IF($E116=AG$2,$T116,0)</f>
        <v>0</v>
      </c>
      <c r="AH116" s="133">
        <f t="shared" si="134"/>
        <v>0</v>
      </c>
      <c r="AI116" s="133">
        <f t="shared" si="134"/>
        <v>0</v>
      </c>
      <c r="AJ116" s="133">
        <f t="shared" si="134"/>
        <v>0</v>
      </c>
      <c r="AK116" s="133">
        <f t="shared" si="134"/>
        <v>0</v>
      </c>
      <c r="AM116" s="133">
        <f t="shared" ref="AM116:AQ122" si="135">IF($E116=AM$2,$U116,0)</f>
        <v>0</v>
      </c>
      <c r="AN116" s="133">
        <f t="shared" si="135"/>
        <v>0</v>
      </c>
      <c r="AO116" s="133">
        <f t="shared" si="135"/>
        <v>0</v>
      </c>
      <c r="AP116" s="133">
        <f t="shared" si="135"/>
        <v>0</v>
      </c>
      <c r="AQ116" s="133">
        <f t="shared" si="135"/>
        <v>0</v>
      </c>
    </row>
    <row r="117" spans="1:43" x14ac:dyDescent="0.2">
      <c r="A117" s="87">
        <v>36892</v>
      </c>
      <c r="B117" s="197"/>
      <c r="D117" s="197"/>
      <c r="E117" s="199">
        <f t="shared" si="126"/>
        <v>0</v>
      </c>
      <c r="F117" s="127"/>
      <c r="G117" s="203">
        <v>-0.36</v>
      </c>
      <c r="H117" s="128">
        <v>2</v>
      </c>
      <c r="I117" s="129">
        <v>2.02</v>
      </c>
      <c r="J117" s="128">
        <f t="shared" si="127"/>
        <v>4.4899999999999993</v>
      </c>
      <c r="K117" s="130">
        <v>0</v>
      </c>
      <c r="L117" s="130">
        <f t="shared" si="116"/>
        <v>0.6</v>
      </c>
      <c r="M117" s="131">
        <f t="shared" si="132"/>
        <v>0</v>
      </c>
      <c r="N117" s="131">
        <f t="shared" si="132"/>
        <v>0</v>
      </c>
      <c r="O117" s="131">
        <f t="shared" si="132"/>
        <v>0</v>
      </c>
      <c r="P117" s="131">
        <f t="shared" si="132"/>
        <v>0</v>
      </c>
      <c r="Q117" s="131">
        <f t="shared" si="132"/>
        <v>0</v>
      </c>
      <c r="R117" s="132"/>
      <c r="S117" s="133">
        <f t="shared" si="128"/>
        <v>0</v>
      </c>
      <c r="T117" s="133">
        <f t="shared" si="128"/>
        <v>0</v>
      </c>
      <c r="U117" s="134">
        <f t="shared" si="129"/>
        <v>0</v>
      </c>
      <c r="V117" s="134">
        <f t="shared" si="130"/>
        <v>0</v>
      </c>
      <c r="W117" s="135"/>
      <c r="X117" s="136">
        <f t="shared" si="121"/>
        <v>6.8245902043498008E-2</v>
      </c>
      <c r="Y117" s="137">
        <f t="shared" ca="1" si="131"/>
        <v>118</v>
      </c>
      <c r="AA117" s="133">
        <f t="shared" si="133"/>
        <v>0</v>
      </c>
      <c r="AB117" s="133">
        <f t="shared" si="133"/>
        <v>0</v>
      </c>
      <c r="AC117" s="133">
        <f t="shared" si="133"/>
        <v>0</v>
      </c>
      <c r="AD117" s="133">
        <f t="shared" si="133"/>
        <v>0</v>
      </c>
      <c r="AE117" s="133">
        <f t="shared" si="133"/>
        <v>0</v>
      </c>
      <c r="AG117" s="133">
        <f t="shared" si="134"/>
        <v>0</v>
      </c>
      <c r="AH117" s="133">
        <f t="shared" si="134"/>
        <v>0</v>
      </c>
      <c r="AI117" s="133">
        <f t="shared" si="134"/>
        <v>0</v>
      </c>
      <c r="AJ117" s="133">
        <f t="shared" si="134"/>
        <v>0</v>
      </c>
      <c r="AK117" s="133">
        <f t="shared" si="134"/>
        <v>0</v>
      </c>
      <c r="AM117" s="133">
        <f t="shared" si="135"/>
        <v>0</v>
      </c>
      <c r="AN117" s="133">
        <f t="shared" si="135"/>
        <v>0</v>
      </c>
      <c r="AO117" s="133">
        <f t="shared" si="135"/>
        <v>0</v>
      </c>
      <c r="AP117" s="133">
        <f t="shared" si="135"/>
        <v>0</v>
      </c>
      <c r="AQ117" s="133">
        <f t="shared" si="135"/>
        <v>0</v>
      </c>
    </row>
    <row r="118" spans="1:43" x14ac:dyDescent="0.2">
      <c r="A118" s="87">
        <v>36923</v>
      </c>
      <c r="B118" s="197"/>
      <c r="D118" s="197"/>
      <c r="E118" s="199">
        <f t="shared" si="126"/>
        <v>0</v>
      </c>
      <c r="F118" s="127"/>
      <c r="G118" s="203">
        <v>-0.38500000000000001</v>
      </c>
      <c r="H118" s="128">
        <v>2</v>
      </c>
      <c r="I118" s="129">
        <v>2.02</v>
      </c>
      <c r="J118" s="128">
        <f t="shared" si="127"/>
        <v>4.1950000000000003</v>
      </c>
      <c r="K118" s="130">
        <v>0</v>
      </c>
      <c r="L118" s="130">
        <f t="shared" si="116"/>
        <v>0.59250000000000003</v>
      </c>
      <c r="M118" s="131">
        <f t="shared" si="132"/>
        <v>0</v>
      </c>
      <c r="N118" s="131">
        <f t="shared" si="132"/>
        <v>0</v>
      </c>
      <c r="O118" s="131">
        <f t="shared" si="132"/>
        <v>0</v>
      </c>
      <c r="P118" s="131">
        <f t="shared" si="132"/>
        <v>0</v>
      </c>
      <c r="Q118" s="131">
        <f t="shared" si="132"/>
        <v>0</v>
      </c>
      <c r="R118" s="132"/>
      <c r="S118" s="133">
        <f t="shared" si="128"/>
        <v>0</v>
      </c>
      <c r="T118" s="133">
        <f t="shared" si="128"/>
        <v>0</v>
      </c>
      <c r="U118" s="134">
        <f t="shared" si="129"/>
        <v>0</v>
      </c>
      <c r="V118" s="134">
        <f t="shared" si="130"/>
        <v>0</v>
      </c>
      <c r="W118" s="135"/>
      <c r="X118" s="136">
        <f t="shared" si="121"/>
        <v>6.8477342037279024E-2</v>
      </c>
      <c r="Y118" s="137">
        <f t="shared" ca="1" si="131"/>
        <v>151</v>
      </c>
      <c r="AA118" s="133">
        <f t="shared" si="133"/>
        <v>0</v>
      </c>
      <c r="AB118" s="133">
        <f t="shared" si="133"/>
        <v>0</v>
      </c>
      <c r="AC118" s="133">
        <f t="shared" si="133"/>
        <v>0</v>
      </c>
      <c r="AD118" s="133">
        <f t="shared" si="133"/>
        <v>0</v>
      </c>
      <c r="AE118" s="133">
        <f t="shared" si="133"/>
        <v>0</v>
      </c>
      <c r="AG118" s="133">
        <f t="shared" si="134"/>
        <v>0</v>
      </c>
      <c r="AH118" s="133">
        <f t="shared" si="134"/>
        <v>0</v>
      </c>
      <c r="AI118" s="133">
        <f t="shared" si="134"/>
        <v>0</v>
      </c>
      <c r="AJ118" s="133">
        <f t="shared" si="134"/>
        <v>0</v>
      </c>
      <c r="AK118" s="133">
        <f t="shared" si="134"/>
        <v>0</v>
      </c>
      <c r="AM118" s="133">
        <f t="shared" si="135"/>
        <v>0</v>
      </c>
      <c r="AN118" s="133">
        <f t="shared" si="135"/>
        <v>0</v>
      </c>
      <c r="AO118" s="133">
        <f t="shared" si="135"/>
        <v>0</v>
      </c>
      <c r="AP118" s="133">
        <f t="shared" si="135"/>
        <v>0</v>
      </c>
      <c r="AQ118" s="133">
        <f t="shared" si="135"/>
        <v>0</v>
      </c>
    </row>
    <row r="119" spans="1:43" x14ac:dyDescent="0.2">
      <c r="A119" s="87">
        <v>36951</v>
      </c>
      <c r="B119" s="197"/>
      <c r="D119" s="197"/>
      <c r="E119" s="199">
        <f t="shared" si="126"/>
        <v>0</v>
      </c>
      <c r="F119" s="127"/>
      <c r="G119" s="203">
        <v>-0.38500000000000001</v>
      </c>
      <c r="H119" s="128">
        <v>2</v>
      </c>
      <c r="I119" s="129">
        <v>2.02</v>
      </c>
      <c r="J119" s="128">
        <f t="shared" si="127"/>
        <v>3.9300000000000006</v>
      </c>
      <c r="K119" s="130">
        <v>0</v>
      </c>
      <c r="L119" s="130">
        <f t="shared" si="116"/>
        <v>0.53</v>
      </c>
      <c r="M119" s="131">
        <f t="shared" si="132"/>
        <v>0</v>
      </c>
      <c r="N119" s="131">
        <f t="shared" si="132"/>
        <v>0</v>
      </c>
      <c r="O119" s="131">
        <f t="shared" si="132"/>
        <v>0</v>
      </c>
      <c r="P119" s="131">
        <f t="shared" si="132"/>
        <v>0</v>
      </c>
      <c r="Q119" s="131">
        <f t="shared" si="132"/>
        <v>0</v>
      </c>
      <c r="R119" s="132"/>
      <c r="S119" s="133">
        <f t="shared" si="128"/>
        <v>0</v>
      </c>
      <c r="T119" s="133">
        <f t="shared" si="128"/>
        <v>0</v>
      </c>
      <c r="U119" s="134">
        <f t="shared" si="129"/>
        <v>0</v>
      </c>
      <c r="V119" s="134">
        <f t="shared" si="130"/>
        <v>0</v>
      </c>
      <c r="W119" s="135"/>
      <c r="X119" s="136">
        <f t="shared" si="121"/>
        <v>6.8686384627542008E-2</v>
      </c>
      <c r="Y119" s="137">
        <f t="shared" ca="1" si="131"/>
        <v>179</v>
      </c>
      <c r="AA119" s="133">
        <f t="shared" si="133"/>
        <v>0</v>
      </c>
      <c r="AB119" s="133">
        <f t="shared" si="133"/>
        <v>0</v>
      </c>
      <c r="AC119" s="133">
        <f t="shared" si="133"/>
        <v>0</v>
      </c>
      <c r="AD119" s="133">
        <f t="shared" si="133"/>
        <v>0</v>
      </c>
      <c r="AE119" s="133">
        <f t="shared" si="133"/>
        <v>0</v>
      </c>
      <c r="AG119" s="133">
        <f t="shared" si="134"/>
        <v>0</v>
      </c>
      <c r="AH119" s="133">
        <f t="shared" si="134"/>
        <v>0</v>
      </c>
      <c r="AI119" s="133">
        <f t="shared" si="134"/>
        <v>0</v>
      </c>
      <c r="AJ119" s="133">
        <f t="shared" si="134"/>
        <v>0</v>
      </c>
      <c r="AK119" s="133">
        <f t="shared" si="134"/>
        <v>0</v>
      </c>
      <c r="AM119" s="133">
        <f t="shared" si="135"/>
        <v>0</v>
      </c>
      <c r="AN119" s="133">
        <f t="shared" si="135"/>
        <v>0</v>
      </c>
      <c r="AO119" s="133">
        <f t="shared" si="135"/>
        <v>0</v>
      </c>
      <c r="AP119" s="133">
        <f t="shared" si="135"/>
        <v>0</v>
      </c>
      <c r="AQ119" s="133">
        <f t="shared" si="135"/>
        <v>0</v>
      </c>
    </row>
    <row r="120" spans="1:43" x14ac:dyDescent="0.2">
      <c r="A120" s="87">
        <v>36982</v>
      </c>
      <c r="B120" s="197"/>
      <c r="D120" s="197"/>
      <c r="E120" s="199">
        <f t="shared" si="126"/>
        <v>0</v>
      </c>
      <c r="F120" s="127"/>
      <c r="G120" s="203">
        <v>-0.51749999999999996</v>
      </c>
      <c r="H120" s="128">
        <v>2</v>
      </c>
      <c r="I120" s="129">
        <v>2.02</v>
      </c>
      <c r="J120" s="128">
        <f t="shared" si="127"/>
        <v>3.5374999999999996</v>
      </c>
      <c r="K120" s="130">
        <v>0</v>
      </c>
      <c r="L120" s="130">
        <f t="shared" si="116"/>
        <v>0.435</v>
      </c>
      <c r="M120" s="131">
        <f t="shared" si="132"/>
        <v>0</v>
      </c>
      <c r="N120" s="131">
        <f t="shared" si="132"/>
        <v>0</v>
      </c>
      <c r="O120" s="131">
        <f t="shared" si="132"/>
        <v>0</v>
      </c>
      <c r="P120" s="131">
        <f t="shared" si="132"/>
        <v>0</v>
      </c>
      <c r="Q120" s="131">
        <f t="shared" si="132"/>
        <v>0</v>
      </c>
      <c r="R120" s="132"/>
      <c r="S120" s="133">
        <f t="shared" si="128"/>
        <v>0</v>
      </c>
      <c r="T120" s="133">
        <f t="shared" si="128"/>
        <v>0</v>
      </c>
      <c r="U120" s="134">
        <f t="shared" si="129"/>
        <v>0</v>
      </c>
      <c r="V120" s="134">
        <f t="shared" si="130"/>
        <v>0</v>
      </c>
      <c r="W120" s="135"/>
      <c r="X120" s="136">
        <f t="shared" si="121"/>
        <v>6.8834971958648017E-2</v>
      </c>
      <c r="Y120" s="137">
        <f t="shared" ca="1" si="131"/>
        <v>209</v>
      </c>
      <c r="AA120" s="133">
        <f t="shared" si="133"/>
        <v>0</v>
      </c>
      <c r="AB120" s="133">
        <f t="shared" si="133"/>
        <v>0</v>
      </c>
      <c r="AC120" s="133">
        <f t="shared" si="133"/>
        <v>0</v>
      </c>
      <c r="AD120" s="133">
        <f t="shared" si="133"/>
        <v>0</v>
      </c>
      <c r="AE120" s="133">
        <f t="shared" si="133"/>
        <v>0</v>
      </c>
      <c r="AG120" s="133">
        <f t="shared" si="134"/>
        <v>0</v>
      </c>
      <c r="AH120" s="133">
        <f t="shared" si="134"/>
        <v>0</v>
      </c>
      <c r="AI120" s="133">
        <f t="shared" si="134"/>
        <v>0</v>
      </c>
      <c r="AJ120" s="133">
        <f t="shared" si="134"/>
        <v>0</v>
      </c>
      <c r="AK120" s="133">
        <f t="shared" si="134"/>
        <v>0</v>
      </c>
      <c r="AM120" s="133">
        <f t="shared" si="135"/>
        <v>0</v>
      </c>
      <c r="AN120" s="133">
        <f t="shared" si="135"/>
        <v>0</v>
      </c>
      <c r="AO120" s="133">
        <f t="shared" si="135"/>
        <v>0</v>
      </c>
      <c r="AP120" s="133">
        <f t="shared" si="135"/>
        <v>0</v>
      </c>
      <c r="AQ120" s="133">
        <f t="shared" si="135"/>
        <v>0</v>
      </c>
    </row>
    <row r="121" spans="1:43" x14ac:dyDescent="0.2">
      <c r="A121" s="87">
        <v>37012</v>
      </c>
      <c r="B121" s="197"/>
      <c r="D121" s="197"/>
      <c r="E121" s="199">
        <f t="shared" si="126"/>
        <v>0</v>
      </c>
      <c r="F121" s="127"/>
      <c r="G121" s="203">
        <v>-0.51749999999999996</v>
      </c>
      <c r="H121" s="128">
        <v>2</v>
      </c>
      <c r="I121" s="129">
        <v>2.02</v>
      </c>
      <c r="J121" s="128">
        <f t="shared" si="127"/>
        <v>3.4325000000000001</v>
      </c>
      <c r="K121" s="130">
        <v>0</v>
      </c>
      <c r="L121" s="130">
        <f t="shared" si="116"/>
        <v>0.4</v>
      </c>
      <c r="M121" s="131">
        <f t="shared" si="132"/>
        <v>0</v>
      </c>
      <c r="N121" s="131">
        <f t="shared" si="132"/>
        <v>0</v>
      </c>
      <c r="O121" s="131">
        <f t="shared" si="132"/>
        <v>0</v>
      </c>
      <c r="P121" s="131">
        <f t="shared" si="132"/>
        <v>0</v>
      </c>
      <c r="Q121" s="131">
        <f t="shared" si="132"/>
        <v>0</v>
      </c>
      <c r="R121" s="132"/>
      <c r="S121" s="133">
        <f t="shared" si="128"/>
        <v>0</v>
      </c>
      <c r="T121" s="133">
        <f t="shared" si="128"/>
        <v>0</v>
      </c>
      <c r="U121" s="134">
        <f t="shared" si="129"/>
        <v>0</v>
      </c>
      <c r="V121" s="134">
        <f t="shared" si="130"/>
        <v>0</v>
      </c>
      <c r="W121" s="135"/>
      <c r="X121" s="136">
        <f t="shared" si="121"/>
        <v>6.8844146311537027E-2</v>
      </c>
      <c r="Y121" s="137">
        <f t="shared" ca="1" si="131"/>
        <v>238</v>
      </c>
      <c r="AA121" s="133">
        <f t="shared" si="133"/>
        <v>0</v>
      </c>
      <c r="AB121" s="133">
        <f t="shared" si="133"/>
        <v>0</v>
      </c>
      <c r="AC121" s="133">
        <f t="shared" si="133"/>
        <v>0</v>
      </c>
      <c r="AD121" s="133">
        <f t="shared" si="133"/>
        <v>0</v>
      </c>
      <c r="AE121" s="133">
        <f t="shared" si="133"/>
        <v>0</v>
      </c>
      <c r="AG121" s="133">
        <f t="shared" si="134"/>
        <v>0</v>
      </c>
      <c r="AH121" s="133">
        <f t="shared" si="134"/>
        <v>0</v>
      </c>
      <c r="AI121" s="133">
        <f t="shared" si="134"/>
        <v>0</v>
      </c>
      <c r="AJ121" s="133">
        <f t="shared" si="134"/>
        <v>0</v>
      </c>
      <c r="AK121" s="133">
        <f t="shared" si="134"/>
        <v>0</v>
      </c>
      <c r="AM121" s="133">
        <f t="shared" si="135"/>
        <v>0</v>
      </c>
      <c r="AN121" s="133">
        <f t="shared" si="135"/>
        <v>0</v>
      </c>
      <c r="AO121" s="133">
        <f t="shared" si="135"/>
        <v>0</v>
      </c>
      <c r="AP121" s="133">
        <f t="shared" si="135"/>
        <v>0</v>
      </c>
      <c r="AQ121" s="133">
        <f t="shared" si="135"/>
        <v>0</v>
      </c>
    </row>
    <row r="122" spans="1:43" x14ac:dyDescent="0.2">
      <c r="A122" s="87">
        <v>37043</v>
      </c>
      <c r="B122" s="197"/>
      <c r="D122" s="197"/>
      <c r="E122" s="199">
        <f t="shared" si="126"/>
        <v>0</v>
      </c>
      <c r="F122" s="127"/>
      <c r="G122" s="203">
        <v>-0.51749999999999996</v>
      </c>
      <c r="H122" s="128">
        <v>2</v>
      </c>
      <c r="I122" s="129">
        <v>2.02</v>
      </c>
      <c r="J122" s="128">
        <f t="shared" si="127"/>
        <v>3.4175</v>
      </c>
      <c r="K122" s="130">
        <v>0</v>
      </c>
      <c r="L122" s="130">
        <f t="shared" si="116"/>
        <v>0.39500000000000002</v>
      </c>
      <c r="M122" s="131">
        <f t="shared" si="132"/>
        <v>0</v>
      </c>
      <c r="N122" s="131">
        <f t="shared" si="132"/>
        <v>0</v>
      </c>
      <c r="O122" s="131">
        <f t="shared" si="132"/>
        <v>0</v>
      </c>
      <c r="P122" s="131">
        <f t="shared" si="132"/>
        <v>0</v>
      </c>
      <c r="Q122" s="131">
        <f t="shared" si="132"/>
        <v>0</v>
      </c>
      <c r="R122" s="132"/>
      <c r="S122" s="133">
        <f t="shared" si="128"/>
        <v>0</v>
      </c>
      <c r="T122" s="133">
        <f t="shared" si="128"/>
        <v>0</v>
      </c>
      <c r="U122" s="134">
        <f t="shared" si="129"/>
        <v>0</v>
      </c>
      <c r="V122" s="134">
        <f t="shared" si="130"/>
        <v>0</v>
      </c>
      <c r="W122" s="135"/>
      <c r="X122" s="136">
        <f t="shared" si="121"/>
        <v>6.8853626476217011E-2</v>
      </c>
      <c r="Y122" s="137">
        <f t="shared" ca="1" si="131"/>
        <v>271</v>
      </c>
      <c r="AA122" s="133">
        <f t="shared" si="133"/>
        <v>0</v>
      </c>
      <c r="AB122" s="133">
        <f t="shared" si="133"/>
        <v>0</v>
      </c>
      <c r="AC122" s="133">
        <f t="shared" si="133"/>
        <v>0</v>
      </c>
      <c r="AD122" s="133">
        <f t="shared" si="133"/>
        <v>0</v>
      </c>
      <c r="AE122" s="133">
        <f t="shared" si="133"/>
        <v>0</v>
      </c>
      <c r="AG122" s="133">
        <f t="shared" si="134"/>
        <v>0</v>
      </c>
      <c r="AH122" s="133">
        <f t="shared" si="134"/>
        <v>0</v>
      </c>
      <c r="AI122" s="133">
        <f t="shared" si="134"/>
        <v>0</v>
      </c>
      <c r="AJ122" s="133">
        <f t="shared" si="134"/>
        <v>0</v>
      </c>
      <c r="AK122" s="133">
        <f t="shared" si="134"/>
        <v>0</v>
      </c>
      <c r="AM122" s="133">
        <f t="shared" si="135"/>
        <v>0</v>
      </c>
      <c r="AN122" s="133">
        <f t="shared" si="135"/>
        <v>0</v>
      </c>
      <c r="AO122" s="133">
        <f t="shared" si="135"/>
        <v>0</v>
      </c>
      <c r="AP122" s="133">
        <f t="shared" si="135"/>
        <v>0</v>
      </c>
      <c r="AQ122" s="133">
        <f t="shared" si="135"/>
        <v>0</v>
      </c>
    </row>
    <row r="123" spans="1:43" x14ac:dyDescent="0.2">
      <c r="A123" s="87"/>
      <c r="B123" s="197"/>
      <c r="D123" s="197"/>
      <c r="E123" s="199"/>
      <c r="F123" s="127"/>
      <c r="G123" s="203"/>
      <c r="H123" s="128"/>
      <c r="I123" s="129"/>
      <c r="J123" s="128"/>
      <c r="K123" s="130"/>
      <c r="L123" s="130"/>
      <c r="M123" s="131"/>
      <c r="N123" s="131"/>
      <c r="O123" s="131"/>
      <c r="P123" s="131"/>
      <c r="Q123" s="131"/>
      <c r="R123" s="132"/>
      <c r="S123" s="133"/>
      <c r="T123" s="133"/>
      <c r="U123" s="134"/>
      <c r="V123" s="134"/>
      <c r="W123" s="135"/>
      <c r="X123" s="136"/>
      <c r="Y123" s="137"/>
      <c r="AA123" s="133"/>
      <c r="AB123" s="133"/>
      <c r="AC123" s="133"/>
      <c r="AD123" s="133"/>
      <c r="AE123" s="133"/>
      <c r="AG123" s="133"/>
      <c r="AH123" s="133"/>
      <c r="AI123" s="133"/>
      <c r="AJ123" s="133"/>
      <c r="AK123" s="133"/>
      <c r="AM123" s="133"/>
      <c r="AN123" s="133"/>
      <c r="AO123" s="133"/>
      <c r="AP123" s="133"/>
      <c r="AQ123" s="133"/>
    </row>
    <row r="124" spans="1:43" x14ac:dyDescent="0.2">
      <c r="A124" s="87"/>
      <c r="B124" s="197"/>
      <c r="D124" s="197"/>
      <c r="E124" s="199"/>
      <c r="F124" s="127"/>
      <c r="G124" s="203"/>
      <c r="H124" s="128"/>
      <c r="I124" s="129"/>
      <c r="J124" s="128"/>
      <c r="K124" s="130"/>
      <c r="L124" s="130"/>
      <c r="M124" s="131"/>
      <c r="N124" s="131"/>
      <c r="O124" s="131"/>
      <c r="P124" s="131"/>
      <c r="Q124" s="131"/>
      <c r="R124" s="132"/>
      <c r="S124" s="133"/>
      <c r="T124" s="133"/>
      <c r="U124" s="134"/>
      <c r="V124" s="134"/>
      <c r="W124" s="135"/>
      <c r="X124" s="136"/>
      <c r="Y124" s="137"/>
      <c r="AA124" s="133"/>
      <c r="AB124" s="133"/>
      <c r="AC124" s="133"/>
      <c r="AD124" s="133"/>
      <c r="AE124" s="133"/>
      <c r="AG124" s="133"/>
      <c r="AH124" s="133"/>
      <c r="AI124" s="133"/>
      <c r="AJ124" s="133"/>
      <c r="AK124" s="133"/>
      <c r="AM124" s="133"/>
      <c r="AN124" s="133"/>
      <c r="AO124" s="133"/>
      <c r="AP124" s="133"/>
      <c r="AQ124" s="133"/>
    </row>
    <row r="125" spans="1:43" x14ac:dyDescent="0.2">
      <c r="A125" s="87"/>
      <c r="B125" s="197"/>
      <c r="D125" s="197"/>
      <c r="E125" s="199"/>
      <c r="F125" s="127"/>
      <c r="G125" s="203"/>
      <c r="H125" s="128"/>
      <c r="I125" s="129"/>
      <c r="J125" s="128"/>
      <c r="K125" s="130"/>
      <c r="L125" s="130"/>
      <c r="M125" s="131"/>
      <c r="N125" s="131"/>
      <c r="O125" s="131"/>
      <c r="P125" s="131"/>
      <c r="Q125" s="131"/>
      <c r="R125" s="132"/>
      <c r="S125" s="133"/>
      <c r="T125" s="133"/>
      <c r="U125" s="134"/>
      <c r="V125" s="134"/>
      <c r="W125" s="135"/>
      <c r="X125" s="136"/>
      <c r="Y125" s="137"/>
      <c r="AA125" s="133"/>
      <c r="AB125" s="133"/>
      <c r="AC125" s="133"/>
      <c r="AD125" s="133"/>
      <c r="AE125" s="133"/>
      <c r="AG125" s="133"/>
      <c r="AH125" s="133"/>
      <c r="AI125" s="133"/>
      <c r="AJ125" s="133"/>
      <c r="AK125" s="133"/>
      <c r="AM125" s="133"/>
      <c r="AN125" s="133"/>
      <c r="AO125" s="133"/>
      <c r="AP125" s="133"/>
      <c r="AQ125" s="133"/>
    </row>
    <row r="126" spans="1:43" x14ac:dyDescent="0.2">
      <c r="A126" s="87"/>
      <c r="B126" s="197"/>
      <c r="D126" s="197"/>
      <c r="E126" s="199"/>
      <c r="F126" s="127"/>
      <c r="G126" s="203"/>
      <c r="H126" s="128"/>
      <c r="I126" s="129"/>
      <c r="J126" s="128"/>
      <c r="K126" s="130"/>
      <c r="L126" s="130"/>
      <c r="M126" s="131"/>
      <c r="N126" s="131"/>
      <c r="O126" s="131"/>
      <c r="P126" s="131"/>
      <c r="Q126" s="131"/>
      <c r="R126" s="132"/>
      <c r="S126" s="133"/>
      <c r="T126" s="133"/>
      <c r="U126" s="134"/>
      <c r="V126" s="134"/>
      <c r="W126" s="135"/>
      <c r="X126" s="136"/>
      <c r="Y126" s="137"/>
      <c r="AA126" s="133"/>
      <c r="AB126" s="133"/>
      <c r="AC126" s="133"/>
      <c r="AD126" s="133"/>
      <c r="AE126" s="133"/>
      <c r="AG126" s="133"/>
      <c r="AH126" s="133"/>
      <c r="AI126" s="133"/>
      <c r="AJ126" s="133"/>
      <c r="AK126" s="133"/>
      <c r="AM126" s="133"/>
      <c r="AN126" s="133"/>
      <c r="AO126" s="133"/>
      <c r="AP126" s="133"/>
      <c r="AQ126" s="133"/>
    </row>
    <row r="127" spans="1:43" x14ac:dyDescent="0.2">
      <c r="A127" s="87"/>
      <c r="B127" s="197"/>
      <c r="D127" s="197"/>
      <c r="E127" s="199"/>
      <c r="F127" s="127"/>
      <c r="G127" s="203"/>
      <c r="H127" s="128"/>
      <c r="I127" s="129"/>
      <c r="J127" s="128"/>
      <c r="K127" s="130"/>
      <c r="L127" s="130"/>
      <c r="M127" s="131"/>
      <c r="N127" s="131"/>
      <c r="O127" s="131"/>
      <c r="P127" s="131"/>
      <c r="Q127" s="131"/>
      <c r="R127" s="132"/>
      <c r="S127" s="133"/>
      <c r="T127" s="133"/>
      <c r="U127" s="134"/>
      <c r="V127" s="134"/>
      <c r="W127" s="135"/>
      <c r="X127" s="136"/>
      <c r="Y127" s="137"/>
      <c r="AA127" s="133"/>
      <c r="AB127" s="133"/>
      <c r="AC127" s="133"/>
      <c r="AD127" s="133"/>
      <c r="AE127" s="133"/>
      <c r="AG127" s="133"/>
      <c r="AH127" s="133"/>
      <c r="AI127" s="133"/>
      <c r="AJ127" s="133"/>
      <c r="AK127" s="133"/>
      <c r="AM127" s="133"/>
      <c r="AN127" s="133"/>
      <c r="AO127" s="133"/>
      <c r="AP127" s="133"/>
      <c r="AQ127" s="133"/>
    </row>
    <row r="128" spans="1:43" x14ac:dyDescent="0.2">
      <c r="A128" s="87"/>
      <c r="B128" s="197"/>
      <c r="D128" s="197"/>
      <c r="E128" s="199"/>
      <c r="F128" s="127"/>
      <c r="G128" s="203"/>
      <c r="H128" s="128"/>
      <c r="I128" s="129"/>
      <c r="J128" s="128"/>
      <c r="K128" s="130"/>
      <c r="L128" s="130"/>
      <c r="M128" s="131"/>
      <c r="N128" s="131"/>
      <c r="O128" s="131"/>
      <c r="P128" s="131"/>
      <c r="Q128" s="131"/>
      <c r="R128" s="132"/>
      <c r="S128" s="133"/>
      <c r="T128" s="133"/>
      <c r="U128" s="134"/>
      <c r="V128" s="134"/>
      <c r="W128" s="135"/>
      <c r="X128" s="136"/>
      <c r="Y128" s="137"/>
      <c r="AA128" s="133"/>
      <c r="AB128" s="133"/>
      <c r="AC128" s="133"/>
      <c r="AD128" s="133"/>
      <c r="AE128" s="133"/>
      <c r="AG128" s="133"/>
      <c r="AH128" s="133"/>
      <c r="AI128" s="133"/>
      <c r="AJ128" s="133"/>
      <c r="AK128" s="133"/>
      <c r="AM128" s="133"/>
      <c r="AN128" s="133"/>
      <c r="AO128" s="133"/>
      <c r="AP128" s="133"/>
      <c r="AQ128" s="133"/>
    </row>
    <row r="129" spans="1:43" x14ac:dyDescent="0.2">
      <c r="A129" s="87"/>
      <c r="B129" s="197"/>
      <c r="D129" s="197"/>
      <c r="E129" s="199"/>
      <c r="F129" s="127"/>
      <c r="G129" s="203"/>
      <c r="H129" s="128"/>
      <c r="I129" s="129"/>
      <c r="J129" s="128"/>
      <c r="K129" s="130"/>
      <c r="L129" s="130"/>
      <c r="M129" s="131"/>
      <c r="N129" s="131"/>
      <c r="O129" s="131"/>
      <c r="P129" s="131"/>
      <c r="Q129" s="131"/>
      <c r="R129" s="132"/>
      <c r="S129" s="133"/>
      <c r="T129" s="133"/>
      <c r="U129" s="134"/>
      <c r="V129" s="134"/>
      <c r="W129" s="135"/>
      <c r="X129" s="136"/>
      <c r="Y129" s="137"/>
      <c r="AA129" s="133"/>
      <c r="AB129" s="133"/>
      <c r="AC129" s="133"/>
      <c r="AD129" s="133"/>
      <c r="AE129" s="133"/>
      <c r="AG129" s="133"/>
      <c r="AH129" s="133"/>
      <c r="AI129" s="133"/>
      <c r="AJ129" s="133"/>
      <c r="AK129" s="133"/>
      <c r="AM129" s="133"/>
      <c r="AN129" s="133"/>
      <c r="AO129" s="133"/>
      <c r="AP129" s="133"/>
      <c r="AQ129" s="133"/>
    </row>
    <row r="130" spans="1:43" x14ac:dyDescent="0.2">
      <c r="A130" s="87"/>
      <c r="B130" s="197"/>
      <c r="D130" s="197"/>
      <c r="E130" s="199"/>
      <c r="F130" s="127"/>
      <c r="G130" s="203"/>
      <c r="H130" s="128"/>
      <c r="I130" s="129"/>
      <c r="J130" s="128"/>
      <c r="K130" s="130"/>
      <c r="L130" s="130"/>
      <c r="M130" s="131"/>
      <c r="N130" s="131"/>
      <c r="O130" s="131"/>
      <c r="P130" s="131"/>
      <c r="Q130" s="131"/>
      <c r="R130" s="132"/>
      <c r="S130" s="133"/>
      <c r="T130" s="133"/>
      <c r="U130" s="134"/>
      <c r="V130" s="134"/>
      <c r="W130" s="135"/>
      <c r="X130" s="136"/>
      <c r="Y130" s="137"/>
      <c r="AA130" s="133"/>
      <c r="AB130" s="133"/>
      <c r="AC130" s="133"/>
      <c r="AD130" s="133"/>
      <c r="AE130" s="133"/>
      <c r="AG130" s="133"/>
      <c r="AH130" s="133"/>
      <c r="AI130" s="133"/>
      <c r="AJ130" s="133"/>
      <c r="AK130" s="133"/>
      <c r="AM130" s="133"/>
      <c r="AN130" s="133"/>
      <c r="AO130" s="133"/>
      <c r="AP130" s="133"/>
      <c r="AQ130" s="133"/>
    </row>
    <row r="131" spans="1:43" x14ac:dyDescent="0.2">
      <c r="A131" s="87"/>
      <c r="B131" s="197"/>
      <c r="D131" s="197"/>
      <c r="E131" s="199"/>
      <c r="F131" s="127"/>
      <c r="G131" s="203"/>
      <c r="H131" s="128"/>
      <c r="I131" s="129"/>
      <c r="J131" s="128"/>
      <c r="K131" s="130"/>
      <c r="L131" s="130"/>
      <c r="M131" s="131"/>
      <c r="N131" s="131"/>
      <c r="O131" s="131"/>
      <c r="P131" s="131"/>
      <c r="Q131" s="131"/>
      <c r="R131" s="132"/>
      <c r="S131" s="133"/>
      <c r="T131" s="133"/>
      <c r="U131" s="134"/>
      <c r="V131" s="134"/>
      <c r="W131" s="135"/>
      <c r="X131" s="136"/>
      <c r="Y131" s="137"/>
      <c r="AA131" s="133"/>
      <c r="AB131" s="133"/>
      <c r="AC131" s="133"/>
      <c r="AD131" s="133"/>
      <c r="AE131" s="133"/>
      <c r="AG131" s="133"/>
      <c r="AH131" s="133"/>
      <c r="AI131" s="133"/>
      <c r="AJ131" s="133"/>
      <c r="AK131" s="133"/>
      <c r="AM131" s="133"/>
      <c r="AN131" s="133"/>
      <c r="AO131" s="133"/>
      <c r="AP131" s="133"/>
      <c r="AQ131" s="133"/>
    </row>
    <row r="132" spans="1:43" x14ac:dyDescent="0.2">
      <c r="A132" s="87"/>
      <c r="B132" s="197"/>
      <c r="D132" s="197"/>
      <c r="E132" s="199"/>
      <c r="F132" s="127"/>
      <c r="G132" s="203"/>
      <c r="H132" s="128"/>
      <c r="I132" s="129"/>
      <c r="J132" s="128"/>
      <c r="K132" s="130"/>
      <c r="L132" s="130"/>
      <c r="M132" s="131"/>
      <c r="N132" s="131"/>
      <c r="O132" s="131"/>
      <c r="P132" s="131"/>
      <c r="Q132" s="131"/>
      <c r="R132" s="132"/>
      <c r="S132" s="133"/>
      <c r="T132" s="133"/>
      <c r="U132" s="134"/>
      <c r="V132" s="134"/>
      <c r="W132" s="135"/>
      <c r="X132" s="136"/>
      <c r="Y132" s="137"/>
      <c r="AA132" s="133"/>
      <c r="AB132" s="133"/>
      <c r="AC132" s="133"/>
      <c r="AD132" s="133"/>
      <c r="AE132" s="133"/>
      <c r="AG132" s="133"/>
      <c r="AH132" s="133"/>
      <c r="AI132" s="133"/>
      <c r="AJ132" s="133"/>
      <c r="AK132" s="133"/>
      <c r="AM132" s="133"/>
      <c r="AN132" s="133"/>
      <c r="AO132" s="133"/>
      <c r="AP132" s="133"/>
      <c r="AQ132" s="133"/>
    </row>
    <row r="133" spans="1:43" x14ac:dyDescent="0.2">
      <c r="A133" s="87"/>
      <c r="B133" s="197"/>
      <c r="D133" s="197"/>
      <c r="E133" s="199"/>
      <c r="F133" s="127"/>
      <c r="G133" s="203"/>
      <c r="H133" s="128"/>
      <c r="I133" s="129"/>
      <c r="J133" s="128"/>
      <c r="K133" s="130"/>
      <c r="L133" s="130"/>
      <c r="M133" s="131"/>
      <c r="N133" s="131"/>
      <c r="O133" s="131"/>
      <c r="P133" s="131"/>
      <c r="Q133" s="131"/>
      <c r="R133" s="132"/>
      <c r="S133" s="133"/>
      <c r="T133" s="133"/>
      <c r="U133" s="134"/>
      <c r="V133" s="134"/>
      <c r="W133" s="135"/>
      <c r="X133" s="136"/>
      <c r="Y133" s="137"/>
      <c r="AA133" s="133"/>
      <c r="AB133" s="133"/>
      <c r="AC133" s="133"/>
      <c r="AD133" s="133"/>
      <c r="AE133" s="133"/>
      <c r="AG133" s="133"/>
      <c r="AH133" s="133"/>
      <c r="AI133" s="133"/>
      <c r="AJ133" s="133"/>
      <c r="AK133" s="133"/>
      <c r="AM133" s="133"/>
      <c r="AN133" s="133"/>
      <c r="AO133" s="133"/>
      <c r="AP133" s="133"/>
      <c r="AQ133" s="133"/>
    </row>
    <row r="134" spans="1:43" x14ac:dyDescent="0.2">
      <c r="A134" s="126"/>
      <c r="B134" s="197"/>
      <c r="F134" s="127"/>
      <c r="G134" s="203"/>
      <c r="H134" s="128"/>
      <c r="I134" s="129"/>
      <c r="J134" s="128"/>
      <c r="K134" s="130"/>
      <c r="L134" s="130"/>
      <c r="M134" s="131"/>
      <c r="N134" s="131"/>
      <c r="O134" s="131"/>
      <c r="P134" s="131"/>
      <c r="Q134" s="131"/>
      <c r="R134" s="132"/>
      <c r="S134" s="133"/>
      <c r="T134" s="133"/>
      <c r="U134" s="134"/>
      <c r="V134" s="134"/>
      <c r="W134" s="135"/>
      <c r="X134" s="136"/>
      <c r="Y134" s="137"/>
    </row>
    <row r="135" spans="1:43" x14ac:dyDescent="0.2">
      <c r="A135" s="87"/>
      <c r="B135" s="197"/>
      <c r="D135" s="197"/>
      <c r="E135" s="199"/>
      <c r="F135" s="127"/>
      <c r="G135" s="203"/>
      <c r="H135" s="128"/>
      <c r="I135" s="129"/>
      <c r="J135" s="128"/>
      <c r="K135" s="130"/>
      <c r="L135" s="130"/>
      <c r="M135" s="131"/>
      <c r="N135" s="131"/>
      <c r="O135" s="131"/>
      <c r="P135" s="131"/>
      <c r="Q135" s="131"/>
      <c r="R135" s="132"/>
      <c r="S135" s="133"/>
      <c r="T135" s="133"/>
      <c r="U135" s="134"/>
      <c r="V135" s="134"/>
      <c r="W135" s="135"/>
      <c r="X135" s="136"/>
      <c r="Y135" s="137"/>
      <c r="AA135" s="133"/>
      <c r="AB135" s="133"/>
      <c r="AC135" s="133"/>
      <c r="AD135" s="133"/>
      <c r="AE135" s="133"/>
      <c r="AG135" s="133"/>
      <c r="AH135" s="133"/>
      <c r="AI135" s="133"/>
      <c r="AJ135" s="133"/>
      <c r="AK135" s="133"/>
      <c r="AM135" s="133"/>
      <c r="AN135" s="133"/>
      <c r="AO135" s="133"/>
      <c r="AP135" s="133"/>
      <c r="AQ135" s="133"/>
    </row>
    <row r="136" spans="1:43" x14ac:dyDescent="0.2">
      <c r="A136" s="87"/>
      <c r="B136" s="197"/>
      <c r="D136" s="197"/>
      <c r="E136" s="199"/>
      <c r="F136" s="127"/>
      <c r="G136" s="203"/>
      <c r="H136" s="128"/>
      <c r="I136" s="129"/>
      <c r="J136" s="128"/>
      <c r="K136" s="130"/>
      <c r="L136" s="130"/>
      <c r="M136" s="131"/>
      <c r="N136" s="131"/>
      <c r="O136" s="131"/>
      <c r="P136" s="131"/>
      <c r="Q136" s="131"/>
      <c r="R136" s="132"/>
      <c r="S136" s="133"/>
      <c r="T136" s="133"/>
      <c r="U136" s="134"/>
      <c r="V136" s="134"/>
      <c r="W136" s="135"/>
      <c r="X136" s="136"/>
      <c r="Y136" s="137"/>
      <c r="AA136" s="133"/>
      <c r="AB136" s="133"/>
      <c r="AC136" s="133"/>
      <c r="AD136" s="133"/>
      <c r="AE136" s="133"/>
      <c r="AG136" s="133"/>
      <c r="AH136" s="133"/>
      <c r="AI136" s="133"/>
      <c r="AJ136" s="133"/>
      <c r="AK136" s="133"/>
      <c r="AM136" s="133"/>
      <c r="AN136" s="133"/>
      <c r="AO136" s="133"/>
      <c r="AP136" s="133"/>
      <c r="AQ136" s="133"/>
    </row>
    <row r="137" spans="1:43" x14ac:dyDescent="0.2">
      <c r="A137" s="87"/>
      <c r="B137" s="197"/>
      <c r="D137" s="197"/>
      <c r="E137" s="199"/>
      <c r="F137" s="127"/>
      <c r="G137" s="203"/>
      <c r="H137" s="128"/>
      <c r="I137" s="129"/>
      <c r="J137" s="128"/>
      <c r="K137" s="130"/>
      <c r="L137" s="130"/>
      <c r="M137" s="131"/>
      <c r="N137" s="131"/>
      <c r="O137" s="131"/>
      <c r="P137" s="131"/>
      <c r="Q137" s="131"/>
      <c r="R137" s="132"/>
      <c r="S137" s="133"/>
      <c r="T137" s="133"/>
      <c r="U137" s="134"/>
      <c r="V137" s="134"/>
      <c r="W137" s="135"/>
      <c r="X137" s="136"/>
      <c r="Y137" s="137"/>
      <c r="AA137" s="133"/>
      <c r="AB137" s="133"/>
      <c r="AC137" s="133"/>
      <c r="AD137" s="133"/>
      <c r="AE137" s="133"/>
      <c r="AG137" s="133"/>
      <c r="AH137" s="133"/>
      <c r="AI137" s="133"/>
      <c r="AJ137" s="133"/>
      <c r="AK137" s="133"/>
      <c r="AM137" s="133"/>
      <c r="AN137" s="133"/>
      <c r="AO137" s="133"/>
      <c r="AP137" s="133"/>
      <c r="AQ137" s="133"/>
    </row>
    <row r="138" spans="1:43" x14ac:dyDescent="0.2">
      <c r="A138" s="87"/>
      <c r="B138" s="197"/>
      <c r="D138" s="197"/>
      <c r="E138" s="199"/>
      <c r="F138" s="127"/>
      <c r="G138" s="203"/>
      <c r="H138" s="128"/>
      <c r="I138" s="129"/>
      <c r="J138" s="128"/>
      <c r="K138" s="130"/>
      <c r="L138" s="130"/>
      <c r="M138" s="131"/>
      <c r="N138" s="131"/>
      <c r="O138" s="131"/>
      <c r="P138" s="131"/>
      <c r="Q138" s="131"/>
      <c r="R138" s="132"/>
      <c r="S138" s="133"/>
      <c r="T138" s="133"/>
      <c r="U138" s="134"/>
      <c r="V138" s="134"/>
      <c r="W138" s="135"/>
      <c r="X138" s="136"/>
      <c r="Y138" s="137"/>
      <c r="AA138" s="133"/>
      <c r="AB138" s="133"/>
      <c r="AC138" s="133"/>
      <c r="AD138" s="133"/>
      <c r="AE138" s="133"/>
      <c r="AG138" s="133"/>
      <c r="AH138" s="133"/>
      <c r="AI138" s="133"/>
      <c r="AJ138" s="133"/>
      <c r="AK138" s="133"/>
      <c r="AM138" s="133"/>
      <c r="AN138" s="133"/>
      <c r="AO138" s="133"/>
      <c r="AP138" s="133"/>
      <c r="AQ138" s="133"/>
    </row>
    <row r="139" spans="1:43" x14ac:dyDescent="0.2">
      <c r="A139" s="87"/>
      <c r="B139" s="197"/>
      <c r="D139" s="197"/>
      <c r="E139" s="199"/>
      <c r="F139" s="127"/>
      <c r="G139" s="203"/>
      <c r="H139" s="128"/>
      <c r="I139" s="129"/>
      <c r="J139" s="128"/>
      <c r="K139" s="130"/>
      <c r="L139" s="130"/>
      <c r="M139" s="131"/>
      <c r="N139" s="131"/>
      <c r="O139" s="131"/>
      <c r="P139" s="131"/>
      <c r="Q139" s="131"/>
      <c r="R139" s="132"/>
      <c r="S139" s="133"/>
      <c r="T139" s="133"/>
      <c r="U139" s="134"/>
      <c r="V139" s="134"/>
      <c r="W139" s="135"/>
      <c r="X139" s="136"/>
      <c r="Y139" s="137"/>
      <c r="AA139" s="133"/>
      <c r="AB139" s="133"/>
      <c r="AC139" s="133"/>
      <c r="AD139" s="133"/>
      <c r="AE139" s="133"/>
      <c r="AG139" s="133"/>
      <c r="AH139" s="133"/>
      <c r="AI139" s="133"/>
      <c r="AJ139" s="133"/>
      <c r="AK139" s="133"/>
      <c r="AM139" s="133"/>
      <c r="AN139" s="133"/>
      <c r="AO139" s="133"/>
      <c r="AP139" s="133"/>
      <c r="AQ139" s="133"/>
    </row>
    <row r="140" spans="1:43" x14ac:dyDescent="0.2">
      <c r="A140" s="87"/>
      <c r="B140" s="197"/>
      <c r="D140" s="197"/>
      <c r="E140" s="199"/>
      <c r="F140" s="127"/>
      <c r="G140" s="203"/>
      <c r="H140" s="128"/>
      <c r="I140" s="129"/>
      <c r="J140" s="128"/>
      <c r="K140" s="130"/>
      <c r="L140" s="130"/>
      <c r="M140" s="131"/>
      <c r="N140" s="131"/>
      <c r="O140" s="131"/>
      <c r="P140" s="131"/>
      <c r="Q140" s="131"/>
      <c r="R140" s="132"/>
      <c r="S140" s="133"/>
      <c r="T140" s="133"/>
      <c r="U140" s="134"/>
      <c r="V140" s="134"/>
      <c r="W140" s="135"/>
      <c r="X140" s="136"/>
      <c r="Y140" s="137"/>
      <c r="AA140" s="133"/>
      <c r="AB140" s="133"/>
      <c r="AC140" s="133"/>
      <c r="AD140" s="133"/>
      <c r="AE140" s="133"/>
      <c r="AG140" s="133"/>
      <c r="AH140" s="133"/>
      <c r="AI140" s="133"/>
      <c r="AJ140" s="133"/>
      <c r="AK140" s="133"/>
      <c r="AM140" s="133"/>
      <c r="AN140" s="133"/>
      <c r="AO140" s="133"/>
      <c r="AP140" s="133"/>
      <c r="AQ140" s="133"/>
    </row>
    <row r="141" spans="1:43" x14ac:dyDescent="0.2">
      <c r="A141" s="87"/>
      <c r="B141" s="197"/>
      <c r="D141" s="197"/>
      <c r="E141" s="199"/>
      <c r="F141" s="127"/>
      <c r="G141" s="203"/>
      <c r="H141" s="128"/>
      <c r="I141" s="129"/>
      <c r="J141" s="128"/>
      <c r="K141" s="130"/>
      <c r="L141" s="130"/>
      <c r="M141" s="131"/>
      <c r="N141" s="131"/>
      <c r="O141" s="131"/>
      <c r="P141" s="131"/>
      <c r="Q141" s="131"/>
      <c r="R141" s="132"/>
      <c r="S141" s="133"/>
      <c r="T141" s="133"/>
      <c r="U141" s="134"/>
      <c r="V141" s="134"/>
      <c r="W141" s="135"/>
      <c r="X141" s="136"/>
      <c r="Y141" s="137"/>
      <c r="AA141" s="133"/>
      <c r="AB141" s="133"/>
      <c r="AC141" s="133"/>
      <c r="AD141" s="133"/>
      <c r="AE141" s="133"/>
      <c r="AG141" s="133"/>
      <c r="AH141" s="133"/>
      <c r="AI141" s="133"/>
      <c r="AJ141" s="133"/>
      <c r="AK141" s="133"/>
      <c r="AM141" s="133"/>
      <c r="AN141" s="133"/>
      <c r="AO141" s="133"/>
      <c r="AP141" s="133"/>
      <c r="AQ141" s="133"/>
    </row>
    <row r="142" spans="1:43" x14ac:dyDescent="0.2">
      <c r="A142" s="87"/>
      <c r="B142" s="197"/>
      <c r="D142" s="197"/>
      <c r="E142" s="199"/>
      <c r="F142" s="127"/>
      <c r="G142" s="203"/>
      <c r="H142" s="128"/>
      <c r="I142" s="129"/>
      <c r="J142" s="128"/>
      <c r="K142" s="130"/>
      <c r="L142" s="130"/>
      <c r="M142" s="131"/>
      <c r="N142" s="131"/>
      <c r="O142" s="131"/>
      <c r="P142" s="131"/>
      <c r="Q142" s="131"/>
      <c r="R142" s="132"/>
      <c r="S142" s="133"/>
      <c r="T142" s="133"/>
      <c r="U142" s="134"/>
      <c r="V142" s="134"/>
      <c r="W142" s="135"/>
      <c r="X142" s="136"/>
      <c r="Y142" s="137"/>
      <c r="AA142" s="133"/>
      <c r="AB142" s="133"/>
      <c r="AC142" s="133"/>
      <c r="AD142" s="133"/>
      <c r="AE142" s="133"/>
      <c r="AG142" s="133"/>
      <c r="AH142" s="133"/>
      <c r="AI142" s="133"/>
      <c r="AJ142" s="133"/>
      <c r="AK142" s="133"/>
      <c r="AM142" s="133"/>
      <c r="AN142" s="133"/>
      <c r="AO142" s="133"/>
      <c r="AP142" s="133"/>
      <c r="AQ142" s="133"/>
    </row>
    <row r="143" spans="1:43" x14ac:dyDescent="0.2">
      <c r="A143" s="87"/>
      <c r="B143" s="197"/>
      <c r="D143" s="197"/>
      <c r="E143" s="199"/>
      <c r="F143" s="127"/>
      <c r="G143" s="203"/>
      <c r="H143" s="128"/>
      <c r="I143" s="129"/>
      <c r="J143" s="128"/>
      <c r="K143" s="130"/>
      <c r="L143" s="130"/>
      <c r="M143" s="131"/>
      <c r="N143" s="131"/>
      <c r="O143" s="131"/>
      <c r="P143" s="131"/>
      <c r="Q143" s="131"/>
      <c r="R143" s="132"/>
      <c r="S143" s="133"/>
      <c r="T143" s="133"/>
      <c r="U143" s="134"/>
      <c r="V143" s="134"/>
      <c r="W143" s="135"/>
      <c r="X143" s="136"/>
      <c r="Y143" s="137"/>
      <c r="AA143" s="133"/>
      <c r="AB143" s="133"/>
      <c r="AC143" s="133"/>
      <c r="AD143" s="133"/>
      <c r="AE143" s="133"/>
      <c r="AG143" s="133"/>
      <c r="AH143" s="133"/>
      <c r="AI143" s="133"/>
      <c r="AJ143" s="133"/>
      <c r="AK143" s="133"/>
      <c r="AM143" s="133"/>
      <c r="AN143" s="133"/>
      <c r="AO143" s="133"/>
      <c r="AP143" s="133"/>
      <c r="AQ143" s="133"/>
    </row>
    <row r="144" spans="1:43" x14ac:dyDescent="0.2">
      <c r="A144" s="87"/>
      <c r="B144" s="197"/>
      <c r="D144" s="197"/>
      <c r="E144" s="199"/>
      <c r="F144" s="127"/>
      <c r="G144" s="203"/>
      <c r="H144" s="128"/>
      <c r="I144" s="129"/>
      <c r="J144" s="128"/>
      <c r="K144" s="130"/>
      <c r="L144" s="130"/>
      <c r="M144" s="131"/>
      <c r="N144" s="131"/>
      <c r="O144" s="131"/>
      <c r="P144" s="131"/>
      <c r="Q144" s="131"/>
      <c r="R144" s="132"/>
      <c r="S144" s="133"/>
      <c r="T144" s="133"/>
      <c r="U144" s="134"/>
      <c r="V144" s="134"/>
      <c r="W144" s="135"/>
      <c r="X144" s="136"/>
      <c r="Y144" s="137"/>
      <c r="AA144" s="133"/>
      <c r="AB144" s="133"/>
      <c r="AC144" s="133"/>
      <c r="AD144" s="133"/>
      <c r="AE144" s="133"/>
      <c r="AG144" s="133"/>
      <c r="AH144" s="133"/>
      <c r="AI144" s="133"/>
      <c r="AJ144" s="133"/>
      <c r="AK144" s="133"/>
      <c r="AM144" s="133"/>
      <c r="AN144" s="133"/>
      <c r="AO144" s="133"/>
      <c r="AP144" s="133"/>
      <c r="AQ144" s="133"/>
    </row>
    <row r="145" spans="1:43" x14ac:dyDescent="0.2">
      <c r="A145" s="87"/>
      <c r="B145" s="197"/>
      <c r="D145" s="197"/>
      <c r="E145" s="199"/>
      <c r="F145" s="127"/>
      <c r="G145" s="203"/>
      <c r="H145" s="128"/>
      <c r="I145" s="129"/>
      <c r="J145" s="128"/>
      <c r="K145" s="130"/>
      <c r="L145" s="130"/>
      <c r="M145" s="131"/>
      <c r="N145" s="131"/>
      <c r="O145" s="131"/>
      <c r="P145" s="131"/>
      <c r="Q145" s="131"/>
      <c r="R145" s="132"/>
      <c r="S145" s="133"/>
      <c r="T145" s="133"/>
      <c r="U145" s="134"/>
      <c r="V145" s="134"/>
      <c r="W145" s="135"/>
      <c r="X145" s="136"/>
      <c r="Y145" s="137"/>
      <c r="AA145" s="133"/>
      <c r="AB145" s="133"/>
      <c r="AC145" s="133"/>
      <c r="AD145" s="133"/>
      <c r="AE145" s="133"/>
      <c r="AG145" s="133"/>
      <c r="AH145" s="133"/>
      <c r="AI145" s="133"/>
      <c r="AJ145" s="133"/>
      <c r="AK145" s="133"/>
      <c r="AM145" s="133"/>
      <c r="AN145" s="133"/>
      <c r="AO145" s="133"/>
      <c r="AP145" s="133"/>
      <c r="AQ145" s="133"/>
    </row>
    <row r="146" spans="1:43" x14ac:dyDescent="0.2">
      <c r="A146" s="126"/>
      <c r="B146" s="197"/>
      <c r="F146" s="127"/>
      <c r="G146" s="203"/>
      <c r="H146" s="128"/>
      <c r="I146" s="129"/>
      <c r="J146" s="128"/>
      <c r="K146" s="130"/>
      <c r="L146" s="130"/>
      <c r="M146" s="131"/>
      <c r="N146" s="131"/>
      <c r="O146" s="131"/>
      <c r="P146" s="131"/>
      <c r="Q146" s="131"/>
      <c r="R146" s="132"/>
      <c r="S146" s="133"/>
      <c r="T146" s="133"/>
      <c r="U146" s="134"/>
      <c r="V146" s="134"/>
      <c r="W146" s="135"/>
      <c r="X146" s="136"/>
      <c r="Y146" s="137"/>
    </row>
    <row r="147" spans="1:43" x14ac:dyDescent="0.2">
      <c r="A147" s="87"/>
      <c r="B147" s="197"/>
      <c r="D147" s="197"/>
      <c r="E147" s="199"/>
      <c r="F147" s="127"/>
      <c r="G147" s="203"/>
      <c r="H147" s="128"/>
      <c r="I147" s="129"/>
      <c r="J147" s="128"/>
      <c r="K147" s="130"/>
      <c r="L147" s="130"/>
      <c r="M147" s="131"/>
      <c r="N147" s="131"/>
      <c r="O147" s="131"/>
      <c r="P147" s="131"/>
      <c r="Q147" s="131"/>
      <c r="R147" s="132"/>
      <c r="S147" s="133"/>
      <c r="T147" s="133"/>
      <c r="U147" s="134"/>
      <c r="V147" s="134"/>
      <c r="W147" s="135"/>
      <c r="X147" s="136"/>
      <c r="Y147" s="137"/>
      <c r="AA147" s="133"/>
      <c r="AB147" s="133"/>
      <c r="AC147" s="133"/>
      <c r="AD147" s="133"/>
      <c r="AE147" s="133"/>
      <c r="AG147" s="133"/>
      <c r="AH147" s="133"/>
      <c r="AI147" s="133"/>
      <c r="AJ147" s="133"/>
      <c r="AK147" s="133"/>
      <c r="AM147" s="133"/>
      <c r="AN147" s="133"/>
      <c r="AO147" s="133"/>
      <c r="AP147" s="133"/>
      <c r="AQ147" s="133"/>
    </row>
    <row r="148" spans="1:43" x14ac:dyDescent="0.2">
      <c r="A148" s="87"/>
      <c r="B148" s="197"/>
      <c r="D148" s="197"/>
      <c r="E148" s="199"/>
      <c r="F148" s="127"/>
      <c r="G148" s="203"/>
      <c r="H148" s="128"/>
      <c r="I148" s="129"/>
      <c r="J148" s="128"/>
      <c r="K148" s="130"/>
      <c r="L148" s="130"/>
      <c r="M148" s="131"/>
      <c r="N148" s="131"/>
      <c r="O148" s="131"/>
      <c r="P148" s="131"/>
      <c r="Q148" s="131"/>
      <c r="R148" s="132"/>
      <c r="S148" s="133"/>
      <c r="T148" s="133"/>
      <c r="U148" s="134"/>
      <c r="V148" s="134"/>
      <c r="W148" s="135"/>
      <c r="X148" s="136"/>
      <c r="Y148" s="137"/>
      <c r="AA148" s="133"/>
      <c r="AB148" s="133"/>
      <c r="AC148" s="133"/>
      <c r="AD148" s="133"/>
      <c r="AE148" s="133"/>
      <c r="AG148" s="133"/>
      <c r="AH148" s="133"/>
      <c r="AI148" s="133"/>
      <c r="AJ148" s="133"/>
      <c r="AK148" s="133"/>
      <c r="AM148" s="133"/>
      <c r="AN148" s="133"/>
      <c r="AO148" s="133"/>
      <c r="AP148" s="133"/>
      <c r="AQ148" s="133"/>
    </row>
    <row r="149" spans="1:43" x14ac:dyDescent="0.2">
      <c r="A149" s="87"/>
      <c r="B149" s="197"/>
      <c r="D149" s="197"/>
      <c r="E149" s="199"/>
      <c r="F149" s="127"/>
      <c r="G149" s="203"/>
      <c r="H149" s="128"/>
      <c r="I149" s="129"/>
      <c r="J149" s="128"/>
      <c r="K149" s="130"/>
      <c r="L149" s="130"/>
      <c r="M149" s="131"/>
      <c r="N149" s="131"/>
      <c r="O149" s="131"/>
      <c r="P149" s="131"/>
      <c r="Q149" s="131"/>
      <c r="R149" s="132"/>
      <c r="S149" s="133"/>
      <c r="T149" s="133"/>
      <c r="U149" s="134"/>
      <c r="V149" s="134"/>
      <c r="W149" s="135"/>
      <c r="X149" s="136"/>
      <c r="Y149" s="137"/>
      <c r="AA149" s="133"/>
      <c r="AB149" s="133"/>
      <c r="AC149" s="133"/>
      <c r="AD149" s="133"/>
      <c r="AE149" s="133"/>
      <c r="AG149" s="133"/>
      <c r="AH149" s="133"/>
      <c r="AI149" s="133"/>
      <c r="AJ149" s="133"/>
      <c r="AK149" s="133"/>
      <c r="AM149" s="133"/>
      <c r="AN149" s="133"/>
      <c r="AO149" s="133"/>
      <c r="AP149" s="133"/>
      <c r="AQ149" s="133"/>
    </row>
    <row r="150" spans="1:43" x14ac:dyDescent="0.2">
      <c r="A150" s="87"/>
      <c r="B150" s="197"/>
      <c r="D150" s="197"/>
      <c r="E150" s="199"/>
      <c r="F150" s="127"/>
      <c r="G150" s="203"/>
      <c r="H150" s="128"/>
      <c r="I150" s="129"/>
      <c r="J150" s="128"/>
      <c r="K150" s="130"/>
      <c r="L150" s="130"/>
      <c r="M150" s="131"/>
      <c r="N150" s="131"/>
      <c r="O150" s="131"/>
      <c r="P150" s="131"/>
      <c r="Q150" s="131"/>
      <c r="R150" s="132"/>
      <c r="S150" s="133"/>
      <c r="T150" s="133"/>
      <c r="U150" s="134"/>
      <c r="V150" s="134"/>
      <c r="W150" s="135"/>
      <c r="X150" s="136"/>
      <c r="Y150" s="137"/>
      <c r="AA150" s="133"/>
      <c r="AB150" s="133"/>
      <c r="AC150" s="133"/>
      <c r="AD150" s="133"/>
      <c r="AE150" s="133"/>
      <c r="AG150" s="133"/>
      <c r="AH150" s="133"/>
      <c r="AI150" s="133"/>
      <c r="AJ150" s="133"/>
      <c r="AK150" s="133"/>
      <c r="AM150" s="133"/>
      <c r="AN150" s="133"/>
      <c r="AO150" s="133"/>
      <c r="AP150" s="133"/>
      <c r="AQ150" s="133"/>
    </row>
    <row r="151" spans="1:43" x14ac:dyDescent="0.2">
      <c r="A151" s="87"/>
      <c r="B151" s="197"/>
      <c r="D151" s="197"/>
      <c r="E151" s="199"/>
      <c r="F151" s="127"/>
      <c r="G151" s="203"/>
      <c r="H151" s="128"/>
      <c r="I151" s="129"/>
      <c r="J151" s="128"/>
      <c r="K151" s="130"/>
      <c r="L151" s="130"/>
      <c r="M151" s="131"/>
      <c r="N151" s="131"/>
      <c r="O151" s="131"/>
      <c r="P151" s="131"/>
      <c r="Q151" s="131"/>
      <c r="R151" s="132"/>
      <c r="S151" s="133"/>
      <c r="T151" s="133"/>
      <c r="U151" s="134"/>
      <c r="V151" s="134"/>
      <c r="W151" s="135"/>
      <c r="X151" s="136"/>
      <c r="Y151" s="137"/>
      <c r="AA151" s="133"/>
      <c r="AB151" s="133"/>
      <c r="AC151" s="133"/>
      <c r="AD151" s="133"/>
      <c r="AE151" s="133"/>
      <c r="AG151" s="133"/>
      <c r="AH151" s="133"/>
      <c r="AI151" s="133"/>
      <c r="AJ151" s="133"/>
      <c r="AK151" s="133"/>
      <c r="AM151" s="133"/>
      <c r="AN151" s="133"/>
      <c r="AO151" s="133"/>
      <c r="AP151" s="133"/>
      <c r="AQ151" s="133"/>
    </row>
    <row r="152" spans="1:43" x14ac:dyDescent="0.2">
      <c r="A152" s="87"/>
      <c r="B152" s="197"/>
      <c r="D152" s="197"/>
      <c r="E152" s="199"/>
      <c r="F152" s="127"/>
      <c r="G152" s="203"/>
      <c r="H152" s="128"/>
      <c r="I152" s="129"/>
      <c r="J152" s="128"/>
      <c r="K152" s="130"/>
      <c r="L152" s="130"/>
      <c r="M152" s="131"/>
      <c r="N152" s="131"/>
      <c r="O152" s="131"/>
      <c r="P152" s="131"/>
      <c r="Q152" s="131"/>
      <c r="R152" s="132"/>
      <c r="S152" s="133"/>
      <c r="T152" s="133"/>
      <c r="U152" s="134"/>
      <c r="V152" s="134"/>
      <c r="W152" s="135"/>
      <c r="X152" s="136"/>
      <c r="Y152" s="137"/>
      <c r="AA152" s="133"/>
      <c r="AB152" s="133"/>
      <c r="AC152" s="133"/>
      <c r="AD152" s="133"/>
      <c r="AE152" s="133"/>
      <c r="AG152" s="133"/>
      <c r="AH152" s="133"/>
      <c r="AI152" s="133"/>
      <c r="AJ152" s="133"/>
      <c r="AK152" s="133"/>
      <c r="AM152" s="133"/>
      <c r="AN152" s="133"/>
      <c r="AO152" s="133"/>
      <c r="AP152" s="133"/>
      <c r="AQ152" s="133"/>
    </row>
    <row r="153" spans="1:43" x14ac:dyDescent="0.2">
      <c r="A153" s="87"/>
      <c r="B153" s="197"/>
      <c r="D153" s="197"/>
      <c r="E153" s="199"/>
      <c r="F153" s="127"/>
      <c r="G153" s="203"/>
      <c r="H153" s="128"/>
      <c r="I153" s="129"/>
      <c r="J153" s="128"/>
      <c r="K153" s="130"/>
      <c r="L153" s="130"/>
      <c r="M153" s="131"/>
      <c r="N153" s="131"/>
      <c r="O153" s="131"/>
      <c r="P153" s="131"/>
      <c r="Q153" s="131"/>
      <c r="R153" s="132"/>
      <c r="S153" s="133"/>
      <c r="T153" s="133"/>
      <c r="U153" s="134"/>
      <c r="V153" s="134"/>
      <c r="W153" s="135"/>
      <c r="X153" s="136"/>
      <c r="Y153" s="137"/>
      <c r="AA153" s="133"/>
      <c r="AB153" s="133"/>
      <c r="AC153" s="133"/>
      <c r="AD153" s="133"/>
      <c r="AE153" s="133"/>
      <c r="AG153" s="133"/>
      <c r="AH153" s="133"/>
      <c r="AI153" s="133"/>
      <c r="AJ153" s="133"/>
      <c r="AK153" s="133"/>
      <c r="AM153" s="133"/>
      <c r="AN153" s="133"/>
      <c r="AO153" s="133"/>
      <c r="AP153" s="133"/>
      <c r="AQ153" s="133"/>
    </row>
    <row r="154" spans="1:43" x14ac:dyDescent="0.2">
      <c r="A154" s="87"/>
      <c r="B154" s="197"/>
      <c r="D154" s="197"/>
      <c r="E154" s="199"/>
      <c r="F154" s="127"/>
      <c r="G154" s="203"/>
      <c r="H154" s="128"/>
      <c r="I154" s="129"/>
      <c r="J154" s="128"/>
      <c r="K154" s="130"/>
      <c r="L154" s="130"/>
      <c r="M154" s="131"/>
      <c r="N154" s="131"/>
      <c r="O154" s="131"/>
      <c r="P154" s="131"/>
      <c r="Q154" s="131"/>
      <c r="R154" s="132"/>
      <c r="S154" s="133"/>
      <c r="T154" s="133"/>
      <c r="U154" s="134"/>
      <c r="V154" s="134"/>
      <c r="W154" s="135"/>
      <c r="X154" s="136"/>
      <c r="Y154" s="137"/>
      <c r="AA154" s="133"/>
      <c r="AB154" s="133"/>
      <c r="AC154" s="133"/>
      <c r="AD154" s="133"/>
      <c r="AE154" s="133"/>
      <c r="AG154" s="133"/>
      <c r="AH154" s="133"/>
      <c r="AI154" s="133"/>
      <c r="AJ154" s="133"/>
      <c r="AK154" s="133"/>
      <c r="AM154" s="133"/>
      <c r="AN154" s="133"/>
      <c r="AO154" s="133"/>
      <c r="AP154" s="133"/>
      <c r="AQ154" s="133"/>
    </row>
    <row r="155" spans="1:43" x14ac:dyDescent="0.2">
      <c r="A155" s="87"/>
      <c r="B155" s="197"/>
      <c r="D155" s="197"/>
      <c r="E155" s="199"/>
      <c r="F155" s="127"/>
      <c r="G155" s="203"/>
      <c r="H155" s="128"/>
      <c r="I155" s="129"/>
      <c r="J155" s="128"/>
      <c r="K155" s="130"/>
      <c r="L155" s="130"/>
      <c r="M155" s="131"/>
      <c r="N155" s="131"/>
      <c r="O155" s="131"/>
      <c r="P155" s="131"/>
      <c r="Q155" s="131"/>
      <c r="R155" s="132"/>
      <c r="S155" s="133"/>
      <c r="T155" s="133"/>
      <c r="U155" s="134"/>
      <c r="V155" s="134"/>
      <c r="W155" s="135"/>
      <c r="X155" s="136"/>
      <c r="Y155" s="137"/>
      <c r="AA155" s="133"/>
      <c r="AB155" s="133"/>
      <c r="AC155" s="133"/>
      <c r="AD155" s="133"/>
      <c r="AE155" s="133"/>
      <c r="AG155" s="133"/>
      <c r="AH155" s="133"/>
      <c r="AI155" s="133"/>
      <c r="AJ155" s="133"/>
      <c r="AK155" s="133"/>
      <c r="AM155" s="133"/>
      <c r="AN155" s="133"/>
      <c r="AO155" s="133"/>
      <c r="AP155" s="133"/>
      <c r="AQ155" s="133"/>
    </row>
    <row r="156" spans="1:43" x14ac:dyDescent="0.2">
      <c r="A156" s="87"/>
      <c r="B156" s="197"/>
      <c r="D156" s="197"/>
      <c r="E156" s="199"/>
      <c r="F156" s="127"/>
      <c r="G156" s="203"/>
      <c r="H156" s="128"/>
      <c r="I156" s="129"/>
      <c r="J156" s="128"/>
      <c r="K156" s="130"/>
      <c r="L156" s="130"/>
      <c r="M156" s="131"/>
      <c r="N156" s="131"/>
      <c r="O156" s="131"/>
      <c r="P156" s="131"/>
      <c r="Q156" s="131"/>
      <c r="R156" s="132"/>
      <c r="S156" s="133"/>
      <c r="T156" s="133"/>
      <c r="U156" s="134"/>
      <c r="V156" s="134"/>
      <c r="W156" s="135"/>
      <c r="X156" s="136"/>
      <c r="Y156" s="137"/>
      <c r="AA156" s="133"/>
      <c r="AB156" s="133"/>
      <c r="AC156" s="133"/>
      <c r="AD156" s="133"/>
      <c r="AE156" s="133"/>
      <c r="AG156" s="133"/>
      <c r="AH156" s="133"/>
      <c r="AI156" s="133"/>
      <c r="AJ156" s="133"/>
      <c r="AK156" s="133"/>
      <c r="AM156" s="133"/>
      <c r="AN156" s="133"/>
      <c r="AO156" s="133"/>
      <c r="AP156" s="133"/>
      <c r="AQ156" s="133"/>
    </row>
    <row r="157" spans="1:43" x14ac:dyDescent="0.2">
      <c r="A157" s="87"/>
      <c r="B157" s="197"/>
      <c r="D157" s="197"/>
      <c r="E157" s="199"/>
      <c r="F157" s="127"/>
      <c r="G157" s="203"/>
      <c r="H157" s="128"/>
      <c r="I157" s="129"/>
      <c r="J157" s="128"/>
      <c r="K157" s="130"/>
      <c r="L157" s="130"/>
      <c r="M157" s="131"/>
      <c r="N157" s="131"/>
      <c r="O157" s="131"/>
      <c r="P157" s="131"/>
      <c r="Q157" s="131"/>
      <c r="R157" s="132"/>
      <c r="S157" s="133"/>
      <c r="T157" s="133"/>
      <c r="U157" s="134"/>
      <c r="V157" s="134"/>
      <c r="W157" s="135"/>
      <c r="X157" s="136"/>
      <c r="Y157" s="137"/>
      <c r="AA157" s="133"/>
      <c r="AB157" s="133"/>
      <c r="AC157" s="133"/>
      <c r="AD157" s="133"/>
      <c r="AE157" s="133"/>
      <c r="AG157" s="133"/>
      <c r="AH157" s="133"/>
      <c r="AI157" s="133"/>
      <c r="AJ157" s="133"/>
      <c r="AK157" s="133"/>
      <c r="AM157" s="133"/>
      <c r="AN157" s="133"/>
      <c r="AO157" s="133"/>
      <c r="AP157" s="133"/>
      <c r="AQ157" s="133"/>
    </row>
    <row r="158" spans="1:43" x14ac:dyDescent="0.2">
      <c r="A158" s="126"/>
      <c r="B158" s="197"/>
      <c r="F158" s="127"/>
      <c r="G158" s="203"/>
      <c r="H158" s="128"/>
      <c r="I158" s="129"/>
      <c r="J158" s="128"/>
      <c r="K158" s="130"/>
      <c r="L158" s="130"/>
      <c r="M158" s="131"/>
      <c r="N158" s="131"/>
      <c r="O158" s="131"/>
      <c r="P158" s="131"/>
      <c r="Q158" s="131"/>
      <c r="R158" s="132"/>
      <c r="S158" s="133"/>
      <c r="T158" s="133"/>
      <c r="U158" s="134"/>
      <c r="V158" s="134"/>
      <c r="W158" s="135"/>
      <c r="X158" s="136"/>
      <c r="Y158" s="137"/>
    </row>
    <row r="159" spans="1:43" x14ac:dyDescent="0.2">
      <c r="A159" s="126"/>
      <c r="B159" s="197"/>
      <c r="F159" s="127"/>
      <c r="G159" s="203"/>
      <c r="H159" s="128"/>
      <c r="I159" s="129"/>
      <c r="J159" s="128"/>
      <c r="K159" s="130"/>
      <c r="L159" s="130"/>
      <c r="M159" s="131"/>
      <c r="N159" s="131"/>
      <c r="O159" s="131"/>
      <c r="P159" s="131"/>
      <c r="Q159" s="131"/>
      <c r="R159" s="132"/>
      <c r="S159" s="133"/>
      <c r="T159" s="133"/>
      <c r="U159" s="134"/>
      <c r="V159" s="134"/>
      <c r="W159" s="135"/>
      <c r="X159" s="136"/>
      <c r="Y159" s="137"/>
    </row>
    <row r="160" spans="1:43" x14ac:dyDescent="0.2">
      <c r="A160" s="126"/>
      <c r="B160" s="197"/>
      <c r="F160" s="127"/>
      <c r="G160" s="203"/>
      <c r="H160" s="128"/>
      <c r="I160" s="129"/>
      <c r="J160" s="128"/>
      <c r="K160" s="130"/>
      <c r="L160" s="130"/>
      <c r="M160" s="131"/>
      <c r="N160" s="131"/>
      <c r="O160" s="131"/>
      <c r="P160" s="131"/>
      <c r="Q160" s="131"/>
      <c r="R160" s="132"/>
      <c r="S160" s="133"/>
      <c r="T160" s="133"/>
      <c r="U160" s="134"/>
      <c r="V160" s="134"/>
      <c r="W160" s="135"/>
      <c r="X160" s="136"/>
      <c r="Y160" s="137"/>
    </row>
    <row r="161" spans="1:25" x14ac:dyDescent="0.2">
      <c r="A161" s="126"/>
      <c r="B161" s="197"/>
      <c r="F161" s="127"/>
      <c r="G161" s="203"/>
      <c r="H161" s="128"/>
      <c r="I161" s="129"/>
      <c r="J161" s="128"/>
      <c r="K161" s="130"/>
      <c r="L161" s="130"/>
      <c r="M161" s="131"/>
      <c r="N161" s="131"/>
      <c r="O161" s="131"/>
      <c r="P161" s="131"/>
      <c r="Q161" s="131"/>
      <c r="R161" s="132"/>
      <c r="S161" s="133"/>
      <c r="T161" s="133"/>
      <c r="U161" s="134"/>
      <c r="V161" s="134"/>
      <c r="W161" s="135"/>
      <c r="X161" s="136"/>
      <c r="Y161" s="137"/>
    </row>
    <row r="162" spans="1:25" x14ac:dyDescent="0.2">
      <c r="A162" s="126"/>
      <c r="B162" s="197"/>
      <c r="F162" s="127"/>
      <c r="G162" s="203"/>
      <c r="H162" s="128"/>
      <c r="I162" s="129"/>
      <c r="J162" s="128"/>
      <c r="K162" s="130"/>
      <c r="L162" s="130"/>
      <c r="M162" s="131"/>
      <c r="N162" s="131"/>
      <c r="O162" s="131"/>
      <c r="P162" s="131"/>
      <c r="Q162" s="131"/>
      <c r="R162" s="132"/>
      <c r="S162" s="133"/>
      <c r="T162" s="133"/>
      <c r="U162" s="134"/>
      <c r="V162" s="134"/>
      <c r="W162" s="135"/>
      <c r="X162" s="136"/>
      <c r="Y162" s="137"/>
    </row>
    <row r="163" spans="1:25" x14ac:dyDescent="0.2">
      <c r="A163" s="126"/>
      <c r="B163" s="197"/>
      <c r="F163" s="127"/>
      <c r="G163" s="203"/>
      <c r="H163" s="128"/>
      <c r="I163" s="129"/>
      <c r="J163" s="128"/>
      <c r="K163" s="130"/>
      <c r="L163" s="130"/>
      <c r="M163" s="131"/>
      <c r="N163" s="131"/>
      <c r="O163" s="131"/>
      <c r="P163" s="131"/>
      <c r="Q163" s="131"/>
      <c r="R163" s="132"/>
      <c r="S163" s="133"/>
      <c r="T163" s="133"/>
      <c r="U163" s="134"/>
      <c r="V163" s="134"/>
      <c r="W163" s="135"/>
      <c r="X163" s="136"/>
      <c r="Y163" s="137"/>
    </row>
    <row r="164" spans="1:25" x14ac:dyDescent="0.2">
      <c r="A164" s="126"/>
      <c r="B164" s="197"/>
      <c r="F164" s="127"/>
      <c r="G164" s="203"/>
      <c r="H164" s="128"/>
      <c r="I164" s="129"/>
      <c r="J164" s="128"/>
      <c r="K164" s="130"/>
      <c r="L164" s="130"/>
      <c r="M164" s="131"/>
      <c r="N164" s="131"/>
      <c r="O164" s="131"/>
      <c r="P164" s="131"/>
      <c r="Q164" s="131"/>
      <c r="R164" s="132"/>
      <c r="S164" s="133"/>
      <c r="T164" s="133"/>
      <c r="U164" s="134"/>
      <c r="V164" s="134"/>
      <c r="W164" s="135"/>
      <c r="X164" s="136"/>
      <c r="Y164" s="137"/>
    </row>
    <row r="165" spans="1:25" x14ac:dyDescent="0.2">
      <c r="A165" s="126"/>
      <c r="B165" s="197"/>
      <c r="F165" s="127"/>
      <c r="G165" s="203"/>
      <c r="H165" s="128"/>
      <c r="I165" s="129"/>
      <c r="J165" s="128"/>
      <c r="K165" s="130"/>
      <c r="L165" s="130"/>
      <c r="M165" s="131"/>
      <c r="N165" s="131"/>
      <c r="O165" s="131"/>
      <c r="P165" s="131"/>
      <c r="Q165" s="131"/>
      <c r="R165" s="132"/>
      <c r="S165" s="133"/>
      <c r="T165" s="133"/>
      <c r="U165" s="134"/>
      <c r="V165" s="134"/>
      <c r="W165" s="135"/>
      <c r="X165" s="136"/>
      <c r="Y165" s="137"/>
    </row>
    <row r="166" spans="1:25" x14ac:dyDescent="0.2">
      <c r="A166" s="126"/>
      <c r="B166" s="197"/>
      <c r="F166" s="127"/>
      <c r="G166" s="203"/>
      <c r="H166" s="128"/>
      <c r="I166" s="129"/>
      <c r="J166" s="128"/>
      <c r="K166" s="130"/>
      <c r="L166" s="130"/>
      <c r="M166" s="131"/>
      <c r="N166" s="131"/>
      <c r="O166" s="131"/>
      <c r="P166" s="131"/>
      <c r="Q166" s="131"/>
      <c r="R166" s="132"/>
      <c r="S166" s="133"/>
      <c r="T166" s="133"/>
      <c r="U166" s="134"/>
      <c r="V166" s="134"/>
      <c r="W166" s="135"/>
      <c r="X166" s="136"/>
      <c r="Y166" s="137"/>
    </row>
    <row r="167" spans="1:25" x14ac:dyDescent="0.2">
      <c r="A167" s="126"/>
      <c r="B167" s="197"/>
      <c r="F167" s="127"/>
      <c r="G167" s="203"/>
      <c r="H167" s="128"/>
      <c r="I167" s="129"/>
      <c r="J167" s="128"/>
      <c r="K167" s="130"/>
      <c r="L167" s="130"/>
      <c r="M167" s="131"/>
      <c r="N167" s="131"/>
      <c r="O167" s="131"/>
      <c r="P167" s="131"/>
      <c r="Q167" s="131"/>
      <c r="R167" s="132"/>
      <c r="S167" s="133"/>
      <c r="T167" s="133"/>
      <c r="U167" s="134"/>
      <c r="V167" s="134"/>
      <c r="W167" s="135"/>
      <c r="X167" s="136"/>
      <c r="Y167" s="137"/>
    </row>
    <row r="168" spans="1:25" x14ac:dyDescent="0.2">
      <c r="A168" s="126"/>
      <c r="B168" s="197"/>
      <c r="F168" s="127"/>
      <c r="G168" s="203"/>
      <c r="H168" s="128"/>
      <c r="I168" s="129"/>
      <c r="J168" s="128"/>
      <c r="K168" s="130"/>
      <c r="L168" s="130"/>
      <c r="M168" s="131"/>
      <c r="N168" s="131"/>
      <c r="O168" s="131"/>
      <c r="P168" s="131"/>
      <c r="Q168" s="131"/>
      <c r="R168" s="132"/>
      <c r="S168" s="133"/>
      <c r="T168" s="133"/>
      <c r="U168" s="134"/>
      <c r="V168" s="134"/>
      <c r="W168" s="135"/>
      <c r="X168" s="136"/>
      <c r="Y168" s="137"/>
    </row>
    <row r="169" spans="1:25" x14ac:dyDescent="0.2">
      <c r="A169" s="126"/>
      <c r="B169" s="197"/>
      <c r="F169" s="127"/>
      <c r="G169" s="203"/>
      <c r="H169" s="128"/>
      <c r="I169" s="129"/>
      <c r="J169" s="128"/>
      <c r="K169" s="130"/>
      <c r="L169" s="130"/>
      <c r="M169" s="131"/>
      <c r="N169" s="131"/>
      <c r="O169" s="131"/>
      <c r="P169" s="131"/>
      <c r="Q169" s="131"/>
      <c r="R169" s="132"/>
      <c r="S169" s="133"/>
      <c r="T169" s="133"/>
      <c r="U169" s="134"/>
      <c r="V169" s="134"/>
      <c r="W169" s="135"/>
      <c r="X169" s="136"/>
      <c r="Y169" s="137"/>
    </row>
    <row r="170" spans="1:25" x14ac:dyDescent="0.2">
      <c r="A170" s="126"/>
      <c r="B170" s="197"/>
      <c r="F170" s="127"/>
      <c r="G170" s="203"/>
      <c r="H170" s="128"/>
      <c r="I170" s="129"/>
      <c r="J170" s="128"/>
      <c r="K170" s="130"/>
      <c r="L170" s="130"/>
      <c r="M170" s="131"/>
      <c r="N170" s="131"/>
      <c r="O170" s="131"/>
      <c r="P170" s="131"/>
      <c r="Q170" s="131"/>
      <c r="R170" s="132"/>
      <c r="S170" s="133"/>
      <c r="T170" s="133"/>
      <c r="U170" s="134"/>
      <c r="V170" s="134"/>
      <c r="W170" s="135"/>
      <c r="X170" s="136"/>
      <c r="Y170" s="137"/>
    </row>
    <row r="171" spans="1:25" x14ac:dyDescent="0.2">
      <c r="A171" s="126"/>
      <c r="B171" s="197"/>
      <c r="F171" s="127"/>
      <c r="G171" s="203"/>
      <c r="H171" s="128"/>
      <c r="I171" s="129"/>
      <c r="J171" s="128"/>
      <c r="K171" s="130"/>
      <c r="L171" s="130"/>
      <c r="M171" s="131"/>
      <c r="N171" s="131"/>
      <c r="O171" s="131"/>
      <c r="P171" s="131"/>
      <c r="Q171" s="131"/>
      <c r="R171" s="132"/>
      <c r="S171" s="133"/>
      <c r="T171" s="133"/>
      <c r="U171" s="134"/>
      <c r="V171" s="134"/>
      <c r="W171" s="135"/>
      <c r="X171" s="136"/>
      <c r="Y171" s="137"/>
    </row>
    <row r="172" spans="1:25" x14ac:dyDescent="0.2">
      <c r="A172" s="126"/>
      <c r="B172" s="197"/>
      <c r="F172" s="127"/>
      <c r="G172" s="203"/>
      <c r="H172" s="128"/>
      <c r="I172" s="129"/>
      <c r="J172" s="128"/>
      <c r="K172" s="130"/>
      <c r="L172" s="130"/>
      <c r="M172" s="131"/>
      <c r="N172" s="131"/>
      <c r="O172" s="131"/>
      <c r="P172" s="131"/>
      <c r="Q172" s="131"/>
      <c r="R172" s="132"/>
      <c r="S172" s="133"/>
      <c r="T172" s="133"/>
      <c r="U172" s="134"/>
      <c r="V172" s="134"/>
      <c r="W172" s="135"/>
      <c r="X172" s="136"/>
      <c r="Y172" s="137"/>
    </row>
    <row r="173" spans="1:25" x14ac:dyDescent="0.2">
      <c r="A173" s="126"/>
      <c r="B173" s="197"/>
      <c r="F173" s="127"/>
      <c r="G173" s="203"/>
      <c r="H173" s="128"/>
      <c r="I173" s="129"/>
      <c r="J173" s="128"/>
      <c r="K173" s="130"/>
      <c r="L173" s="130"/>
      <c r="M173" s="131"/>
      <c r="N173" s="131"/>
      <c r="O173" s="131"/>
      <c r="P173" s="131"/>
      <c r="Q173" s="131"/>
      <c r="R173" s="132"/>
      <c r="S173" s="133"/>
      <c r="T173" s="133"/>
      <c r="U173" s="134"/>
      <c r="V173" s="134"/>
      <c r="W173" s="135"/>
      <c r="X173" s="136"/>
      <c r="Y173" s="137"/>
    </row>
    <row r="174" spans="1:25" x14ac:dyDescent="0.2">
      <c r="A174" s="126"/>
      <c r="B174" s="197"/>
      <c r="F174" s="127"/>
      <c r="G174" s="203"/>
      <c r="H174" s="128"/>
      <c r="I174" s="129"/>
      <c r="J174" s="128"/>
      <c r="K174" s="130"/>
      <c r="L174" s="130"/>
      <c r="M174" s="131"/>
      <c r="N174" s="131"/>
      <c r="O174" s="131"/>
      <c r="P174" s="131"/>
      <c r="Q174" s="131"/>
      <c r="R174" s="132"/>
      <c r="S174" s="133"/>
      <c r="T174" s="133"/>
      <c r="U174" s="134"/>
      <c r="V174" s="134"/>
      <c r="W174" s="135"/>
      <c r="X174" s="136"/>
      <c r="Y174" s="137"/>
    </row>
    <row r="175" spans="1:25" x14ac:dyDescent="0.2">
      <c r="A175" s="126"/>
      <c r="B175" s="197"/>
      <c r="F175" s="127"/>
      <c r="G175" s="203"/>
      <c r="H175" s="128"/>
      <c r="I175" s="129"/>
      <c r="J175" s="128"/>
      <c r="K175" s="130"/>
      <c r="L175" s="130"/>
      <c r="M175" s="131"/>
      <c r="N175" s="131"/>
      <c r="O175" s="131"/>
      <c r="P175" s="131"/>
      <c r="Q175" s="131"/>
      <c r="R175" s="132"/>
      <c r="S175" s="133"/>
      <c r="T175" s="133"/>
      <c r="U175" s="134"/>
      <c r="V175" s="134"/>
      <c r="W175" s="135"/>
      <c r="X175" s="136"/>
      <c r="Y175" s="137"/>
    </row>
    <row r="176" spans="1:25" x14ac:dyDescent="0.2">
      <c r="A176" s="126"/>
      <c r="B176" s="197"/>
      <c r="F176" s="127"/>
      <c r="G176" s="203"/>
      <c r="H176" s="128"/>
      <c r="I176" s="129"/>
      <c r="J176" s="128"/>
      <c r="K176" s="130"/>
      <c r="L176" s="130"/>
      <c r="M176" s="131"/>
      <c r="N176" s="131"/>
      <c r="O176" s="131"/>
      <c r="P176" s="131"/>
      <c r="Q176" s="131"/>
      <c r="R176" s="132"/>
      <c r="S176" s="133"/>
      <c r="T176" s="133"/>
      <c r="U176" s="134"/>
      <c r="V176" s="134"/>
      <c r="W176" s="135"/>
      <c r="X176" s="136"/>
      <c r="Y176" s="137"/>
    </row>
    <row r="177" spans="1:25" x14ac:dyDescent="0.2">
      <c r="A177" s="126"/>
      <c r="B177" s="197"/>
      <c r="F177" s="127"/>
      <c r="G177" s="203"/>
      <c r="H177" s="128"/>
      <c r="I177" s="129"/>
      <c r="J177" s="128"/>
      <c r="K177" s="130"/>
      <c r="L177" s="130"/>
      <c r="M177" s="131"/>
      <c r="N177" s="131"/>
      <c r="O177" s="131"/>
      <c r="P177" s="131"/>
      <c r="Q177" s="131"/>
      <c r="R177" s="132"/>
      <c r="S177" s="133"/>
      <c r="T177" s="133"/>
      <c r="U177" s="134"/>
      <c r="V177" s="134"/>
      <c r="W177" s="135"/>
      <c r="X177" s="136"/>
      <c r="Y177" s="137"/>
    </row>
    <row r="178" spans="1:25" x14ac:dyDescent="0.2">
      <c r="A178" s="126"/>
      <c r="B178" s="197"/>
      <c r="F178" s="127"/>
      <c r="G178" s="203"/>
      <c r="H178" s="128"/>
      <c r="I178" s="129"/>
      <c r="J178" s="128"/>
      <c r="K178" s="130"/>
      <c r="L178" s="130"/>
      <c r="M178" s="131"/>
      <c r="N178" s="131"/>
      <c r="O178" s="131"/>
      <c r="P178" s="131"/>
      <c r="Q178" s="131"/>
      <c r="R178" s="132"/>
      <c r="S178" s="133"/>
      <c r="T178" s="133"/>
      <c r="U178" s="134"/>
      <c r="V178" s="134"/>
      <c r="W178" s="135"/>
      <c r="X178" s="136"/>
      <c r="Y178" s="137"/>
    </row>
    <row r="179" spans="1:25" x14ac:dyDescent="0.2">
      <c r="A179" s="126"/>
      <c r="B179" s="197"/>
      <c r="F179" s="127"/>
      <c r="G179" s="203"/>
      <c r="H179" s="128"/>
      <c r="I179" s="129"/>
      <c r="J179" s="128"/>
      <c r="K179" s="130"/>
      <c r="L179" s="130"/>
      <c r="M179" s="131"/>
      <c r="N179" s="131"/>
      <c r="O179" s="131"/>
      <c r="P179" s="131"/>
      <c r="Q179" s="131"/>
      <c r="R179" s="132"/>
      <c r="S179" s="133"/>
      <c r="T179" s="133"/>
      <c r="U179" s="134"/>
      <c r="V179" s="134"/>
      <c r="W179" s="135"/>
      <c r="X179" s="136"/>
      <c r="Y179" s="137"/>
    </row>
    <row r="180" spans="1:25" x14ac:dyDescent="0.2">
      <c r="A180" s="126"/>
      <c r="B180" s="197"/>
      <c r="F180" s="127"/>
      <c r="G180" s="203"/>
      <c r="H180" s="128"/>
      <c r="I180" s="129"/>
      <c r="J180" s="128"/>
      <c r="K180" s="130"/>
      <c r="L180" s="130"/>
      <c r="M180" s="131"/>
      <c r="N180" s="131"/>
      <c r="O180" s="131"/>
      <c r="P180" s="131"/>
      <c r="Q180" s="131"/>
      <c r="R180" s="132"/>
      <c r="S180" s="133"/>
      <c r="T180" s="133"/>
      <c r="U180" s="134"/>
      <c r="V180" s="134"/>
      <c r="W180" s="135"/>
      <c r="X180" s="136"/>
      <c r="Y180" s="137"/>
    </row>
    <row r="181" spans="1:25" x14ac:dyDescent="0.2">
      <c r="A181" s="126"/>
      <c r="B181" s="197"/>
      <c r="F181" s="127"/>
      <c r="G181" s="203"/>
      <c r="H181" s="128"/>
      <c r="I181" s="129"/>
      <c r="J181" s="128"/>
      <c r="K181" s="130"/>
      <c r="L181" s="130"/>
      <c r="M181" s="131"/>
      <c r="N181" s="131"/>
      <c r="O181" s="131"/>
      <c r="P181" s="131"/>
      <c r="Q181" s="131"/>
      <c r="R181" s="132"/>
      <c r="S181" s="133"/>
      <c r="T181" s="133"/>
      <c r="U181" s="134"/>
      <c r="V181" s="134"/>
      <c r="W181" s="135"/>
      <c r="X181" s="136"/>
      <c r="Y181" s="137"/>
    </row>
    <row r="182" spans="1:25" x14ac:dyDescent="0.2">
      <c r="A182" s="126"/>
      <c r="B182" s="197"/>
      <c r="F182" s="127"/>
      <c r="G182" s="203"/>
      <c r="H182" s="128"/>
      <c r="I182" s="129"/>
      <c r="J182" s="128"/>
      <c r="K182" s="130"/>
      <c r="L182" s="130"/>
      <c r="M182" s="131"/>
      <c r="N182" s="131"/>
      <c r="O182" s="131"/>
      <c r="P182" s="131"/>
      <c r="Q182" s="131"/>
      <c r="R182" s="132"/>
      <c r="S182" s="133"/>
      <c r="T182" s="133"/>
      <c r="U182" s="134"/>
      <c r="V182" s="134"/>
      <c r="W182" s="135"/>
      <c r="X182" s="136"/>
      <c r="Y182" s="137"/>
    </row>
    <row r="183" spans="1:25" x14ac:dyDescent="0.2">
      <c r="A183" s="126"/>
      <c r="B183" s="197"/>
      <c r="F183" s="127"/>
      <c r="G183" s="203"/>
      <c r="H183" s="128"/>
      <c r="I183" s="129"/>
      <c r="J183" s="128"/>
      <c r="K183" s="130"/>
      <c r="L183" s="130"/>
      <c r="M183" s="131"/>
      <c r="N183" s="131"/>
      <c r="O183" s="131"/>
      <c r="P183" s="131"/>
      <c r="Q183" s="131"/>
      <c r="R183" s="132"/>
      <c r="S183" s="133"/>
      <c r="T183" s="133"/>
      <c r="U183" s="134"/>
      <c r="V183" s="134"/>
      <c r="W183" s="135"/>
      <c r="X183" s="136"/>
      <c r="Y183" s="137"/>
    </row>
    <row r="184" spans="1:25" x14ac:dyDescent="0.2">
      <c r="A184" s="126"/>
      <c r="B184" s="197"/>
      <c r="F184" s="127"/>
      <c r="G184" s="203"/>
      <c r="H184" s="128"/>
      <c r="I184" s="129"/>
      <c r="J184" s="128"/>
      <c r="K184" s="130"/>
      <c r="L184" s="130"/>
      <c r="M184" s="131"/>
      <c r="N184" s="131"/>
      <c r="O184" s="131"/>
      <c r="P184" s="131"/>
      <c r="Q184" s="131"/>
      <c r="R184" s="132"/>
      <c r="S184" s="133"/>
      <c r="T184" s="133"/>
      <c r="U184" s="134"/>
      <c r="V184" s="134"/>
      <c r="W184" s="135"/>
      <c r="X184" s="136"/>
      <c r="Y184" s="137"/>
    </row>
    <row r="185" spans="1:25" x14ac:dyDescent="0.2">
      <c r="A185" s="126"/>
      <c r="B185" s="197"/>
      <c r="F185" s="127"/>
      <c r="G185" s="203"/>
      <c r="H185" s="128"/>
      <c r="I185" s="129"/>
      <c r="J185" s="128"/>
      <c r="K185" s="130"/>
      <c r="L185" s="130"/>
      <c r="M185" s="131"/>
      <c r="N185" s="131"/>
      <c r="O185" s="131"/>
      <c r="P185" s="131"/>
      <c r="Q185" s="131"/>
      <c r="R185" s="132"/>
      <c r="S185" s="133"/>
      <c r="T185" s="133"/>
      <c r="U185" s="134"/>
      <c r="V185" s="134"/>
      <c r="W185" s="135"/>
      <c r="X185" s="136"/>
      <c r="Y185" s="137"/>
    </row>
    <row r="186" spans="1:25" x14ac:dyDescent="0.2">
      <c r="A186" s="126"/>
      <c r="B186" s="197"/>
      <c r="F186" s="127"/>
      <c r="G186" s="203"/>
      <c r="H186" s="128"/>
      <c r="I186" s="129"/>
      <c r="J186" s="128"/>
      <c r="K186" s="130"/>
      <c r="L186" s="130"/>
      <c r="M186" s="131"/>
      <c r="N186" s="131"/>
      <c r="O186" s="131"/>
      <c r="P186" s="131"/>
      <c r="Q186" s="131"/>
      <c r="R186" s="132"/>
      <c r="S186" s="133"/>
      <c r="T186" s="133"/>
      <c r="U186" s="134"/>
      <c r="V186" s="134"/>
      <c r="W186" s="135"/>
      <c r="X186" s="136"/>
      <c r="Y186" s="137"/>
    </row>
    <row r="187" spans="1:25" x14ac:dyDescent="0.2">
      <c r="A187" s="126"/>
      <c r="B187" s="197"/>
      <c r="F187" s="127"/>
      <c r="G187" s="203"/>
      <c r="H187" s="128"/>
      <c r="I187" s="129"/>
      <c r="J187" s="128"/>
      <c r="K187" s="130"/>
      <c r="L187" s="130"/>
      <c r="M187" s="131"/>
      <c r="N187" s="131"/>
      <c r="O187" s="131"/>
      <c r="P187" s="131"/>
      <c r="Q187" s="131"/>
      <c r="R187" s="132"/>
      <c r="S187" s="133"/>
      <c r="T187" s="133"/>
      <c r="U187" s="134"/>
      <c r="V187" s="134"/>
      <c r="W187" s="135"/>
      <c r="X187" s="136"/>
      <c r="Y187" s="137"/>
    </row>
    <row r="188" spans="1:25" x14ac:dyDescent="0.2">
      <c r="A188" s="126"/>
      <c r="B188" s="197"/>
      <c r="F188" s="127"/>
      <c r="G188" s="203"/>
      <c r="H188" s="128"/>
      <c r="I188" s="129"/>
      <c r="J188" s="128"/>
      <c r="K188" s="130"/>
      <c r="L188" s="130"/>
      <c r="M188" s="131"/>
      <c r="N188" s="131"/>
      <c r="O188" s="131"/>
      <c r="P188" s="131"/>
      <c r="Q188" s="131"/>
      <c r="R188" s="132"/>
      <c r="S188" s="133"/>
      <c r="T188" s="133"/>
      <c r="U188" s="134"/>
      <c r="V188" s="134"/>
      <c r="W188" s="135"/>
      <c r="X188" s="136"/>
      <c r="Y188" s="137"/>
    </row>
    <row r="189" spans="1:25" x14ac:dyDescent="0.2">
      <c r="A189" s="126"/>
      <c r="B189" s="197"/>
      <c r="F189" s="127"/>
      <c r="G189" s="203"/>
      <c r="H189" s="128"/>
      <c r="I189" s="129"/>
      <c r="J189" s="128"/>
      <c r="K189" s="130"/>
      <c r="L189" s="130"/>
      <c r="M189" s="131"/>
      <c r="N189" s="131"/>
      <c r="O189" s="131"/>
      <c r="P189" s="131"/>
      <c r="Q189" s="131"/>
      <c r="R189" s="132"/>
      <c r="S189" s="133"/>
      <c r="T189" s="133"/>
      <c r="U189" s="134"/>
      <c r="V189" s="134"/>
      <c r="W189" s="135"/>
      <c r="X189" s="136"/>
      <c r="Y189" s="137"/>
    </row>
    <row r="190" spans="1:25" x14ac:dyDescent="0.2">
      <c r="A190" s="126"/>
      <c r="B190" s="197"/>
      <c r="F190" s="127"/>
      <c r="G190" s="203"/>
      <c r="H190" s="128"/>
      <c r="I190" s="129"/>
      <c r="J190" s="128"/>
      <c r="K190" s="130"/>
      <c r="L190" s="130"/>
      <c r="M190" s="131"/>
      <c r="N190" s="131"/>
      <c r="O190" s="131"/>
      <c r="P190" s="131"/>
      <c r="Q190" s="131"/>
      <c r="R190" s="132"/>
      <c r="S190" s="133"/>
      <c r="T190" s="133"/>
      <c r="U190" s="134"/>
      <c r="V190" s="134"/>
      <c r="W190" s="135"/>
      <c r="X190" s="136"/>
      <c r="Y190" s="137"/>
    </row>
    <row r="191" spans="1:25" x14ac:dyDescent="0.2">
      <c r="A191" s="126"/>
      <c r="B191" s="197"/>
      <c r="F191" s="127"/>
      <c r="G191" s="203"/>
      <c r="H191" s="128"/>
      <c r="I191" s="129"/>
      <c r="J191" s="128"/>
      <c r="K191" s="130"/>
      <c r="L191" s="130"/>
      <c r="M191" s="131"/>
      <c r="N191" s="131"/>
      <c r="O191" s="131"/>
      <c r="P191" s="131"/>
      <c r="Q191" s="131"/>
      <c r="R191" s="132"/>
      <c r="S191" s="133"/>
      <c r="T191" s="133"/>
      <c r="U191" s="134"/>
      <c r="V191" s="134"/>
      <c r="W191" s="135"/>
      <c r="X191" s="136"/>
      <c r="Y191" s="137"/>
    </row>
    <row r="192" spans="1:25" x14ac:dyDescent="0.2">
      <c r="A192" s="126"/>
      <c r="B192" s="197"/>
      <c r="F192" s="127"/>
      <c r="G192" s="203"/>
      <c r="H192" s="128"/>
      <c r="I192" s="129"/>
      <c r="J192" s="128"/>
      <c r="K192" s="130"/>
      <c r="L192" s="130"/>
      <c r="M192" s="131"/>
      <c r="N192" s="131"/>
      <c r="O192" s="131"/>
      <c r="P192" s="131"/>
      <c r="Q192" s="131"/>
      <c r="R192" s="132"/>
      <c r="S192" s="133"/>
      <c r="T192" s="133"/>
      <c r="U192" s="134"/>
      <c r="V192" s="134"/>
      <c r="W192" s="135"/>
      <c r="X192" s="136"/>
      <c r="Y192" s="137"/>
    </row>
    <row r="193" spans="1:25" x14ac:dyDescent="0.2">
      <c r="A193" s="126"/>
      <c r="B193" s="197"/>
      <c r="F193" s="127"/>
      <c r="G193" s="203"/>
      <c r="H193" s="128"/>
      <c r="I193" s="129"/>
      <c r="J193" s="128"/>
      <c r="K193" s="130"/>
      <c r="L193" s="130"/>
      <c r="M193" s="131"/>
      <c r="N193" s="131"/>
      <c r="O193" s="131"/>
      <c r="P193" s="131"/>
      <c r="Q193" s="131"/>
      <c r="R193" s="132"/>
      <c r="S193" s="133"/>
      <c r="T193" s="133"/>
      <c r="U193" s="134"/>
      <c r="V193" s="134"/>
      <c r="W193" s="135"/>
      <c r="X193" s="136"/>
      <c r="Y193" s="137"/>
    </row>
    <row r="194" spans="1:25" x14ac:dyDescent="0.2">
      <c r="A194" s="126"/>
      <c r="B194" s="197"/>
      <c r="F194" s="127"/>
      <c r="G194" s="203"/>
      <c r="H194" s="128"/>
      <c r="I194" s="129"/>
      <c r="J194" s="128"/>
      <c r="K194" s="130"/>
      <c r="L194" s="130"/>
      <c r="M194" s="131"/>
      <c r="N194" s="131"/>
      <c r="O194" s="131"/>
      <c r="P194" s="131"/>
      <c r="Q194" s="131"/>
      <c r="R194" s="132"/>
      <c r="S194" s="133"/>
      <c r="T194" s="133"/>
      <c r="U194" s="134"/>
      <c r="V194" s="134"/>
      <c r="W194" s="135"/>
      <c r="X194" s="136"/>
      <c r="Y194" s="137"/>
    </row>
    <row r="195" spans="1:25" x14ac:dyDescent="0.2">
      <c r="A195" s="126"/>
      <c r="B195" s="197"/>
      <c r="F195" s="127"/>
      <c r="G195" s="203"/>
      <c r="H195" s="128"/>
      <c r="I195" s="129"/>
      <c r="J195" s="128"/>
      <c r="K195" s="130"/>
      <c r="L195" s="130"/>
      <c r="M195" s="131"/>
      <c r="N195" s="131"/>
      <c r="O195" s="131"/>
      <c r="P195" s="131"/>
      <c r="Q195" s="131"/>
      <c r="R195" s="132"/>
      <c r="S195" s="133"/>
      <c r="T195" s="133"/>
      <c r="U195" s="134"/>
      <c r="V195" s="134"/>
      <c r="W195" s="135"/>
      <c r="X195" s="136"/>
      <c r="Y195" s="137"/>
    </row>
    <row r="196" spans="1:25" x14ac:dyDescent="0.2">
      <c r="A196" s="126"/>
      <c r="B196" s="197"/>
      <c r="F196" s="127"/>
      <c r="G196" s="203"/>
      <c r="H196" s="128"/>
      <c r="I196" s="129"/>
      <c r="J196" s="128"/>
      <c r="K196" s="130"/>
      <c r="L196" s="130"/>
      <c r="M196" s="131"/>
      <c r="N196" s="131"/>
      <c r="O196" s="131"/>
      <c r="P196" s="131"/>
      <c r="Q196" s="131"/>
      <c r="R196" s="132"/>
      <c r="S196" s="133"/>
      <c r="T196" s="133"/>
      <c r="U196" s="134"/>
      <c r="V196" s="134"/>
      <c r="W196" s="135"/>
      <c r="X196" s="136"/>
      <c r="Y196" s="137"/>
    </row>
    <row r="197" spans="1:25" x14ac:dyDescent="0.2">
      <c r="A197" s="126"/>
      <c r="B197" s="197"/>
      <c r="F197" s="127"/>
      <c r="G197" s="203"/>
      <c r="H197" s="128"/>
      <c r="I197" s="129"/>
      <c r="J197" s="128"/>
      <c r="K197" s="130"/>
      <c r="L197" s="130"/>
      <c r="M197" s="131"/>
      <c r="N197" s="131"/>
      <c r="O197" s="131"/>
      <c r="P197" s="131"/>
      <c r="Q197" s="131"/>
      <c r="R197" s="132"/>
      <c r="S197" s="133"/>
      <c r="T197" s="133"/>
      <c r="U197" s="134"/>
      <c r="V197" s="134"/>
      <c r="W197" s="135"/>
      <c r="X197" s="136"/>
      <c r="Y197" s="137"/>
    </row>
    <row r="198" spans="1:25" x14ac:dyDescent="0.2">
      <c r="A198" s="126"/>
      <c r="B198" s="197"/>
      <c r="F198" s="127"/>
      <c r="G198" s="203"/>
      <c r="H198" s="128"/>
      <c r="I198" s="129"/>
      <c r="J198" s="128"/>
      <c r="K198" s="130"/>
      <c r="L198" s="130"/>
      <c r="M198" s="131"/>
      <c r="N198" s="131"/>
      <c r="O198" s="131"/>
      <c r="P198" s="131"/>
      <c r="Q198" s="131"/>
      <c r="R198" s="132"/>
      <c r="S198" s="133"/>
      <c r="T198" s="133"/>
      <c r="U198" s="134"/>
      <c r="V198" s="134"/>
      <c r="W198" s="135"/>
      <c r="X198" s="136"/>
      <c r="Y198" s="137"/>
    </row>
    <row r="199" spans="1:25" x14ac:dyDescent="0.2">
      <c r="A199" s="126"/>
      <c r="B199" s="197"/>
      <c r="F199" s="127"/>
      <c r="G199" s="203"/>
      <c r="H199" s="128"/>
      <c r="I199" s="129"/>
      <c r="J199" s="128"/>
      <c r="K199" s="130"/>
      <c r="L199" s="130"/>
      <c r="M199" s="131"/>
      <c r="N199" s="131"/>
      <c r="O199" s="131"/>
      <c r="P199" s="131"/>
      <c r="Q199" s="131"/>
      <c r="R199" s="132"/>
      <c r="S199" s="133"/>
      <c r="T199" s="133"/>
      <c r="U199" s="134"/>
      <c r="V199" s="134"/>
      <c r="W199" s="135"/>
      <c r="X199" s="136"/>
      <c r="Y199" s="137"/>
    </row>
    <row r="200" spans="1:25" x14ac:dyDescent="0.2">
      <c r="A200" s="126"/>
      <c r="B200" s="197"/>
      <c r="F200" s="127"/>
      <c r="G200" s="203"/>
      <c r="H200" s="128"/>
      <c r="I200" s="129"/>
      <c r="J200" s="128"/>
      <c r="K200" s="130"/>
      <c r="L200" s="130"/>
      <c r="M200" s="131"/>
      <c r="N200" s="131"/>
      <c r="O200" s="131"/>
      <c r="P200" s="131"/>
      <c r="Q200" s="131"/>
      <c r="R200" s="132"/>
      <c r="S200" s="133"/>
      <c r="T200" s="133"/>
      <c r="U200" s="134"/>
      <c r="V200" s="134"/>
      <c r="W200" s="135"/>
      <c r="X200" s="136"/>
      <c r="Y200" s="137"/>
    </row>
    <row r="201" spans="1:25" x14ac:dyDescent="0.2">
      <c r="A201" s="126"/>
      <c r="B201" s="197"/>
      <c r="F201" s="127"/>
      <c r="G201" s="203"/>
      <c r="H201" s="128"/>
      <c r="I201" s="129"/>
      <c r="J201" s="128"/>
      <c r="K201" s="130"/>
      <c r="L201" s="130"/>
      <c r="M201" s="131"/>
      <c r="N201" s="131"/>
      <c r="O201" s="131"/>
      <c r="P201" s="131"/>
      <c r="Q201" s="131"/>
      <c r="R201" s="132"/>
      <c r="S201" s="133"/>
      <c r="T201" s="133"/>
      <c r="U201" s="134"/>
      <c r="V201" s="134"/>
      <c r="W201" s="135"/>
      <c r="X201" s="136"/>
      <c r="Y201" s="137"/>
    </row>
    <row r="202" spans="1:25" x14ac:dyDescent="0.2">
      <c r="A202" s="126"/>
      <c r="B202" s="197"/>
      <c r="F202" s="127"/>
      <c r="G202" s="203"/>
      <c r="H202" s="128"/>
      <c r="I202" s="129"/>
      <c r="J202" s="128"/>
      <c r="K202" s="130"/>
      <c r="L202" s="130"/>
      <c r="M202" s="131"/>
      <c r="N202" s="131"/>
      <c r="O202" s="131"/>
      <c r="P202" s="131"/>
      <c r="Q202" s="131"/>
      <c r="R202" s="132"/>
      <c r="S202" s="133"/>
      <c r="T202" s="133"/>
      <c r="U202" s="134"/>
      <c r="V202" s="134"/>
      <c r="W202" s="135"/>
      <c r="X202" s="136"/>
      <c r="Y202" s="137"/>
    </row>
    <row r="203" spans="1:25" x14ac:dyDescent="0.2">
      <c r="A203" s="126"/>
      <c r="B203" s="197"/>
      <c r="F203" s="127"/>
      <c r="G203" s="203"/>
      <c r="H203" s="128"/>
      <c r="I203" s="129"/>
      <c r="J203" s="128"/>
      <c r="K203" s="130"/>
      <c r="L203" s="130"/>
      <c r="M203" s="131"/>
      <c r="N203" s="131"/>
      <c r="O203" s="131"/>
      <c r="P203" s="131"/>
      <c r="Q203" s="131"/>
      <c r="R203" s="132"/>
      <c r="S203" s="133"/>
      <c r="T203" s="133"/>
      <c r="U203" s="134"/>
      <c r="V203" s="134"/>
      <c r="W203" s="135"/>
      <c r="X203" s="136"/>
      <c r="Y203" s="137"/>
    </row>
    <row r="204" spans="1:25" x14ac:dyDescent="0.2">
      <c r="A204" s="126"/>
      <c r="B204" s="197"/>
      <c r="F204" s="127"/>
      <c r="G204" s="203"/>
      <c r="H204" s="128"/>
      <c r="I204" s="129"/>
      <c r="J204" s="128"/>
      <c r="K204" s="130"/>
      <c r="L204" s="130"/>
      <c r="M204" s="131"/>
      <c r="N204" s="131"/>
      <c r="O204" s="131"/>
      <c r="P204" s="131"/>
      <c r="Q204" s="131"/>
      <c r="R204" s="132"/>
      <c r="S204" s="133"/>
      <c r="T204" s="133"/>
      <c r="U204" s="134"/>
      <c r="V204" s="134"/>
      <c r="W204" s="135"/>
      <c r="X204" s="136"/>
      <c r="Y204" s="137"/>
    </row>
    <row r="205" spans="1:25" x14ac:dyDescent="0.2">
      <c r="A205" s="126"/>
      <c r="B205" s="197"/>
      <c r="F205" s="127"/>
      <c r="G205" s="203"/>
      <c r="H205" s="128"/>
      <c r="I205" s="129"/>
      <c r="J205" s="128"/>
      <c r="K205" s="130"/>
      <c r="L205" s="130"/>
      <c r="M205" s="131"/>
      <c r="N205" s="131"/>
      <c r="O205" s="131"/>
      <c r="P205" s="131"/>
      <c r="Q205" s="131"/>
      <c r="R205" s="132"/>
      <c r="S205" s="133"/>
      <c r="T205" s="133"/>
      <c r="U205" s="134"/>
      <c r="V205" s="134"/>
      <c r="W205" s="135"/>
      <c r="X205" s="136"/>
      <c r="Y205" s="137"/>
    </row>
    <row r="206" spans="1:25" x14ac:dyDescent="0.2">
      <c r="A206" s="126"/>
      <c r="B206" s="197"/>
      <c r="F206" s="127"/>
      <c r="G206" s="203"/>
      <c r="H206" s="128"/>
      <c r="I206" s="129"/>
      <c r="J206" s="128"/>
      <c r="K206" s="130"/>
      <c r="L206" s="130"/>
      <c r="M206" s="131"/>
      <c r="N206" s="131"/>
      <c r="O206" s="131"/>
      <c r="P206" s="131"/>
      <c r="Q206" s="131"/>
      <c r="R206" s="132"/>
      <c r="S206" s="133"/>
      <c r="T206" s="133"/>
      <c r="U206" s="134"/>
      <c r="V206" s="134"/>
      <c r="W206" s="135"/>
      <c r="X206" s="136"/>
      <c r="Y206" s="137"/>
    </row>
    <row r="207" spans="1:25" x14ac:dyDescent="0.2">
      <c r="A207" s="126"/>
      <c r="B207" s="197"/>
      <c r="F207" s="127"/>
      <c r="G207" s="203"/>
      <c r="H207" s="128"/>
      <c r="I207" s="129"/>
      <c r="J207" s="128"/>
      <c r="K207" s="130"/>
      <c r="L207" s="130"/>
      <c r="M207" s="131"/>
      <c r="N207" s="131"/>
      <c r="O207" s="131"/>
      <c r="P207" s="131"/>
      <c r="Q207" s="131"/>
      <c r="R207" s="132"/>
      <c r="S207" s="133"/>
      <c r="T207" s="133"/>
      <c r="U207" s="134"/>
      <c r="V207" s="134"/>
      <c r="W207" s="135"/>
      <c r="X207" s="136"/>
      <c r="Y207" s="137"/>
    </row>
    <row r="208" spans="1:25" x14ac:dyDescent="0.2">
      <c r="A208" s="126"/>
      <c r="B208" s="197"/>
      <c r="F208" s="127"/>
      <c r="G208" s="203"/>
      <c r="H208" s="128"/>
      <c r="I208" s="129"/>
      <c r="J208" s="128"/>
      <c r="K208" s="130"/>
      <c r="L208" s="130"/>
      <c r="M208" s="131"/>
      <c r="N208" s="131"/>
      <c r="O208" s="131"/>
      <c r="P208" s="131"/>
      <c r="Q208" s="131"/>
      <c r="R208" s="132"/>
      <c r="S208" s="133"/>
      <c r="T208" s="133"/>
      <c r="U208" s="134"/>
      <c r="V208" s="134"/>
      <c r="W208" s="135"/>
      <c r="X208" s="136"/>
      <c r="Y208" s="137"/>
    </row>
    <row r="209" spans="1:25" x14ac:dyDescent="0.2">
      <c r="A209" s="126"/>
      <c r="B209" s="197"/>
      <c r="F209" s="127"/>
      <c r="G209" s="203"/>
      <c r="H209" s="128"/>
      <c r="I209" s="129"/>
      <c r="J209" s="128"/>
      <c r="K209" s="130"/>
      <c r="L209" s="130"/>
      <c r="M209" s="131"/>
      <c r="N209" s="131"/>
      <c r="O209" s="131"/>
      <c r="P209" s="131"/>
      <c r="Q209" s="131"/>
      <c r="R209" s="132"/>
      <c r="S209" s="133"/>
      <c r="T209" s="133"/>
      <c r="U209" s="134"/>
      <c r="V209" s="134"/>
      <c r="W209" s="135"/>
      <c r="X209" s="136"/>
      <c r="Y209" s="137"/>
    </row>
    <row r="210" spans="1:25" x14ac:dyDescent="0.2">
      <c r="A210" s="126"/>
      <c r="B210" s="197"/>
      <c r="F210" s="127"/>
      <c r="G210" s="203"/>
      <c r="H210" s="128"/>
      <c r="I210" s="129"/>
      <c r="J210" s="128"/>
      <c r="K210" s="130"/>
      <c r="L210" s="130"/>
      <c r="M210" s="131"/>
      <c r="N210" s="131"/>
      <c r="O210" s="131"/>
      <c r="P210" s="131"/>
      <c r="Q210" s="131"/>
      <c r="R210" s="132"/>
      <c r="S210" s="133"/>
      <c r="T210" s="133"/>
      <c r="U210" s="134"/>
      <c r="V210" s="134"/>
      <c r="W210" s="135"/>
      <c r="X210" s="136"/>
      <c r="Y210" s="137"/>
    </row>
    <row r="211" spans="1:25" x14ac:dyDescent="0.2">
      <c r="A211" s="126"/>
      <c r="B211" s="197"/>
      <c r="F211" s="127"/>
      <c r="G211" s="203"/>
      <c r="H211" s="128"/>
      <c r="I211" s="129"/>
      <c r="J211" s="128"/>
      <c r="K211" s="130"/>
      <c r="L211" s="130"/>
      <c r="M211" s="131"/>
      <c r="N211" s="131"/>
      <c r="O211" s="131"/>
      <c r="P211" s="131"/>
      <c r="Q211" s="131"/>
      <c r="R211" s="132"/>
      <c r="S211" s="133"/>
      <c r="T211" s="133"/>
      <c r="U211" s="134"/>
      <c r="V211" s="134"/>
      <c r="W211" s="135"/>
      <c r="X211" s="136"/>
      <c r="Y211" s="137"/>
    </row>
    <row r="212" spans="1:25" x14ac:dyDescent="0.2">
      <c r="A212" s="126"/>
      <c r="B212" s="197"/>
      <c r="F212" s="127"/>
      <c r="G212" s="203"/>
      <c r="H212" s="128"/>
      <c r="I212" s="129"/>
      <c r="J212" s="128"/>
      <c r="K212" s="130"/>
      <c r="L212" s="130"/>
      <c r="M212" s="131"/>
      <c r="N212" s="131"/>
      <c r="O212" s="131"/>
      <c r="P212" s="131"/>
      <c r="Q212" s="131"/>
      <c r="R212" s="132"/>
      <c r="S212" s="133"/>
      <c r="T212" s="133"/>
      <c r="U212" s="134"/>
      <c r="V212" s="134"/>
      <c r="W212" s="135"/>
      <c r="X212" s="136"/>
      <c r="Y212" s="137"/>
    </row>
    <row r="213" spans="1:25" x14ac:dyDescent="0.2">
      <c r="A213" s="126"/>
      <c r="B213" s="197"/>
      <c r="F213" s="127"/>
      <c r="G213" s="203"/>
      <c r="H213" s="128"/>
      <c r="I213" s="129"/>
      <c r="J213" s="128"/>
      <c r="K213" s="130"/>
      <c r="L213" s="130"/>
      <c r="M213" s="131"/>
      <c r="N213" s="131"/>
      <c r="O213" s="131"/>
      <c r="P213" s="131"/>
      <c r="Q213" s="131"/>
      <c r="R213" s="132"/>
      <c r="S213" s="133"/>
      <c r="T213" s="133"/>
      <c r="U213" s="134"/>
      <c r="V213" s="134"/>
      <c r="W213" s="135"/>
      <c r="X213" s="136"/>
      <c r="Y213" s="137"/>
    </row>
    <row r="214" spans="1:25" x14ac:dyDescent="0.2">
      <c r="A214" s="126"/>
      <c r="B214" s="197"/>
      <c r="F214" s="127"/>
      <c r="G214" s="203"/>
      <c r="H214" s="128"/>
      <c r="I214" s="129"/>
      <c r="J214" s="128"/>
      <c r="K214" s="130"/>
      <c r="L214" s="130"/>
      <c r="M214" s="131"/>
      <c r="N214" s="131"/>
      <c r="O214" s="131"/>
      <c r="P214" s="131"/>
      <c r="Q214" s="131"/>
      <c r="R214" s="132"/>
      <c r="S214" s="133"/>
      <c r="T214" s="133"/>
      <c r="U214" s="134"/>
      <c r="V214" s="134"/>
      <c r="W214" s="135"/>
      <c r="X214" s="136"/>
      <c r="Y214" s="137"/>
    </row>
    <row r="215" spans="1:25" x14ac:dyDescent="0.2">
      <c r="A215" s="126"/>
      <c r="B215" s="197"/>
      <c r="F215" s="127"/>
      <c r="G215" s="203"/>
      <c r="H215" s="128"/>
      <c r="I215" s="129"/>
      <c r="J215" s="128"/>
      <c r="K215" s="130"/>
      <c r="L215" s="130"/>
      <c r="M215" s="131"/>
      <c r="N215" s="131"/>
      <c r="O215" s="131"/>
      <c r="P215" s="131"/>
      <c r="Q215" s="131"/>
      <c r="R215" s="132"/>
      <c r="S215" s="133"/>
      <c r="T215" s="133"/>
      <c r="U215" s="134"/>
      <c r="V215" s="134"/>
      <c r="W215" s="135"/>
      <c r="X215" s="136"/>
      <c r="Y215" s="137"/>
    </row>
    <row r="216" spans="1:25" x14ac:dyDescent="0.2">
      <c r="A216" s="126"/>
      <c r="B216" s="197"/>
      <c r="F216" s="127"/>
      <c r="G216" s="203"/>
      <c r="H216" s="128"/>
      <c r="I216" s="129"/>
      <c r="J216" s="128"/>
      <c r="K216" s="130"/>
      <c r="L216" s="130"/>
      <c r="M216" s="131"/>
      <c r="N216" s="131"/>
      <c r="O216" s="131"/>
      <c r="P216" s="131"/>
      <c r="Q216" s="131"/>
      <c r="R216" s="132"/>
      <c r="S216" s="133"/>
      <c r="T216" s="133"/>
      <c r="U216" s="134"/>
      <c r="V216" s="134"/>
      <c r="W216" s="135"/>
      <c r="X216" s="136"/>
      <c r="Y216" s="137"/>
    </row>
    <row r="217" spans="1:25" x14ac:dyDescent="0.2">
      <c r="A217" s="126"/>
      <c r="B217" s="197"/>
      <c r="F217" s="127"/>
      <c r="G217" s="203"/>
      <c r="H217" s="128"/>
      <c r="I217" s="129"/>
      <c r="J217" s="128"/>
      <c r="K217" s="130"/>
      <c r="L217" s="130"/>
      <c r="M217" s="131"/>
      <c r="N217" s="131"/>
      <c r="O217" s="131"/>
      <c r="P217" s="131"/>
      <c r="Q217" s="131"/>
      <c r="R217" s="132"/>
      <c r="S217" s="133"/>
      <c r="T217" s="133"/>
      <c r="U217" s="134"/>
      <c r="V217" s="134"/>
      <c r="W217" s="135"/>
      <c r="X217" s="136"/>
      <c r="Y217" s="137"/>
    </row>
    <row r="218" spans="1:25" x14ac:dyDescent="0.2">
      <c r="A218" s="126"/>
      <c r="B218" s="197"/>
      <c r="F218" s="127"/>
      <c r="G218" s="203"/>
      <c r="H218" s="128"/>
      <c r="I218" s="129"/>
      <c r="J218" s="128"/>
      <c r="K218" s="130"/>
      <c r="L218" s="130"/>
      <c r="M218" s="131"/>
      <c r="N218" s="131"/>
      <c r="O218" s="131"/>
      <c r="P218" s="131"/>
      <c r="Q218" s="131"/>
      <c r="R218" s="132"/>
      <c r="S218" s="133"/>
      <c r="T218" s="133"/>
      <c r="U218" s="134"/>
      <c r="V218" s="134"/>
      <c r="W218" s="135"/>
      <c r="X218" s="136"/>
      <c r="Y218" s="137"/>
    </row>
    <row r="219" spans="1:25" x14ac:dyDescent="0.2">
      <c r="A219" s="126"/>
      <c r="B219" s="197"/>
      <c r="F219" s="127"/>
      <c r="G219" s="203"/>
      <c r="H219" s="128"/>
      <c r="I219" s="129"/>
      <c r="J219" s="128"/>
      <c r="K219" s="130"/>
      <c r="L219" s="130"/>
      <c r="M219" s="131"/>
      <c r="N219" s="131"/>
      <c r="O219" s="131"/>
      <c r="P219" s="131"/>
      <c r="Q219" s="131"/>
      <c r="R219" s="132"/>
      <c r="S219" s="133"/>
      <c r="T219" s="133"/>
      <c r="U219" s="134"/>
      <c r="V219" s="134"/>
      <c r="W219" s="135"/>
      <c r="X219" s="136"/>
      <c r="Y219" s="137"/>
    </row>
    <row r="220" spans="1:25" x14ac:dyDescent="0.2">
      <c r="A220" s="126"/>
      <c r="B220" s="197"/>
      <c r="F220" s="127"/>
      <c r="G220" s="203"/>
      <c r="H220" s="128"/>
      <c r="I220" s="129"/>
      <c r="J220" s="128"/>
      <c r="K220" s="130"/>
      <c r="L220" s="130"/>
      <c r="M220" s="131"/>
      <c r="N220" s="131"/>
      <c r="O220" s="131"/>
      <c r="P220" s="131"/>
      <c r="Q220" s="131"/>
      <c r="R220" s="132"/>
      <c r="S220" s="133"/>
      <c r="T220" s="133"/>
      <c r="U220" s="134"/>
      <c r="V220" s="134"/>
      <c r="W220" s="135"/>
      <c r="X220" s="136"/>
      <c r="Y220" s="137"/>
    </row>
    <row r="221" spans="1:25" x14ac:dyDescent="0.2">
      <c r="A221" s="126"/>
      <c r="B221" s="197"/>
      <c r="F221" s="127"/>
      <c r="G221" s="203"/>
      <c r="H221" s="128"/>
      <c r="I221" s="129"/>
      <c r="J221" s="128"/>
      <c r="K221" s="130"/>
      <c r="L221" s="130"/>
      <c r="M221" s="131"/>
      <c r="N221" s="131"/>
      <c r="O221" s="131"/>
      <c r="P221" s="131"/>
      <c r="Q221" s="131"/>
      <c r="R221" s="132"/>
      <c r="S221" s="133"/>
      <c r="T221" s="133"/>
      <c r="U221" s="134"/>
      <c r="V221" s="134"/>
      <c r="W221" s="135"/>
      <c r="X221" s="136"/>
      <c r="Y221" s="137"/>
    </row>
    <row r="222" spans="1:25" x14ac:dyDescent="0.2">
      <c r="A222" s="126"/>
      <c r="B222" s="197"/>
      <c r="F222" s="127"/>
      <c r="G222" s="203"/>
      <c r="H222" s="128"/>
      <c r="I222" s="129"/>
      <c r="J222" s="128"/>
      <c r="K222" s="130"/>
      <c r="L222" s="130"/>
      <c r="M222" s="131"/>
      <c r="N222" s="131"/>
      <c r="O222" s="131"/>
      <c r="P222" s="131"/>
      <c r="Q222" s="131"/>
      <c r="R222" s="132"/>
      <c r="S222" s="133"/>
      <c r="T222" s="133"/>
      <c r="U222" s="134"/>
      <c r="V222" s="134"/>
      <c r="W222" s="135"/>
      <c r="X222" s="136"/>
      <c r="Y222" s="137"/>
    </row>
    <row r="223" spans="1:25" x14ac:dyDescent="0.2">
      <c r="A223" s="126"/>
      <c r="B223" s="197"/>
      <c r="F223" s="127"/>
      <c r="G223" s="203"/>
      <c r="H223" s="128"/>
      <c r="I223" s="129"/>
      <c r="J223" s="128"/>
      <c r="K223" s="130"/>
      <c r="L223" s="130"/>
      <c r="M223" s="131"/>
      <c r="N223" s="131"/>
      <c r="O223" s="131"/>
      <c r="P223" s="131"/>
      <c r="Q223" s="131"/>
      <c r="R223" s="132"/>
      <c r="S223" s="133"/>
      <c r="T223" s="133"/>
      <c r="U223" s="134"/>
      <c r="V223" s="134"/>
      <c r="W223" s="135"/>
      <c r="X223" s="136"/>
      <c r="Y223" s="137"/>
    </row>
    <row r="224" spans="1:25" x14ac:dyDescent="0.2">
      <c r="A224" s="126"/>
      <c r="B224" s="197"/>
      <c r="F224" s="127"/>
      <c r="G224" s="203"/>
      <c r="H224" s="128"/>
      <c r="I224" s="129"/>
      <c r="J224" s="128"/>
      <c r="K224" s="130"/>
      <c r="L224" s="130"/>
      <c r="M224" s="131"/>
      <c r="N224" s="131"/>
      <c r="O224" s="131"/>
      <c r="P224" s="131"/>
      <c r="Q224" s="131"/>
      <c r="R224" s="132"/>
      <c r="S224" s="133"/>
      <c r="T224" s="133"/>
      <c r="U224" s="134"/>
      <c r="V224" s="134"/>
      <c r="W224" s="135"/>
      <c r="X224" s="136"/>
      <c r="Y224" s="137"/>
    </row>
    <row r="225" spans="1:25" x14ac:dyDescent="0.2">
      <c r="A225" s="126"/>
      <c r="B225" s="197"/>
      <c r="F225" s="127"/>
      <c r="G225" s="203"/>
      <c r="H225" s="128"/>
      <c r="I225" s="129"/>
      <c r="J225" s="128"/>
      <c r="K225" s="130"/>
      <c r="L225" s="130"/>
      <c r="M225" s="131"/>
      <c r="N225" s="131"/>
      <c r="O225" s="131"/>
      <c r="P225" s="131"/>
      <c r="Q225" s="131"/>
      <c r="R225" s="132"/>
      <c r="S225" s="133"/>
      <c r="T225" s="133"/>
      <c r="U225" s="134"/>
      <c r="V225" s="134"/>
      <c r="W225" s="135"/>
      <c r="X225" s="136"/>
      <c r="Y225" s="137"/>
    </row>
    <row r="226" spans="1:25" x14ac:dyDescent="0.2">
      <c r="A226" s="126"/>
      <c r="B226" s="197"/>
      <c r="F226" s="127"/>
      <c r="G226" s="203"/>
      <c r="H226" s="128"/>
      <c r="I226" s="129"/>
      <c r="J226" s="128"/>
      <c r="K226" s="130"/>
      <c r="L226" s="130"/>
      <c r="M226" s="131"/>
      <c r="N226" s="131"/>
      <c r="O226" s="131"/>
      <c r="P226" s="131"/>
      <c r="Q226" s="131"/>
      <c r="R226" s="132"/>
      <c r="S226" s="133"/>
      <c r="T226" s="133"/>
      <c r="U226" s="134"/>
      <c r="V226" s="134"/>
      <c r="W226" s="135"/>
      <c r="X226" s="136"/>
      <c r="Y226" s="137"/>
    </row>
    <row r="227" spans="1:25" x14ac:dyDescent="0.2">
      <c r="A227" s="126"/>
      <c r="B227" s="197"/>
      <c r="F227" s="127"/>
      <c r="G227" s="203"/>
      <c r="H227" s="128"/>
      <c r="I227" s="129"/>
      <c r="J227" s="128"/>
      <c r="K227" s="130"/>
      <c r="L227" s="130"/>
      <c r="M227" s="131"/>
      <c r="N227" s="131"/>
      <c r="O227" s="131"/>
      <c r="P227" s="131"/>
      <c r="Q227" s="131"/>
      <c r="R227" s="132"/>
      <c r="S227" s="133"/>
      <c r="T227" s="133"/>
      <c r="U227" s="134"/>
      <c r="V227" s="134"/>
      <c r="W227" s="135"/>
      <c r="X227" s="136"/>
      <c r="Y227" s="137"/>
    </row>
    <row r="228" spans="1:25" x14ac:dyDescent="0.2">
      <c r="A228" s="126"/>
      <c r="B228" s="197"/>
      <c r="F228" s="127"/>
      <c r="G228" s="203"/>
      <c r="H228" s="128"/>
      <c r="I228" s="129"/>
      <c r="J228" s="128"/>
      <c r="K228" s="130"/>
      <c r="L228" s="130"/>
      <c r="M228" s="131"/>
      <c r="N228" s="131"/>
      <c r="O228" s="131"/>
      <c r="P228" s="131"/>
      <c r="Q228" s="131"/>
      <c r="R228" s="132"/>
      <c r="S228" s="133"/>
      <c r="T228" s="133"/>
      <c r="U228" s="134"/>
      <c r="V228" s="134"/>
      <c r="W228" s="135"/>
      <c r="X228" s="136"/>
      <c r="Y228" s="137"/>
    </row>
    <row r="229" spans="1:25" x14ac:dyDescent="0.2">
      <c r="A229" s="126"/>
      <c r="B229" s="197"/>
      <c r="F229" s="127"/>
      <c r="G229" s="203"/>
      <c r="H229" s="128"/>
      <c r="I229" s="129"/>
      <c r="J229" s="128"/>
      <c r="K229" s="130"/>
      <c r="L229" s="130"/>
      <c r="M229" s="131"/>
      <c r="N229" s="131"/>
      <c r="O229" s="131"/>
      <c r="P229" s="131"/>
      <c r="Q229" s="131"/>
      <c r="R229" s="132"/>
      <c r="S229" s="133"/>
      <c r="T229" s="133"/>
      <c r="U229" s="134"/>
      <c r="V229" s="134"/>
      <c r="W229" s="135"/>
      <c r="X229" s="136"/>
      <c r="Y229" s="137"/>
    </row>
    <row r="230" spans="1:25" x14ac:dyDescent="0.2">
      <c r="A230" s="126"/>
      <c r="B230" s="197"/>
      <c r="F230" s="127"/>
      <c r="G230" s="203"/>
      <c r="H230" s="128"/>
      <c r="I230" s="129"/>
      <c r="J230" s="128"/>
      <c r="K230" s="130"/>
      <c r="L230" s="130"/>
      <c r="M230" s="131"/>
      <c r="N230" s="131"/>
      <c r="O230" s="131"/>
      <c r="P230" s="131"/>
      <c r="Q230" s="131"/>
      <c r="R230" s="132"/>
      <c r="S230" s="133"/>
      <c r="T230" s="133"/>
      <c r="U230" s="134"/>
      <c r="V230" s="134"/>
      <c r="W230" s="135"/>
      <c r="X230" s="136"/>
      <c r="Y230" s="137"/>
    </row>
    <row r="231" spans="1:25" x14ac:dyDescent="0.2">
      <c r="A231" s="126"/>
      <c r="B231" s="197"/>
      <c r="F231" s="127"/>
      <c r="G231" s="203"/>
      <c r="H231" s="128"/>
      <c r="I231" s="129"/>
      <c r="J231" s="128"/>
      <c r="K231" s="130"/>
      <c r="L231" s="130"/>
      <c r="M231" s="131"/>
      <c r="N231" s="131"/>
      <c r="O231" s="131"/>
      <c r="P231" s="131"/>
      <c r="Q231" s="131"/>
      <c r="R231" s="132"/>
      <c r="S231" s="133"/>
      <c r="T231" s="133"/>
      <c r="U231" s="134"/>
      <c r="V231" s="134"/>
      <c r="W231" s="135"/>
      <c r="X231" s="136"/>
      <c r="Y231" s="137"/>
    </row>
    <row r="232" spans="1:25" x14ac:dyDescent="0.2">
      <c r="A232" s="126"/>
      <c r="B232" s="197"/>
      <c r="F232" s="127"/>
      <c r="G232" s="203"/>
      <c r="H232" s="128"/>
      <c r="I232" s="129"/>
      <c r="J232" s="128"/>
      <c r="K232" s="130"/>
      <c r="L232" s="130"/>
      <c r="M232" s="131"/>
      <c r="N232" s="131"/>
      <c r="O232" s="131"/>
      <c r="P232" s="131"/>
      <c r="Q232" s="131"/>
      <c r="R232" s="132"/>
      <c r="S232" s="133"/>
      <c r="T232" s="133"/>
      <c r="U232" s="134"/>
      <c r="V232" s="134"/>
      <c r="W232" s="135"/>
      <c r="X232" s="136"/>
      <c r="Y232" s="137"/>
    </row>
    <row r="233" spans="1:25" x14ac:dyDescent="0.2">
      <c r="A233" s="126"/>
      <c r="B233" s="197"/>
      <c r="F233" s="127"/>
      <c r="G233" s="203"/>
      <c r="H233" s="128"/>
      <c r="I233" s="129"/>
      <c r="J233" s="128"/>
      <c r="K233" s="130"/>
      <c r="L233" s="130"/>
      <c r="M233" s="131"/>
      <c r="N233" s="131"/>
      <c r="O233" s="131"/>
      <c r="P233" s="131"/>
      <c r="Q233" s="131"/>
      <c r="R233" s="132"/>
      <c r="S233" s="133"/>
      <c r="T233" s="133"/>
      <c r="U233" s="134"/>
      <c r="V233" s="134"/>
      <c r="W233" s="135"/>
      <c r="X233" s="136"/>
      <c r="Y233" s="137"/>
    </row>
    <row r="234" spans="1:25" x14ac:dyDescent="0.2">
      <c r="A234" s="126"/>
      <c r="B234" s="197"/>
      <c r="F234" s="127"/>
      <c r="G234" s="203"/>
      <c r="H234" s="128"/>
      <c r="I234" s="129"/>
      <c r="J234" s="128"/>
      <c r="K234" s="130"/>
      <c r="L234" s="130"/>
      <c r="M234" s="131"/>
      <c r="N234" s="131"/>
      <c r="O234" s="131"/>
      <c r="P234" s="131"/>
      <c r="Q234" s="131"/>
      <c r="R234" s="132"/>
      <c r="S234" s="133"/>
      <c r="T234" s="133"/>
      <c r="U234" s="134"/>
      <c r="V234" s="134"/>
      <c r="W234" s="135"/>
      <c r="X234" s="136"/>
      <c r="Y234" s="137"/>
    </row>
    <row r="235" spans="1:25" x14ac:dyDescent="0.2">
      <c r="A235" s="126"/>
      <c r="B235" s="197"/>
      <c r="F235" s="127"/>
      <c r="G235" s="203"/>
      <c r="H235" s="128"/>
      <c r="I235" s="129"/>
      <c r="J235" s="128"/>
      <c r="K235" s="130"/>
      <c r="L235" s="130"/>
      <c r="M235" s="131"/>
      <c r="N235" s="131"/>
      <c r="O235" s="131"/>
      <c r="P235" s="131"/>
      <c r="Q235" s="131"/>
      <c r="R235" s="132"/>
      <c r="S235" s="133"/>
      <c r="T235" s="133"/>
      <c r="U235" s="134"/>
      <c r="V235" s="134"/>
      <c r="W235" s="135"/>
      <c r="X235" s="136"/>
      <c r="Y235" s="137"/>
    </row>
    <row r="236" spans="1:25" x14ac:dyDescent="0.2">
      <c r="A236" s="126"/>
      <c r="B236" s="197"/>
      <c r="F236" s="127"/>
      <c r="G236" s="203"/>
      <c r="H236" s="128"/>
      <c r="I236" s="129"/>
      <c r="J236" s="128"/>
      <c r="K236" s="130"/>
      <c r="L236" s="130"/>
      <c r="M236" s="131"/>
      <c r="N236" s="131"/>
      <c r="O236" s="131"/>
      <c r="P236" s="131"/>
      <c r="Q236" s="131"/>
      <c r="R236" s="132"/>
      <c r="S236" s="133"/>
      <c r="T236" s="133"/>
      <c r="U236" s="134"/>
      <c r="V236" s="134"/>
      <c r="W236" s="135"/>
      <c r="X236" s="136"/>
      <c r="Y236" s="137"/>
    </row>
    <row r="237" spans="1:25" x14ac:dyDescent="0.2">
      <c r="A237" s="126"/>
      <c r="B237" s="197"/>
      <c r="F237" s="127"/>
      <c r="G237" s="203"/>
      <c r="H237" s="128"/>
      <c r="I237" s="129"/>
      <c r="J237" s="128"/>
      <c r="K237" s="130"/>
      <c r="L237" s="130"/>
      <c r="M237" s="131"/>
      <c r="N237" s="131"/>
      <c r="O237" s="131"/>
      <c r="P237" s="131"/>
      <c r="Q237" s="131"/>
      <c r="R237" s="132"/>
      <c r="S237" s="133"/>
      <c r="T237" s="133"/>
      <c r="U237" s="134"/>
      <c r="V237" s="134"/>
      <c r="W237" s="135"/>
      <c r="X237" s="136"/>
      <c r="Y237" s="137"/>
    </row>
    <row r="238" spans="1:25" x14ac:dyDescent="0.2">
      <c r="A238" s="126"/>
      <c r="B238" s="197"/>
      <c r="F238" s="127"/>
      <c r="G238" s="203"/>
      <c r="H238" s="128"/>
      <c r="I238" s="129"/>
      <c r="J238" s="128"/>
      <c r="K238" s="130"/>
      <c r="L238" s="130"/>
      <c r="M238" s="131"/>
      <c r="N238" s="131"/>
      <c r="O238" s="131"/>
      <c r="P238" s="131"/>
      <c r="Q238" s="131"/>
      <c r="R238" s="132"/>
      <c r="S238" s="133"/>
      <c r="T238" s="133"/>
      <c r="U238" s="134"/>
      <c r="V238" s="134"/>
      <c r="W238" s="135"/>
      <c r="X238" s="136"/>
      <c r="Y238" s="137"/>
    </row>
    <row r="239" spans="1:25" x14ac:dyDescent="0.2">
      <c r="A239" s="126"/>
      <c r="B239" s="197"/>
      <c r="F239" s="127"/>
      <c r="G239" s="203"/>
      <c r="H239" s="128"/>
      <c r="I239" s="129"/>
      <c r="J239" s="128"/>
      <c r="K239" s="130"/>
      <c r="L239" s="130"/>
      <c r="M239" s="131"/>
      <c r="N239" s="131"/>
      <c r="O239" s="131"/>
      <c r="P239" s="131"/>
      <c r="Q239" s="131"/>
      <c r="R239" s="132"/>
      <c r="S239" s="133"/>
      <c r="T239" s="133"/>
      <c r="U239" s="134"/>
      <c r="V239" s="134"/>
      <c r="W239" s="135"/>
      <c r="X239" s="136"/>
      <c r="Y239" s="137"/>
    </row>
    <row r="240" spans="1:25" x14ac:dyDescent="0.2">
      <c r="A240" s="126"/>
      <c r="B240" s="197"/>
      <c r="F240" s="127"/>
      <c r="G240" s="203"/>
      <c r="H240" s="128"/>
      <c r="I240" s="129"/>
      <c r="J240" s="128"/>
      <c r="K240" s="130"/>
      <c r="L240" s="130"/>
      <c r="M240" s="131"/>
      <c r="N240" s="131"/>
      <c r="O240" s="131"/>
      <c r="P240" s="131"/>
      <c r="Q240" s="131"/>
      <c r="R240" s="132"/>
      <c r="S240" s="133"/>
      <c r="T240" s="133"/>
      <c r="U240" s="134"/>
      <c r="V240" s="134"/>
      <c r="W240" s="135"/>
      <c r="X240" s="136"/>
      <c r="Y240" s="137"/>
    </row>
    <row r="241" spans="1:25" x14ac:dyDescent="0.2">
      <c r="A241" s="126"/>
      <c r="B241" s="197"/>
      <c r="F241" s="127"/>
      <c r="G241" s="203"/>
      <c r="H241" s="128"/>
      <c r="I241" s="129"/>
      <c r="J241" s="128"/>
      <c r="K241" s="130"/>
      <c r="L241" s="130"/>
      <c r="M241" s="131"/>
      <c r="N241" s="131"/>
      <c r="O241" s="131"/>
      <c r="P241" s="131"/>
      <c r="Q241" s="131"/>
      <c r="R241" s="132"/>
      <c r="S241" s="133"/>
      <c r="T241" s="133"/>
      <c r="U241" s="134"/>
      <c r="V241" s="134"/>
      <c r="W241" s="135"/>
      <c r="X241" s="136"/>
      <c r="Y241" s="137"/>
    </row>
    <row r="242" spans="1:25" x14ac:dyDescent="0.2">
      <c r="A242" s="126"/>
      <c r="B242" s="197"/>
      <c r="F242" s="127"/>
      <c r="G242" s="203"/>
      <c r="H242" s="128"/>
      <c r="I242" s="129"/>
      <c r="J242" s="128"/>
      <c r="K242" s="130"/>
      <c r="L242" s="130"/>
      <c r="M242" s="131"/>
      <c r="N242" s="131"/>
      <c r="O242" s="131"/>
      <c r="P242" s="131"/>
      <c r="Q242" s="131"/>
      <c r="R242" s="132"/>
      <c r="S242" s="133"/>
      <c r="T242" s="133"/>
      <c r="U242" s="134"/>
      <c r="V242" s="134"/>
      <c r="W242" s="135"/>
      <c r="X242" s="136"/>
      <c r="Y242" s="137"/>
    </row>
    <row r="243" spans="1:25" x14ac:dyDescent="0.2">
      <c r="A243" s="126"/>
      <c r="B243" s="197"/>
      <c r="F243" s="127"/>
      <c r="G243" s="203"/>
      <c r="H243" s="128"/>
      <c r="I243" s="129"/>
      <c r="J243" s="128"/>
      <c r="K243" s="130"/>
      <c r="L243" s="130"/>
      <c r="M243" s="131"/>
      <c r="N243" s="131"/>
      <c r="O243" s="131"/>
      <c r="P243" s="131"/>
      <c r="Q243" s="131"/>
      <c r="R243" s="132"/>
      <c r="S243" s="133"/>
      <c r="T243" s="133"/>
      <c r="U243" s="134"/>
      <c r="V243" s="134"/>
      <c r="W243" s="135"/>
      <c r="X243" s="136"/>
      <c r="Y243" s="137"/>
    </row>
    <row r="244" spans="1:25" x14ac:dyDescent="0.2">
      <c r="A244" s="126"/>
      <c r="B244" s="197"/>
      <c r="F244" s="127"/>
      <c r="G244" s="203"/>
      <c r="H244" s="128"/>
      <c r="I244" s="129"/>
      <c r="J244" s="128"/>
      <c r="K244" s="130"/>
      <c r="L244" s="130"/>
      <c r="M244" s="131"/>
      <c r="N244" s="131"/>
      <c r="O244" s="131"/>
      <c r="P244" s="131"/>
      <c r="Q244" s="131"/>
      <c r="R244" s="132"/>
      <c r="S244" s="133"/>
      <c r="T244" s="133"/>
      <c r="U244" s="134"/>
      <c r="V244" s="134"/>
      <c r="W244" s="135"/>
      <c r="X244" s="136"/>
      <c r="Y244" s="137"/>
    </row>
    <row r="245" spans="1:25" x14ac:dyDescent="0.2">
      <c r="A245" s="126"/>
      <c r="B245" s="197"/>
      <c r="F245" s="127"/>
      <c r="G245" s="203"/>
      <c r="H245" s="128"/>
      <c r="I245" s="129"/>
      <c r="J245" s="128"/>
      <c r="K245" s="130"/>
      <c r="L245" s="130"/>
      <c r="M245" s="131"/>
      <c r="N245" s="131"/>
      <c r="O245" s="131"/>
      <c r="P245" s="131"/>
      <c r="Q245" s="131"/>
      <c r="R245" s="132"/>
      <c r="S245" s="133"/>
      <c r="T245" s="133"/>
      <c r="U245" s="134"/>
      <c r="V245" s="134"/>
      <c r="W245" s="135"/>
      <c r="X245" s="136"/>
      <c r="Y245" s="137"/>
    </row>
    <row r="246" spans="1:25" x14ac:dyDescent="0.2">
      <c r="A246" s="126"/>
      <c r="B246" s="197"/>
      <c r="F246" s="127"/>
      <c r="G246" s="203"/>
      <c r="H246" s="128"/>
      <c r="I246" s="129"/>
      <c r="J246" s="128"/>
      <c r="K246" s="130"/>
      <c r="L246" s="130"/>
      <c r="M246" s="131"/>
      <c r="N246" s="131"/>
      <c r="O246" s="131"/>
      <c r="P246" s="131"/>
      <c r="Q246" s="131"/>
      <c r="R246" s="132"/>
      <c r="S246" s="133"/>
      <c r="T246" s="133"/>
      <c r="U246" s="134"/>
      <c r="V246" s="134"/>
      <c r="W246" s="135"/>
      <c r="X246" s="136"/>
      <c r="Y246" s="137"/>
    </row>
    <row r="247" spans="1:25" x14ac:dyDescent="0.2">
      <c r="A247" s="126"/>
      <c r="B247" s="197"/>
      <c r="F247" s="127"/>
      <c r="G247" s="203"/>
      <c r="H247" s="128"/>
      <c r="I247" s="129"/>
      <c r="J247" s="128"/>
      <c r="K247" s="130"/>
      <c r="L247" s="130"/>
      <c r="M247" s="131"/>
      <c r="N247" s="131"/>
      <c r="O247" s="131"/>
      <c r="P247" s="131"/>
      <c r="Q247" s="131"/>
      <c r="R247" s="132"/>
      <c r="S247" s="133"/>
      <c r="T247" s="133"/>
      <c r="U247" s="134"/>
      <c r="V247" s="134"/>
      <c r="W247" s="135"/>
      <c r="X247" s="136"/>
      <c r="Y247" s="137"/>
    </row>
    <row r="248" spans="1:25" x14ac:dyDescent="0.2">
      <c r="A248" s="126"/>
      <c r="B248" s="197"/>
      <c r="F248" s="127"/>
      <c r="G248" s="203"/>
      <c r="H248" s="128"/>
      <c r="I248" s="129"/>
      <c r="J248" s="128"/>
      <c r="K248" s="130"/>
      <c r="L248" s="130"/>
      <c r="M248" s="131"/>
      <c r="N248" s="131"/>
      <c r="O248" s="131"/>
      <c r="P248" s="131"/>
      <c r="Q248" s="131"/>
      <c r="R248" s="132"/>
      <c r="S248" s="133"/>
      <c r="T248" s="133"/>
      <c r="U248" s="134"/>
      <c r="V248" s="134"/>
      <c r="W248" s="135"/>
      <c r="X248" s="136"/>
      <c r="Y248" s="137"/>
    </row>
    <row r="249" spans="1:25" x14ac:dyDescent="0.2">
      <c r="A249" s="126"/>
      <c r="B249" s="197"/>
      <c r="F249" s="127"/>
      <c r="G249" s="203"/>
      <c r="H249" s="128"/>
      <c r="I249" s="129"/>
      <c r="J249" s="128"/>
      <c r="K249" s="130"/>
      <c r="L249" s="130"/>
      <c r="M249" s="131"/>
      <c r="N249" s="131"/>
      <c r="O249" s="131"/>
      <c r="P249" s="131"/>
      <c r="Q249" s="131"/>
      <c r="R249" s="132"/>
      <c r="S249" s="133"/>
      <c r="T249" s="133"/>
      <c r="U249" s="134"/>
      <c r="V249" s="134"/>
      <c r="W249" s="135"/>
      <c r="X249" s="136"/>
      <c r="Y249" s="137"/>
    </row>
    <row r="250" spans="1:25" x14ac:dyDescent="0.2">
      <c r="A250" s="126"/>
      <c r="B250" s="197"/>
      <c r="F250" s="127"/>
      <c r="G250" s="203"/>
      <c r="H250" s="128"/>
      <c r="I250" s="129"/>
      <c r="J250" s="128"/>
      <c r="K250" s="130"/>
      <c r="L250" s="130"/>
      <c r="M250" s="131"/>
      <c r="N250" s="131"/>
      <c r="O250" s="131"/>
      <c r="P250" s="131"/>
      <c r="Q250" s="131"/>
      <c r="R250" s="132"/>
      <c r="S250" s="133"/>
      <c r="T250" s="133"/>
      <c r="U250" s="134"/>
      <c r="V250" s="134"/>
      <c r="W250" s="135"/>
      <c r="X250" s="136"/>
      <c r="Y250" s="137"/>
    </row>
    <row r="251" spans="1:25" x14ac:dyDescent="0.2">
      <c r="A251" s="126"/>
      <c r="B251" s="197"/>
      <c r="F251" s="127"/>
      <c r="G251" s="203"/>
      <c r="H251" s="128"/>
      <c r="I251" s="129"/>
      <c r="J251" s="128"/>
      <c r="K251" s="130"/>
      <c r="L251" s="130"/>
      <c r="M251" s="131"/>
      <c r="N251" s="131"/>
      <c r="O251" s="131"/>
      <c r="P251" s="131"/>
      <c r="Q251" s="131"/>
      <c r="R251" s="132"/>
      <c r="S251" s="133"/>
      <c r="T251" s="133"/>
      <c r="U251" s="134"/>
      <c r="V251" s="134"/>
      <c r="W251" s="135"/>
      <c r="X251" s="136"/>
      <c r="Y251" s="137"/>
    </row>
    <row r="252" spans="1:25" x14ac:dyDescent="0.2">
      <c r="A252" s="126"/>
      <c r="B252" s="197"/>
      <c r="F252" s="127"/>
      <c r="G252" s="203"/>
      <c r="H252" s="128"/>
      <c r="I252" s="129"/>
      <c r="J252" s="128"/>
      <c r="K252" s="130"/>
      <c r="L252" s="130"/>
      <c r="M252" s="131"/>
      <c r="N252" s="131"/>
      <c r="O252" s="131"/>
      <c r="P252" s="131"/>
      <c r="Q252" s="131"/>
      <c r="R252" s="132"/>
      <c r="S252" s="133"/>
      <c r="T252" s="133"/>
      <c r="U252" s="134"/>
      <c r="V252" s="134"/>
      <c r="W252" s="135"/>
      <c r="X252" s="136"/>
      <c r="Y252" s="137"/>
    </row>
    <row r="253" spans="1:25" x14ac:dyDescent="0.2">
      <c r="A253" s="126"/>
      <c r="B253" s="197"/>
      <c r="F253" s="127"/>
      <c r="G253" s="203"/>
      <c r="H253" s="128"/>
      <c r="I253" s="129"/>
      <c r="J253" s="128"/>
      <c r="K253" s="130"/>
      <c r="L253" s="130"/>
      <c r="M253" s="131"/>
      <c r="N253" s="131"/>
      <c r="O253" s="131"/>
      <c r="P253" s="131"/>
      <c r="Q253" s="131"/>
      <c r="R253" s="132"/>
      <c r="S253" s="133"/>
      <c r="T253" s="133"/>
      <c r="U253" s="134"/>
      <c r="V253" s="134"/>
      <c r="W253" s="135"/>
      <c r="X253" s="136"/>
      <c r="Y253" s="137"/>
    </row>
    <row r="254" spans="1:25" x14ac:dyDescent="0.2">
      <c r="A254" s="126"/>
      <c r="B254" s="197"/>
      <c r="F254" s="127"/>
      <c r="G254" s="203"/>
      <c r="H254" s="128"/>
      <c r="I254" s="129"/>
      <c r="J254" s="128"/>
      <c r="K254" s="130"/>
      <c r="L254" s="130"/>
      <c r="M254" s="131"/>
      <c r="N254" s="131"/>
      <c r="O254" s="131"/>
      <c r="P254" s="131"/>
      <c r="Q254" s="131"/>
      <c r="R254" s="132"/>
      <c r="S254" s="133"/>
      <c r="T254" s="133"/>
      <c r="U254" s="134"/>
      <c r="V254" s="134"/>
      <c r="W254" s="135"/>
      <c r="X254" s="136"/>
      <c r="Y254" s="137"/>
    </row>
    <row r="255" spans="1:25" x14ac:dyDescent="0.2">
      <c r="A255" s="126"/>
      <c r="B255" s="197"/>
      <c r="F255" s="127"/>
      <c r="G255" s="203"/>
      <c r="H255" s="128"/>
      <c r="I255" s="129"/>
      <c r="J255" s="128"/>
      <c r="K255" s="130"/>
      <c r="L255" s="130"/>
      <c r="M255" s="131"/>
      <c r="N255" s="131"/>
      <c r="O255" s="131"/>
      <c r="P255" s="131"/>
      <c r="Q255" s="131"/>
      <c r="R255" s="132"/>
      <c r="S255" s="133"/>
      <c r="T255" s="133"/>
      <c r="U255" s="134"/>
      <c r="V255" s="134"/>
      <c r="W255" s="135"/>
      <c r="X255" s="136"/>
      <c r="Y255" s="137"/>
    </row>
    <row r="256" spans="1:25" x14ac:dyDescent="0.2">
      <c r="A256" s="126"/>
      <c r="B256" s="197"/>
      <c r="F256" s="127"/>
      <c r="G256" s="203"/>
      <c r="H256" s="128"/>
      <c r="I256" s="129"/>
      <c r="J256" s="128"/>
      <c r="K256" s="130"/>
      <c r="L256" s="130"/>
      <c r="M256" s="131"/>
      <c r="N256" s="131"/>
      <c r="O256" s="131"/>
      <c r="P256" s="131"/>
      <c r="Q256" s="131"/>
      <c r="R256" s="132"/>
      <c r="S256" s="133"/>
      <c r="T256" s="133"/>
      <c r="U256" s="134"/>
      <c r="V256" s="134"/>
      <c r="W256" s="135"/>
      <c r="X256" s="136"/>
      <c r="Y256" s="137"/>
    </row>
    <row r="257" spans="1:25" x14ac:dyDescent="0.2">
      <c r="A257" s="126"/>
      <c r="B257" s="197"/>
      <c r="F257" s="127"/>
      <c r="G257" s="203"/>
      <c r="H257" s="128"/>
      <c r="I257" s="129"/>
      <c r="J257" s="128"/>
      <c r="K257" s="130"/>
      <c r="L257" s="130"/>
      <c r="M257" s="131"/>
      <c r="N257" s="131"/>
      <c r="O257" s="131"/>
      <c r="P257" s="131"/>
      <c r="Q257" s="131"/>
      <c r="R257" s="132"/>
      <c r="S257" s="133"/>
      <c r="T257" s="133"/>
      <c r="U257" s="134"/>
      <c r="V257" s="134"/>
      <c r="W257" s="135"/>
      <c r="X257" s="136"/>
      <c r="Y257" s="137"/>
    </row>
    <row r="258" spans="1:25" x14ac:dyDescent="0.2">
      <c r="A258" s="126"/>
      <c r="B258" s="197"/>
      <c r="F258" s="127"/>
      <c r="G258" s="203"/>
      <c r="H258" s="128"/>
      <c r="I258" s="129"/>
      <c r="J258" s="128"/>
      <c r="K258" s="130"/>
      <c r="L258" s="130"/>
      <c r="M258" s="131"/>
      <c r="N258" s="131"/>
      <c r="O258" s="131"/>
      <c r="P258" s="131"/>
      <c r="Q258" s="131"/>
      <c r="R258" s="132"/>
      <c r="S258" s="133"/>
      <c r="T258" s="133"/>
      <c r="U258" s="134"/>
      <c r="V258" s="134"/>
      <c r="W258" s="135"/>
      <c r="X258" s="136"/>
      <c r="Y258" s="137"/>
    </row>
    <row r="259" spans="1:25" x14ac:dyDescent="0.2">
      <c r="A259" s="126"/>
      <c r="B259" s="197"/>
      <c r="F259" s="127"/>
      <c r="G259" s="203"/>
      <c r="H259" s="128"/>
      <c r="I259" s="129"/>
      <c r="J259" s="128"/>
      <c r="K259" s="130"/>
      <c r="L259" s="130"/>
      <c r="M259" s="131"/>
      <c r="N259" s="131"/>
      <c r="O259" s="131"/>
      <c r="P259" s="131"/>
      <c r="Q259" s="131"/>
      <c r="R259" s="132"/>
      <c r="S259" s="133"/>
      <c r="T259" s="133"/>
      <c r="U259" s="134"/>
      <c r="V259" s="134"/>
      <c r="W259" s="135"/>
      <c r="X259" s="136"/>
      <c r="Y259" s="137"/>
    </row>
    <row r="260" spans="1:25" x14ac:dyDescent="0.2">
      <c r="A260" s="126"/>
      <c r="B260" s="197"/>
      <c r="F260" s="127"/>
      <c r="G260" s="203"/>
      <c r="H260" s="128"/>
      <c r="I260" s="129"/>
      <c r="J260" s="128"/>
      <c r="K260" s="130"/>
      <c r="L260" s="130"/>
      <c r="M260" s="131"/>
      <c r="N260" s="131"/>
      <c r="O260" s="131"/>
      <c r="P260" s="131"/>
      <c r="Q260" s="131"/>
      <c r="R260" s="132"/>
      <c r="S260" s="133"/>
      <c r="T260" s="133"/>
      <c r="U260" s="134"/>
      <c r="V260" s="134"/>
      <c r="W260" s="135"/>
      <c r="X260" s="136"/>
      <c r="Y260" s="137"/>
    </row>
    <row r="261" spans="1:25" x14ac:dyDescent="0.2">
      <c r="A261" s="126"/>
      <c r="B261" s="197"/>
      <c r="F261" s="127"/>
      <c r="G261" s="203"/>
      <c r="H261" s="128"/>
      <c r="I261" s="129"/>
      <c r="J261" s="128"/>
      <c r="K261" s="130"/>
      <c r="L261" s="130"/>
      <c r="M261" s="131"/>
      <c r="N261" s="131"/>
      <c r="O261" s="131"/>
      <c r="P261" s="131"/>
      <c r="Q261" s="131"/>
      <c r="R261" s="132"/>
      <c r="S261" s="133"/>
      <c r="T261" s="133"/>
      <c r="U261" s="134"/>
      <c r="V261" s="134"/>
      <c r="W261" s="135"/>
      <c r="X261" s="136"/>
      <c r="Y261" s="137"/>
    </row>
    <row r="262" spans="1:25" x14ac:dyDescent="0.2">
      <c r="A262" s="126"/>
      <c r="B262" s="197"/>
      <c r="F262" s="127"/>
      <c r="G262" s="203"/>
      <c r="H262" s="128"/>
      <c r="I262" s="129"/>
      <c r="J262" s="128"/>
      <c r="K262" s="130"/>
      <c r="L262" s="130"/>
      <c r="M262" s="131"/>
      <c r="N262" s="131"/>
      <c r="O262" s="131"/>
      <c r="P262" s="131"/>
      <c r="Q262" s="131"/>
      <c r="R262" s="132"/>
      <c r="S262" s="133"/>
      <c r="T262" s="133"/>
      <c r="U262" s="134"/>
      <c r="V262" s="134"/>
      <c r="W262" s="135"/>
      <c r="X262" s="136"/>
      <c r="Y262" s="137"/>
    </row>
    <row r="263" spans="1:25" x14ac:dyDescent="0.2">
      <c r="A263" s="126"/>
      <c r="B263" s="197"/>
      <c r="F263" s="127"/>
      <c r="G263" s="203"/>
      <c r="H263" s="128"/>
      <c r="I263" s="129"/>
      <c r="J263" s="128"/>
      <c r="K263" s="130"/>
      <c r="L263" s="130"/>
      <c r="M263" s="131"/>
      <c r="N263" s="131"/>
      <c r="O263" s="131"/>
      <c r="P263" s="131"/>
      <c r="Q263" s="131"/>
      <c r="R263" s="132"/>
      <c r="S263" s="133"/>
      <c r="T263" s="133"/>
      <c r="U263" s="134"/>
      <c r="V263" s="134"/>
      <c r="W263" s="135"/>
      <c r="X263" s="136"/>
      <c r="Y263" s="137"/>
    </row>
    <row r="264" spans="1:25" x14ac:dyDescent="0.2">
      <c r="A264" s="126"/>
      <c r="B264" s="197"/>
      <c r="F264" s="127"/>
      <c r="G264" s="203"/>
      <c r="H264" s="128"/>
      <c r="I264" s="129"/>
      <c r="J264" s="128"/>
      <c r="K264" s="130"/>
      <c r="L264" s="130"/>
      <c r="M264" s="131"/>
      <c r="N264" s="131"/>
      <c r="O264" s="131"/>
      <c r="P264" s="131"/>
      <c r="Q264" s="131"/>
      <c r="R264" s="132"/>
      <c r="S264" s="133"/>
      <c r="T264" s="133"/>
      <c r="U264" s="134"/>
      <c r="V264" s="134"/>
      <c r="W264" s="135"/>
      <c r="X264" s="136"/>
      <c r="Y264" s="137"/>
    </row>
    <row r="265" spans="1:25" x14ac:dyDescent="0.2">
      <c r="A265" s="126"/>
      <c r="B265" s="197"/>
      <c r="F265" s="127"/>
      <c r="G265" s="203"/>
      <c r="H265" s="128"/>
      <c r="I265" s="129"/>
      <c r="J265" s="128"/>
      <c r="K265" s="130"/>
      <c r="L265" s="130"/>
      <c r="M265" s="131"/>
      <c r="N265" s="131"/>
      <c r="O265" s="131"/>
      <c r="P265" s="131"/>
      <c r="Q265" s="131"/>
      <c r="R265" s="132"/>
      <c r="S265" s="133"/>
      <c r="T265" s="133"/>
      <c r="U265" s="134"/>
      <c r="V265" s="134"/>
      <c r="W265" s="135"/>
      <c r="X265" s="136"/>
      <c r="Y265" s="137"/>
    </row>
    <row r="266" spans="1:25" x14ac:dyDescent="0.2">
      <c r="A266" s="126"/>
      <c r="B266" s="197"/>
      <c r="F266" s="127"/>
      <c r="G266" s="203"/>
      <c r="H266" s="128"/>
      <c r="I266" s="129"/>
      <c r="J266" s="128"/>
      <c r="K266" s="130"/>
      <c r="L266" s="130"/>
      <c r="M266" s="131"/>
      <c r="N266" s="131"/>
      <c r="O266" s="131"/>
      <c r="P266" s="131"/>
      <c r="Q266" s="131"/>
      <c r="R266" s="132"/>
      <c r="S266" s="133"/>
      <c r="T266" s="133"/>
      <c r="U266" s="134"/>
      <c r="V266" s="134"/>
      <c r="W266" s="135"/>
      <c r="X266" s="136"/>
      <c r="Y266" s="137"/>
    </row>
    <row r="267" spans="1:25" x14ac:dyDescent="0.2">
      <c r="A267" s="126"/>
      <c r="B267" s="197"/>
      <c r="F267" s="127"/>
      <c r="G267" s="203"/>
      <c r="H267" s="128"/>
      <c r="I267" s="129"/>
      <c r="J267" s="128"/>
      <c r="K267" s="130"/>
      <c r="L267" s="130"/>
      <c r="M267" s="131"/>
      <c r="N267" s="131"/>
      <c r="O267" s="131"/>
      <c r="P267" s="131"/>
      <c r="Q267" s="131"/>
      <c r="R267" s="132"/>
      <c r="S267" s="133"/>
      <c r="T267" s="133"/>
      <c r="U267" s="134"/>
      <c r="V267" s="134"/>
      <c r="W267" s="135"/>
      <c r="X267" s="136"/>
      <c r="Y267" s="137"/>
    </row>
    <row r="268" spans="1:25" x14ac:dyDescent="0.2">
      <c r="A268" s="126"/>
      <c r="B268" s="197"/>
      <c r="F268" s="127"/>
      <c r="G268" s="203"/>
      <c r="H268" s="128"/>
      <c r="I268" s="129"/>
      <c r="J268" s="128"/>
      <c r="K268" s="130"/>
      <c r="L268" s="130"/>
      <c r="M268" s="131"/>
      <c r="N268" s="131"/>
      <c r="O268" s="131"/>
      <c r="P268" s="131"/>
      <c r="Q268" s="131"/>
      <c r="R268" s="132"/>
      <c r="S268" s="133"/>
      <c r="T268" s="133"/>
      <c r="U268" s="134"/>
      <c r="V268" s="134"/>
      <c r="W268" s="135"/>
      <c r="X268" s="136"/>
      <c r="Y268" s="137"/>
    </row>
    <row r="269" spans="1:25" x14ac:dyDescent="0.2">
      <c r="A269" s="126"/>
      <c r="B269" s="197"/>
      <c r="F269" s="127"/>
      <c r="G269" s="203"/>
      <c r="H269" s="128"/>
      <c r="I269" s="129"/>
      <c r="J269" s="128"/>
      <c r="K269" s="130"/>
      <c r="L269" s="130"/>
      <c r="M269" s="131"/>
      <c r="N269" s="131"/>
      <c r="O269" s="131"/>
      <c r="P269" s="131"/>
      <c r="Q269" s="131"/>
      <c r="R269" s="132"/>
      <c r="S269" s="133"/>
      <c r="T269" s="133"/>
      <c r="U269" s="134"/>
      <c r="V269" s="134"/>
      <c r="W269" s="135"/>
      <c r="X269" s="136"/>
      <c r="Y269" s="137"/>
    </row>
    <row r="270" spans="1:25" x14ac:dyDescent="0.2">
      <c r="A270" s="126"/>
      <c r="B270" s="197"/>
      <c r="F270" s="127"/>
      <c r="G270" s="203"/>
      <c r="H270" s="128"/>
      <c r="I270" s="129"/>
      <c r="J270" s="128"/>
      <c r="K270" s="130"/>
      <c r="L270" s="130"/>
      <c r="M270" s="131"/>
      <c r="N270" s="131"/>
      <c r="O270" s="131"/>
      <c r="P270" s="131"/>
      <c r="Q270" s="131"/>
      <c r="R270" s="132"/>
      <c r="S270" s="133"/>
      <c r="T270" s="133"/>
      <c r="U270" s="134"/>
      <c r="V270" s="134"/>
      <c r="W270" s="135"/>
      <c r="X270" s="136"/>
      <c r="Y270" s="137"/>
    </row>
    <row r="271" spans="1:25" x14ac:dyDescent="0.2">
      <c r="A271" s="126"/>
      <c r="B271" s="197"/>
      <c r="F271" s="127"/>
      <c r="G271" s="203"/>
      <c r="H271" s="128"/>
      <c r="I271" s="129"/>
      <c r="J271" s="128"/>
      <c r="K271" s="130"/>
      <c r="L271" s="130"/>
      <c r="M271" s="131"/>
      <c r="N271" s="131"/>
      <c r="O271" s="131"/>
      <c r="P271" s="131"/>
      <c r="Q271" s="131"/>
      <c r="R271" s="132"/>
      <c r="S271" s="133"/>
      <c r="T271" s="133"/>
      <c r="U271" s="134"/>
      <c r="V271" s="134"/>
      <c r="W271" s="135"/>
      <c r="X271" s="136"/>
      <c r="Y271" s="137"/>
    </row>
    <row r="272" spans="1:25" x14ac:dyDescent="0.2">
      <c r="A272" s="126"/>
      <c r="B272" s="197"/>
      <c r="F272" s="127"/>
      <c r="G272" s="203"/>
      <c r="H272" s="128"/>
      <c r="I272" s="129"/>
      <c r="J272" s="128"/>
      <c r="K272" s="130"/>
      <c r="L272" s="130"/>
      <c r="M272" s="131"/>
      <c r="N272" s="131"/>
      <c r="O272" s="131"/>
      <c r="P272" s="131"/>
      <c r="Q272" s="131"/>
      <c r="R272" s="132"/>
      <c r="S272" s="133"/>
      <c r="T272" s="133"/>
      <c r="U272" s="134"/>
      <c r="V272" s="134"/>
      <c r="W272" s="135"/>
      <c r="X272" s="136"/>
      <c r="Y272" s="137"/>
    </row>
    <row r="273" spans="1:25" x14ac:dyDescent="0.2">
      <c r="A273" s="126"/>
      <c r="B273" s="197"/>
      <c r="F273" s="127"/>
      <c r="G273" s="203"/>
      <c r="H273" s="128"/>
      <c r="I273" s="129"/>
      <c r="J273" s="128"/>
      <c r="K273" s="130"/>
      <c r="L273" s="130"/>
      <c r="M273" s="131"/>
      <c r="N273" s="131"/>
      <c r="O273" s="131"/>
      <c r="P273" s="131"/>
      <c r="Q273" s="131"/>
      <c r="R273" s="132"/>
      <c r="S273" s="133"/>
      <c r="T273" s="133"/>
      <c r="U273" s="134"/>
      <c r="V273" s="134"/>
      <c r="W273" s="135"/>
      <c r="X273" s="136"/>
      <c r="Y273" s="137"/>
    </row>
    <row r="274" spans="1:25" x14ac:dyDescent="0.2">
      <c r="A274" s="126"/>
      <c r="B274" s="197"/>
      <c r="F274" s="127"/>
      <c r="G274" s="203"/>
      <c r="H274" s="128"/>
      <c r="I274" s="129"/>
      <c r="J274" s="128"/>
      <c r="K274" s="130"/>
      <c r="L274" s="130"/>
      <c r="M274" s="131"/>
      <c r="N274" s="131"/>
      <c r="O274" s="131"/>
      <c r="P274" s="131"/>
      <c r="Q274" s="131"/>
      <c r="R274" s="132"/>
      <c r="S274" s="133"/>
      <c r="T274" s="133"/>
      <c r="U274" s="134"/>
      <c r="V274" s="134"/>
      <c r="W274" s="135"/>
      <c r="X274" s="136"/>
      <c r="Y274" s="137"/>
    </row>
    <row r="275" spans="1:25" x14ac:dyDescent="0.2">
      <c r="A275" s="126"/>
      <c r="B275" s="197"/>
      <c r="F275" s="127"/>
      <c r="G275" s="203"/>
      <c r="H275" s="128"/>
      <c r="I275" s="129"/>
      <c r="J275" s="128"/>
      <c r="K275" s="130"/>
      <c r="L275" s="130"/>
      <c r="M275" s="131"/>
      <c r="N275" s="131"/>
      <c r="O275" s="131"/>
      <c r="P275" s="131"/>
      <c r="Q275" s="131"/>
      <c r="R275" s="132"/>
      <c r="S275" s="133"/>
      <c r="T275" s="133"/>
      <c r="U275" s="134"/>
      <c r="V275" s="134"/>
      <c r="W275" s="135"/>
      <c r="X275" s="136"/>
      <c r="Y275" s="137"/>
    </row>
    <row r="276" spans="1:25" x14ac:dyDescent="0.2">
      <c r="A276" s="126"/>
      <c r="B276" s="197"/>
      <c r="F276" s="127"/>
      <c r="G276" s="203"/>
      <c r="H276" s="128"/>
      <c r="I276" s="129"/>
      <c r="J276" s="128"/>
      <c r="K276" s="130"/>
      <c r="L276" s="130"/>
      <c r="M276" s="131"/>
      <c r="N276" s="131"/>
      <c r="O276" s="131"/>
      <c r="P276" s="131"/>
      <c r="Q276" s="131"/>
      <c r="R276" s="132"/>
      <c r="S276" s="133"/>
      <c r="T276" s="133"/>
      <c r="U276" s="134"/>
      <c r="V276" s="134"/>
      <c r="W276" s="135"/>
      <c r="X276" s="136"/>
      <c r="Y276" s="137"/>
    </row>
    <row r="277" spans="1:25" x14ac:dyDescent="0.2">
      <c r="A277" s="126"/>
      <c r="B277" s="197"/>
      <c r="F277" s="127"/>
      <c r="G277" s="203"/>
      <c r="H277" s="128"/>
      <c r="I277" s="129"/>
      <c r="J277" s="128"/>
      <c r="K277" s="130"/>
      <c r="L277" s="130"/>
      <c r="M277" s="131"/>
      <c r="N277" s="131"/>
      <c r="O277" s="131"/>
      <c r="P277" s="131"/>
      <c r="Q277" s="131"/>
      <c r="R277" s="132"/>
      <c r="S277" s="133"/>
      <c r="T277" s="133"/>
      <c r="U277" s="134"/>
      <c r="V277" s="134"/>
      <c r="W277" s="135"/>
      <c r="X277" s="136"/>
      <c r="Y277" s="137"/>
    </row>
    <row r="278" spans="1:25" x14ac:dyDescent="0.2">
      <c r="A278" s="126"/>
      <c r="B278" s="197"/>
      <c r="F278" s="127"/>
      <c r="G278" s="203"/>
      <c r="H278" s="128"/>
      <c r="I278" s="129"/>
      <c r="J278" s="128"/>
      <c r="K278" s="130"/>
      <c r="L278" s="130"/>
      <c r="M278" s="131"/>
      <c r="N278" s="131"/>
      <c r="O278" s="131"/>
      <c r="P278" s="131"/>
      <c r="Q278" s="131"/>
      <c r="R278" s="132"/>
      <c r="S278" s="133"/>
      <c r="T278" s="133"/>
      <c r="U278" s="134"/>
      <c r="V278" s="134"/>
      <c r="W278" s="135"/>
      <c r="X278" s="136"/>
      <c r="Y278" s="137"/>
    </row>
    <row r="279" spans="1:25" x14ac:dyDescent="0.2">
      <c r="A279" s="126"/>
      <c r="B279" s="197"/>
      <c r="F279" s="127"/>
      <c r="G279" s="203"/>
      <c r="H279" s="128"/>
      <c r="I279" s="129"/>
      <c r="J279" s="128"/>
      <c r="K279" s="130"/>
      <c r="L279" s="130"/>
      <c r="M279" s="131"/>
      <c r="N279" s="131"/>
      <c r="O279" s="131"/>
      <c r="P279" s="131"/>
      <c r="Q279" s="131"/>
      <c r="R279" s="132"/>
      <c r="S279" s="133"/>
      <c r="T279" s="133"/>
      <c r="U279" s="134"/>
      <c r="V279" s="134"/>
      <c r="W279" s="135"/>
      <c r="X279" s="136"/>
      <c r="Y279" s="137"/>
    </row>
    <row r="280" spans="1:25" x14ac:dyDescent="0.2">
      <c r="A280" s="126"/>
      <c r="B280" s="197"/>
      <c r="F280" s="127"/>
      <c r="G280" s="203"/>
      <c r="H280" s="128"/>
      <c r="I280" s="129"/>
      <c r="J280" s="128"/>
      <c r="K280" s="130"/>
      <c r="L280" s="130"/>
      <c r="M280" s="131"/>
      <c r="N280" s="131"/>
      <c r="O280" s="131"/>
      <c r="P280" s="131"/>
      <c r="Q280" s="131"/>
      <c r="R280" s="132"/>
      <c r="S280" s="133"/>
      <c r="T280" s="133"/>
      <c r="U280" s="134"/>
      <c r="V280" s="134"/>
      <c r="W280" s="135"/>
      <c r="X280" s="136"/>
      <c r="Y280" s="137"/>
    </row>
    <row r="281" spans="1:25" x14ac:dyDescent="0.2">
      <c r="A281" s="126"/>
      <c r="B281" s="197"/>
      <c r="F281" s="127"/>
      <c r="G281" s="203"/>
      <c r="H281" s="128"/>
      <c r="I281" s="129"/>
      <c r="J281" s="128"/>
      <c r="K281" s="130"/>
      <c r="L281" s="130"/>
      <c r="M281" s="131"/>
      <c r="N281" s="131"/>
      <c r="O281" s="131"/>
      <c r="P281" s="131"/>
      <c r="Q281" s="131"/>
      <c r="R281" s="132"/>
      <c r="S281" s="133"/>
      <c r="T281" s="133"/>
      <c r="U281" s="134"/>
      <c r="V281" s="134"/>
      <c r="W281" s="135"/>
      <c r="X281" s="136"/>
      <c r="Y281" s="137"/>
    </row>
    <row r="282" spans="1:25" x14ac:dyDescent="0.2">
      <c r="A282" s="126"/>
      <c r="B282" s="197"/>
      <c r="F282" s="127"/>
      <c r="G282" s="203"/>
      <c r="H282" s="128"/>
      <c r="I282" s="129"/>
      <c r="J282" s="128"/>
      <c r="K282" s="130"/>
      <c r="L282" s="130"/>
      <c r="M282" s="131"/>
      <c r="N282" s="131"/>
      <c r="O282" s="131"/>
      <c r="P282" s="131"/>
      <c r="Q282" s="131"/>
      <c r="R282" s="132"/>
      <c r="S282" s="133"/>
      <c r="T282" s="133"/>
      <c r="U282" s="134"/>
      <c r="V282" s="134"/>
      <c r="W282" s="135"/>
      <c r="X282" s="136"/>
      <c r="Y282" s="137"/>
    </row>
    <row r="283" spans="1:25" x14ac:dyDescent="0.2">
      <c r="A283" s="126"/>
      <c r="B283" s="197"/>
      <c r="F283" s="127"/>
      <c r="G283" s="203"/>
      <c r="H283" s="128"/>
      <c r="I283" s="129"/>
      <c r="J283" s="128"/>
      <c r="K283" s="130"/>
      <c r="L283" s="130"/>
      <c r="M283" s="131"/>
      <c r="N283" s="131"/>
      <c r="O283" s="131"/>
      <c r="P283" s="131"/>
      <c r="Q283" s="131"/>
      <c r="R283" s="132"/>
      <c r="S283" s="133"/>
      <c r="T283" s="133"/>
      <c r="U283" s="134"/>
      <c r="V283" s="134"/>
      <c r="W283" s="135"/>
      <c r="X283" s="136"/>
      <c r="Y283" s="137"/>
    </row>
    <row r="284" spans="1:25" x14ac:dyDescent="0.2">
      <c r="A284" s="126"/>
      <c r="B284" s="197"/>
      <c r="F284" s="127"/>
      <c r="G284" s="203"/>
      <c r="H284" s="128"/>
      <c r="I284" s="129"/>
      <c r="J284" s="128"/>
      <c r="K284" s="130"/>
      <c r="L284" s="130"/>
      <c r="M284" s="131"/>
      <c r="N284" s="131"/>
      <c r="O284" s="131"/>
      <c r="P284" s="131"/>
      <c r="Q284" s="131"/>
      <c r="R284" s="132"/>
      <c r="S284" s="133"/>
      <c r="T284" s="133"/>
      <c r="U284" s="134"/>
      <c r="V284" s="134"/>
      <c r="W284" s="135"/>
      <c r="X284" s="136"/>
      <c r="Y284" s="137"/>
    </row>
    <row r="285" spans="1:25" x14ac:dyDescent="0.2">
      <c r="A285" s="126"/>
      <c r="B285" s="197"/>
      <c r="F285" s="127"/>
      <c r="G285" s="203"/>
      <c r="H285" s="128"/>
      <c r="I285" s="129"/>
      <c r="J285" s="128"/>
      <c r="K285" s="130"/>
      <c r="L285" s="130"/>
      <c r="M285" s="131"/>
      <c r="N285" s="131"/>
      <c r="O285" s="131"/>
      <c r="P285" s="131"/>
      <c r="Q285" s="131"/>
      <c r="R285" s="132"/>
      <c r="S285" s="133"/>
      <c r="T285" s="133"/>
      <c r="U285" s="134"/>
      <c r="V285" s="134"/>
      <c r="W285" s="135"/>
      <c r="X285" s="136"/>
      <c r="Y285" s="137"/>
    </row>
    <row r="286" spans="1:25" x14ac:dyDescent="0.2">
      <c r="A286" s="126"/>
      <c r="B286" s="197"/>
      <c r="F286" s="127"/>
      <c r="G286" s="203"/>
      <c r="H286" s="128"/>
      <c r="I286" s="129"/>
      <c r="J286" s="128"/>
      <c r="K286" s="130"/>
      <c r="L286" s="130"/>
      <c r="M286" s="131"/>
      <c r="N286" s="131"/>
      <c r="O286" s="131"/>
      <c r="P286" s="131"/>
      <c r="Q286" s="131"/>
      <c r="R286" s="132"/>
      <c r="S286" s="133"/>
      <c r="T286" s="133"/>
      <c r="U286" s="134"/>
      <c r="V286" s="134"/>
      <c r="W286" s="135"/>
      <c r="X286" s="136"/>
      <c r="Y286" s="137"/>
    </row>
    <row r="287" spans="1:25" x14ac:dyDescent="0.2">
      <c r="A287" s="126"/>
      <c r="B287" s="197"/>
      <c r="F287" s="127"/>
      <c r="G287" s="203"/>
      <c r="H287" s="128"/>
      <c r="I287" s="129"/>
      <c r="J287" s="128"/>
      <c r="K287" s="130"/>
      <c r="L287" s="130"/>
      <c r="M287" s="131"/>
      <c r="N287" s="131"/>
      <c r="O287" s="131"/>
      <c r="P287" s="131"/>
      <c r="Q287" s="131"/>
      <c r="R287" s="132"/>
      <c r="S287" s="133"/>
      <c r="T287" s="133"/>
      <c r="U287" s="134"/>
      <c r="V287" s="134"/>
      <c r="W287" s="135"/>
      <c r="X287" s="136"/>
      <c r="Y287" s="137"/>
    </row>
    <row r="288" spans="1:25" x14ac:dyDescent="0.2">
      <c r="A288" s="126"/>
      <c r="B288" s="197"/>
      <c r="F288" s="127"/>
      <c r="G288" s="203"/>
      <c r="H288" s="128"/>
      <c r="I288" s="129"/>
      <c r="J288" s="128"/>
      <c r="K288" s="130"/>
      <c r="L288" s="130"/>
      <c r="M288" s="131"/>
      <c r="N288" s="131"/>
      <c r="O288" s="131"/>
      <c r="P288" s="131"/>
      <c r="Q288" s="131"/>
      <c r="R288" s="132"/>
      <c r="S288" s="133"/>
      <c r="T288" s="133"/>
      <c r="U288" s="134"/>
      <c r="V288" s="134"/>
      <c r="W288" s="135"/>
      <c r="X288" s="136"/>
      <c r="Y288" s="137"/>
    </row>
    <row r="289" spans="1:25" x14ac:dyDescent="0.2">
      <c r="A289" s="126"/>
      <c r="B289" s="197"/>
      <c r="F289" s="127"/>
      <c r="G289" s="203"/>
      <c r="H289" s="128"/>
      <c r="I289" s="129"/>
      <c r="J289" s="128"/>
      <c r="K289" s="130"/>
      <c r="L289" s="130"/>
      <c r="M289" s="131"/>
      <c r="N289" s="131"/>
      <c r="O289" s="131"/>
      <c r="P289" s="131"/>
      <c r="Q289" s="131"/>
      <c r="R289" s="132"/>
      <c r="S289" s="133"/>
      <c r="T289" s="133"/>
      <c r="U289" s="134"/>
      <c r="V289" s="134"/>
      <c r="W289" s="135"/>
      <c r="X289" s="136"/>
      <c r="Y289" s="137"/>
    </row>
    <row r="290" spans="1:25" x14ac:dyDescent="0.2">
      <c r="A290" s="126"/>
      <c r="B290" s="197"/>
      <c r="F290" s="127"/>
      <c r="G290" s="203"/>
      <c r="H290" s="128"/>
      <c r="I290" s="129"/>
      <c r="J290" s="128"/>
      <c r="K290" s="130"/>
      <c r="L290" s="130"/>
      <c r="M290" s="131"/>
      <c r="N290" s="131"/>
      <c r="O290" s="131"/>
      <c r="P290" s="131"/>
      <c r="Q290" s="131"/>
      <c r="R290" s="132"/>
      <c r="S290" s="133"/>
      <c r="T290" s="133"/>
      <c r="U290" s="134"/>
      <c r="V290" s="134"/>
      <c r="W290" s="135"/>
      <c r="X290" s="136"/>
      <c r="Y290" s="137"/>
    </row>
    <row r="291" spans="1:25" x14ac:dyDescent="0.2">
      <c r="A291" s="126"/>
      <c r="B291" s="197"/>
      <c r="F291" s="127"/>
      <c r="G291" s="203"/>
      <c r="H291" s="128"/>
      <c r="I291" s="129"/>
      <c r="J291" s="128"/>
      <c r="K291" s="130"/>
      <c r="L291" s="130"/>
      <c r="M291" s="131"/>
      <c r="N291" s="131"/>
      <c r="O291" s="131"/>
      <c r="P291" s="131"/>
      <c r="Q291" s="131"/>
      <c r="R291" s="132"/>
      <c r="S291" s="133"/>
      <c r="T291" s="133"/>
      <c r="U291" s="134"/>
      <c r="V291" s="134"/>
      <c r="W291" s="135"/>
      <c r="X291" s="136"/>
      <c r="Y291" s="137"/>
    </row>
    <row r="292" spans="1:25" x14ac:dyDescent="0.2">
      <c r="A292" s="126"/>
      <c r="B292" s="197"/>
      <c r="F292" s="127"/>
      <c r="G292" s="203"/>
      <c r="H292" s="128"/>
      <c r="I292" s="129"/>
      <c r="J292" s="128"/>
      <c r="K292" s="130"/>
      <c r="L292" s="130"/>
      <c r="M292" s="131"/>
      <c r="N292" s="131"/>
      <c r="O292" s="131"/>
      <c r="P292" s="131"/>
      <c r="Q292" s="131"/>
      <c r="R292" s="132"/>
      <c r="S292" s="133"/>
      <c r="T292" s="133"/>
      <c r="U292" s="134"/>
      <c r="V292" s="134"/>
      <c r="W292" s="135"/>
      <c r="X292" s="136"/>
      <c r="Y292" s="137"/>
    </row>
    <row r="293" spans="1:25" x14ac:dyDescent="0.2">
      <c r="A293" s="126"/>
      <c r="B293" s="197"/>
      <c r="F293" s="127"/>
      <c r="G293" s="203"/>
      <c r="H293" s="128"/>
      <c r="I293" s="129"/>
      <c r="J293" s="128"/>
      <c r="K293" s="130"/>
      <c r="L293" s="130"/>
      <c r="M293" s="131"/>
      <c r="N293" s="131"/>
      <c r="O293" s="131"/>
      <c r="P293" s="131"/>
      <c r="Q293" s="131"/>
      <c r="R293" s="132"/>
      <c r="S293" s="133"/>
      <c r="T293" s="133"/>
      <c r="U293" s="134"/>
      <c r="V293" s="134"/>
      <c r="W293" s="135"/>
      <c r="X293" s="136"/>
      <c r="Y293" s="137"/>
    </row>
    <row r="294" spans="1:25" x14ac:dyDescent="0.2">
      <c r="A294" s="126"/>
      <c r="B294" s="197"/>
      <c r="F294" s="127"/>
      <c r="G294" s="203"/>
      <c r="H294" s="128"/>
      <c r="I294" s="129"/>
      <c r="J294" s="128"/>
      <c r="K294" s="130"/>
      <c r="L294" s="130"/>
      <c r="M294" s="131"/>
      <c r="N294" s="131"/>
      <c r="O294" s="131"/>
      <c r="P294" s="131"/>
      <c r="Q294" s="131"/>
      <c r="R294" s="132"/>
      <c r="S294" s="133"/>
      <c r="T294" s="133"/>
      <c r="U294" s="134"/>
      <c r="V294" s="134"/>
      <c r="W294" s="135"/>
      <c r="X294" s="136"/>
      <c r="Y294" s="137"/>
    </row>
    <row r="295" spans="1:25" x14ac:dyDescent="0.2">
      <c r="A295" s="126"/>
      <c r="B295" s="197"/>
      <c r="F295" s="127"/>
      <c r="G295" s="203"/>
      <c r="H295" s="128"/>
      <c r="I295" s="129"/>
      <c r="J295" s="128"/>
      <c r="K295" s="130"/>
      <c r="L295" s="130"/>
      <c r="M295" s="131"/>
      <c r="N295" s="131"/>
      <c r="O295" s="131"/>
      <c r="P295" s="131"/>
      <c r="Q295" s="131"/>
      <c r="R295" s="132"/>
      <c r="S295" s="133"/>
      <c r="T295" s="133"/>
      <c r="U295" s="134"/>
      <c r="V295" s="134"/>
      <c r="W295" s="135"/>
      <c r="X295" s="136"/>
      <c r="Y295" s="137"/>
    </row>
    <row r="296" spans="1:25" x14ac:dyDescent="0.2">
      <c r="A296" s="126"/>
      <c r="B296" s="197"/>
      <c r="F296" s="127"/>
      <c r="G296" s="203"/>
      <c r="H296" s="128"/>
      <c r="I296" s="129"/>
      <c r="J296" s="128"/>
      <c r="K296" s="130"/>
      <c r="L296" s="130"/>
      <c r="M296" s="131"/>
      <c r="N296" s="131"/>
      <c r="O296" s="131"/>
      <c r="P296" s="131"/>
      <c r="Q296" s="131"/>
      <c r="R296" s="132"/>
      <c r="S296" s="133"/>
      <c r="T296" s="133"/>
      <c r="U296" s="134"/>
      <c r="V296" s="134"/>
      <c r="W296" s="135"/>
      <c r="X296" s="136"/>
      <c r="Y296" s="137"/>
    </row>
    <row r="297" spans="1:25" x14ac:dyDescent="0.2">
      <c r="A297" s="126"/>
      <c r="B297" s="197"/>
      <c r="F297" s="127"/>
      <c r="G297" s="203"/>
      <c r="H297" s="128"/>
      <c r="I297" s="129"/>
      <c r="J297" s="128"/>
      <c r="K297" s="130"/>
      <c r="L297" s="130"/>
      <c r="M297" s="131"/>
      <c r="N297" s="131"/>
      <c r="O297" s="131"/>
      <c r="P297" s="131"/>
      <c r="Q297" s="131"/>
      <c r="R297" s="132"/>
      <c r="S297" s="133"/>
      <c r="T297" s="133"/>
      <c r="U297" s="134"/>
      <c r="V297" s="134"/>
      <c r="W297" s="135"/>
      <c r="X297" s="136"/>
      <c r="Y297" s="137"/>
    </row>
    <row r="298" spans="1:25" x14ac:dyDescent="0.2">
      <c r="A298" s="126"/>
      <c r="B298" s="197"/>
      <c r="F298" s="127"/>
      <c r="G298" s="203"/>
      <c r="H298" s="128"/>
      <c r="I298" s="129"/>
      <c r="J298" s="128"/>
      <c r="K298" s="130"/>
      <c r="L298" s="130"/>
      <c r="M298" s="131"/>
      <c r="N298" s="131"/>
      <c r="O298" s="131"/>
      <c r="P298" s="131"/>
      <c r="Q298" s="131"/>
      <c r="R298" s="132"/>
      <c r="S298" s="133"/>
      <c r="T298" s="133"/>
      <c r="U298" s="134"/>
      <c r="V298" s="134"/>
      <c r="W298" s="135"/>
      <c r="X298" s="136"/>
      <c r="Y298" s="137"/>
    </row>
    <row r="299" spans="1:25" x14ac:dyDescent="0.2">
      <c r="A299" s="126"/>
      <c r="B299" s="197"/>
      <c r="F299" s="127"/>
      <c r="G299" s="203"/>
      <c r="H299" s="128"/>
      <c r="I299" s="129"/>
      <c r="J299" s="128"/>
      <c r="K299" s="130"/>
      <c r="L299" s="130"/>
      <c r="M299" s="131"/>
      <c r="N299" s="131"/>
      <c r="O299" s="131"/>
      <c r="P299" s="131"/>
      <c r="Q299" s="131"/>
      <c r="R299" s="132"/>
      <c r="S299" s="133"/>
      <c r="T299" s="133"/>
      <c r="U299" s="134"/>
      <c r="V299" s="134"/>
      <c r="W299" s="135"/>
      <c r="X299" s="136"/>
      <c r="Y299" s="137"/>
    </row>
    <row r="300" spans="1:25" x14ac:dyDescent="0.2">
      <c r="A300" s="126"/>
      <c r="B300" s="197"/>
      <c r="F300" s="127"/>
      <c r="G300" s="203"/>
      <c r="H300" s="128"/>
      <c r="I300" s="129"/>
      <c r="J300" s="128"/>
      <c r="K300" s="130"/>
      <c r="L300" s="130"/>
      <c r="M300" s="131"/>
      <c r="N300" s="131"/>
      <c r="O300" s="131"/>
      <c r="P300" s="131"/>
      <c r="Q300" s="131"/>
      <c r="R300" s="132"/>
      <c r="S300" s="133"/>
      <c r="T300" s="133"/>
      <c r="U300" s="134"/>
      <c r="V300" s="134"/>
      <c r="W300" s="135"/>
      <c r="X300" s="136"/>
      <c r="Y300" s="137"/>
    </row>
    <row r="301" spans="1:25" x14ac:dyDescent="0.2">
      <c r="A301" s="126"/>
      <c r="B301" s="197"/>
      <c r="F301" s="127"/>
      <c r="G301" s="203"/>
      <c r="H301" s="128"/>
      <c r="I301" s="129"/>
      <c r="J301" s="128"/>
      <c r="K301" s="130"/>
      <c r="L301" s="130"/>
      <c r="M301" s="131"/>
      <c r="N301" s="131"/>
      <c r="O301" s="131"/>
      <c r="P301" s="131"/>
      <c r="Q301" s="131"/>
      <c r="R301" s="132"/>
      <c r="S301" s="133"/>
      <c r="T301" s="133"/>
      <c r="U301" s="134"/>
      <c r="V301" s="134"/>
      <c r="W301" s="135"/>
      <c r="X301" s="136"/>
      <c r="Y301" s="137"/>
    </row>
    <row r="302" spans="1:25" x14ac:dyDescent="0.2">
      <c r="A302" s="126"/>
      <c r="B302" s="197"/>
      <c r="F302" s="127"/>
      <c r="G302" s="203"/>
      <c r="H302" s="128"/>
      <c r="I302" s="129"/>
      <c r="J302" s="128"/>
      <c r="K302" s="130"/>
      <c r="L302" s="130"/>
      <c r="M302" s="131"/>
      <c r="N302" s="131"/>
      <c r="O302" s="131"/>
      <c r="P302" s="131"/>
      <c r="Q302" s="131"/>
      <c r="R302" s="132"/>
      <c r="S302" s="133"/>
      <c r="T302" s="133"/>
      <c r="U302" s="134"/>
      <c r="V302" s="134"/>
      <c r="W302" s="135"/>
      <c r="X302" s="136"/>
      <c r="Y302" s="137"/>
    </row>
    <row r="303" spans="1:25" x14ac:dyDescent="0.2">
      <c r="A303" s="126"/>
      <c r="B303" s="197"/>
      <c r="F303" s="127"/>
      <c r="G303" s="203"/>
      <c r="H303" s="128"/>
      <c r="I303" s="129"/>
      <c r="J303" s="128"/>
      <c r="K303" s="130"/>
      <c r="L303" s="130"/>
      <c r="M303" s="131"/>
      <c r="N303" s="131"/>
      <c r="O303" s="131"/>
      <c r="P303" s="131"/>
      <c r="Q303" s="131"/>
      <c r="R303" s="132"/>
      <c r="S303" s="133"/>
      <c r="T303" s="133"/>
      <c r="U303" s="134"/>
      <c r="V303" s="134"/>
      <c r="W303" s="135"/>
      <c r="X303" s="136"/>
      <c r="Y303" s="137"/>
    </row>
    <row r="304" spans="1:25" x14ac:dyDescent="0.2">
      <c r="A304" s="126"/>
      <c r="B304" s="197"/>
      <c r="F304" s="127"/>
      <c r="G304" s="203"/>
      <c r="H304" s="128"/>
      <c r="I304" s="129"/>
      <c r="J304" s="128"/>
      <c r="K304" s="130"/>
      <c r="L304" s="130"/>
      <c r="M304" s="131"/>
      <c r="N304" s="131"/>
      <c r="O304" s="131"/>
      <c r="P304" s="131"/>
      <c r="Q304" s="131"/>
      <c r="R304" s="132"/>
      <c r="S304" s="133"/>
      <c r="T304" s="133"/>
      <c r="U304" s="134"/>
      <c r="V304" s="134"/>
      <c r="W304" s="135"/>
      <c r="X304" s="136"/>
      <c r="Y304" s="137"/>
    </row>
    <row r="305" spans="1:25" x14ac:dyDescent="0.2">
      <c r="A305" s="126"/>
      <c r="B305" s="197"/>
      <c r="F305" s="127"/>
      <c r="G305" s="203"/>
      <c r="H305" s="128"/>
      <c r="I305" s="129"/>
      <c r="J305" s="128"/>
      <c r="K305" s="130"/>
      <c r="L305" s="130"/>
      <c r="M305" s="131"/>
      <c r="N305" s="131"/>
      <c r="O305" s="131"/>
      <c r="P305" s="131"/>
      <c r="Q305" s="131"/>
      <c r="R305" s="132"/>
      <c r="S305" s="133"/>
      <c r="T305" s="133"/>
      <c r="U305" s="134"/>
      <c r="V305" s="134"/>
      <c r="W305" s="135"/>
      <c r="X305" s="136"/>
      <c r="Y305" s="137"/>
    </row>
    <row r="306" spans="1:25" x14ac:dyDescent="0.2">
      <c r="A306" s="126"/>
      <c r="B306" s="197"/>
      <c r="F306" s="127"/>
      <c r="G306" s="203"/>
      <c r="H306" s="128"/>
      <c r="I306" s="129"/>
      <c r="J306" s="128"/>
      <c r="K306" s="130"/>
      <c r="L306" s="130"/>
      <c r="M306" s="131"/>
      <c r="N306" s="131"/>
      <c r="O306" s="131"/>
      <c r="P306" s="131"/>
      <c r="Q306" s="131"/>
      <c r="R306" s="132"/>
      <c r="S306" s="133"/>
      <c r="T306" s="133"/>
      <c r="U306" s="134"/>
      <c r="V306" s="134"/>
      <c r="W306" s="135"/>
      <c r="X306" s="136"/>
      <c r="Y306" s="137"/>
    </row>
    <row r="307" spans="1:25" x14ac:dyDescent="0.2">
      <c r="A307" s="126"/>
      <c r="B307" s="197"/>
      <c r="F307" s="127"/>
      <c r="G307" s="203"/>
      <c r="H307" s="128"/>
      <c r="I307" s="129"/>
      <c r="J307" s="128"/>
      <c r="K307" s="130"/>
      <c r="L307" s="130"/>
      <c r="M307" s="131"/>
      <c r="N307" s="131"/>
      <c r="O307" s="131"/>
      <c r="P307" s="131"/>
      <c r="Q307" s="131"/>
      <c r="R307" s="132"/>
      <c r="S307" s="133"/>
      <c r="T307" s="133"/>
      <c r="U307" s="134"/>
      <c r="V307" s="134"/>
      <c r="W307" s="135"/>
      <c r="X307" s="136"/>
      <c r="Y307" s="137"/>
    </row>
    <row r="308" spans="1:25" x14ac:dyDescent="0.2">
      <c r="A308" s="126"/>
      <c r="B308" s="197"/>
      <c r="F308" s="127"/>
      <c r="G308" s="203"/>
      <c r="H308" s="128"/>
      <c r="I308" s="129"/>
      <c r="J308" s="128"/>
      <c r="K308" s="130"/>
      <c r="L308" s="130"/>
      <c r="M308" s="131"/>
      <c r="N308" s="131"/>
      <c r="O308" s="131"/>
      <c r="P308" s="131"/>
      <c r="Q308" s="131"/>
      <c r="R308" s="132"/>
      <c r="S308" s="133"/>
      <c r="T308" s="133"/>
      <c r="U308" s="134"/>
      <c r="V308" s="134"/>
      <c r="W308" s="135"/>
      <c r="X308" s="136"/>
      <c r="Y308" s="137"/>
    </row>
    <row r="309" spans="1:25" x14ac:dyDescent="0.2">
      <c r="A309" s="126"/>
      <c r="B309" s="197"/>
      <c r="F309" s="127"/>
      <c r="G309" s="203"/>
      <c r="H309" s="128"/>
      <c r="I309" s="129"/>
      <c r="J309" s="128"/>
      <c r="K309" s="130"/>
      <c r="L309" s="130"/>
      <c r="M309" s="131"/>
      <c r="N309" s="131"/>
      <c r="O309" s="131"/>
      <c r="P309" s="131"/>
      <c r="Q309" s="131"/>
      <c r="R309" s="132"/>
      <c r="S309" s="133"/>
      <c r="T309" s="133"/>
      <c r="U309" s="134"/>
      <c r="V309" s="134"/>
      <c r="W309" s="135"/>
      <c r="X309" s="136"/>
      <c r="Y309" s="137"/>
    </row>
    <row r="310" spans="1:25" x14ac:dyDescent="0.2">
      <c r="A310" s="126"/>
      <c r="B310" s="197"/>
      <c r="F310" s="127"/>
      <c r="G310" s="203"/>
      <c r="H310" s="128"/>
      <c r="I310" s="129"/>
      <c r="J310" s="128"/>
      <c r="K310" s="130"/>
      <c r="L310" s="130"/>
      <c r="M310" s="131"/>
      <c r="N310" s="131"/>
      <c r="O310" s="131"/>
      <c r="P310" s="131"/>
      <c r="Q310" s="131"/>
      <c r="R310" s="132"/>
      <c r="S310" s="133"/>
      <c r="T310" s="133"/>
      <c r="U310" s="134"/>
      <c r="V310" s="134"/>
      <c r="W310" s="135"/>
      <c r="X310" s="136"/>
      <c r="Y310" s="137"/>
    </row>
    <row r="311" spans="1:25" x14ac:dyDescent="0.2">
      <c r="A311" s="126"/>
      <c r="B311" s="197"/>
      <c r="F311" s="127"/>
      <c r="G311" s="203"/>
      <c r="H311" s="128"/>
      <c r="I311" s="129"/>
      <c r="J311" s="128"/>
      <c r="K311" s="130"/>
      <c r="L311" s="130"/>
      <c r="M311" s="131"/>
      <c r="N311" s="131"/>
      <c r="O311" s="131"/>
      <c r="P311" s="131"/>
      <c r="Q311" s="131"/>
      <c r="R311" s="132"/>
      <c r="S311" s="133"/>
      <c r="T311" s="133"/>
      <c r="U311" s="134"/>
      <c r="V311" s="134"/>
      <c r="W311" s="135"/>
      <c r="X311" s="136"/>
      <c r="Y311" s="137"/>
    </row>
    <row r="312" spans="1:25" x14ac:dyDescent="0.2">
      <c r="A312" s="126"/>
      <c r="B312" s="197"/>
      <c r="F312" s="127"/>
      <c r="G312" s="203"/>
      <c r="H312" s="128"/>
      <c r="I312" s="129"/>
      <c r="J312" s="128"/>
      <c r="K312" s="130"/>
      <c r="L312" s="130"/>
      <c r="M312" s="131"/>
      <c r="N312" s="131"/>
      <c r="O312" s="131"/>
      <c r="P312" s="131"/>
      <c r="Q312" s="131"/>
      <c r="R312" s="132"/>
      <c r="S312" s="133"/>
      <c r="T312" s="133"/>
      <c r="U312" s="134"/>
      <c r="V312" s="134"/>
      <c r="W312" s="135"/>
      <c r="X312" s="136"/>
      <c r="Y312" s="137"/>
    </row>
    <row r="313" spans="1:25" x14ac:dyDescent="0.2">
      <c r="A313" s="126"/>
      <c r="B313" s="197"/>
      <c r="F313" s="127"/>
      <c r="G313" s="203"/>
      <c r="H313" s="128"/>
      <c r="I313" s="129"/>
      <c r="J313" s="128"/>
      <c r="K313" s="130"/>
      <c r="L313" s="130"/>
      <c r="M313" s="131"/>
      <c r="N313" s="131"/>
      <c r="O313" s="131"/>
      <c r="P313" s="131"/>
      <c r="Q313" s="131"/>
      <c r="R313" s="132"/>
      <c r="S313" s="133"/>
      <c r="T313" s="133"/>
      <c r="U313" s="134"/>
      <c r="V313" s="134"/>
      <c r="W313" s="135"/>
      <c r="X313" s="136"/>
      <c r="Y313" s="137"/>
    </row>
    <row r="314" spans="1:25" x14ac:dyDescent="0.2">
      <c r="A314" s="126"/>
      <c r="B314" s="197"/>
      <c r="F314" s="127"/>
      <c r="G314" s="203"/>
      <c r="H314" s="128"/>
      <c r="I314" s="129"/>
      <c r="J314" s="128"/>
      <c r="K314" s="130"/>
      <c r="L314" s="130"/>
      <c r="M314" s="131"/>
      <c r="N314" s="131"/>
      <c r="O314" s="131"/>
      <c r="P314" s="131"/>
      <c r="Q314" s="131"/>
      <c r="R314" s="132"/>
      <c r="S314" s="133"/>
      <c r="T314" s="133"/>
      <c r="U314" s="134"/>
      <c r="V314" s="134"/>
      <c r="W314" s="135"/>
      <c r="X314" s="136"/>
      <c r="Y314" s="137"/>
    </row>
    <row r="315" spans="1:25" x14ac:dyDescent="0.2">
      <c r="A315" s="126"/>
      <c r="B315" s="197"/>
      <c r="F315" s="127"/>
      <c r="G315" s="203"/>
      <c r="H315" s="128"/>
      <c r="I315" s="129"/>
      <c r="J315" s="128"/>
      <c r="K315" s="130"/>
      <c r="L315" s="130"/>
      <c r="M315" s="131"/>
      <c r="N315" s="131"/>
      <c r="O315" s="131"/>
      <c r="P315" s="131"/>
      <c r="Q315" s="131"/>
      <c r="R315" s="132"/>
      <c r="S315" s="133"/>
      <c r="T315" s="133"/>
      <c r="U315" s="134"/>
      <c r="V315" s="134"/>
      <c r="W315" s="135"/>
      <c r="X315" s="136"/>
      <c r="Y315" s="137"/>
    </row>
    <row r="316" spans="1:25" x14ac:dyDescent="0.2">
      <c r="A316" s="126"/>
      <c r="B316" s="197"/>
      <c r="F316" s="127"/>
      <c r="G316" s="203"/>
      <c r="H316" s="128"/>
      <c r="I316" s="129"/>
      <c r="J316" s="128"/>
      <c r="K316" s="130"/>
      <c r="L316" s="130"/>
      <c r="M316" s="131"/>
      <c r="N316" s="131"/>
      <c r="O316" s="131"/>
      <c r="P316" s="131"/>
      <c r="Q316" s="131"/>
      <c r="R316" s="132"/>
      <c r="S316" s="133"/>
      <c r="T316" s="133"/>
      <c r="U316" s="134"/>
      <c r="V316" s="134"/>
      <c r="W316" s="135"/>
      <c r="X316" s="136"/>
      <c r="Y316" s="137"/>
    </row>
    <row r="317" spans="1:25" x14ac:dyDescent="0.2">
      <c r="A317" s="126"/>
      <c r="B317" s="197"/>
      <c r="F317" s="127"/>
      <c r="G317" s="203"/>
      <c r="H317" s="128"/>
      <c r="I317" s="129"/>
      <c r="J317" s="128"/>
      <c r="K317" s="130"/>
      <c r="L317" s="130"/>
      <c r="M317" s="131"/>
      <c r="N317" s="131"/>
      <c r="O317" s="131"/>
      <c r="P317" s="131"/>
      <c r="Q317" s="131"/>
      <c r="R317" s="132"/>
      <c r="S317" s="133"/>
      <c r="T317" s="133"/>
      <c r="U317" s="134"/>
      <c r="V317" s="134"/>
      <c r="W317" s="135"/>
      <c r="X317" s="136"/>
      <c r="Y317" s="137"/>
    </row>
    <row r="318" spans="1:25" x14ac:dyDescent="0.2">
      <c r="A318" s="126"/>
      <c r="B318" s="197"/>
      <c r="F318" s="127"/>
      <c r="G318" s="203"/>
      <c r="H318" s="128"/>
      <c r="I318" s="129"/>
      <c r="J318" s="128"/>
      <c r="K318" s="130"/>
      <c r="L318" s="130"/>
      <c r="M318" s="131"/>
      <c r="N318" s="131"/>
      <c r="O318" s="131"/>
      <c r="P318" s="131"/>
      <c r="Q318" s="131"/>
      <c r="R318" s="132"/>
      <c r="S318" s="133"/>
      <c r="T318" s="133"/>
      <c r="U318" s="134"/>
      <c r="V318" s="134"/>
      <c r="W318" s="135"/>
      <c r="X318" s="136"/>
      <c r="Y318" s="137"/>
    </row>
    <row r="319" spans="1:25" x14ac:dyDescent="0.2">
      <c r="A319" s="126"/>
      <c r="B319" s="197"/>
      <c r="F319" s="127"/>
      <c r="G319" s="203"/>
      <c r="H319" s="128"/>
      <c r="I319" s="129"/>
      <c r="J319" s="128"/>
      <c r="K319" s="130"/>
      <c r="L319" s="130"/>
      <c r="M319" s="131"/>
      <c r="N319" s="131"/>
      <c r="O319" s="131"/>
      <c r="P319" s="131"/>
      <c r="Q319" s="131"/>
      <c r="R319" s="132"/>
      <c r="S319" s="133"/>
      <c r="T319" s="133"/>
      <c r="U319" s="134"/>
      <c r="V319" s="134"/>
      <c r="W319" s="135"/>
      <c r="X319" s="136"/>
      <c r="Y319" s="137"/>
    </row>
    <row r="320" spans="1:25" x14ac:dyDescent="0.2">
      <c r="A320" s="126"/>
      <c r="B320" s="197"/>
      <c r="F320" s="127"/>
      <c r="G320" s="203"/>
      <c r="H320" s="128"/>
      <c r="I320" s="129"/>
      <c r="J320" s="128"/>
      <c r="K320" s="130"/>
      <c r="L320" s="130"/>
      <c r="M320" s="131"/>
      <c r="N320" s="131"/>
      <c r="O320" s="131"/>
      <c r="P320" s="131"/>
      <c r="Q320" s="131"/>
      <c r="R320" s="132"/>
      <c r="S320" s="133"/>
      <c r="T320" s="133"/>
      <c r="U320" s="134"/>
      <c r="V320" s="134"/>
      <c r="W320" s="135"/>
      <c r="X320" s="136"/>
      <c r="Y320" s="137"/>
    </row>
    <row r="321" spans="1:25" x14ac:dyDescent="0.2">
      <c r="A321" s="126"/>
      <c r="B321" s="197"/>
      <c r="F321" s="127"/>
      <c r="G321" s="203"/>
      <c r="H321" s="128"/>
      <c r="I321" s="129"/>
      <c r="J321" s="128"/>
      <c r="K321" s="130"/>
      <c r="L321" s="130"/>
      <c r="M321" s="131"/>
      <c r="N321" s="131"/>
      <c r="O321" s="131"/>
      <c r="P321" s="131"/>
      <c r="Q321" s="131"/>
      <c r="R321" s="132"/>
      <c r="S321" s="133"/>
      <c r="T321" s="133"/>
      <c r="U321" s="134"/>
      <c r="V321" s="134"/>
      <c r="W321" s="135"/>
      <c r="X321" s="136"/>
      <c r="Y321" s="137"/>
    </row>
    <row r="322" spans="1:25" x14ac:dyDescent="0.2">
      <c r="A322" s="126"/>
      <c r="B322" s="197"/>
      <c r="F322" s="127"/>
      <c r="G322" s="203"/>
      <c r="H322" s="128"/>
      <c r="I322" s="129"/>
      <c r="J322" s="128"/>
      <c r="K322" s="130"/>
      <c r="L322" s="130"/>
      <c r="M322" s="131"/>
      <c r="N322" s="131"/>
      <c r="O322" s="131"/>
      <c r="P322" s="131"/>
      <c r="Q322" s="131"/>
      <c r="R322" s="132"/>
      <c r="S322" s="133"/>
      <c r="T322" s="133"/>
      <c r="U322" s="134"/>
      <c r="V322" s="134"/>
      <c r="W322" s="135"/>
      <c r="X322" s="136"/>
      <c r="Y322" s="137"/>
    </row>
    <row r="323" spans="1:25" x14ac:dyDescent="0.2">
      <c r="A323" s="126"/>
      <c r="B323" s="197"/>
      <c r="F323" s="127"/>
      <c r="G323" s="203"/>
      <c r="H323" s="128"/>
      <c r="I323" s="129"/>
      <c r="J323" s="128"/>
      <c r="K323" s="130"/>
      <c r="L323" s="130"/>
      <c r="M323" s="131"/>
      <c r="N323" s="131"/>
      <c r="O323" s="131"/>
      <c r="P323" s="131"/>
      <c r="Q323" s="131"/>
      <c r="R323" s="132"/>
      <c r="S323" s="133"/>
      <c r="T323" s="133"/>
      <c r="U323" s="134"/>
      <c r="V323" s="134"/>
      <c r="W323" s="135"/>
      <c r="X323" s="136"/>
      <c r="Y323" s="137"/>
    </row>
    <row r="324" spans="1:25" x14ac:dyDescent="0.2">
      <c r="A324" s="126"/>
      <c r="B324" s="197"/>
      <c r="F324" s="127"/>
      <c r="G324" s="203"/>
      <c r="H324" s="128"/>
      <c r="I324" s="129"/>
      <c r="J324" s="128"/>
      <c r="K324" s="130"/>
      <c r="L324" s="130"/>
      <c r="M324" s="131"/>
      <c r="N324" s="131"/>
      <c r="O324" s="131"/>
      <c r="P324" s="131"/>
      <c r="Q324" s="131"/>
      <c r="R324" s="132"/>
      <c r="S324" s="133"/>
      <c r="T324" s="133"/>
      <c r="U324" s="134"/>
      <c r="V324" s="134"/>
      <c r="W324" s="135"/>
      <c r="X324" s="136"/>
      <c r="Y324" s="137"/>
    </row>
    <row r="325" spans="1:25" x14ac:dyDescent="0.2">
      <c r="A325" s="126"/>
      <c r="B325" s="197"/>
      <c r="F325" s="127"/>
      <c r="G325" s="203"/>
      <c r="H325" s="128"/>
      <c r="I325" s="129"/>
      <c r="J325" s="128"/>
      <c r="K325" s="130"/>
      <c r="L325" s="130"/>
      <c r="M325" s="131"/>
      <c r="N325" s="131"/>
      <c r="O325" s="131"/>
      <c r="P325" s="131"/>
      <c r="Q325" s="131"/>
      <c r="R325" s="132"/>
      <c r="S325" s="133"/>
      <c r="T325" s="133"/>
      <c r="U325" s="134"/>
      <c r="V325" s="134"/>
      <c r="W325" s="135"/>
      <c r="X325" s="136"/>
      <c r="Y325" s="137"/>
    </row>
    <row r="326" spans="1:25" x14ac:dyDescent="0.2">
      <c r="A326" s="126"/>
      <c r="B326" s="197"/>
      <c r="F326" s="127"/>
      <c r="G326" s="203"/>
      <c r="H326" s="128"/>
      <c r="I326" s="129"/>
      <c r="J326" s="128"/>
      <c r="K326" s="130"/>
      <c r="L326" s="130"/>
      <c r="M326" s="131"/>
      <c r="N326" s="131"/>
      <c r="O326" s="131"/>
      <c r="P326" s="131"/>
      <c r="Q326" s="131"/>
      <c r="R326" s="132"/>
      <c r="S326" s="133"/>
      <c r="T326" s="133"/>
      <c r="U326" s="134"/>
      <c r="V326" s="134"/>
      <c r="W326" s="135"/>
      <c r="X326" s="136"/>
      <c r="Y326" s="137"/>
    </row>
    <row r="327" spans="1:25" x14ac:dyDescent="0.2">
      <c r="A327" s="126"/>
      <c r="B327" s="197"/>
      <c r="F327" s="127"/>
      <c r="G327" s="203"/>
      <c r="H327" s="128"/>
      <c r="I327" s="129"/>
      <c r="J327" s="128"/>
      <c r="K327" s="130"/>
      <c r="L327" s="130"/>
      <c r="M327" s="131"/>
      <c r="N327" s="131"/>
      <c r="O327" s="131"/>
      <c r="P327" s="131"/>
      <c r="Q327" s="131"/>
      <c r="R327" s="132"/>
      <c r="S327" s="133"/>
      <c r="T327" s="133"/>
      <c r="U327" s="134"/>
      <c r="V327" s="134"/>
      <c r="W327" s="135"/>
      <c r="X327" s="136"/>
      <c r="Y327" s="137"/>
    </row>
    <row r="328" spans="1:25" x14ac:dyDescent="0.2">
      <c r="A328" s="126"/>
      <c r="B328" s="197"/>
      <c r="F328" s="127"/>
      <c r="G328" s="203"/>
      <c r="H328" s="128"/>
      <c r="I328" s="129"/>
      <c r="J328" s="128"/>
      <c r="K328" s="130"/>
      <c r="L328" s="130"/>
      <c r="M328" s="131"/>
      <c r="N328" s="131"/>
      <c r="O328" s="131"/>
      <c r="P328" s="131"/>
      <c r="Q328" s="131"/>
      <c r="R328" s="132"/>
      <c r="S328" s="133"/>
      <c r="T328" s="133"/>
      <c r="U328" s="134"/>
      <c r="V328" s="134"/>
      <c r="W328" s="135"/>
      <c r="X328" s="136"/>
      <c r="Y328" s="137"/>
    </row>
    <row r="329" spans="1:25" x14ac:dyDescent="0.2">
      <c r="A329" s="126"/>
      <c r="B329" s="197"/>
      <c r="F329" s="127"/>
      <c r="G329" s="203"/>
      <c r="H329" s="128"/>
      <c r="I329" s="129"/>
      <c r="J329" s="128"/>
      <c r="K329" s="130"/>
      <c r="L329" s="130"/>
      <c r="M329" s="131"/>
      <c r="N329" s="131"/>
      <c r="O329" s="131"/>
      <c r="P329" s="131"/>
      <c r="Q329" s="131"/>
      <c r="R329" s="132"/>
      <c r="S329" s="133"/>
      <c r="T329" s="133"/>
      <c r="U329" s="134"/>
      <c r="V329" s="134"/>
      <c r="W329" s="135"/>
      <c r="X329" s="136"/>
      <c r="Y329" s="137"/>
    </row>
    <row r="330" spans="1:25" x14ac:dyDescent="0.2">
      <c r="A330" s="126"/>
      <c r="B330" s="197"/>
      <c r="F330" s="127"/>
      <c r="G330" s="203"/>
      <c r="H330" s="128"/>
      <c r="I330" s="129"/>
      <c r="J330" s="128"/>
      <c r="K330" s="130"/>
      <c r="L330" s="130"/>
      <c r="M330" s="131"/>
      <c r="N330" s="131"/>
      <c r="O330" s="131"/>
      <c r="P330" s="131"/>
      <c r="Q330" s="131"/>
      <c r="R330" s="132"/>
      <c r="S330" s="133"/>
      <c r="T330" s="133"/>
      <c r="U330" s="134"/>
      <c r="V330" s="134"/>
      <c r="W330" s="135"/>
      <c r="X330" s="136"/>
      <c r="Y330" s="137"/>
    </row>
    <row r="331" spans="1:25" x14ac:dyDescent="0.2">
      <c r="A331" s="126"/>
      <c r="B331" s="197"/>
      <c r="F331" s="127"/>
      <c r="G331" s="203"/>
      <c r="H331" s="128"/>
      <c r="I331" s="129"/>
      <c r="J331" s="128"/>
      <c r="K331" s="130"/>
      <c r="L331" s="130"/>
      <c r="M331" s="131"/>
      <c r="N331" s="131"/>
      <c r="O331" s="131"/>
      <c r="P331" s="131"/>
      <c r="Q331" s="131"/>
      <c r="R331" s="132"/>
      <c r="S331" s="133"/>
      <c r="T331" s="133"/>
      <c r="U331" s="134"/>
      <c r="V331" s="134"/>
      <c r="W331" s="135"/>
      <c r="X331" s="136"/>
      <c r="Y331" s="137"/>
    </row>
    <row r="332" spans="1:25" x14ac:dyDescent="0.2">
      <c r="A332" s="126"/>
      <c r="B332" s="197"/>
      <c r="F332" s="127"/>
      <c r="G332" s="203"/>
      <c r="H332" s="128"/>
      <c r="I332" s="129"/>
      <c r="J332" s="128"/>
      <c r="K332" s="130"/>
      <c r="L332" s="130"/>
      <c r="M332" s="131"/>
      <c r="N332" s="131"/>
      <c r="O332" s="131"/>
      <c r="P332" s="131"/>
      <c r="Q332" s="131"/>
      <c r="R332" s="132"/>
      <c r="S332" s="133"/>
      <c r="T332" s="133"/>
      <c r="U332" s="134"/>
      <c r="V332" s="134"/>
      <c r="W332" s="135"/>
      <c r="X332" s="136"/>
      <c r="Y332" s="137"/>
    </row>
    <row r="333" spans="1:25" x14ac:dyDescent="0.2">
      <c r="A333" s="126"/>
      <c r="B333" s="197"/>
      <c r="F333" s="127"/>
      <c r="G333" s="203"/>
      <c r="H333" s="128"/>
      <c r="I333" s="129"/>
      <c r="J333" s="128"/>
      <c r="K333" s="130"/>
      <c r="L333" s="130"/>
      <c r="M333" s="131"/>
      <c r="N333" s="131"/>
      <c r="O333" s="131"/>
      <c r="P333" s="131"/>
      <c r="Q333" s="131"/>
      <c r="R333" s="132"/>
      <c r="S333" s="133"/>
      <c r="T333" s="133"/>
      <c r="U333" s="134"/>
      <c r="V333" s="134"/>
      <c r="W333" s="135"/>
      <c r="X333" s="136"/>
      <c r="Y333" s="137"/>
    </row>
    <row r="334" spans="1:25" x14ac:dyDescent="0.2">
      <c r="A334" s="126"/>
      <c r="B334" s="197"/>
      <c r="F334" s="127"/>
      <c r="G334" s="203"/>
      <c r="H334" s="128"/>
      <c r="I334" s="129"/>
      <c r="J334" s="128"/>
      <c r="K334" s="130"/>
      <c r="L334" s="130"/>
      <c r="M334" s="131"/>
      <c r="N334" s="131"/>
      <c r="O334" s="131"/>
      <c r="P334" s="131"/>
      <c r="Q334" s="131"/>
      <c r="R334" s="132"/>
      <c r="S334" s="133"/>
      <c r="T334" s="133"/>
      <c r="U334" s="134"/>
      <c r="V334" s="134"/>
      <c r="W334" s="135"/>
      <c r="X334" s="136"/>
      <c r="Y334" s="137"/>
    </row>
    <row r="335" spans="1:25" x14ac:dyDescent="0.2">
      <c r="A335" s="126"/>
      <c r="B335" s="197"/>
      <c r="F335" s="127"/>
      <c r="G335" s="203"/>
      <c r="H335" s="128"/>
      <c r="I335" s="129"/>
      <c r="J335" s="128"/>
      <c r="K335" s="130"/>
      <c r="L335" s="130"/>
      <c r="M335" s="131"/>
      <c r="N335" s="131"/>
      <c r="O335" s="131"/>
      <c r="P335" s="131"/>
      <c r="Q335" s="131"/>
      <c r="R335" s="132"/>
      <c r="S335" s="133"/>
      <c r="T335" s="133"/>
      <c r="U335" s="134"/>
      <c r="V335" s="134"/>
      <c r="W335" s="135"/>
      <c r="X335" s="136"/>
      <c r="Y335" s="137"/>
    </row>
    <row r="336" spans="1:25" x14ac:dyDescent="0.2">
      <c r="A336" s="126"/>
      <c r="B336" s="197"/>
      <c r="F336" s="127"/>
      <c r="G336" s="203"/>
      <c r="H336" s="128"/>
      <c r="I336" s="129"/>
      <c r="J336" s="128"/>
      <c r="K336" s="130"/>
      <c r="L336" s="130"/>
      <c r="M336" s="131"/>
      <c r="N336" s="131"/>
      <c r="O336" s="131"/>
      <c r="P336" s="131"/>
      <c r="Q336" s="131"/>
      <c r="R336" s="132"/>
      <c r="S336" s="133"/>
      <c r="T336" s="133"/>
      <c r="U336" s="134"/>
      <c r="V336" s="134"/>
      <c r="W336" s="135"/>
      <c r="X336" s="136"/>
      <c r="Y336" s="137"/>
    </row>
    <row r="337" spans="1:25" x14ac:dyDescent="0.2">
      <c r="A337" s="126"/>
      <c r="B337" s="197"/>
      <c r="F337" s="127"/>
      <c r="G337" s="203"/>
      <c r="H337" s="128"/>
      <c r="I337" s="129"/>
      <c r="J337" s="128"/>
      <c r="K337" s="130"/>
      <c r="L337" s="130"/>
      <c r="M337" s="131"/>
      <c r="N337" s="131"/>
      <c r="O337" s="131"/>
      <c r="P337" s="131"/>
      <c r="Q337" s="131"/>
      <c r="R337" s="132"/>
      <c r="S337" s="133"/>
      <c r="T337" s="133"/>
      <c r="U337" s="134"/>
      <c r="V337" s="134"/>
      <c r="W337" s="135"/>
      <c r="X337" s="136"/>
      <c r="Y337" s="137"/>
    </row>
    <row r="338" spans="1:25" x14ac:dyDescent="0.2">
      <c r="A338" s="126"/>
      <c r="B338" s="197"/>
      <c r="F338" s="127"/>
      <c r="G338" s="203"/>
      <c r="H338" s="128"/>
      <c r="I338" s="129"/>
      <c r="J338" s="128"/>
      <c r="K338" s="130"/>
      <c r="L338" s="130"/>
      <c r="M338" s="131"/>
      <c r="N338" s="131"/>
      <c r="O338" s="131"/>
      <c r="P338" s="131"/>
      <c r="Q338" s="131"/>
      <c r="R338" s="132"/>
      <c r="S338" s="133"/>
      <c r="T338" s="133"/>
      <c r="U338" s="134"/>
      <c r="V338" s="134"/>
      <c r="W338" s="135"/>
      <c r="X338" s="136"/>
      <c r="Y338" s="137"/>
    </row>
    <row r="339" spans="1:25" x14ac:dyDescent="0.2">
      <c r="A339" s="126"/>
      <c r="B339" s="197"/>
      <c r="F339" s="127"/>
      <c r="G339" s="203"/>
      <c r="H339" s="128"/>
      <c r="I339" s="129"/>
      <c r="J339" s="128"/>
      <c r="K339" s="130"/>
      <c r="L339" s="130"/>
      <c r="M339" s="131"/>
      <c r="N339" s="131"/>
      <c r="O339" s="131"/>
      <c r="P339" s="131"/>
      <c r="Q339" s="131"/>
      <c r="R339" s="132"/>
      <c r="S339" s="133"/>
      <c r="T339" s="133"/>
      <c r="U339" s="134"/>
      <c r="V339" s="134"/>
      <c r="W339" s="135"/>
      <c r="X339" s="136"/>
      <c r="Y339" s="137"/>
    </row>
    <row r="340" spans="1:25" x14ac:dyDescent="0.2">
      <c r="A340" s="126"/>
      <c r="B340" s="197"/>
      <c r="F340" s="127"/>
      <c r="G340" s="203"/>
      <c r="H340" s="128"/>
      <c r="I340" s="129"/>
      <c r="J340" s="128"/>
      <c r="K340" s="130"/>
      <c r="L340" s="130"/>
      <c r="M340" s="131"/>
      <c r="N340" s="131"/>
      <c r="O340" s="131"/>
      <c r="P340" s="131"/>
      <c r="Q340" s="131"/>
      <c r="R340" s="132"/>
      <c r="S340" s="133"/>
      <c r="T340" s="133"/>
      <c r="U340" s="134"/>
      <c r="V340" s="134"/>
      <c r="W340" s="135"/>
      <c r="X340" s="136"/>
      <c r="Y340" s="137"/>
    </row>
    <row r="341" spans="1:25" x14ac:dyDescent="0.2">
      <c r="A341" s="126"/>
      <c r="B341" s="197"/>
      <c r="F341" s="127"/>
      <c r="G341" s="203"/>
      <c r="H341" s="128"/>
      <c r="I341" s="129"/>
      <c r="J341" s="128"/>
      <c r="K341" s="130"/>
      <c r="L341" s="130"/>
      <c r="M341" s="131"/>
      <c r="N341" s="131"/>
      <c r="O341" s="131"/>
      <c r="P341" s="131"/>
      <c r="Q341" s="131"/>
      <c r="R341" s="132"/>
      <c r="S341" s="133"/>
      <c r="T341" s="133"/>
      <c r="U341" s="134"/>
      <c r="V341" s="134"/>
      <c r="W341" s="135"/>
      <c r="X341" s="136"/>
      <c r="Y341" s="137"/>
    </row>
    <row r="342" spans="1:25" x14ac:dyDescent="0.2">
      <c r="A342" s="126"/>
      <c r="B342" s="197"/>
      <c r="F342" s="127"/>
      <c r="G342" s="203"/>
      <c r="H342" s="128"/>
      <c r="I342" s="129"/>
      <c r="J342" s="128"/>
      <c r="K342" s="130"/>
      <c r="L342" s="130"/>
      <c r="M342" s="131"/>
      <c r="N342" s="131"/>
      <c r="O342" s="131"/>
      <c r="P342" s="131"/>
      <c r="Q342" s="131"/>
      <c r="R342" s="132"/>
      <c r="S342" s="133"/>
      <c r="T342" s="133"/>
      <c r="U342" s="134"/>
      <c r="V342" s="134"/>
      <c r="W342" s="135"/>
      <c r="X342" s="136"/>
      <c r="Y342" s="137"/>
    </row>
    <row r="343" spans="1:25" x14ac:dyDescent="0.2">
      <c r="A343" s="126"/>
      <c r="B343" s="197"/>
      <c r="F343" s="127"/>
      <c r="G343" s="203"/>
      <c r="H343" s="128"/>
      <c r="I343" s="129"/>
      <c r="J343" s="128"/>
      <c r="K343" s="130"/>
      <c r="L343" s="130"/>
      <c r="M343" s="131"/>
      <c r="N343" s="131"/>
      <c r="O343" s="131"/>
      <c r="P343" s="131"/>
      <c r="Q343" s="131"/>
      <c r="R343" s="132"/>
      <c r="S343" s="133"/>
      <c r="T343" s="133"/>
      <c r="U343" s="134"/>
      <c r="V343" s="134"/>
      <c r="W343" s="135"/>
      <c r="X343" s="136"/>
      <c r="Y343" s="137"/>
    </row>
    <row r="344" spans="1:25" x14ac:dyDescent="0.2">
      <c r="A344" s="126"/>
      <c r="B344" s="197"/>
      <c r="F344" s="127"/>
      <c r="G344" s="203"/>
      <c r="H344" s="128"/>
      <c r="I344" s="129"/>
      <c r="J344" s="128"/>
      <c r="K344" s="130"/>
      <c r="L344" s="130"/>
      <c r="M344" s="131"/>
      <c r="N344" s="131"/>
      <c r="O344" s="131"/>
      <c r="P344" s="131"/>
      <c r="Q344" s="131"/>
      <c r="R344" s="132"/>
      <c r="S344" s="133"/>
      <c r="T344" s="133"/>
      <c r="U344" s="134"/>
      <c r="V344" s="134"/>
      <c r="W344" s="135"/>
      <c r="X344" s="136"/>
      <c r="Y344" s="137"/>
    </row>
    <row r="345" spans="1:25" x14ac:dyDescent="0.2">
      <c r="A345" s="126"/>
      <c r="B345" s="197"/>
      <c r="F345" s="127"/>
      <c r="G345" s="203"/>
      <c r="H345" s="128"/>
      <c r="I345" s="129"/>
      <c r="J345" s="128"/>
      <c r="K345" s="130"/>
      <c r="L345" s="130"/>
      <c r="M345" s="131"/>
      <c r="N345" s="131"/>
      <c r="O345" s="131"/>
      <c r="P345" s="131"/>
      <c r="Q345" s="131"/>
      <c r="R345" s="132"/>
      <c r="S345" s="133"/>
      <c r="T345" s="133"/>
      <c r="U345" s="134"/>
      <c r="V345" s="134"/>
      <c r="W345" s="135"/>
      <c r="X345" s="136"/>
      <c r="Y345" s="137"/>
    </row>
    <row r="346" spans="1:25" x14ac:dyDescent="0.2">
      <c r="A346" s="126"/>
      <c r="B346" s="197"/>
      <c r="F346" s="127"/>
      <c r="G346" s="203"/>
      <c r="H346" s="128"/>
      <c r="I346" s="129"/>
      <c r="J346" s="128"/>
      <c r="K346" s="130"/>
      <c r="L346" s="130"/>
      <c r="M346" s="131"/>
      <c r="N346" s="131"/>
      <c r="O346" s="131"/>
      <c r="P346" s="131"/>
      <c r="Q346" s="131"/>
      <c r="R346" s="132"/>
      <c r="S346" s="133"/>
      <c r="T346" s="133"/>
      <c r="U346" s="134"/>
      <c r="V346" s="134"/>
      <c r="W346" s="135"/>
      <c r="X346" s="136"/>
      <c r="Y346" s="137"/>
    </row>
    <row r="347" spans="1:25" x14ac:dyDescent="0.2">
      <c r="A347" s="126"/>
      <c r="B347" s="197"/>
      <c r="F347" s="127"/>
      <c r="G347" s="203"/>
      <c r="H347" s="128"/>
      <c r="I347" s="129"/>
      <c r="J347" s="128"/>
      <c r="K347" s="130"/>
      <c r="L347" s="130"/>
      <c r="M347" s="131"/>
      <c r="N347" s="131"/>
      <c r="O347" s="131"/>
      <c r="P347" s="131"/>
      <c r="Q347" s="131"/>
      <c r="R347" s="132"/>
      <c r="S347" s="133"/>
      <c r="T347" s="133"/>
      <c r="U347" s="134"/>
      <c r="V347" s="134"/>
      <c r="W347" s="135"/>
      <c r="X347" s="136"/>
      <c r="Y347" s="137"/>
    </row>
    <row r="348" spans="1:25" x14ac:dyDescent="0.2">
      <c r="A348" s="126"/>
      <c r="B348" s="197"/>
      <c r="F348" s="127"/>
      <c r="G348" s="203"/>
      <c r="H348" s="128"/>
      <c r="I348" s="129"/>
      <c r="J348" s="128"/>
      <c r="K348" s="130"/>
      <c r="L348" s="130"/>
      <c r="M348" s="131"/>
      <c r="N348" s="131"/>
      <c r="O348" s="131"/>
      <c r="P348" s="131"/>
      <c r="Q348" s="131"/>
      <c r="R348" s="132"/>
      <c r="S348" s="133"/>
      <c r="T348" s="133"/>
      <c r="U348" s="134"/>
      <c r="V348" s="134"/>
      <c r="W348" s="135"/>
      <c r="X348" s="136"/>
      <c r="Y348" s="137"/>
    </row>
    <row r="349" spans="1:25" x14ac:dyDescent="0.2">
      <c r="A349" s="126"/>
      <c r="B349" s="197"/>
      <c r="F349" s="127"/>
      <c r="G349" s="203"/>
      <c r="H349" s="128"/>
      <c r="I349" s="129"/>
      <c r="J349" s="128"/>
      <c r="K349" s="130"/>
      <c r="L349" s="130"/>
      <c r="M349" s="131"/>
      <c r="N349" s="131"/>
      <c r="O349" s="131"/>
      <c r="P349" s="131"/>
      <c r="Q349" s="131"/>
      <c r="R349" s="132"/>
      <c r="S349" s="133"/>
      <c r="T349" s="133"/>
      <c r="U349" s="134"/>
      <c r="V349" s="134"/>
      <c r="W349" s="135"/>
      <c r="X349" s="136"/>
      <c r="Y349" s="137"/>
    </row>
    <row r="350" spans="1:25" x14ac:dyDescent="0.2">
      <c r="A350" s="126"/>
      <c r="B350" s="197"/>
      <c r="F350" s="127"/>
      <c r="G350" s="203"/>
      <c r="H350" s="128"/>
      <c r="I350" s="129"/>
      <c r="J350" s="128"/>
      <c r="K350" s="130"/>
      <c r="L350" s="130"/>
      <c r="M350" s="131"/>
      <c r="N350" s="131"/>
      <c r="O350" s="131"/>
      <c r="P350" s="131"/>
      <c r="Q350" s="131"/>
      <c r="R350" s="132"/>
      <c r="S350" s="133"/>
      <c r="T350" s="133"/>
      <c r="U350" s="134"/>
      <c r="V350" s="134"/>
      <c r="W350" s="135"/>
      <c r="X350" s="136"/>
      <c r="Y350" s="137"/>
    </row>
    <row r="351" spans="1:25" x14ac:dyDescent="0.2">
      <c r="A351" s="126"/>
      <c r="B351" s="197"/>
      <c r="F351" s="127"/>
      <c r="G351" s="203"/>
      <c r="H351" s="128"/>
      <c r="I351" s="129"/>
      <c r="J351" s="128"/>
      <c r="K351" s="130"/>
      <c r="L351" s="130"/>
      <c r="M351" s="131"/>
      <c r="N351" s="131"/>
      <c r="O351" s="131"/>
      <c r="P351" s="131"/>
      <c r="Q351" s="131"/>
      <c r="R351" s="132"/>
      <c r="S351" s="133"/>
      <c r="T351" s="133"/>
      <c r="U351" s="134"/>
      <c r="V351" s="134"/>
      <c r="W351" s="135"/>
      <c r="X351" s="136"/>
      <c r="Y351" s="137"/>
    </row>
    <row r="352" spans="1:25" x14ac:dyDescent="0.2">
      <c r="A352" s="126"/>
      <c r="B352" s="197"/>
      <c r="F352" s="127"/>
      <c r="G352" s="203"/>
      <c r="H352" s="128"/>
      <c r="I352" s="129"/>
      <c r="J352" s="128"/>
      <c r="K352" s="130"/>
      <c r="L352" s="130"/>
      <c r="M352" s="131"/>
      <c r="N352" s="131"/>
      <c r="O352" s="131"/>
      <c r="P352" s="131"/>
      <c r="Q352" s="131"/>
      <c r="R352" s="132"/>
      <c r="S352" s="133"/>
      <c r="T352" s="133"/>
      <c r="U352" s="134"/>
      <c r="V352" s="134"/>
      <c r="W352" s="135"/>
      <c r="X352" s="136"/>
      <c r="Y352" s="137"/>
    </row>
    <row r="353" spans="1:25" x14ac:dyDescent="0.2">
      <c r="A353" s="126"/>
      <c r="B353" s="197"/>
      <c r="F353" s="127"/>
      <c r="G353" s="203"/>
      <c r="H353" s="128"/>
      <c r="I353" s="129"/>
      <c r="J353" s="128"/>
      <c r="K353" s="130"/>
      <c r="L353" s="130"/>
      <c r="M353" s="131"/>
      <c r="N353" s="131"/>
      <c r="O353" s="131"/>
      <c r="P353" s="131"/>
      <c r="Q353" s="131"/>
      <c r="R353" s="132"/>
      <c r="S353" s="133"/>
      <c r="T353" s="133"/>
      <c r="U353" s="134"/>
      <c r="V353" s="134"/>
      <c r="W353" s="135"/>
      <c r="X353" s="136"/>
      <c r="Y353" s="137"/>
    </row>
    <row r="354" spans="1:25" x14ac:dyDescent="0.2">
      <c r="A354" s="126"/>
      <c r="B354" s="197"/>
      <c r="F354" s="127"/>
      <c r="G354" s="203"/>
      <c r="H354" s="128"/>
      <c r="I354" s="129"/>
      <c r="J354" s="128"/>
      <c r="K354" s="130"/>
      <c r="L354" s="130"/>
      <c r="M354" s="131"/>
      <c r="N354" s="131"/>
      <c r="O354" s="131"/>
      <c r="P354" s="131"/>
      <c r="Q354" s="131"/>
      <c r="R354" s="132"/>
      <c r="S354" s="133"/>
      <c r="T354" s="133"/>
      <c r="U354" s="134"/>
      <c r="V354" s="134"/>
      <c r="W354" s="135"/>
      <c r="X354" s="136"/>
      <c r="Y354" s="137"/>
    </row>
    <row r="355" spans="1:25" x14ac:dyDescent="0.2">
      <c r="A355" s="126"/>
      <c r="B355" s="197"/>
      <c r="F355" s="127"/>
      <c r="G355" s="203"/>
      <c r="H355" s="128"/>
      <c r="I355" s="129"/>
      <c r="J355" s="128"/>
      <c r="K355" s="130"/>
      <c r="L355" s="130"/>
      <c r="M355" s="131"/>
      <c r="N355" s="131"/>
      <c r="O355" s="131"/>
      <c r="P355" s="131"/>
      <c r="Q355" s="131"/>
      <c r="R355" s="132"/>
      <c r="S355" s="133"/>
      <c r="T355" s="133"/>
      <c r="U355" s="134"/>
      <c r="V355" s="134"/>
      <c r="W355" s="135"/>
      <c r="X355" s="136"/>
      <c r="Y355" s="137"/>
    </row>
    <row r="356" spans="1:25" x14ac:dyDescent="0.2">
      <c r="A356" s="126"/>
      <c r="B356" s="197"/>
      <c r="F356" s="127"/>
      <c r="G356" s="203"/>
      <c r="H356" s="128"/>
      <c r="I356" s="129"/>
      <c r="J356" s="128"/>
      <c r="K356" s="130"/>
      <c r="L356" s="130"/>
      <c r="M356" s="131"/>
      <c r="N356" s="131"/>
      <c r="O356" s="131"/>
      <c r="P356" s="131"/>
      <c r="Q356" s="131"/>
      <c r="R356" s="132"/>
      <c r="S356" s="133"/>
      <c r="T356" s="133"/>
      <c r="U356" s="134"/>
      <c r="V356" s="134"/>
      <c r="W356" s="135"/>
      <c r="X356" s="136"/>
      <c r="Y356" s="137"/>
    </row>
    <row r="357" spans="1:25" x14ac:dyDescent="0.2">
      <c r="A357" s="126"/>
      <c r="B357" s="197"/>
      <c r="F357" s="127"/>
      <c r="G357" s="203"/>
      <c r="H357" s="128"/>
      <c r="I357" s="129"/>
      <c r="J357" s="128"/>
      <c r="K357" s="130"/>
      <c r="L357" s="130"/>
      <c r="M357" s="131"/>
      <c r="N357" s="131"/>
      <c r="O357" s="131"/>
      <c r="P357" s="131"/>
      <c r="Q357" s="131"/>
      <c r="R357" s="132"/>
      <c r="S357" s="133"/>
      <c r="T357" s="133"/>
      <c r="U357" s="134"/>
      <c r="V357" s="134"/>
      <c r="W357" s="135"/>
      <c r="X357" s="136"/>
      <c r="Y357" s="137"/>
    </row>
    <row r="358" spans="1:25" x14ac:dyDescent="0.2">
      <c r="A358" s="126"/>
      <c r="B358" s="197"/>
      <c r="F358" s="127"/>
      <c r="G358" s="203"/>
      <c r="H358" s="128"/>
      <c r="I358" s="129"/>
      <c r="J358" s="128"/>
      <c r="K358" s="130"/>
      <c r="L358" s="130"/>
      <c r="M358" s="131"/>
      <c r="N358" s="131"/>
      <c r="O358" s="131"/>
      <c r="P358" s="131"/>
      <c r="Q358" s="131"/>
      <c r="R358" s="132"/>
      <c r="S358" s="133"/>
      <c r="T358" s="133"/>
      <c r="U358" s="134"/>
      <c r="V358" s="134"/>
      <c r="W358" s="135"/>
      <c r="X358" s="136"/>
      <c r="Y358" s="137"/>
    </row>
    <row r="359" spans="1:25" x14ac:dyDescent="0.2">
      <c r="A359" s="126"/>
      <c r="B359" s="197"/>
      <c r="F359" s="127"/>
      <c r="G359" s="203"/>
      <c r="H359" s="128"/>
      <c r="I359" s="129"/>
      <c r="J359" s="128"/>
      <c r="K359" s="130"/>
      <c r="L359" s="130"/>
      <c r="M359" s="131"/>
      <c r="N359" s="131"/>
      <c r="O359" s="131"/>
      <c r="P359" s="131"/>
      <c r="Q359" s="131"/>
      <c r="R359" s="132"/>
      <c r="S359" s="133"/>
      <c r="T359" s="133"/>
      <c r="U359" s="134"/>
      <c r="V359" s="134"/>
      <c r="W359" s="135"/>
      <c r="X359" s="136"/>
      <c r="Y359" s="137"/>
    </row>
    <row r="360" spans="1:25" x14ac:dyDescent="0.2">
      <c r="A360" s="126"/>
      <c r="B360" s="197"/>
      <c r="F360" s="127"/>
      <c r="G360" s="203"/>
      <c r="H360" s="128"/>
      <c r="I360" s="129"/>
      <c r="J360" s="128"/>
      <c r="K360" s="130"/>
      <c r="L360" s="130"/>
      <c r="M360" s="131"/>
      <c r="N360" s="131"/>
      <c r="O360" s="131"/>
      <c r="P360" s="131"/>
      <c r="Q360" s="131"/>
      <c r="R360" s="132"/>
      <c r="S360" s="133"/>
      <c r="T360" s="133"/>
      <c r="U360" s="134"/>
      <c r="V360" s="134"/>
      <c r="W360" s="135"/>
      <c r="X360" s="136"/>
      <c r="Y360" s="137"/>
    </row>
    <row r="361" spans="1:25" x14ac:dyDescent="0.2">
      <c r="A361" s="126"/>
      <c r="B361" s="197"/>
      <c r="F361" s="127"/>
      <c r="G361" s="203"/>
      <c r="H361" s="128"/>
      <c r="I361" s="129"/>
      <c r="J361" s="128"/>
      <c r="K361" s="130"/>
      <c r="L361" s="130"/>
      <c r="M361" s="131"/>
      <c r="N361" s="131"/>
      <c r="O361" s="131"/>
      <c r="P361" s="131"/>
      <c r="Q361" s="131"/>
      <c r="R361" s="132"/>
      <c r="S361" s="133"/>
      <c r="T361" s="133"/>
      <c r="U361" s="134"/>
      <c r="V361" s="134"/>
      <c r="W361" s="135"/>
      <c r="X361" s="136"/>
      <c r="Y361" s="137"/>
    </row>
    <row r="362" spans="1:25" x14ac:dyDescent="0.2">
      <c r="A362" s="126"/>
      <c r="B362" s="197"/>
      <c r="F362" s="127"/>
      <c r="G362" s="203"/>
      <c r="H362" s="128"/>
      <c r="I362" s="129"/>
      <c r="J362" s="128"/>
      <c r="K362" s="130"/>
      <c r="L362" s="130"/>
      <c r="M362" s="131"/>
      <c r="N362" s="131"/>
      <c r="O362" s="131"/>
      <c r="P362" s="131"/>
      <c r="Q362" s="131"/>
      <c r="R362" s="132"/>
      <c r="S362" s="133"/>
      <c r="T362" s="133"/>
      <c r="U362" s="134"/>
      <c r="V362" s="134"/>
      <c r="W362" s="135"/>
      <c r="X362" s="136"/>
      <c r="Y362" s="137"/>
    </row>
    <row r="363" spans="1:25" x14ac:dyDescent="0.2">
      <c r="A363" s="126"/>
      <c r="B363" s="197"/>
      <c r="F363" s="127"/>
      <c r="G363" s="203"/>
      <c r="H363" s="128"/>
      <c r="I363" s="129"/>
      <c r="J363" s="128"/>
      <c r="K363" s="130"/>
      <c r="L363" s="130"/>
      <c r="M363" s="131"/>
      <c r="N363" s="131"/>
      <c r="O363" s="131"/>
      <c r="P363" s="131"/>
      <c r="Q363" s="131"/>
      <c r="R363" s="132"/>
      <c r="S363" s="133"/>
      <c r="T363" s="133"/>
      <c r="U363" s="134"/>
      <c r="V363" s="134"/>
      <c r="W363" s="135"/>
      <c r="X363" s="136"/>
      <c r="Y363" s="137"/>
    </row>
    <row r="364" spans="1:25" x14ac:dyDescent="0.2">
      <c r="A364" s="126"/>
      <c r="B364" s="197"/>
      <c r="F364" s="127"/>
      <c r="G364" s="203"/>
      <c r="H364" s="128"/>
      <c r="I364" s="129"/>
      <c r="J364" s="128"/>
      <c r="K364" s="130"/>
      <c r="L364" s="130"/>
      <c r="M364" s="131"/>
      <c r="N364" s="131"/>
      <c r="O364" s="131"/>
      <c r="P364" s="131"/>
      <c r="Q364" s="131"/>
      <c r="R364" s="132"/>
      <c r="S364" s="133"/>
      <c r="T364" s="133"/>
      <c r="U364" s="134"/>
      <c r="V364" s="134"/>
      <c r="W364" s="135"/>
      <c r="X364" s="136"/>
      <c r="Y364" s="137"/>
    </row>
    <row r="365" spans="1:25" x14ac:dyDescent="0.2">
      <c r="A365" s="126"/>
      <c r="B365" s="197"/>
      <c r="F365" s="127"/>
      <c r="G365" s="203"/>
      <c r="H365" s="128"/>
      <c r="I365" s="129"/>
      <c r="J365" s="128"/>
      <c r="K365" s="130"/>
      <c r="L365" s="130"/>
      <c r="M365" s="131"/>
      <c r="N365" s="131"/>
      <c r="O365" s="131"/>
      <c r="P365" s="131"/>
      <c r="Q365" s="131"/>
      <c r="R365" s="132"/>
      <c r="S365" s="133"/>
      <c r="T365" s="133"/>
      <c r="U365" s="134"/>
      <c r="V365" s="134"/>
      <c r="W365" s="135"/>
      <c r="X365" s="136"/>
      <c r="Y365" s="137"/>
    </row>
    <row r="366" spans="1:25" x14ac:dyDescent="0.2">
      <c r="A366" s="126"/>
      <c r="B366" s="197"/>
      <c r="F366" s="127"/>
      <c r="G366" s="203"/>
      <c r="H366" s="128"/>
      <c r="I366" s="129"/>
      <c r="J366" s="128"/>
      <c r="K366" s="130"/>
      <c r="L366" s="130"/>
      <c r="M366" s="131"/>
      <c r="N366" s="131"/>
      <c r="O366" s="131"/>
      <c r="P366" s="131"/>
      <c r="Q366" s="131"/>
      <c r="R366" s="132"/>
      <c r="S366" s="133"/>
      <c r="T366" s="133"/>
      <c r="U366" s="134"/>
      <c r="V366" s="134"/>
      <c r="W366" s="135"/>
      <c r="X366" s="136"/>
      <c r="Y366" s="137"/>
    </row>
    <row r="367" spans="1:25" x14ac:dyDescent="0.2">
      <c r="A367" s="126"/>
      <c r="B367" s="197"/>
      <c r="F367" s="127"/>
      <c r="G367" s="203"/>
      <c r="H367" s="128"/>
      <c r="I367" s="129"/>
      <c r="J367" s="128"/>
      <c r="K367" s="130"/>
      <c r="L367" s="130"/>
      <c r="M367" s="131"/>
      <c r="N367" s="131"/>
      <c r="O367" s="131"/>
      <c r="P367" s="131"/>
      <c r="Q367" s="131"/>
      <c r="R367" s="132"/>
      <c r="S367" s="133"/>
      <c r="T367" s="133"/>
      <c r="U367" s="134"/>
      <c r="V367" s="134"/>
      <c r="W367" s="135"/>
      <c r="X367" s="136"/>
      <c r="Y367" s="137"/>
    </row>
    <row r="368" spans="1:25" x14ac:dyDescent="0.2">
      <c r="A368" s="126"/>
      <c r="B368" s="197"/>
      <c r="F368" s="127"/>
      <c r="G368" s="203"/>
      <c r="H368" s="128"/>
      <c r="I368" s="129"/>
      <c r="J368" s="128"/>
      <c r="K368" s="130"/>
      <c r="L368" s="130"/>
      <c r="M368" s="131"/>
      <c r="N368" s="131"/>
      <c r="O368" s="131"/>
      <c r="P368" s="131"/>
      <c r="Q368" s="131"/>
      <c r="R368" s="132"/>
      <c r="S368" s="133"/>
      <c r="T368" s="133"/>
      <c r="U368" s="134"/>
      <c r="V368" s="134"/>
      <c r="W368" s="135"/>
      <c r="X368" s="136"/>
      <c r="Y368" s="137"/>
    </row>
    <row r="369" spans="1:25" x14ac:dyDescent="0.2">
      <c r="A369" s="126"/>
      <c r="B369" s="197"/>
      <c r="F369" s="127"/>
      <c r="G369" s="203"/>
      <c r="H369" s="128"/>
      <c r="I369" s="129"/>
      <c r="J369" s="128"/>
      <c r="K369" s="130"/>
      <c r="L369" s="130"/>
      <c r="M369" s="131"/>
      <c r="N369" s="131"/>
      <c r="O369" s="131"/>
      <c r="P369" s="131"/>
      <c r="Q369" s="131"/>
      <c r="R369" s="132"/>
      <c r="S369" s="133"/>
      <c r="T369" s="133"/>
      <c r="U369" s="134"/>
      <c r="V369" s="134"/>
      <c r="W369" s="135"/>
      <c r="X369" s="136"/>
      <c r="Y369" s="137"/>
    </row>
    <row r="370" spans="1:25" x14ac:dyDescent="0.2">
      <c r="A370" s="126"/>
      <c r="B370" s="197"/>
      <c r="F370" s="127"/>
      <c r="G370" s="203"/>
      <c r="H370" s="128"/>
      <c r="I370" s="129"/>
      <c r="J370" s="128"/>
      <c r="K370" s="130"/>
      <c r="L370" s="130"/>
      <c r="M370" s="131"/>
      <c r="N370" s="131"/>
      <c r="O370" s="131"/>
      <c r="P370" s="131"/>
      <c r="Q370" s="131"/>
      <c r="R370" s="132"/>
      <c r="S370" s="133"/>
      <c r="T370" s="133"/>
      <c r="U370" s="134"/>
      <c r="V370" s="134"/>
      <c r="W370" s="135"/>
      <c r="X370" s="136"/>
      <c r="Y370" s="137"/>
    </row>
    <row r="371" spans="1:25" x14ac:dyDescent="0.2">
      <c r="A371" s="126"/>
      <c r="B371" s="197"/>
      <c r="F371" s="127"/>
      <c r="G371" s="203"/>
      <c r="H371" s="128"/>
      <c r="I371" s="129"/>
      <c r="J371" s="128"/>
      <c r="K371" s="130"/>
      <c r="L371" s="130"/>
      <c r="M371" s="131"/>
      <c r="N371" s="131"/>
      <c r="O371" s="131"/>
      <c r="P371" s="131"/>
      <c r="Q371" s="131"/>
      <c r="R371" s="132"/>
      <c r="S371" s="133"/>
      <c r="T371" s="133"/>
      <c r="U371" s="134"/>
      <c r="V371" s="134"/>
      <c r="W371" s="135"/>
      <c r="X371" s="136"/>
      <c r="Y371" s="137"/>
    </row>
    <row r="372" spans="1:25" x14ac:dyDescent="0.2">
      <c r="A372" s="126"/>
      <c r="B372" s="197"/>
      <c r="F372" s="127"/>
      <c r="G372" s="203"/>
      <c r="H372" s="128"/>
      <c r="I372" s="129"/>
      <c r="J372" s="128"/>
      <c r="K372" s="130"/>
      <c r="L372" s="130"/>
      <c r="M372" s="131"/>
      <c r="N372" s="131"/>
      <c r="O372" s="131"/>
      <c r="P372" s="131"/>
      <c r="Q372" s="131"/>
      <c r="R372" s="132"/>
      <c r="S372" s="133"/>
      <c r="T372" s="133"/>
      <c r="U372" s="134"/>
      <c r="V372" s="134"/>
      <c r="W372" s="135"/>
      <c r="X372" s="136"/>
      <c r="Y372" s="137"/>
    </row>
    <row r="373" spans="1:25" x14ac:dyDescent="0.2">
      <c r="A373" s="126"/>
      <c r="B373" s="197"/>
      <c r="F373" s="127"/>
      <c r="G373" s="203"/>
      <c r="H373" s="128"/>
      <c r="I373" s="129"/>
      <c r="J373" s="128"/>
      <c r="K373" s="130"/>
      <c r="L373" s="130"/>
      <c r="M373" s="131"/>
      <c r="N373" s="131"/>
      <c r="O373" s="131"/>
      <c r="P373" s="131"/>
      <c r="Q373" s="131"/>
      <c r="R373" s="132"/>
      <c r="S373" s="133"/>
      <c r="T373" s="133"/>
      <c r="U373" s="134"/>
      <c r="V373" s="134"/>
      <c r="W373" s="135"/>
      <c r="X373" s="136"/>
      <c r="Y373" s="137"/>
    </row>
    <row r="374" spans="1:25" x14ac:dyDescent="0.2">
      <c r="A374" s="126"/>
      <c r="B374" s="197"/>
      <c r="F374" s="127"/>
      <c r="G374" s="203"/>
      <c r="H374" s="128"/>
      <c r="I374" s="129"/>
      <c r="J374" s="128"/>
      <c r="K374" s="130"/>
      <c r="L374" s="130"/>
      <c r="M374" s="131"/>
      <c r="N374" s="131"/>
      <c r="O374" s="131"/>
      <c r="P374" s="131"/>
      <c r="Q374" s="131"/>
      <c r="R374" s="132"/>
      <c r="S374" s="133"/>
      <c r="T374" s="133"/>
      <c r="U374" s="134"/>
      <c r="V374" s="134"/>
      <c r="W374" s="135"/>
      <c r="X374" s="136"/>
      <c r="Y374" s="137"/>
    </row>
    <row r="375" spans="1:25" x14ac:dyDescent="0.2">
      <c r="A375" s="126"/>
      <c r="B375" s="197"/>
      <c r="F375" s="127"/>
      <c r="G375" s="203"/>
      <c r="H375" s="128"/>
      <c r="I375" s="129"/>
      <c r="J375" s="128"/>
      <c r="K375" s="130"/>
      <c r="L375" s="130"/>
      <c r="M375" s="131"/>
      <c r="N375" s="131"/>
      <c r="O375" s="131"/>
      <c r="P375" s="131"/>
      <c r="Q375" s="131"/>
      <c r="R375" s="132"/>
      <c r="S375" s="133"/>
      <c r="T375" s="133"/>
      <c r="U375" s="134"/>
      <c r="V375" s="134"/>
      <c r="W375" s="135"/>
      <c r="X375" s="136"/>
      <c r="Y375" s="137"/>
    </row>
    <row r="376" spans="1:25" x14ac:dyDescent="0.2">
      <c r="A376" s="126"/>
      <c r="B376" s="197"/>
      <c r="F376" s="127"/>
      <c r="G376" s="203"/>
      <c r="H376" s="128"/>
      <c r="I376" s="129"/>
      <c r="J376" s="128"/>
      <c r="K376" s="130"/>
      <c r="L376" s="130"/>
      <c r="M376" s="131"/>
      <c r="N376" s="131"/>
      <c r="O376" s="131"/>
      <c r="P376" s="131"/>
      <c r="Q376" s="131"/>
      <c r="R376" s="132"/>
      <c r="S376" s="133"/>
      <c r="T376" s="133"/>
      <c r="U376" s="134"/>
      <c r="V376" s="134"/>
      <c r="W376" s="135"/>
      <c r="X376" s="136"/>
      <c r="Y376" s="137"/>
    </row>
    <row r="377" spans="1:25" x14ac:dyDescent="0.2">
      <c r="A377" s="126"/>
      <c r="B377" s="197"/>
      <c r="F377" s="127"/>
      <c r="G377" s="203"/>
      <c r="H377" s="128"/>
      <c r="I377" s="129"/>
      <c r="J377" s="128"/>
      <c r="K377" s="130"/>
      <c r="L377" s="130"/>
      <c r="M377" s="131"/>
      <c r="N377" s="131"/>
      <c r="O377" s="131"/>
      <c r="P377" s="131"/>
      <c r="Q377" s="131"/>
      <c r="R377" s="132"/>
      <c r="S377" s="133"/>
      <c r="T377" s="133"/>
      <c r="U377" s="134"/>
      <c r="V377" s="134"/>
      <c r="W377" s="135"/>
      <c r="X377" s="136"/>
      <c r="Y377" s="137"/>
    </row>
    <row r="378" spans="1:25" x14ac:dyDescent="0.2">
      <c r="A378" s="126"/>
      <c r="B378" s="197"/>
      <c r="F378" s="127"/>
      <c r="G378" s="203"/>
      <c r="H378" s="128"/>
      <c r="I378" s="129"/>
      <c r="J378" s="128"/>
      <c r="K378" s="130"/>
      <c r="L378" s="130"/>
      <c r="M378" s="131"/>
      <c r="N378" s="131"/>
      <c r="O378" s="131"/>
      <c r="P378" s="131"/>
      <c r="Q378" s="131"/>
      <c r="R378" s="132"/>
      <c r="S378" s="133"/>
      <c r="T378" s="133"/>
      <c r="U378" s="134"/>
      <c r="V378" s="134"/>
      <c r="W378" s="135"/>
      <c r="X378" s="136"/>
      <c r="Y378" s="137"/>
    </row>
    <row r="379" spans="1:25" x14ac:dyDescent="0.2">
      <c r="A379" s="126"/>
      <c r="B379" s="197"/>
      <c r="F379" s="127"/>
      <c r="G379" s="203"/>
      <c r="H379" s="128"/>
      <c r="I379" s="129"/>
      <c r="J379" s="128"/>
      <c r="K379" s="130"/>
      <c r="L379" s="130"/>
      <c r="M379" s="131"/>
      <c r="N379" s="131"/>
      <c r="O379" s="131"/>
      <c r="P379" s="131"/>
      <c r="Q379" s="131"/>
      <c r="R379" s="132"/>
      <c r="S379" s="133"/>
      <c r="T379" s="133"/>
      <c r="U379" s="134"/>
      <c r="V379" s="134"/>
      <c r="W379" s="135"/>
      <c r="X379" s="136"/>
      <c r="Y379" s="137"/>
    </row>
    <row r="380" spans="1:25" x14ac:dyDescent="0.2">
      <c r="A380" s="126"/>
      <c r="B380" s="197"/>
      <c r="F380" s="127"/>
      <c r="G380" s="203"/>
      <c r="H380" s="128"/>
      <c r="I380" s="129"/>
      <c r="J380" s="128"/>
      <c r="K380" s="130"/>
      <c r="L380" s="130"/>
      <c r="M380" s="131"/>
      <c r="N380" s="131"/>
      <c r="O380" s="131"/>
      <c r="P380" s="131"/>
      <c r="Q380" s="131"/>
      <c r="R380" s="132"/>
      <c r="S380" s="133"/>
      <c r="T380" s="133"/>
      <c r="U380" s="134"/>
      <c r="V380" s="134"/>
      <c r="W380" s="135"/>
      <c r="X380" s="136"/>
      <c r="Y380" s="137"/>
    </row>
    <row r="381" spans="1:25" x14ac:dyDescent="0.2">
      <c r="A381" s="126"/>
      <c r="B381" s="197"/>
      <c r="F381" s="127"/>
      <c r="G381" s="203"/>
      <c r="H381" s="128"/>
      <c r="I381" s="129"/>
      <c r="J381" s="128"/>
      <c r="K381" s="130"/>
      <c r="L381" s="130"/>
      <c r="M381" s="131"/>
      <c r="N381" s="131"/>
      <c r="O381" s="131"/>
      <c r="P381" s="131"/>
      <c r="Q381" s="131"/>
      <c r="R381" s="132"/>
      <c r="S381" s="133"/>
      <c r="T381" s="133"/>
      <c r="U381" s="134"/>
      <c r="V381" s="134"/>
      <c r="W381" s="135"/>
      <c r="X381" s="136"/>
      <c r="Y381" s="137"/>
    </row>
    <row r="382" spans="1:25" x14ac:dyDescent="0.2">
      <c r="A382" s="126"/>
      <c r="B382" s="197"/>
      <c r="F382" s="127"/>
      <c r="G382" s="203"/>
      <c r="H382" s="128"/>
      <c r="I382" s="129"/>
      <c r="J382" s="128"/>
      <c r="K382" s="130"/>
      <c r="L382" s="130"/>
      <c r="M382" s="131"/>
      <c r="N382" s="131"/>
      <c r="O382" s="131"/>
      <c r="P382" s="131"/>
      <c r="Q382" s="131"/>
      <c r="R382" s="132"/>
      <c r="S382" s="133"/>
      <c r="T382" s="133"/>
      <c r="U382" s="134"/>
      <c r="V382" s="134"/>
      <c r="W382" s="135"/>
      <c r="X382" s="136"/>
      <c r="Y382" s="137"/>
    </row>
    <row r="383" spans="1:25" x14ac:dyDescent="0.2">
      <c r="A383" s="126"/>
      <c r="B383" s="197"/>
      <c r="F383" s="127"/>
      <c r="G383" s="203"/>
      <c r="H383" s="128"/>
      <c r="I383" s="129"/>
      <c r="J383" s="128"/>
      <c r="K383" s="130"/>
      <c r="L383" s="130"/>
      <c r="M383" s="131"/>
      <c r="N383" s="131"/>
      <c r="O383" s="131"/>
      <c r="P383" s="131"/>
      <c r="Q383" s="131"/>
      <c r="R383" s="132"/>
      <c r="S383" s="133"/>
      <c r="T383" s="133"/>
      <c r="U383" s="134"/>
      <c r="V383" s="134"/>
      <c r="W383" s="135"/>
      <c r="X383" s="136"/>
      <c r="Y383" s="137"/>
    </row>
    <row r="384" spans="1:25" x14ac:dyDescent="0.2">
      <c r="A384" s="126"/>
      <c r="B384" s="197"/>
      <c r="F384" s="127"/>
      <c r="G384" s="203"/>
      <c r="H384" s="128"/>
      <c r="I384" s="129"/>
      <c r="J384" s="128"/>
      <c r="K384" s="130"/>
      <c r="L384" s="130"/>
      <c r="M384" s="131"/>
      <c r="N384" s="131"/>
      <c r="O384" s="131"/>
      <c r="P384" s="131"/>
      <c r="Q384" s="131"/>
      <c r="R384" s="132"/>
      <c r="S384" s="133"/>
      <c r="T384" s="133"/>
      <c r="U384" s="134"/>
      <c r="V384" s="134"/>
      <c r="W384" s="135"/>
      <c r="X384" s="136"/>
      <c r="Y384" s="137"/>
    </row>
    <row r="385" spans="1:25" x14ac:dyDescent="0.2">
      <c r="A385" s="126"/>
      <c r="B385" s="197"/>
      <c r="F385" s="127"/>
      <c r="G385" s="203"/>
      <c r="H385" s="128"/>
      <c r="I385" s="129"/>
      <c r="J385" s="128"/>
      <c r="K385" s="130"/>
      <c r="L385" s="130"/>
      <c r="M385" s="131"/>
      <c r="N385" s="131"/>
      <c r="O385" s="131"/>
      <c r="P385" s="131"/>
      <c r="Q385" s="131"/>
      <c r="R385" s="132"/>
      <c r="S385" s="133"/>
      <c r="T385" s="133"/>
      <c r="U385" s="134"/>
      <c r="V385" s="134"/>
      <c r="W385" s="135"/>
      <c r="X385" s="136"/>
      <c r="Y385" s="137"/>
    </row>
    <row r="386" spans="1:25" x14ac:dyDescent="0.2">
      <c r="A386" s="126"/>
      <c r="B386" s="197"/>
      <c r="F386" s="127"/>
      <c r="G386" s="203"/>
      <c r="H386" s="128"/>
      <c r="I386" s="129"/>
      <c r="J386" s="128"/>
      <c r="K386" s="130"/>
      <c r="L386" s="130"/>
      <c r="M386" s="131"/>
      <c r="N386" s="131"/>
      <c r="O386" s="131"/>
      <c r="P386" s="131"/>
      <c r="Q386" s="131"/>
      <c r="R386" s="132"/>
      <c r="S386" s="133"/>
      <c r="T386" s="133"/>
      <c r="U386" s="134"/>
      <c r="V386" s="134"/>
      <c r="W386" s="135"/>
      <c r="X386" s="136"/>
      <c r="Y386" s="137"/>
    </row>
    <row r="387" spans="1:25" x14ac:dyDescent="0.2">
      <c r="A387" s="126"/>
      <c r="B387" s="197"/>
      <c r="F387" s="127"/>
      <c r="G387" s="203"/>
      <c r="H387" s="128"/>
      <c r="I387" s="129"/>
      <c r="J387" s="128"/>
      <c r="K387" s="130"/>
      <c r="L387" s="130"/>
      <c r="M387" s="131"/>
      <c r="N387" s="131"/>
      <c r="O387" s="131"/>
      <c r="P387" s="131"/>
      <c r="Q387" s="131"/>
      <c r="R387" s="132"/>
      <c r="S387" s="133"/>
      <c r="T387" s="133"/>
      <c r="U387" s="134"/>
      <c r="V387" s="134"/>
      <c r="W387" s="135"/>
      <c r="X387" s="136"/>
      <c r="Y387" s="137"/>
    </row>
    <row r="388" spans="1:25" x14ac:dyDescent="0.2">
      <c r="A388" s="126"/>
      <c r="B388" s="197"/>
      <c r="F388" s="127"/>
      <c r="G388" s="203"/>
      <c r="H388" s="128"/>
      <c r="I388" s="129"/>
      <c r="J388" s="128"/>
      <c r="K388" s="130"/>
      <c r="L388" s="130"/>
      <c r="M388" s="131"/>
      <c r="N388" s="131"/>
      <c r="O388" s="131"/>
      <c r="P388" s="131"/>
      <c r="Q388" s="131"/>
      <c r="R388" s="132"/>
      <c r="S388" s="133"/>
      <c r="T388" s="133"/>
      <c r="U388" s="134"/>
      <c r="V388" s="134"/>
      <c r="W388" s="135"/>
      <c r="X388" s="136"/>
      <c r="Y388" s="137"/>
    </row>
    <row r="389" spans="1:25" x14ac:dyDescent="0.2">
      <c r="A389" s="126"/>
      <c r="B389" s="197"/>
      <c r="F389" s="127"/>
      <c r="G389" s="203"/>
      <c r="H389" s="128"/>
      <c r="I389" s="129"/>
      <c r="J389" s="128"/>
      <c r="K389" s="130"/>
      <c r="L389" s="130"/>
      <c r="M389" s="131"/>
      <c r="N389" s="131"/>
      <c r="O389" s="131"/>
      <c r="P389" s="131"/>
      <c r="Q389" s="131"/>
      <c r="R389" s="132"/>
      <c r="S389" s="133"/>
      <c r="T389" s="133"/>
      <c r="U389" s="134"/>
      <c r="V389" s="134"/>
      <c r="W389" s="135"/>
      <c r="X389" s="136"/>
      <c r="Y389" s="137"/>
    </row>
    <row r="390" spans="1:25" x14ac:dyDescent="0.2">
      <c r="A390" s="126"/>
      <c r="B390" s="197"/>
      <c r="F390" s="127"/>
      <c r="G390" s="203"/>
      <c r="H390" s="128"/>
      <c r="I390" s="129"/>
      <c r="J390" s="128"/>
      <c r="K390" s="130"/>
      <c r="L390" s="130"/>
      <c r="M390" s="131"/>
      <c r="N390" s="131"/>
      <c r="O390" s="131"/>
      <c r="P390" s="131"/>
      <c r="Q390" s="131"/>
      <c r="R390" s="132"/>
      <c r="S390" s="133"/>
      <c r="T390" s="133"/>
      <c r="U390" s="134"/>
      <c r="V390" s="134"/>
      <c r="W390" s="135"/>
      <c r="X390" s="136"/>
      <c r="Y390" s="137"/>
    </row>
    <row r="391" spans="1:25" x14ac:dyDescent="0.2">
      <c r="A391" s="126"/>
      <c r="B391" s="197"/>
      <c r="F391" s="127"/>
      <c r="G391" s="203"/>
      <c r="H391" s="128"/>
      <c r="I391" s="129"/>
      <c r="J391" s="128"/>
      <c r="K391" s="130"/>
      <c r="L391" s="130"/>
      <c r="M391" s="131"/>
      <c r="N391" s="131"/>
      <c r="O391" s="131"/>
      <c r="P391" s="131"/>
      <c r="Q391" s="131"/>
      <c r="R391" s="132"/>
      <c r="S391" s="133"/>
      <c r="T391" s="133"/>
      <c r="U391" s="134"/>
      <c r="V391" s="134"/>
      <c r="W391" s="135"/>
      <c r="X391" s="136"/>
      <c r="Y391" s="137"/>
    </row>
    <row r="392" spans="1:25" x14ac:dyDescent="0.2">
      <c r="A392" s="126"/>
      <c r="B392" s="197"/>
      <c r="F392" s="127"/>
      <c r="G392" s="203"/>
      <c r="H392" s="128"/>
      <c r="I392" s="129"/>
      <c r="J392" s="128"/>
      <c r="K392" s="130"/>
      <c r="L392" s="130"/>
      <c r="M392" s="131"/>
      <c r="N392" s="131"/>
      <c r="O392" s="131"/>
      <c r="P392" s="131"/>
      <c r="Q392" s="131"/>
      <c r="R392" s="132"/>
      <c r="S392" s="133"/>
      <c r="T392" s="133"/>
      <c r="U392" s="134"/>
      <c r="V392" s="134"/>
      <c r="W392" s="135"/>
      <c r="X392" s="136"/>
      <c r="Y392" s="137"/>
    </row>
    <row r="393" spans="1:25" x14ac:dyDescent="0.2">
      <c r="A393" s="126"/>
      <c r="B393" s="197"/>
      <c r="F393" s="127"/>
      <c r="G393" s="203"/>
      <c r="H393" s="128"/>
      <c r="I393" s="129"/>
      <c r="J393" s="128"/>
      <c r="K393" s="130"/>
      <c r="L393" s="130"/>
      <c r="M393" s="131"/>
      <c r="N393" s="131"/>
      <c r="O393" s="131"/>
      <c r="P393" s="131"/>
      <c r="Q393" s="131"/>
      <c r="R393" s="132"/>
      <c r="S393" s="133"/>
      <c r="T393" s="133"/>
      <c r="U393" s="134"/>
      <c r="V393" s="134"/>
      <c r="W393" s="135"/>
      <c r="X393" s="136"/>
      <c r="Y393" s="137"/>
    </row>
    <row r="394" spans="1:25" x14ac:dyDescent="0.2">
      <c r="A394" s="126"/>
      <c r="B394" s="197"/>
      <c r="F394" s="127"/>
      <c r="G394" s="203"/>
      <c r="H394" s="128"/>
      <c r="I394" s="129"/>
      <c r="J394" s="128"/>
      <c r="K394" s="130"/>
      <c r="L394" s="130"/>
      <c r="M394" s="131"/>
      <c r="N394" s="131"/>
      <c r="O394" s="131"/>
      <c r="P394" s="131"/>
      <c r="Q394" s="131"/>
      <c r="R394" s="132"/>
      <c r="S394" s="133"/>
      <c r="T394" s="133"/>
      <c r="U394" s="134"/>
      <c r="V394" s="134"/>
      <c r="W394" s="135"/>
      <c r="X394" s="136"/>
      <c r="Y394" s="137"/>
    </row>
    <row r="395" spans="1:25" x14ac:dyDescent="0.2">
      <c r="A395" s="126"/>
      <c r="B395" s="197"/>
      <c r="F395" s="127"/>
      <c r="G395" s="203"/>
      <c r="H395" s="128"/>
      <c r="I395" s="129"/>
      <c r="J395" s="128"/>
      <c r="K395" s="130"/>
      <c r="L395" s="130"/>
      <c r="M395" s="131"/>
      <c r="N395" s="131"/>
      <c r="O395" s="131"/>
      <c r="P395" s="131"/>
      <c r="Q395" s="131"/>
      <c r="R395" s="132"/>
      <c r="S395" s="133"/>
      <c r="T395" s="133"/>
      <c r="U395" s="134"/>
      <c r="V395" s="134"/>
      <c r="W395" s="135"/>
      <c r="X395" s="136"/>
      <c r="Y395" s="137"/>
    </row>
    <row r="396" spans="1:25" x14ac:dyDescent="0.2">
      <c r="A396" s="126"/>
      <c r="B396" s="197"/>
      <c r="F396" s="127"/>
      <c r="G396" s="203"/>
      <c r="H396" s="128"/>
      <c r="I396" s="129"/>
      <c r="J396" s="128"/>
      <c r="K396" s="130"/>
      <c r="L396" s="130"/>
      <c r="M396" s="131"/>
      <c r="N396" s="131"/>
      <c r="O396" s="131"/>
      <c r="P396" s="131"/>
      <c r="Q396" s="131"/>
      <c r="R396" s="132"/>
      <c r="S396" s="133"/>
      <c r="T396" s="133"/>
      <c r="U396" s="134"/>
      <c r="V396" s="134"/>
      <c r="W396" s="135"/>
      <c r="X396" s="136"/>
      <c r="Y396" s="137"/>
    </row>
    <row r="397" spans="1:25" x14ac:dyDescent="0.2">
      <c r="A397" s="126"/>
      <c r="B397" s="197"/>
      <c r="F397" s="127"/>
      <c r="G397" s="203"/>
      <c r="H397" s="128"/>
      <c r="I397" s="129"/>
      <c r="J397" s="128"/>
      <c r="K397" s="130"/>
      <c r="L397" s="130"/>
      <c r="M397" s="131"/>
      <c r="N397" s="131"/>
      <c r="O397" s="131"/>
      <c r="P397" s="131"/>
      <c r="Q397" s="131"/>
      <c r="R397" s="132"/>
      <c r="S397" s="133"/>
      <c r="T397" s="133"/>
      <c r="U397" s="134"/>
      <c r="V397" s="134"/>
      <c r="W397" s="135"/>
      <c r="X397" s="136"/>
      <c r="Y397" s="137"/>
    </row>
    <row r="398" spans="1:25" x14ac:dyDescent="0.2">
      <c r="A398" s="126"/>
      <c r="B398" s="197"/>
      <c r="F398" s="127"/>
      <c r="G398" s="203"/>
      <c r="H398" s="128"/>
      <c r="I398" s="129"/>
      <c r="J398" s="128"/>
      <c r="K398" s="130"/>
      <c r="L398" s="130"/>
      <c r="M398" s="131"/>
      <c r="N398" s="131"/>
      <c r="O398" s="131"/>
      <c r="P398" s="131"/>
      <c r="Q398" s="131"/>
      <c r="R398" s="132"/>
      <c r="S398" s="133"/>
      <c r="T398" s="133"/>
      <c r="U398" s="134"/>
      <c r="V398" s="134"/>
      <c r="W398" s="135"/>
      <c r="X398" s="136"/>
      <c r="Y398" s="137"/>
    </row>
    <row r="399" spans="1:25" x14ac:dyDescent="0.2">
      <c r="A399" s="126"/>
      <c r="B399" s="197"/>
      <c r="F399" s="127"/>
      <c r="G399" s="203"/>
      <c r="H399" s="128"/>
      <c r="I399" s="129"/>
      <c r="J399" s="128"/>
      <c r="K399" s="130"/>
      <c r="L399" s="130"/>
      <c r="M399" s="131"/>
      <c r="N399" s="131"/>
      <c r="O399" s="131"/>
      <c r="P399" s="131"/>
      <c r="Q399" s="131"/>
      <c r="R399" s="132"/>
      <c r="S399" s="133"/>
      <c r="T399" s="133"/>
      <c r="U399" s="134"/>
      <c r="V399" s="134"/>
      <c r="W399" s="135"/>
      <c r="X399" s="136"/>
      <c r="Y399" s="137"/>
    </row>
    <row r="400" spans="1:25" x14ac:dyDescent="0.2">
      <c r="A400" s="126"/>
      <c r="B400" s="197"/>
      <c r="F400" s="127"/>
      <c r="G400" s="203"/>
      <c r="H400" s="128"/>
      <c r="I400" s="129"/>
      <c r="J400" s="128"/>
      <c r="K400" s="130"/>
      <c r="L400" s="130"/>
      <c r="M400" s="131"/>
      <c r="N400" s="131"/>
      <c r="O400" s="131"/>
      <c r="P400" s="131"/>
      <c r="Q400" s="131"/>
      <c r="R400" s="132"/>
      <c r="S400" s="133"/>
      <c r="T400" s="133"/>
      <c r="U400" s="134"/>
      <c r="V400" s="134"/>
      <c r="W400" s="135"/>
      <c r="X400" s="136"/>
      <c r="Y400" s="137"/>
    </row>
    <row r="401" spans="1:25" x14ac:dyDescent="0.2">
      <c r="A401" s="126"/>
      <c r="B401" s="197"/>
      <c r="F401" s="127"/>
      <c r="G401" s="203"/>
      <c r="H401" s="128"/>
      <c r="I401" s="129"/>
      <c r="J401" s="128"/>
      <c r="K401" s="130"/>
      <c r="L401" s="130"/>
      <c r="M401" s="131"/>
      <c r="N401" s="131"/>
      <c r="O401" s="131"/>
      <c r="P401" s="131"/>
      <c r="Q401" s="131"/>
      <c r="R401" s="132"/>
      <c r="S401" s="133"/>
      <c r="T401" s="133"/>
      <c r="U401" s="134"/>
      <c r="V401" s="134"/>
      <c r="W401" s="135"/>
      <c r="X401" s="136"/>
      <c r="Y401" s="137"/>
    </row>
    <row r="402" spans="1:25" x14ac:dyDescent="0.2">
      <c r="A402" s="126"/>
      <c r="B402" s="197"/>
      <c r="F402" s="127"/>
      <c r="G402" s="203"/>
      <c r="H402" s="128"/>
      <c r="I402" s="129"/>
      <c r="J402" s="128"/>
      <c r="K402" s="130"/>
      <c r="L402" s="130"/>
      <c r="M402" s="131"/>
      <c r="N402" s="131"/>
      <c r="O402" s="131"/>
      <c r="P402" s="131"/>
      <c r="Q402" s="131"/>
      <c r="R402" s="132"/>
      <c r="S402" s="133"/>
      <c r="T402" s="133"/>
      <c r="U402" s="134"/>
      <c r="V402" s="134"/>
      <c r="W402" s="135"/>
      <c r="X402" s="136"/>
      <c r="Y402" s="137"/>
    </row>
    <row r="403" spans="1:25" x14ac:dyDescent="0.2">
      <c r="A403" s="126"/>
      <c r="B403" s="197"/>
      <c r="F403" s="127"/>
      <c r="G403" s="203"/>
      <c r="H403" s="128"/>
      <c r="I403" s="129"/>
      <c r="J403" s="128"/>
      <c r="K403" s="130"/>
      <c r="L403" s="130"/>
      <c r="M403" s="131"/>
      <c r="N403" s="131"/>
      <c r="O403" s="131"/>
      <c r="P403" s="131"/>
      <c r="Q403" s="131"/>
      <c r="R403" s="132"/>
      <c r="S403" s="133"/>
      <c r="T403" s="133"/>
      <c r="U403" s="134"/>
      <c r="V403" s="134"/>
      <c r="W403" s="135"/>
      <c r="X403" s="136"/>
      <c r="Y403" s="137"/>
    </row>
    <row r="404" spans="1:25" x14ac:dyDescent="0.2">
      <c r="A404" s="126"/>
      <c r="B404" s="197"/>
      <c r="F404" s="127"/>
      <c r="G404" s="203"/>
      <c r="H404" s="128"/>
      <c r="I404" s="129"/>
      <c r="J404" s="128"/>
      <c r="K404" s="130"/>
      <c r="L404" s="130"/>
      <c r="M404" s="131"/>
      <c r="N404" s="131"/>
      <c r="O404" s="131"/>
      <c r="P404" s="131"/>
      <c r="Q404" s="131"/>
      <c r="R404" s="132"/>
      <c r="S404" s="133"/>
      <c r="T404" s="133"/>
      <c r="U404" s="134"/>
      <c r="V404" s="134"/>
      <c r="W404" s="135"/>
      <c r="X404" s="136"/>
      <c r="Y404" s="137"/>
    </row>
    <row r="405" spans="1:25" x14ac:dyDescent="0.2">
      <c r="A405" s="126"/>
      <c r="B405" s="197"/>
      <c r="F405" s="127"/>
      <c r="G405" s="203"/>
      <c r="H405" s="128"/>
      <c r="I405" s="129"/>
      <c r="J405" s="128"/>
      <c r="K405" s="130"/>
      <c r="L405" s="130"/>
      <c r="M405" s="131"/>
      <c r="N405" s="131"/>
      <c r="O405" s="131"/>
      <c r="P405" s="131"/>
      <c r="Q405" s="131"/>
      <c r="R405" s="132"/>
      <c r="S405" s="133"/>
      <c r="T405" s="133"/>
      <c r="U405" s="134"/>
      <c r="V405" s="134"/>
      <c r="W405" s="135"/>
      <c r="X405" s="136"/>
      <c r="Y405" s="137"/>
    </row>
    <row r="406" spans="1:25" x14ac:dyDescent="0.2">
      <c r="A406" s="126"/>
      <c r="B406" s="197"/>
      <c r="F406" s="127"/>
      <c r="G406" s="203"/>
      <c r="H406" s="128"/>
      <c r="I406" s="129"/>
      <c r="J406" s="128"/>
      <c r="K406" s="130"/>
      <c r="L406" s="130"/>
      <c r="M406" s="131"/>
      <c r="N406" s="131"/>
      <c r="O406" s="131"/>
      <c r="P406" s="131"/>
      <c r="Q406" s="131"/>
      <c r="R406" s="132"/>
      <c r="S406" s="133"/>
      <c r="T406" s="133"/>
      <c r="U406" s="134"/>
      <c r="V406" s="134"/>
      <c r="W406" s="135"/>
      <c r="X406" s="136"/>
      <c r="Y406" s="137"/>
    </row>
    <row r="407" spans="1:25" x14ac:dyDescent="0.2">
      <c r="A407" s="126"/>
      <c r="B407" s="197"/>
      <c r="F407" s="127"/>
      <c r="G407" s="203"/>
      <c r="H407" s="128"/>
      <c r="I407" s="129"/>
      <c r="J407" s="128"/>
      <c r="K407" s="130"/>
      <c r="L407" s="130"/>
      <c r="M407" s="131"/>
      <c r="N407" s="131"/>
      <c r="O407" s="131"/>
      <c r="P407" s="131"/>
      <c r="Q407" s="131"/>
      <c r="R407" s="132"/>
      <c r="S407" s="133"/>
      <c r="T407" s="133"/>
      <c r="U407" s="134"/>
      <c r="V407" s="134"/>
      <c r="W407" s="135"/>
      <c r="X407" s="136"/>
      <c r="Y407" s="137"/>
    </row>
    <row r="408" spans="1:25" x14ac:dyDescent="0.2">
      <c r="A408" s="126"/>
      <c r="B408" s="197"/>
      <c r="F408" s="127"/>
      <c r="G408" s="203"/>
      <c r="H408" s="128"/>
      <c r="I408" s="129"/>
      <c r="J408" s="128"/>
      <c r="K408" s="130"/>
      <c r="L408" s="130"/>
      <c r="M408" s="131"/>
      <c r="N408" s="131"/>
      <c r="O408" s="131"/>
      <c r="P408" s="131"/>
      <c r="Q408" s="131"/>
      <c r="R408" s="132"/>
      <c r="S408" s="133"/>
      <c r="T408" s="133"/>
      <c r="U408" s="134"/>
      <c r="V408" s="134"/>
      <c r="W408" s="135"/>
      <c r="X408" s="136"/>
      <c r="Y408" s="137"/>
    </row>
    <row r="409" spans="1:25" x14ac:dyDescent="0.2">
      <c r="A409" s="126"/>
      <c r="B409" s="197"/>
      <c r="F409" s="127"/>
      <c r="G409" s="203"/>
      <c r="H409" s="128"/>
      <c r="I409" s="129"/>
      <c r="J409" s="128"/>
      <c r="K409" s="130"/>
      <c r="L409" s="130"/>
      <c r="M409" s="131"/>
      <c r="N409" s="131"/>
      <c r="O409" s="131"/>
      <c r="P409" s="131"/>
      <c r="Q409" s="131"/>
      <c r="R409" s="132"/>
      <c r="S409" s="133"/>
      <c r="T409" s="133"/>
      <c r="U409" s="134"/>
      <c r="V409" s="134"/>
      <c r="W409" s="135"/>
      <c r="X409" s="136"/>
      <c r="Y409" s="137"/>
    </row>
    <row r="410" spans="1:25" x14ac:dyDescent="0.2">
      <c r="A410" s="126"/>
      <c r="B410" s="197"/>
      <c r="F410" s="127"/>
      <c r="G410" s="203"/>
      <c r="H410" s="128"/>
      <c r="I410" s="129"/>
      <c r="J410" s="128"/>
      <c r="K410" s="130"/>
      <c r="L410" s="130"/>
      <c r="M410" s="131"/>
      <c r="N410" s="131"/>
      <c r="O410" s="131"/>
      <c r="P410" s="131"/>
      <c r="Q410" s="131"/>
      <c r="R410" s="132"/>
      <c r="S410" s="133"/>
      <c r="T410" s="133"/>
      <c r="U410" s="134"/>
      <c r="V410" s="134"/>
      <c r="W410" s="135"/>
      <c r="X410" s="136"/>
      <c r="Y410" s="137"/>
    </row>
    <row r="411" spans="1:25" x14ac:dyDescent="0.2">
      <c r="A411" s="126"/>
      <c r="B411" s="197"/>
      <c r="F411" s="127"/>
      <c r="G411" s="203"/>
      <c r="H411" s="128"/>
      <c r="I411" s="129"/>
      <c r="J411" s="128"/>
      <c r="K411" s="130"/>
      <c r="L411" s="130"/>
      <c r="M411" s="131"/>
      <c r="N411" s="131"/>
      <c r="O411" s="131"/>
      <c r="P411" s="131"/>
      <c r="Q411" s="131"/>
      <c r="R411" s="132"/>
      <c r="S411" s="133"/>
      <c r="T411" s="133"/>
      <c r="U411" s="134"/>
      <c r="V411" s="134"/>
      <c r="W411" s="135"/>
      <c r="X411" s="136"/>
      <c r="Y411" s="137"/>
    </row>
    <row r="412" spans="1:25" x14ac:dyDescent="0.2">
      <c r="A412" s="126"/>
      <c r="B412" s="197"/>
      <c r="F412" s="127"/>
      <c r="G412" s="203"/>
      <c r="H412" s="128"/>
      <c r="I412" s="129"/>
      <c r="J412" s="128"/>
      <c r="K412" s="130"/>
      <c r="L412" s="130"/>
      <c r="M412" s="131"/>
      <c r="N412" s="131"/>
      <c r="O412" s="131"/>
      <c r="P412" s="131"/>
      <c r="Q412" s="131"/>
      <c r="R412" s="132"/>
      <c r="S412" s="133"/>
      <c r="T412" s="133"/>
      <c r="U412" s="134"/>
      <c r="V412" s="134"/>
      <c r="W412" s="135"/>
      <c r="X412" s="136"/>
      <c r="Y412" s="137"/>
    </row>
    <row r="413" spans="1:25" x14ac:dyDescent="0.2">
      <c r="A413" s="126"/>
      <c r="B413" s="197"/>
      <c r="F413" s="127"/>
      <c r="G413" s="203"/>
      <c r="H413" s="128"/>
      <c r="I413" s="129"/>
      <c r="J413" s="128"/>
      <c r="K413" s="130"/>
      <c r="L413" s="130"/>
      <c r="M413" s="131"/>
      <c r="N413" s="131"/>
      <c r="O413" s="131"/>
      <c r="P413" s="131"/>
      <c r="Q413" s="131"/>
      <c r="R413" s="132"/>
      <c r="S413" s="133"/>
      <c r="T413" s="133"/>
      <c r="U413" s="134"/>
      <c r="V413" s="134"/>
      <c r="W413" s="135"/>
      <c r="X413" s="136"/>
      <c r="Y413" s="137"/>
    </row>
    <row r="414" spans="1:25" x14ac:dyDescent="0.2">
      <c r="A414" s="126"/>
      <c r="B414" s="197"/>
      <c r="F414" s="127"/>
      <c r="G414" s="203"/>
      <c r="H414" s="128"/>
      <c r="I414" s="129"/>
      <c r="J414" s="128"/>
      <c r="K414" s="130"/>
      <c r="L414" s="130"/>
      <c r="M414" s="131"/>
      <c r="N414" s="131"/>
      <c r="O414" s="131"/>
      <c r="P414" s="131"/>
      <c r="Q414" s="131"/>
      <c r="R414" s="132"/>
      <c r="S414" s="133"/>
      <c r="T414" s="133"/>
      <c r="U414" s="134"/>
      <c r="V414" s="134"/>
      <c r="W414" s="135"/>
      <c r="X414" s="136"/>
      <c r="Y414" s="137"/>
    </row>
    <row r="415" spans="1:25" x14ac:dyDescent="0.2">
      <c r="A415" s="126"/>
      <c r="B415" s="197"/>
      <c r="F415" s="127"/>
      <c r="G415" s="203"/>
      <c r="H415" s="128"/>
      <c r="I415" s="129"/>
      <c r="J415" s="128"/>
      <c r="K415" s="130"/>
      <c r="L415" s="130"/>
      <c r="M415" s="131"/>
      <c r="N415" s="131"/>
      <c r="O415" s="131"/>
      <c r="P415" s="131"/>
      <c r="Q415" s="131"/>
      <c r="R415" s="132"/>
      <c r="S415" s="133"/>
      <c r="T415" s="133"/>
      <c r="U415" s="134"/>
      <c r="V415" s="134"/>
      <c r="W415" s="135"/>
      <c r="X415" s="136"/>
      <c r="Y415" s="137"/>
    </row>
    <row r="416" spans="1:25" x14ac:dyDescent="0.2">
      <c r="A416" s="126"/>
      <c r="B416" s="197"/>
      <c r="F416" s="127"/>
      <c r="G416" s="203"/>
      <c r="H416" s="128"/>
      <c r="I416" s="129"/>
      <c r="J416" s="128"/>
      <c r="K416" s="130"/>
      <c r="L416" s="130"/>
      <c r="M416" s="131"/>
      <c r="N416" s="131"/>
      <c r="O416" s="131"/>
      <c r="P416" s="131"/>
      <c r="Q416" s="131"/>
      <c r="R416" s="132"/>
      <c r="S416" s="133"/>
      <c r="T416" s="133"/>
      <c r="U416" s="134"/>
      <c r="V416" s="134"/>
      <c r="W416" s="135"/>
      <c r="X416" s="136"/>
      <c r="Y416" s="137"/>
    </row>
    <row r="417" spans="1:25" x14ac:dyDescent="0.2">
      <c r="A417" s="126"/>
      <c r="B417" s="197"/>
      <c r="F417" s="127"/>
      <c r="G417" s="203"/>
      <c r="H417" s="128"/>
      <c r="I417" s="129"/>
      <c r="J417" s="128"/>
      <c r="K417" s="130"/>
      <c r="L417" s="130"/>
      <c r="M417" s="131"/>
      <c r="N417" s="131"/>
      <c r="O417" s="131"/>
      <c r="P417" s="131"/>
      <c r="Q417" s="131"/>
      <c r="R417" s="132"/>
      <c r="S417" s="133"/>
      <c r="T417" s="133"/>
      <c r="U417" s="134"/>
      <c r="V417" s="134"/>
      <c r="W417" s="135"/>
      <c r="X417" s="136"/>
      <c r="Y417" s="137"/>
    </row>
    <row r="418" spans="1:25" x14ac:dyDescent="0.2">
      <c r="A418" s="126"/>
      <c r="B418" s="197"/>
      <c r="F418" s="127"/>
      <c r="G418" s="203"/>
      <c r="H418" s="128"/>
      <c r="I418" s="129"/>
      <c r="J418" s="128"/>
      <c r="K418" s="130"/>
      <c r="L418" s="130"/>
      <c r="M418" s="131"/>
      <c r="N418" s="131"/>
      <c r="O418" s="131"/>
      <c r="P418" s="131"/>
      <c r="Q418" s="131"/>
      <c r="R418" s="132"/>
      <c r="S418" s="133"/>
      <c r="T418" s="133"/>
      <c r="U418" s="134"/>
      <c r="V418" s="134"/>
      <c r="W418" s="135"/>
      <c r="X418" s="136"/>
      <c r="Y418" s="137"/>
    </row>
    <row r="419" spans="1:25" x14ac:dyDescent="0.2">
      <c r="A419" s="126"/>
      <c r="B419" s="197"/>
      <c r="F419" s="127"/>
      <c r="G419" s="203"/>
      <c r="H419" s="128"/>
      <c r="I419" s="129"/>
      <c r="J419" s="128"/>
      <c r="K419" s="130"/>
      <c r="L419" s="130"/>
      <c r="M419" s="131"/>
      <c r="N419" s="131"/>
      <c r="O419" s="131"/>
      <c r="P419" s="131"/>
      <c r="Q419" s="131"/>
      <c r="R419" s="132"/>
      <c r="S419" s="133"/>
      <c r="T419" s="133"/>
      <c r="U419" s="134"/>
      <c r="V419" s="134"/>
      <c r="W419" s="135"/>
      <c r="X419" s="136"/>
      <c r="Y419" s="137"/>
    </row>
    <row r="420" spans="1:25" x14ac:dyDescent="0.2">
      <c r="A420" s="126"/>
      <c r="B420" s="197"/>
      <c r="F420" s="127"/>
      <c r="G420" s="203"/>
      <c r="H420" s="128"/>
      <c r="I420" s="129"/>
      <c r="J420" s="128"/>
      <c r="K420" s="130"/>
      <c r="L420" s="130"/>
      <c r="M420" s="131"/>
      <c r="N420" s="131"/>
      <c r="O420" s="131"/>
      <c r="P420" s="131"/>
      <c r="Q420" s="131"/>
      <c r="R420" s="132"/>
      <c r="S420" s="133"/>
      <c r="T420" s="133"/>
      <c r="U420" s="134"/>
      <c r="V420" s="134"/>
      <c r="W420" s="135"/>
      <c r="X420" s="136"/>
      <c r="Y420" s="137"/>
    </row>
    <row r="421" spans="1:25" x14ac:dyDescent="0.2">
      <c r="A421" s="126"/>
      <c r="B421" s="197"/>
      <c r="F421" s="127"/>
      <c r="G421" s="203"/>
      <c r="H421" s="128"/>
      <c r="I421" s="129"/>
      <c r="J421" s="128"/>
      <c r="K421" s="130"/>
      <c r="L421" s="130"/>
      <c r="M421" s="131"/>
      <c r="N421" s="131"/>
      <c r="O421" s="131"/>
      <c r="P421" s="131"/>
      <c r="Q421" s="131"/>
      <c r="R421" s="132"/>
      <c r="S421" s="133"/>
      <c r="T421" s="133"/>
      <c r="U421" s="134"/>
      <c r="V421" s="134"/>
      <c r="W421" s="135"/>
      <c r="X421" s="136"/>
      <c r="Y421" s="137"/>
    </row>
    <row r="422" spans="1:25" x14ac:dyDescent="0.2">
      <c r="A422" s="126"/>
      <c r="B422" s="197"/>
      <c r="F422" s="127"/>
      <c r="G422" s="203"/>
      <c r="H422" s="128"/>
      <c r="I422" s="129"/>
      <c r="J422" s="128"/>
      <c r="K422" s="130"/>
      <c r="L422" s="130"/>
      <c r="M422" s="131"/>
      <c r="N422" s="131"/>
      <c r="O422" s="131"/>
      <c r="P422" s="131"/>
      <c r="Q422" s="131"/>
      <c r="R422" s="132"/>
      <c r="S422" s="133"/>
      <c r="T422" s="133"/>
      <c r="U422" s="134"/>
      <c r="V422" s="134"/>
      <c r="W422" s="135"/>
      <c r="X422" s="136"/>
      <c r="Y422" s="137"/>
    </row>
    <row r="423" spans="1:25" x14ac:dyDescent="0.2">
      <c r="A423" s="126"/>
      <c r="B423" s="197"/>
      <c r="F423" s="127"/>
      <c r="G423" s="203"/>
      <c r="H423" s="128"/>
      <c r="I423" s="129"/>
      <c r="J423" s="128"/>
      <c r="K423" s="130"/>
      <c r="L423" s="130"/>
      <c r="M423" s="131"/>
      <c r="N423" s="131"/>
      <c r="O423" s="131"/>
      <c r="P423" s="131"/>
      <c r="Q423" s="131"/>
      <c r="R423" s="132"/>
      <c r="S423" s="133"/>
      <c r="T423" s="133"/>
      <c r="U423" s="134"/>
      <c r="V423" s="134"/>
      <c r="W423" s="135"/>
      <c r="X423" s="136"/>
      <c r="Y423" s="137"/>
    </row>
    <row r="424" spans="1:25" x14ac:dyDescent="0.2">
      <c r="A424" s="126"/>
      <c r="B424" s="197"/>
      <c r="F424" s="127"/>
      <c r="G424" s="203"/>
      <c r="H424" s="128"/>
      <c r="I424" s="129"/>
      <c r="J424" s="128"/>
      <c r="K424" s="130"/>
      <c r="L424" s="130"/>
      <c r="M424" s="131"/>
      <c r="N424" s="131"/>
      <c r="O424" s="131"/>
      <c r="P424" s="131"/>
      <c r="Q424" s="131"/>
      <c r="R424" s="132"/>
      <c r="S424" s="133"/>
      <c r="T424" s="133"/>
      <c r="U424" s="134"/>
      <c r="V424" s="134"/>
      <c r="W424" s="135"/>
      <c r="X424" s="136"/>
      <c r="Y424" s="137"/>
    </row>
    <row r="425" spans="1:25" x14ac:dyDescent="0.2">
      <c r="A425" s="126"/>
      <c r="B425" s="197"/>
      <c r="F425" s="127"/>
      <c r="G425" s="203"/>
      <c r="H425" s="128"/>
      <c r="I425" s="129"/>
      <c r="J425" s="128"/>
      <c r="K425" s="130"/>
      <c r="L425" s="130"/>
      <c r="M425" s="131"/>
      <c r="N425" s="131"/>
      <c r="O425" s="131"/>
      <c r="P425" s="131"/>
      <c r="Q425" s="131"/>
      <c r="R425" s="132"/>
      <c r="S425" s="133"/>
      <c r="T425" s="133"/>
      <c r="U425" s="134"/>
      <c r="V425" s="134"/>
      <c r="W425" s="135"/>
      <c r="X425" s="136"/>
      <c r="Y425" s="137"/>
    </row>
    <row r="426" spans="1:25" x14ac:dyDescent="0.2">
      <c r="A426" s="126"/>
      <c r="B426" s="197"/>
      <c r="F426" s="127"/>
      <c r="G426" s="203"/>
      <c r="H426" s="128"/>
      <c r="I426" s="129"/>
      <c r="J426" s="128"/>
      <c r="K426" s="130"/>
      <c r="L426" s="130"/>
      <c r="M426" s="131"/>
      <c r="N426" s="131"/>
      <c r="O426" s="131"/>
      <c r="P426" s="131"/>
      <c r="Q426" s="131"/>
      <c r="R426" s="132"/>
      <c r="S426" s="133"/>
      <c r="T426" s="133"/>
      <c r="U426" s="134"/>
      <c r="V426" s="134"/>
      <c r="W426" s="135"/>
      <c r="X426" s="136"/>
      <c r="Y426" s="137"/>
    </row>
    <row r="427" spans="1:25" x14ac:dyDescent="0.2">
      <c r="A427" s="126"/>
      <c r="B427" s="197"/>
      <c r="F427" s="127"/>
      <c r="G427" s="203"/>
      <c r="H427" s="128"/>
      <c r="I427" s="129"/>
      <c r="J427" s="128"/>
      <c r="K427" s="130"/>
      <c r="L427" s="130"/>
      <c r="M427" s="131"/>
      <c r="N427" s="131"/>
      <c r="O427" s="131"/>
      <c r="P427" s="131"/>
      <c r="Q427" s="131"/>
      <c r="R427" s="132"/>
      <c r="S427" s="133"/>
      <c r="T427" s="133"/>
      <c r="U427" s="134"/>
      <c r="V427" s="134"/>
      <c r="W427" s="135"/>
      <c r="X427" s="136"/>
      <c r="Y427" s="137"/>
    </row>
    <row r="428" spans="1:25" x14ac:dyDescent="0.2">
      <c r="A428" s="126"/>
      <c r="B428" s="197"/>
      <c r="F428" s="127"/>
      <c r="G428" s="203"/>
      <c r="H428" s="128"/>
      <c r="I428" s="129"/>
      <c r="J428" s="128"/>
      <c r="K428" s="130"/>
      <c r="L428" s="130"/>
      <c r="M428" s="131"/>
      <c r="N428" s="131"/>
      <c r="O428" s="131"/>
      <c r="P428" s="131"/>
      <c r="Q428" s="131"/>
      <c r="R428" s="132"/>
      <c r="S428" s="133"/>
      <c r="T428" s="133"/>
      <c r="U428" s="134"/>
      <c r="V428" s="134"/>
      <c r="W428" s="135"/>
      <c r="X428" s="136"/>
      <c r="Y428" s="137"/>
    </row>
    <row r="429" spans="1:25" x14ac:dyDescent="0.2">
      <c r="A429" s="126"/>
      <c r="B429" s="197"/>
      <c r="F429" s="127"/>
      <c r="G429" s="203"/>
      <c r="H429" s="128"/>
      <c r="I429" s="129"/>
      <c r="J429" s="128"/>
      <c r="K429" s="130"/>
      <c r="L429" s="130"/>
      <c r="M429" s="131"/>
      <c r="N429" s="131"/>
      <c r="O429" s="131"/>
      <c r="P429" s="131"/>
      <c r="Q429" s="131"/>
      <c r="R429" s="132"/>
      <c r="S429" s="133"/>
      <c r="T429" s="133"/>
      <c r="U429" s="134"/>
      <c r="V429" s="134"/>
      <c r="W429" s="135"/>
      <c r="X429" s="136"/>
      <c r="Y429" s="137"/>
    </row>
    <row r="430" spans="1:25" x14ac:dyDescent="0.2">
      <c r="A430" s="126"/>
      <c r="B430" s="197"/>
      <c r="F430" s="127"/>
      <c r="G430" s="203"/>
      <c r="H430" s="128"/>
      <c r="I430" s="129"/>
      <c r="J430" s="128"/>
      <c r="K430" s="130"/>
      <c r="L430" s="130"/>
      <c r="M430" s="131"/>
      <c r="N430" s="131"/>
      <c r="O430" s="131"/>
      <c r="P430" s="131"/>
      <c r="Q430" s="131"/>
      <c r="R430" s="132"/>
      <c r="S430" s="133"/>
      <c r="T430" s="133"/>
      <c r="U430" s="134"/>
      <c r="V430" s="134"/>
      <c r="W430" s="135"/>
      <c r="X430" s="136"/>
      <c r="Y430" s="137"/>
    </row>
    <row r="431" spans="1:25" x14ac:dyDescent="0.2">
      <c r="A431" s="126"/>
      <c r="B431" s="197"/>
      <c r="F431" s="127"/>
      <c r="G431" s="203"/>
      <c r="H431" s="128"/>
      <c r="I431" s="129"/>
      <c r="J431" s="128"/>
      <c r="K431" s="130"/>
      <c r="L431" s="130"/>
      <c r="M431" s="131"/>
      <c r="N431" s="131"/>
      <c r="O431" s="131"/>
      <c r="P431" s="131"/>
      <c r="Q431" s="131"/>
      <c r="R431" s="132"/>
      <c r="S431" s="133"/>
      <c r="T431" s="133"/>
      <c r="U431" s="134"/>
      <c r="V431" s="134"/>
      <c r="W431" s="135"/>
      <c r="X431" s="136"/>
      <c r="Y431" s="137"/>
    </row>
    <row r="432" spans="1:25" x14ac:dyDescent="0.2">
      <c r="A432" s="126"/>
      <c r="B432" s="197"/>
      <c r="F432" s="127"/>
      <c r="G432" s="203"/>
      <c r="H432" s="128"/>
      <c r="I432" s="129"/>
      <c r="J432" s="128"/>
      <c r="K432" s="130"/>
      <c r="L432" s="130"/>
      <c r="M432" s="131"/>
      <c r="N432" s="131"/>
      <c r="O432" s="131"/>
      <c r="P432" s="131"/>
      <c r="Q432" s="131"/>
      <c r="R432" s="132"/>
      <c r="S432" s="133"/>
      <c r="T432" s="133"/>
      <c r="U432" s="134"/>
      <c r="V432" s="134"/>
      <c r="W432" s="135"/>
      <c r="X432" s="136"/>
      <c r="Y432" s="137"/>
    </row>
    <row r="433" spans="1:25" x14ac:dyDescent="0.2">
      <c r="A433" s="126"/>
      <c r="B433" s="197"/>
      <c r="F433" s="127"/>
      <c r="G433" s="203"/>
      <c r="H433" s="128"/>
      <c r="I433" s="129"/>
      <c r="J433" s="128"/>
      <c r="K433" s="130"/>
      <c r="L433" s="130"/>
      <c r="M433" s="131"/>
      <c r="N433" s="131"/>
      <c r="O433" s="131"/>
      <c r="P433" s="131"/>
      <c r="Q433" s="131"/>
      <c r="R433" s="132"/>
      <c r="S433" s="133"/>
      <c r="T433" s="133"/>
      <c r="U433" s="134"/>
      <c r="V433" s="134"/>
      <c r="W433" s="135"/>
      <c r="X433" s="136"/>
      <c r="Y433" s="137"/>
    </row>
    <row r="434" spans="1:25" x14ac:dyDescent="0.2">
      <c r="A434" s="126"/>
      <c r="B434" s="197"/>
      <c r="F434" s="127"/>
      <c r="G434" s="203"/>
      <c r="H434" s="128"/>
      <c r="I434" s="129"/>
      <c r="J434" s="128"/>
      <c r="K434" s="130"/>
      <c r="L434" s="130"/>
      <c r="M434" s="131"/>
      <c r="N434" s="131"/>
      <c r="O434" s="131"/>
      <c r="P434" s="131"/>
      <c r="Q434" s="131"/>
      <c r="R434" s="132"/>
      <c r="S434" s="133"/>
      <c r="T434" s="133"/>
      <c r="U434" s="134"/>
      <c r="V434" s="134"/>
      <c r="W434" s="135"/>
      <c r="X434" s="136"/>
      <c r="Y434" s="137"/>
    </row>
    <row r="435" spans="1:25" x14ac:dyDescent="0.2">
      <c r="A435" s="126"/>
      <c r="B435" s="197"/>
      <c r="F435" s="127"/>
      <c r="G435" s="203"/>
      <c r="H435" s="128"/>
      <c r="I435" s="129"/>
      <c r="J435" s="128"/>
      <c r="K435" s="130"/>
      <c r="L435" s="130"/>
      <c r="M435" s="131"/>
      <c r="N435" s="131"/>
      <c r="O435" s="131"/>
      <c r="P435" s="131"/>
      <c r="Q435" s="131"/>
      <c r="R435" s="132"/>
      <c r="S435" s="133"/>
      <c r="T435" s="133"/>
      <c r="U435" s="134"/>
      <c r="V435" s="134"/>
      <c r="W435" s="135"/>
      <c r="X435" s="136"/>
      <c r="Y435" s="137"/>
    </row>
    <row r="436" spans="1:25" x14ac:dyDescent="0.2">
      <c r="A436" s="126"/>
      <c r="B436" s="197"/>
      <c r="F436" s="127"/>
      <c r="G436" s="203"/>
      <c r="H436" s="128"/>
      <c r="I436" s="129"/>
      <c r="J436" s="128"/>
      <c r="K436" s="130"/>
      <c r="L436" s="130"/>
      <c r="M436" s="131"/>
      <c r="N436" s="131"/>
      <c r="O436" s="131"/>
      <c r="P436" s="131"/>
      <c r="Q436" s="131"/>
      <c r="R436" s="132"/>
      <c r="S436" s="133"/>
      <c r="T436" s="133"/>
      <c r="U436" s="134"/>
      <c r="V436" s="134"/>
      <c r="W436" s="135"/>
      <c r="X436" s="136"/>
      <c r="Y436" s="137"/>
    </row>
    <row r="437" spans="1:25" x14ac:dyDescent="0.2">
      <c r="A437" s="126"/>
      <c r="B437" s="197"/>
      <c r="F437" s="127"/>
      <c r="G437" s="203"/>
      <c r="H437" s="128"/>
      <c r="I437" s="129"/>
      <c r="J437" s="128"/>
      <c r="K437" s="130"/>
      <c r="L437" s="130"/>
      <c r="M437" s="131"/>
      <c r="N437" s="131"/>
      <c r="O437" s="131"/>
      <c r="P437" s="131"/>
      <c r="Q437" s="131"/>
      <c r="R437" s="132"/>
      <c r="S437" s="133"/>
      <c r="T437" s="133"/>
      <c r="U437" s="134"/>
      <c r="V437" s="134"/>
      <c r="W437" s="135"/>
      <c r="X437" s="136"/>
      <c r="Y437" s="137"/>
    </row>
    <row r="438" spans="1:25" x14ac:dyDescent="0.2">
      <c r="A438" s="126"/>
      <c r="B438" s="197"/>
      <c r="F438" s="127"/>
      <c r="G438" s="203"/>
      <c r="H438" s="128"/>
      <c r="I438" s="129"/>
      <c r="J438" s="128"/>
      <c r="K438" s="130"/>
      <c r="L438" s="130"/>
      <c r="M438" s="131"/>
      <c r="N438" s="131"/>
      <c r="O438" s="131"/>
      <c r="P438" s="131"/>
      <c r="Q438" s="131"/>
      <c r="R438" s="132"/>
      <c r="S438" s="133"/>
      <c r="T438" s="133"/>
      <c r="U438" s="134"/>
      <c r="V438" s="134"/>
      <c r="W438" s="135"/>
      <c r="X438" s="136"/>
      <c r="Y438" s="137"/>
    </row>
    <row r="439" spans="1:25" x14ac:dyDescent="0.2">
      <c r="A439" s="126"/>
      <c r="B439" s="197"/>
      <c r="F439" s="127"/>
      <c r="G439" s="203"/>
      <c r="H439" s="128"/>
      <c r="I439" s="129"/>
      <c r="J439" s="128"/>
      <c r="K439" s="130"/>
      <c r="L439" s="130"/>
      <c r="M439" s="131"/>
      <c r="N439" s="131"/>
      <c r="O439" s="131"/>
      <c r="P439" s="131"/>
      <c r="Q439" s="131"/>
      <c r="R439" s="132"/>
      <c r="S439" s="133"/>
      <c r="T439" s="133"/>
      <c r="U439" s="134"/>
      <c r="V439" s="134"/>
      <c r="W439" s="135"/>
      <c r="X439" s="136"/>
      <c r="Y439" s="137"/>
    </row>
    <row r="440" spans="1:25" x14ac:dyDescent="0.2">
      <c r="A440" s="126"/>
      <c r="B440" s="197"/>
      <c r="F440" s="127"/>
      <c r="G440" s="203"/>
      <c r="H440" s="128"/>
      <c r="I440" s="129"/>
      <c r="J440" s="128"/>
      <c r="K440" s="130"/>
      <c r="L440" s="130"/>
      <c r="M440" s="131"/>
      <c r="N440" s="131"/>
      <c r="O440" s="131"/>
      <c r="P440" s="131"/>
      <c r="Q440" s="131"/>
      <c r="R440" s="132"/>
      <c r="S440" s="133"/>
      <c r="T440" s="133"/>
      <c r="U440" s="134"/>
      <c r="V440" s="134"/>
      <c r="W440" s="135"/>
      <c r="X440" s="136"/>
      <c r="Y440" s="137"/>
    </row>
    <row r="441" spans="1:25" x14ac:dyDescent="0.2">
      <c r="A441" s="126"/>
      <c r="B441" s="197"/>
      <c r="F441" s="127"/>
      <c r="G441" s="203"/>
      <c r="H441" s="128"/>
      <c r="I441" s="129"/>
      <c r="J441" s="128"/>
      <c r="K441" s="130"/>
      <c r="L441" s="130"/>
      <c r="M441" s="131"/>
      <c r="N441" s="131"/>
      <c r="O441" s="131"/>
      <c r="P441" s="131"/>
      <c r="Q441" s="131"/>
      <c r="R441" s="132"/>
      <c r="S441" s="133"/>
      <c r="T441" s="133"/>
      <c r="U441" s="134"/>
      <c r="V441" s="134"/>
      <c r="W441" s="135"/>
      <c r="X441" s="136"/>
      <c r="Y441" s="137"/>
    </row>
    <row r="442" spans="1:25" x14ac:dyDescent="0.2">
      <c r="A442" s="126"/>
      <c r="B442" s="197"/>
      <c r="F442" s="127"/>
      <c r="G442" s="203"/>
      <c r="H442" s="128"/>
      <c r="I442" s="129"/>
      <c r="J442" s="128"/>
      <c r="K442" s="130"/>
      <c r="L442" s="130"/>
      <c r="M442" s="131"/>
      <c r="N442" s="131"/>
      <c r="O442" s="131"/>
      <c r="P442" s="131"/>
      <c r="Q442" s="131"/>
      <c r="R442" s="132"/>
      <c r="S442" s="133"/>
      <c r="T442" s="133"/>
      <c r="U442" s="134"/>
      <c r="V442" s="134"/>
      <c r="W442" s="135"/>
      <c r="X442" s="136"/>
      <c r="Y442" s="137"/>
    </row>
    <row r="443" spans="1:25" x14ac:dyDescent="0.2">
      <c r="A443" s="126"/>
      <c r="B443" s="197"/>
      <c r="F443" s="127"/>
      <c r="G443" s="203"/>
      <c r="H443" s="128"/>
      <c r="I443" s="129"/>
      <c r="J443" s="128"/>
      <c r="K443" s="130"/>
      <c r="L443" s="130"/>
      <c r="M443" s="131"/>
      <c r="N443" s="131"/>
      <c r="O443" s="131"/>
      <c r="P443" s="131"/>
      <c r="Q443" s="131"/>
      <c r="R443" s="132"/>
      <c r="S443" s="133"/>
      <c r="T443" s="133"/>
      <c r="U443" s="134"/>
      <c r="V443" s="134"/>
      <c r="W443" s="135"/>
      <c r="X443" s="136"/>
      <c r="Y443" s="137"/>
    </row>
    <row r="444" spans="1:25" x14ac:dyDescent="0.2">
      <c r="A444" s="126"/>
      <c r="B444" s="197"/>
      <c r="F444" s="127"/>
      <c r="G444" s="203"/>
      <c r="H444" s="128"/>
      <c r="I444" s="129"/>
      <c r="J444" s="128"/>
      <c r="K444" s="130"/>
      <c r="L444" s="130"/>
      <c r="M444" s="131"/>
      <c r="N444" s="131"/>
      <c r="O444" s="131"/>
      <c r="P444" s="131"/>
      <c r="Q444" s="131"/>
      <c r="R444" s="132"/>
      <c r="S444" s="133"/>
      <c r="T444" s="133"/>
      <c r="U444" s="134"/>
      <c r="V444" s="134"/>
      <c r="W444" s="135"/>
      <c r="X444" s="136"/>
      <c r="Y444" s="137"/>
    </row>
    <row r="445" spans="1:25" x14ac:dyDescent="0.2">
      <c r="A445" s="126"/>
      <c r="B445" s="197"/>
      <c r="F445" s="127"/>
      <c r="G445" s="203"/>
      <c r="H445" s="128"/>
      <c r="I445" s="129"/>
      <c r="J445" s="128"/>
      <c r="K445" s="130"/>
      <c r="L445" s="130"/>
      <c r="M445" s="131"/>
      <c r="N445" s="131"/>
      <c r="O445" s="131"/>
      <c r="P445" s="131"/>
      <c r="Q445" s="131"/>
      <c r="R445" s="132"/>
      <c r="S445" s="133"/>
      <c r="T445" s="133"/>
      <c r="U445" s="134"/>
      <c r="V445" s="134"/>
      <c r="W445" s="135"/>
      <c r="X445" s="136"/>
      <c r="Y445" s="137"/>
    </row>
    <row r="446" spans="1:25" x14ac:dyDescent="0.2">
      <c r="A446" s="126"/>
      <c r="B446" s="197"/>
      <c r="F446" s="127"/>
      <c r="G446" s="203"/>
      <c r="H446" s="128"/>
      <c r="I446" s="129"/>
      <c r="J446" s="128"/>
      <c r="K446" s="130"/>
      <c r="L446" s="130"/>
      <c r="M446" s="131"/>
      <c r="N446" s="131"/>
      <c r="O446" s="131"/>
      <c r="P446" s="131"/>
      <c r="Q446" s="131"/>
      <c r="R446" s="132"/>
      <c r="S446" s="133"/>
      <c r="T446" s="133"/>
      <c r="U446" s="134"/>
      <c r="V446" s="134"/>
      <c r="W446" s="135"/>
      <c r="X446" s="136"/>
      <c r="Y446" s="137"/>
    </row>
    <row r="447" spans="1:25" x14ac:dyDescent="0.2">
      <c r="A447" s="126"/>
      <c r="B447" s="197"/>
      <c r="F447" s="127"/>
      <c r="G447" s="203"/>
      <c r="H447" s="128"/>
      <c r="I447" s="129"/>
      <c r="J447" s="128"/>
      <c r="K447" s="130"/>
      <c r="L447" s="130"/>
      <c r="M447" s="131"/>
      <c r="N447" s="131"/>
      <c r="O447" s="131"/>
      <c r="P447" s="131"/>
      <c r="Q447" s="131"/>
      <c r="R447" s="132"/>
      <c r="S447" s="133"/>
      <c r="T447" s="133"/>
      <c r="U447" s="134"/>
      <c r="V447" s="134"/>
      <c r="W447" s="135"/>
      <c r="X447" s="136"/>
      <c r="Y447" s="137"/>
    </row>
    <row r="448" spans="1:25" x14ac:dyDescent="0.2">
      <c r="A448" s="126"/>
      <c r="B448" s="197"/>
      <c r="F448" s="127"/>
      <c r="G448" s="203"/>
      <c r="H448" s="128"/>
      <c r="I448" s="129"/>
      <c r="J448" s="128"/>
      <c r="K448" s="130"/>
      <c r="L448" s="130"/>
      <c r="M448" s="131"/>
      <c r="N448" s="131"/>
      <c r="O448" s="131"/>
      <c r="P448" s="131"/>
      <c r="Q448" s="131"/>
      <c r="R448" s="132"/>
      <c r="S448" s="133"/>
      <c r="T448" s="133"/>
      <c r="U448" s="134"/>
      <c r="V448" s="134"/>
      <c r="W448" s="135"/>
      <c r="X448" s="136"/>
      <c r="Y448" s="137"/>
    </row>
    <row r="449" spans="1:25" x14ac:dyDescent="0.2">
      <c r="A449" s="126"/>
      <c r="B449" s="197"/>
      <c r="F449" s="127"/>
      <c r="G449" s="203"/>
      <c r="H449" s="128"/>
      <c r="I449" s="129"/>
      <c r="J449" s="128"/>
      <c r="K449" s="130"/>
      <c r="L449" s="130"/>
      <c r="M449" s="131"/>
      <c r="N449" s="131"/>
      <c r="O449" s="131"/>
      <c r="P449" s="131"/>
      <c r="Q449" s="131"/>
      <c r="R449" s="132"/>
      <c r="S449" s="133"/>
      <c r="T449" s="133"/>
      <c r="U449" s="134"/>
      <c r="V449" s="134"/>
      <c r="W449" s="135"/>
      <c r="X449" s="136"/>
      <c r="Y449" s="137"/>
    </row>
    <row r="450" spans="1:25" x14ac:dyDescent="0.2">
      <c r="A450" s="126"/>
      <c r="B450" s="197"/>
      <c r="F450" s="127"/>
      <c r="G450" s="203"/>
      <c r="H450" s="128"/>
      <c r="I450" s="129"/>
      <c r="J450" s="128"/>
      <c r="K450" s="130"/>
      <c r="L450" s="130"/>
      <c r="M450" s="131"/>
      <c r="N450" s="131"/>
      <c r="O450" s="131"/>
      <c r="P450" s="131"/>
      <c r="Q450" s="131"/>
      <c r="R450" s="132"/>
      <c r="S450" s="133"/>
      <c r="T450" s="133"/>
      <c r="U450" s="134"/>
      <c r="V450" s="134"/>
      <c r="W450" s="135"/>
      <c r="X450" s="136"/>
      <c r="Y450" s="137"/>
    </row>
    <row r="451" spans="1:25" x14ac:dyDescent="0.2">
      <c r="A451" s="126"/>
      <c r="B451" s="197"/>
      <c r="F451" s="127"/>
      <c r="G451" s="203"/>
      <c r="H451" s="128"/>
      <c r="I451" s="129"/>
      <c r="J451" s="128"/>
      <c r="K451" s="130"/>
      <c r="L451" s="130"/>
      <c r="M451" s="131"/>
      <c r="N451" s="131"/>
      <c r="O451" s="131"/>
      <c r="P451" s="131"/>
      <c r="Q451" s="131"/>
      <c r="R451" s="132"/>
      <c r="S451" s="133"/>
      <c r="T451" s="133"/>
      <c r="U451" s="134"/>
      <c r="V451" s="134"/>
      <c r="W451" s="135"/>
      <c r="X451" s="136"/>
      <c r="Y451" s="137"/>
    </row>
    <row r="452" spans="1:25" x14ac:dyDescent="0.2">
      <c r="A452" s="126"/>
      <c r="B452" s="197"/>
      <c r="F452" s="127"/>
      <c r="G452" s="203"/>
      <c r="H452" s="128"/>
      <c r="I452" s="129"/>
      <c r="J452" s="128"/>
      <c r="K452" s="130"/>
      <c r="L452" s="130"/>
      <c r="M452" s="131"/>
      <c r="N452" s="131"/>
      <c r="O452" s="131"/>
      <c r="P452" s="131"/>
      <c r="Q452" s="131"/>
      <c r="R452" s="132"/>
      <c r="S452" s="133"/>
      <c r="T452" s="133"/>
      <c r="U452" s="134"/>
      <c r="V452" s="134"/>
      <c r="W452" s="135"/>
      <c r="X452" s="136"/>
      <c r="Y452" s="137"/>
    </row>
    <row r="453" spans="1:25" x14ac:dyDescent="0.2">
      <c r="A453" s="126"/>
      <c r="B453" s="197"/>
      <c r="F453" s="127"/>
      <c r="G453" s="203"/>
      <c r="H453" s="128"/>
      <c r="I453" s="129"/>
      <c r="J453" s="128"/>
      <c r="K453" s="130"/>
      <c r="L453" s="130"/>
      <c r="M453" s="131"/>
      <c r="N453" s="131"/>
      <c r="O453" s="131"/>
      <c r="P453" s="131"/>
      <c r="Q453" s="131"/>
      <c r="R453" s="132"/>
      <c r="S453" s="133"/>
      <c r="T453" s="133"/>
      <c r="U453" s="134"/>
      <c r="V453" s="134"/>
      <c r="W453" s="135"/>
      <c r="X453" s="136"/>
      <c r="Y453" s="137"/>
    </row>
    <row r="454" spans="1:25" x14ac:dyDescent="0.2">
      <c r="A454" s="126"/>
      <c r="B454" s="197"/>
      <c r="F454" s="127"/>
      <c r="G454" s="203"/>
      <c r="H454" s="128"/>
      <c r="I454" s="129"/>
      <c r="J454" s="128"/>
      <c r="K454" s="130"/>
      <c r="L454" s="130"/>
      <c r="M454" s="131"/>
      <c r="N454" s="131"/>
      <c r="O454" s="131"/>
      <c r="P454" s="131"/>
      <c r="Q454" s="131"/>
      <c r="R454" s="132"/>
      <c r="S454" s="133"/>
      <c r="T454" s="133"/>
      <c r="U454" s="134"/>
      <c r="V454" s="134"/>
      <c r="W454" s="135"/>
      <c r="X454" s="136"/>
      <c r="Y454" s="137"/>
    </row>
    <row r="455" spans="1:25" x14ac:dyDescent="0.2">
      <c r="A455" s="126"/>
      <c r="B455" s="197"/>
      <c r="F455" s="127"/>
      <c r="G455" s="203"/>
      <c r="H455" s="128"/>
      <c r="I455" s="129"/>
      <c r="J455" s="128"/>
      <c r="K455" s="130"/>
      <c r="L455" s="130"/>
      <c r="M455" s="131"/>
      <c r="N455" s="131"/>
      <c r="O455" s="131"/>
      <c r="P455" s="131"/>
      <c r="Q455" s="131"/>
      <c r="R455" s="132"/>
      <c r="S455" s="133"/>
      <c r="T455" s="133"/>
      <c r="U455" s="134"/>
      <c r="V455" s="134"/>
      <c r="W455" s="135"/>
      <c r="X455" s="136"/>
      <c r="Y455" s="137"/>
    </row>
    <row r="456" spans="1:25" x14ac:dyDescent="0.2">
      <c r="A456" s="126"/>
      <c r="B456" s="197"/>
      <c r="F456" s="127"/>
      <c r="G456" s="203"/>
      <c r="H456" s="128"/>
      <c r="I456" s="129"/>
      <c r="J456" s="128"/>
      <c r="K456" s="130"/>
      <c r="L456" s="130"/>
      <c r="M456" s="131"/>
      <c r="N456" s="131"/>
      <c r="O456" s="131"/>
      <c r="P456" s="131"/>
      <c r="Q456" s="131"/>
      <c r="R456" s="132"/>
      <c r="S456" s="133"/>
      <c r="T456" s="133"/>
      <c r="U456" s="134"/>
      <c r="V456" s="134"/>
      <c r="W456" s="135"/>
      <c r="X456" s="136"/>
      <c r="Y456" s="137"/>
    </row>
    <row r="457" spans="1:25" x14ac:dyDescent="0.2">
      <c r="A457" s="126"/>
      <c r="B457" s="197"/>
      <c r="F457" s="127"/>
      <c r="G457" s="203"/>
      <c r="H457" s="128"/>
      <c r="I457" s="129"/>
      <c r="J457" s="128"/>
      <c r="K457" s="130"/>
      <c r="L457" s="130"/>
      <c r="M457" s="131"/>
      <c r="N457" s="131"/>
      <c r="O457" s="131"/>
      <c r="P457" s="131"/>
      <c r="Q457" s="131"/>
      <c r="R457" s="132"/>
      <c r="S457" s="133"/>
      <c r="T457" s="133"/>
      <c r="U457" s="134"/>
      <c r="V457" s="134"/>
      <c r="W457" s="135"/>
      <c r="X457" s="136"/>
      <c r="Y457" s="137"/>
    </row>
    <row r="458" spans="1:25" x14ac:dyDescent="0.2">
      <c r="A458" s="126"/>
      <c r="B458" s="197"/>
      <c r="F458" s="127"/>
      <c r="G458" s="203"/>
      <c r="H458" s="128"/>
      <c r="I458" s="129"/>
      <c r="J458" s="128"/>
      <c r="K458" s="130"/>
      <c r="L458" s="130"/>
      <c r="M458" s="131"/>
      <c r="N458" s="131"/>
      <c r="O458" s="131"/>
      <c r="P458" s="131"/>
      <c r="Q458" s="131"/>
      <c r="R458" s="132"/>
      <c r="S458" s="133"/>
      <c r="T458" s="133"/>
      <c r="U458" s="134"/>
      <c r="V458" s="134"/>
      <c r="W458" s="135"/>
      <c r="X458" s="136"/>
      <c r="Y458" s="137"/>
    </row>
    <row r="459" spans="1:25" x14ac:dyDescent="0.2">
      <c r="A459" s="126"/>
      <c r="B459" s="197"/>
      <c r="F459" s="127"/>
      <c r="G459" s="203"/>
      <c r="H459" s="128"/>
      <c r="I459" s="129"/>
      <c r="J459" s="128"/>
      <c r="K459" s="130"/>
      <c r="L459" s="130"/>
      <c r="M459" s="131"/>
      <c r="N459" s="131"/>
      <c r="O459" s="131"/>
      <c r="P459" s="131"/>
      <c r="Q459" s="131"/>
      <c r="R459" s="132"/>
      <c r="S459" s="133"/>
      <c r="T459" s="133"/>
      <c r="U459" s="134"/>
      <c r="V459" s="134"/>
      <c r="W459" s="135"/>
      <c r="X459" s="136"/>
      <c r="Y459" s="137"/>
    </row>
    <row r="460" spans="1:25" x14ac:dyDescent="0.2">
      <c r="A460" s="126"/>
      <c r="B460" s="197"/>
      <c r="F460" s="127"/>
      <c r="G460" s="203"/>
      <c r="H460" s="128"/>
      <c r="I460" s="129"/>
      <c r="J460" s="128"/>
      <c r="K460" s="130"/>
      <c r="L460" s="130"/>
      <c r="M460" s="131"/>
      <c r="N460" s="131"/>
      <c r="O460" s="131"/>
      <c r="P460" s="131"/>
      <c r="Q460" s="131"/>
      <c r="R460" s="132"/>
      <c r="S460" s="133"/>
      <c r="T460" s="133"/>
      <c r="U460" s="134"/>
      <c r="V460" s="134"/>
      <c r="W460" s="135"/>
      <c r="X460" s="136"/>
      <c r="Y460" s="137"/>
    </row>
    <row r="461" spans="1:25" x14ac:dyDescent="0.2">
      <c r="A461" s="126"/>
      <c r="B461" s="197"/>
      <c r="F461" s="127"/>
      <c r="G461" s="203"/>
      <c r="H461" s="128"/>
      <c r="I461" s="129"/>
      <c r="J461" s="128"/>
      <c r="K461" s="130"/>
      <c r="L461" s="130"/>
      <c r="M461" s="131"/>
      <c r="N461" s="131"/>
      <c r="O461" s="131"/>
      <c r="P461" s="131"/>
      <c r="Q461" s="131"/>
      <c r="R461" s="132"/>
      <c r="S461" s="133"/>
      <c r="T461" s="133"/>
      <c r="U461" s="134"/>
      <c r="V461" s="134"/>
      <c r="W461" s="135"/>
      <c r="X461" s="136"/>
      <c r="Y461" s="137"/>
    </row>
    <row r="462" spans="1:25" x14ac:dyDescent="0.2">
      <c r="A462" s="126"/>
      <c r="B462" s="197"/>
      <c r="F462" s="127"/>
      <c r="G462" s="203"/>
      <c r="H462" s="128"/>
      <c r="I462" s="129"/>
      <c r="J462" s="128"/>
      <c r="K462" s="130"/>
      <c r="L462" s="130"/>
      <c r="M462" s="131"/>
      <c r="N462" s="131"/>
      <c r="O462" s="131"/>
      <c r="P462" s="131"/>
      <c r="Q462" s="131"/>
      <c r="R462" s="132"/>
      <c r="S462" s="133"/>
      <c r="T462" s="133"/>
      <c r="U462" s="134"/>
      <c r="V462" s="134"/>
      <c r="W462" s="135"/>
      <c r="X462" s="136"/>
      <c r="Y462" s="137"/>
    </row>
    <row r="463" spans="1:25" x14ac:dyDescent="0.2">
      <c r="A463" s="126"/>
      <c r="B463" s="197"/>
      <c r="F463" s="127"/>
      <c r="G463" s="203"/>
      <c r="H463" s="128"/>
      <c r="I463" s="129"/>
      <c r="J463" s="128"/>
      <c r="K463" s="130"/>
      <c r="L463" s="130"/>
      <c r="M463" s="131"/>
      <c r="N463" s="131"/>
      <c r="O463" s="131"/>
      <c r="P463" s="131"/>
      <c r="Q463" s="131"/>
      <c r="R463" s="132"/>
      <c r="S463" s="133"/>
      <c r="T463" s="133"/>
      <c r="U463" s="134"/>
      <c r="V463" s="134"/>
      <c r="W463" s="135"/>
      <c r="X463" s="136"/>
      <c r="Y463" s="137"/>
    </row>
    <row r="464" spans="1:25" x14ac:dyDescent="0.2">
      <c r="A464" s="126"/>
      <c r="B464" s="197"/>
      <c r="F464" s="127"/>
      <c r="G464" s="203"/>
      <c r="H464" s="128"/>
      <c r="I464" s="129"/>
      <c r="J464" s="128"/>
      <c r="K464" s="130"/>
      <c r="L464" s="130"/>
      <c r="M464" s="131"/>
      <c r="N464" s="131"/>
      <c r="O464" s="131"/>
      <c r="P464" s="131"/>
      <c r="Q464" s="131"/>
      <c r="R464" s="132"/>
      <c r="S464" s="133"/>
      <c r="T464" s="133"/>
      <c r="U464" s="134"/>
      <c r="V464" s="134"/>
      <c r="W464" s="135"/>
      <c r="X464" s="136"/>
      <c r="Y464" s="137"/>
    </row>
    <row r="465" spans="1:25" x14ac:dyDescent="0.2">
      <c r="A465" s="126"/>
      <c r="B465" s="197"/>
      <c r="F465" s="127"/>
      <c r="G465" s="203"/>
      <c r="H465" s="128"/>
      <c r="I465" s="129"/>
      <c r="J465" s="128"/>
      <c r="K465" s="130"/>
      <c r="L465" s="130"/>
      <c r="M465" s="131"/>
      <c r="N465" s="131"/>
      <c r="O465" s="131"/>
      <c r="P465" s="131"/>
      <c r="Q465" s="131"/>
      <c r="R465" s="132"/>
      <c r="S465" s="133"/>
      <c r="T465" s="133"/>
      <c r="U465" s="134"/>
      <c r="V465" s="134"/>
      <c r="W465" s="135"/>
      <c r="X465" s="136"/>
      <c r="Y465" s="137"/>
    </row>
    <row r="466" spans="1:25" x14ac:dyDescent="0.2">
      <c r="A466" s="126"/>
      <c r="B466" s="197"/>
      <c r="F466" s="127"/>
      <c r="G466" s="203"/>
      <c r="H466" s="128"/>
      <c r="I466" s="129"/>
      <c r="J466" s="128"/>
      <c r="K466" s="130"/>
      <c r="L466" s="130"/>
      <c r="M466" s="131"/>
      <c r="N466" s="131"/>
      <c r="O466" s="131"/>
      <c r="P466" s="131"/>
      <c r="Q466" s="131"/>
      <c r="R466" s="132"/>
      <c r="S466" s="133"/>
      <c r="T466" s="133"/>
      <c r="U466" s="134"/>
      <c r="V466" s="134"/>
      <c r="W466" s="135"/>
      <c r="X466" s="136"/>
      <c r="Y466" s="137"/>
    </row>
    <row r="467" spans="1:25" x14ac:dyDescent="0.2">
      <c r="A467" s="126"/>
      <c r="B467" s="197"/>
      <c r="F467" s="127"/>
      <c r="G467" s="203"/>
      <c r="H467" s="128"/>
      <c r="I467" s="129"/>
      <c r="J467" s="128"/>
      <c r="K467" s="130"/>
      <c r="L467" s="130"/>
      <c r="M467" s="131"/>
      <c r="N467" s="131"/>
      <c r="O467" s="131"/>
      <c r="P467" s="131"/>
      <c r="Q467" s="131"/>
      <c r="R467" s="132"/>
      <c r="S467" s="133"/>
      <c r="T467" s="133"/>
      <c r="U467" s="134"/>
      <c r="V467" s="134"/>
      <c r="W467" s="135"/>
      <c r="X467" s="136"/>
      <c r="Y467" s="137"/>
    </row>
    <row r="468" spans="1:25" x14ac:dyDescent="0.2">
      <c r="A468" s="126"/>
      <c r="B468" s="197"/>
      <c r="F468" s="127"/>
      <c r="G468" s="203"/>
      <c r="H468" s="128"/>
      <c r="I468" s="129"/>
      <c r="J468" s="128"/>
      <c r="K468" s="130"/>
      <c r="L468" s="130"/>
      <c r="M468" s="131"/>
      <c r="N468" s="131"/>
      <c r="O468" s="131"/>
      <c r="P468" s="131"/>
      <c r="Q468" s="131"/>
      <c r="R468" s="132"/>
      <c r="S468" s="133"/>
      <c r="T468" s="133"/>
      <c r="U468" s="134"/>
      <c r="V468" s="134"/>
      <c r="W468" s="135"/>
      <c r="X468" s="136"/>
      <c r="Y468" s="137"/>
    </row>
    <row r="469" spans="1:25" x14ac:dyDescent="0.2">
      <c r="A469" s="126"/>
      <c r="B469" s="197"/>
      <c r="F469" s="127"/>
      <c r="G469" s="203"/>
      <c r="H469" s="128"/>
      <c r="I469" s="129"/>
      <c r="J469" s="128"/>
      <c r="K469" s="130"/>
      <c r="L469" s="130"/>
      <c r="M469" s="131"/>
      <c r="N469" s="131"/>
      <c r="O469" s="131"/>
      <c r="P469" s="131"/>
      <c r="Q469" s="131"/>
      <c r="R469" s="132"/>
      <c r="S469" s="133"/>
      <c r="T469" s="133"/>
      <c r="U469" s="134"/>
      <c r="V469" s="134"/>
      <c r="W469" s="135"/>
      <c r="X469" s="136"/>
      <c r="Y469" s="137"/>
    </row>
    <row r="470" spans="1:25" x14ac:dyDescent="0.2">
      <c r="A470" s="126"/>
      <c r="B470" s="197"/>
      <c r="F470" s="127"/>
      <c r="G470" s="203"/>
      <c r="H470" s="128"/>
      <c r="I470" s="129"/>
      <c r="J470" s="128"/>
      <c r="K470" s="130"/>
      <c r="L470" s="130"/>
      <c r="M470" s="131"/>
      <c r="N470" s="131"/>
      <c r="O470" s="131"/>
      <c r="P470" s="131"/>
      <c r="Q470" s="131"/>
      <c r="R470" s="132"/>
      <c r="S470" s="133"/>
      <c r="T470" s="133"/>
      <c r="U470" s="134"/>
      <c r="V470" s="134"/>
      <c r="W470" s="135"/>
      <c r="X470" s="136"/>
      <c r="Y470" s="137"/>
    </row>
    <row r="471" spans="1:25" x14ac:dyDescent="0.2">
      <c r="A471" s="126"/>
      <c r="B471" s="197"/>
      <c r="F471" s="127"/>
      <c r="G471" s="203"/>
      <c r="H471" s="128"/>
      <c r="I471" s="129"/>
      <c r="J471" s="128"/>
      <c r="K471" s="130"/>
      <c r="L471" s="130"/>
      <c r="M471" s="131"/>
      <c r="N471" s="131"/>
      <c r="O471" s="131"/>
      <c r="P471" s="131"/>
      <c r="Q471" s="131"/>
      <c r="R471" s="132"/>
      <c r="S471" s="133"/>
      <c r="T471" s="133"/>
      <c r="U471" s="134"/>
      <c r="V471" s="134"/>
      <c r="W471" s="135"/>
      <c r="X471" s="136"/>
      <c r="Y471" s="137"/>
    </row>
    <row r="472" spans="1:25" x14ac:dyDescent="0.2">
      <c r="A472" s="126"/>
      <c r="B472" s="197"/>
      <c r="F472" s="127"/>
      <c r="G472" s="203"/>
      <c r="H472" s="128"/>
      <c r="I472" s="129"/>
      <c r="J472" s="128"/>
      <c r="K472" s="130"/>
      <c r="L472" s="130"/>
      <c r="M472" s="131"/>
      <c r="N472" s="131"/>
      <c r="O472" s="131"/>
      <c r="P472" s="131"/>
      <c r="Q472" s="131"/>
      <c r="R472" s="132"/>
      <c r="S472" s="133"/>
      <c r="T472" s="133"/>
      <c r="U472" s="134"/>
      <c r="V472" s="134"/>
      <c r="W472" s="135"/>
      <c r="X472" s="136"/>
      <c r="Y472" s="137"/>
    </row>
    <row r="473" spans="1:25" x14ac:dyDescent="0.2">
      <c r="A473" s="126"/>
      <c r="B473" s="197"/>
      <c r="F473" s="127"/>
      <c r="G473" s="203"/>
      <c r="H473" s="128"/>
      <c r="I473" s="129"/>
      <c r="J473" s="128"/>
      <c r="K473" s="130"/>
      <c r="L473" s="130"/>
      <c r="M473" s="131"/>
      <c r="N473" s="131"/>
      <c r="O473" s="131"/>
      <c r="P473" s="131"/>
      <c r="Q473" s="131"/>
      <c r="R473" s="132"/>
      <c r="S473" s="133"/>
      <c r="T473" s="133"/>
      <c r="U473" s="134"/>
      <c r="V473" s="134"/>
      <c r="W473" s="135"/>
      <c r="X473" s="136"/>
      <c r="Y473" s="137"/>
    </row>
    <row r="474" spans="1:25" x14ac:dyDescent="0.2">
      <c r="A474" s="126"/>
      <c r="B474" s="197"/>
      <c r="F474" s="127"/>
      <c r="G474" s="203"/>
      <c r="H474" s="128"/>
      <c r="I474" s="129"/>
      <c r="J474" s="128"/>
      <c r="K474" s="130"/>
      <c r="L474" s="130"/>
      <c r="M474" s="131"/>
      <c r="N474" s="131"/>
      <c r="O474" s="131"/>
      <c r="P474" s="131"/>
      <c r="Q474" s="131"/>
      <c r="R474" s="132"/>
      <c r="S474" s="133"/>
      <c r="T474" s="133"/>
      <c r="U474" s="134"/>
      <c r="V474" s="134"/>
      <c r="W474" s="135"/>
      <c r="X474" s="136"/>
      <c r="Y474" s="137"/>
    </row>
    <row r="475" spans="1:25" x14ac:dyDescent="0.2">
      <c r="A475" s="126"/>
      <c r="B475" s="197"/>
      <c r="F475" s="127"/>
      <c r="G475" s="203"/>
      <c r="H475" s="128"/>
      <c r="I475" s="129"/>
      <c r="J475" s="128"/>
      <c r="K475" s="130"/>
      <c r="L475" s="130"/>
      <c r="M475" s="131"/>
      <c r="N475" s="131"/>
      <c r="O475" s="131"/>
      <c r="P475" s="131"/>
      <c r="Q475" s="131"/>
      <c r="R475" s="132"/>
      <c r="S475" s="133"/>
      <c r="T475" s="133"/>
      <c r="U475" s="134"/>
      <c r="V475" s="134"/>
      <c r="W475" s="135"/>
      <c r="X475" s="136"/>
      <c r="Y475" s="137"/>
    </row>
    <row r="476" spans="1:25" x14ac:dyDescent="0.2">
      <c r="A476" s="126"/>
      <c r="B476" s="197"/>
      <c r="F476" s="127"/>
      <c r="G476" s="203"/>
      <c r="H476" s="128"/>
      <c r="I476" s="129"/>
      <c r="J476" s="128"/>
      <c r="K476" s="130"/>
      <c r="L476" s="130"/>
      <c r="M476" s="131"/>
      <c r="N476" s="131"/>
      <c r="O476" s="131"/>
      <c r="P476" s="131"/>
      <c r="Q476" s="131"/>
      <c r="R476" s="132"/>
      <c r="S476" s="133"/>
      <c r="T476" s="133"/>
      <c r="U476" s="134"/>
      <c r="V476" s="134"/>
      <c r="W476" s="135"/>
      <c r="X476" s="136"/>
      <c r="Y476" s="137"/>
    </row>
    <row r="477" spans="1:25" x14ac:dyDescent="0.2">
      <c r="A477" s="126"/>
      <c r="B477" s="197"/>
      <c r="F477" s="127"/>
      <c r="G477" s="203"/>
      <c r="H477" s="128"/>
      <c r="I477" s="129"/>
      <c r="J477" s="128"/>
      <c r="K477" s="130"/>
      <c r="L477" s="130"/>
      <c r="M477" s="131"/>
      <c r="N477" s="131"/>
      <c r="O477" s="131"/>
      <c r="P477" s="131"/>
      <c r="Q477" s="131"/>
      <c r="R477" s="132"/>
      <c r="S477" s="133"/>
      <c r="T477" s="133"/>
      <c r="U477" s="134"/>
      <c r="V477" s="134"/>
      <c r="W477" s="135"/>
      <c r="X477" s="136"/>
      <c r="Y477" s="137"/>
    </row>
    <row r="478" spans="1:25" x14ac:dyDescent="0.2">
      <c r="A478" s="126"/>
      <c r="B478" s="197"/>
      <c r="F478" s="127"/>
      <c r="G478" s="203"/>
      <c r="H478" s="128"/>
      <c r="I478" s="129"/>
      <c r="J478" s="128"/>
      <c r="K478" s="130"/>
      <c r="L478" s="130"/>
      <c r="M478" s="131"/>
      <c r="N478" s="131"/>
      <c r="O478" s="131"/>
      <c r="P478" s="131"/>
      <c r="Q478" s="131"/>
      <c r="R478" s="132"/>
      <c r="S478" s="133"/>
      <c r="T478" s="133"/>
      <c r="U478" s="134"/>
      <c r="V478" s="134"/>
      <c r="W478" s="135"/>
      <c r="X478" s="136"/>
      <c r="Y478" s="137"/>
    </row>
    <row r="479" spans="1:25" x14ac:dyDescent="0.2">
      <c r="A479" s="126"/>
      <c r="B479" s="197"/>
      <c r="F479" s="127"/>
      <c r="G479" s="203"/>
      <c r="H479" s="128"/>
      <c r="I479" s="129"/>
      <c r="J479" s="128"/>
      <c r="K479" s="130"/>
      <c r="L479" s="130"/>
      <c r="M479" s="131"/>
      <c r="N479" s="131"/>
      <c r="O479" s="131"/>
      <c r="P479" s="131"/>
      <c r="Q479" s="131"/>
      <c r="R479" s="132"/>
      <c r="S479" s="133"/>
      <c r="T479" s="133"/>
      <c r="U479" s="134"/>
      <c r="V479" s="134"/>
      <c r="W479" s="135"/>
      <c r="X479" s="136"/>
      <c r="Y479" s="137"/>
    </row>
    <row r="480" spans="1:25" x14ac:dyDescent="0.2">
      <c r="A480" s="126"/>
      <c r="B480" s="197"/>
      <c r="F480" s="127"/>
      <c r="G480" s="203"/>
      <c r="H480" s="128"/>
      <c r="I480" s="129"/>
      <c r="J480" s="128"/>
      <c r="K480" s="130"/>
      <c r="L480" s="130"/>
      <c r="M480" s="131"/>
      <c r="N480" s="131"/>
      <c r="O480" s="131"/>
      <c r="P480" s="131"/>
      <c r="Q480" s="131"/>
      <c r="R480" s="132"/>
      <c r="S480" s="133"/>
      <c r="T480" s="133"/>
      <c r="U480" s="134"/>
      <c r="V480" s="134"/>
      <c r="W480" s="135"/>
      <c r="X480" s="136"/>
      <c r="Y480" s="137"/>
    </row>
    <row r="481" spans="1:25" x14ac:dyDescent="0.2">
      <c r="A481" s="126"/>
      <c r="B481" s="197"/>
      <c r="F481" s="127"/>
      <c r="G481" s="203"/>
      <c r="H481" s="128"/>
      <c r="I481" s="129"/>
      <c r="J481" s="128"/>
      <c r="K481" s="130"/>
      <c r="L481" s="130"/>
      <c r="M481" s="131"/>
      <c r="N481" s="131"/>
      <c r="O481" s="131"/>
      <c r="P481" s="131"/>
      <c r="Q481" s="131"/>
      <c r="R481" s="132"/>
      <c r="S481" s="133"/>
      <c r="T481" s="133"/>
      <c r="U481" s="134"/>
      <c r="V481" s="134"/>
      <c r="W481" s="135"/>
      <c r="X481" s="136"/>
      <c r="Y481" s="137"/>
    </row>
    <row r="482" spans="1:25" x14ac:dyDescent="0.2">
      <c r="A482" s="126"/>
      <c r="B482" s="197"/>
      <c r="F482" s="127"/>
      <c r="G482" s="203"/>
      <c r="H482" s="128"/>
      <c r="I482" s="129"/>
      <c r="J482" s="128"/>
      <c r="K482" s="130"/>
      <c r="L482" s="130"/>
      <c r="M482" s="131"/>
      <c r="N482" s="131"/>
      <c r="O482" s="131"/>
      <c r="P482" s="131"/>
      <c r="Q482" s="131"/>
      <c r="R482" s="132"/>
      <c r="S482" s="133"/>
      <c r="T482" s="133"/>
      <c r="U482" s="134"/>
      <c r="V482" s="134"/>
      <c r="W482" s="135"/>
      <c r="X482" s="136"/>
      <c r="Y482" s="137"/>
    </row>
    <row r="483" spans="1:25" x14ac:dyDescent="0.2">
      <c r="A483" s="126"/>
      <c r="B483" s="197"/>
      <c r="F483" s="127"/>
      <c r="G483" s="203"/>
      <c r="H483" s="128"/>
      <c r="I483" s="129"/>
      <c r="J483" s="128"/>
      <c r="K483" s="130"/>
      <c r="L483" s="130"/>
      <c r="M483" s="131"/>
      <c r="N483" s="131"/>
      <c r="O483" s="131"/>
      <c r="P483" s="131"/>
      <c r="Q483" s="131"/>
      <c r="R483" s="132"/>
      <c r="S483" s="133"/>
      <c r="T483" s="133"/>
      <c r="U483" s="134"/>
      <c r="V483" s="134"/>
      <c r="W483" s="135"/>
      <c r="X483" s="136"/>
      <c r="Y483" s="137"/>
    </row>
    <row r="484" spans="1:25" x14ac:dyDescent="0.2">
      <c r="A484" s="126"/>
      <c r="B484" s="197"/>
      <c r="F484" s="127"/>
      <c r="G484" s="203"/>
      <c r="H484" s="128"/>
      <c r="I484" s="129"/>
      <c r="J484" s="128"/>
      <c r="K484" s="130"/>
      <c r="L484" s="130"/>
      <c r="M484" s="131"/>
      <c r="N484" s="131"/>
      <c r="O484" s="131"/>
      <c r="P484" s="131"/>
      <c r="Q484" s="131"/>
      <c r="R484" s="132"/>
      <c r="S484" s="133"/>
      <c r="T484" s="133"/>
      <c r="U484" s="134"/>
      <c r="V484" s="134"/>
      <c r="W484" s="135"/>
      <c r="X484" s="136"/>
      <c r="Y484" s="137"/>
    </row>
    <row r="485" spans="1:25" x14ac:dyDescent="0.2">
      <c r="A485" s="126"/>
      <c r="B485" s="197"/>
      <c r="F485" s="127"/>
      <c r="G485" s="203"/>
      <c r="H485" s="128"/>
      <c r="I485" s="129"/>
      <c r="J485" s="128"/>
      <c r="K485" s="130"/>
      <c r="L485" s="130"/>
      <c r="M485" s="131"/>
      <c r="N485" s="131"/>
      <c r="O485" s="131"/>
      <c r="P485" s="131"/>
      <c r="Q485" s="131"/>
      <c r="R485" s="132"/>
      <c r="S485" s="133"/>
      <c r="T485" s="133"/>
      <c r="U485" s="134"/>
      <c r="V485" s="134"/>
      <c r="W485" s="135"/>
      <c r="X485" s="136"/>
      <c r="Y485" s="137"/>
    </row>
    <row r="486" spans="1:25" x14ac:dyDescent="0.2">
      <c r="A486" s="126"/>
      <c r="B486" s="197"/>
      <c r="F486" s="127"/>
      <c r="G486" s="203"/>
      <c r="H486" s="128"/>
      <c r="I486" s="129"/>
      <c r="J486" s="128"/>
      <c r="K486" s="130"/>
      <c r="L486" s="130"/>
      <c r="M486" s="131"/>
      <c r="N486" s="131"/>
      <c r="O486" s="131"/>
      <c r="P486" s="131"/>
      <c r="Q486" s="131"/>
      <c r="R486" s="132"/>
      <c r="S486" s="133"/>
      <c r="T486" s="133"/>
      <c r="U486" s="134"/>
      <c r="V486" s="134"/>
      <c r="W486" s="135"/>
      <c r="X486" s="136"/>
      <c r="Y486" s="137"/>
    </row>
    <row r="487" spans="1:25" x14ac:dyDescent="0.2">
      <c r="A487" s="126"/>
      <c r="B487" s="197"/>
      <c r="F487" s="127"/>
      <c r="G487" s="203"/>
      <c r="H487" s="128"/>
      <c r="I487" s="129"/>
      <c r="J487" s="128"/>
      <c r="K487" s="130"/>
      <c r="L487" s="130"/>
      <c r="M487" s="131"/>
      <c r="N487" s="131"/>
      <c r="O487" s="131"/>
      <c r="P487" s="131"/>
      <c r="Q487" s="131"/>
      <c r="R487" s="132"/>
      <c r="S487" s="133"/>
      <c r="T487" s="133"/>
      <c r="U487" s="134"/>
      <c r="V487" s="134"/>
      <c r="W487" s="135"/>
      <c r="X487" s="136"/>
      <c r="Y487" s="137"/>
    </row>
    <row r="488" spans="1:25" x14ac:dyDescent="0.2">
      <c r="A488" s="126"/>
      <c r="B488" s="197"/>
      <c r="F488" s="127"/>
      <c r="G488" s="203"/>
      <c r="H488" s="128"/>
      <c r="I488" s="129"/>
      <c r="J488" s="128"/>
      <c r="K488" s="130"/>
      <c r="L488" s="130"/>
      <c r="M488" s="131"/>
      <c r="N488" s="131"/>
      <c r="O488" s="131"/>
      <c r="P488" s="131"/>
      <c r="Q488" s="131"/>
      <c r="R488" s="132"/>
      <c r="S488" s="133"/>
      <c r="T488" s="133"/>
      <c r="U488" s="134"/>
      <c r="V488" s="134"/>
      <c r="W488" s="135"/>
      <c r="X488" s="136"/>
      <c r="Y488" s="137"/>
    </row>
    <row r="489" spans="1:25" x14ac:dyDescent="0.2">
      <c r="A489" s="126"/>
      <c r="B489" s="197"/>
      <c r="F489" s="127"/>
      <c r="G489" s="203"/>
      <c r="H489" s="128"/>
      <c r="I489" s="129"/>
      <c r="J489" s="128"/>
      <c r="K489" s="130"/>
      <c r="L489" s="130"/>
      <c r="M489" s="131"/>
      <c r="N489" s="131"/>
      <c r="O489" s="131"/>
      <c r="P489" s="131"/>
      <c r="Q489" s="131"/>
      <c r="R489" s="132"/>
      <c r="S489" s="133"/>
      <c r="T489" s="133"/>
      <c r="U489" s="134"/>
      <c r="V489" s="134"/>
      <c r="W489" s="135"/>
      <c r="X489" s="136"/>
      <c r="Y489" s="137"/>
    </row>
    <row r="490" spans="1:25" x14ac:dyDescent="0.2">
      <c r="A490" s="126"/>
      <c r="B490" s="197"/>
      <c r="F490" s="127"/>
      <c r="G490" s="203"/>
      <c r="H490" s="128"/>
      <c r="I490" s="129"/>
      <c r="J490" s="128"/>
      <c r="K490" s="130"/>
      <c r="L490" s="130"/>
      <c r="M490" s="131"/>
      <c r="N490" s="131"/>
      <c r="O490" s="131"/>
      <c r="P490" s="131"/>
      <c r="Q490" s="131"/>
      <c r="R490" s="132"/>
      <c r="S490" s="133"/>
      <c r="T490" s="133"/>
      <c r="U490" s="134"/>
      <c r="V490" s="134"/>
      <c r="W490" s="135"/>
      <c r="X490" s="136"/>
      <c r="Y490" s="137"/>
    </row>
    <row r="491" spans="1:25" x14ac:dyDescent="0.2">
      <c r="A491" s="126"/>
      <c r="B491" s="197"/>
      <c r="F491" s="127"/>
      <c r="G491" s="203"/>
      <c r="H491" s="128"/>
      <c r="I491" s="129"/>
      <c r="J491" s="128"/>
      <c r="K491" s="130"/>
      <c r="L491" s="130"/>
      <c r="M491" s="131"/>
      <c r="N491" s="131"/>
      <c r="O491" s="131"/>
      <c r="P491" s="131"/>
      <c r="Q491" s="131"/>
      <c r="R491" s="132"/>
      <c r="S491" s="133"/>
      <c r="T491" s="133"/>
      <c r="U491" s="134"/>
      <c r="V491" s="134"/>
      <c r="W491" s="135"/>
      <c r="X491" s="136"/>
      <c r="Y491" s="137"/>
    </row>
    <row r="492" spans="1:25" x14ac:dyDescent="0.2">
      <c r="A492" s="126"/>
      <c r="B492" s="197"/>
      <c r="F492" s="127"/>
      <c r="G492" s="203"/>
      <c r="H492" s="128"/>
      <c r="I492" s="129"/>
      <c r="J492" s="128"/>
      <c r="K492" s="130"/>
      <c r="L492" s="130"/>
      <c r="M492" s="131"/>
      <c r="N492" s="131"/>
      <c r="O492" s="131"/>
      <c r="P492" s="131"/>
      <c r="Q492" s="131"/>
      <c r="R492" s="132"/>
      <c r="S492" s="133"/>
      <c r="T492" s="133"/>
      <c r="U492" s="134"/>
      <c r="V492" s="134"/>
      <c r="W492" s="135"/>
      <c r="X492" s="136"/>
      <c r="Y492" s="137"/>
    </row>
    <row r="493" spans="1:25" x14ac:dyDescent="0.2">
      <c r="A493" s="126"/>
      <c r="B493" s="197"/>
      <c r="F493" s="127"/>
      <c r="G493" s="203"/>
      <c r="H493" s="128"/>
      <c r="I493" s="129"/>
      <c r="J493" s="128"/>
      <c r="K493" s="130"/>
      <c r="L493" s="130"/>
      <c r="M493" s="131"/>
      <c r="N493" s="131"/>
      <c r="O493" s="131"/>
      <c r="P493" s="131"/>
      <c r="Q493" s="131"/>
      <c r="R493" s="132"/>
      <c r="S493" s="133"/>
      <c r="T493" s="133"/>
      <c r="U493" s="134"/>
      <c r="V493" s="134"/>
      <c r="W493" s="135"/>
      <c r="X493" s="136"/>
      <c r="Y493" s="137"/>
    </row>
    <row r="494" spans="1:25" x14ac:dyDescent="0.2">
      <c r="A494" s="126"/>
      <c r="B494" s="197"/>
      <c r="F494" s="127"/>
      <c r="G494" s="203"/>
      <c r="H494" s="128"/>
      <c r="I494" s="129"/>
      <c r="J494" s="128"/>
      <c r="K494" s="130"/>
      <c r="L494" s="130"/>
      <c r="M494" s="131"/>
      <c r="N494" s="131"/>
      <c r="O494" s="131"/>
      <c r="P494" s="131"/>
      <c r="Q494" s="131"/>
      <c r="R494" s="132"/>
      <c r="S494" s="133"/>
      <c r="T494" s="133"/>
      <c r="U494" s="134"/>
      <c r="V494" s="134"/>
      <c r="W494" s="135"/>
      <c r="X494" s="136"/>
      <c r="Y494" s="137"/>
    </row>
    <row r="495" spans="1:25" x14ac:dyDescent="0.2">
      <c r="A495" s="126"/>
      <c r="B495" s="197"/>
      <c r="F495" s="127"/>
      <c r="G495" s="203"/>
      <c r="H495" s="128"/>
      <c r="I495" s="129"/>
      <c r="J495" s="128"/>
      <c r="K495" s="130"/>
      <c r="L495" s="130"/>
      <c r="M495" s="131"/>
      <c r="N495" s="131"/>
      <c r="O495" s="131"/>
      <c r="P495" s="131"/>
      <c r="Q495" s="131"/>
      <c r="R495" s="132"/>
      <c r="S495" s="133"/>
      <c r="T495" s="133"/>
      <c r="U495" s="134"/>
      <c r="V495" s="134"/>
      <c r="W495" s="135"/>
      <c r="X495" s="136"/>
      <c r="Y495" s="137"/>
    </row>
    <row r="496" spans="1:25" x14ac:dyDescent="0.2">
      <c r="A496" s="126"/>
      <c r="B496" s="197"/>
      <c r="F496" s="127"/>
      <c r="G496" s="203"/>
      <c r="H496" s="128"/>
      <c r="I496" s="129"/>
      <c r="J496" s="128"/>
      <c r="K496" s="130"/>
      <c r="L496" s="130"/>
      <c r="M496" s="131"/>
      <c r="N496" s="131"/>
      <c r="O496" s="131"/>
      <c r="P496" s="131"/>
      <c r="Q496" s="131"/>
      <c r="R496" s="132"/>
      <c r="S496" s="133"/>
      <c r="T496" s="133"/>
      <c r="U496" s="134"/>
      <c r="V496" s="134"/>
      <c r="W496" s="135"/>
      <c r="X496" s="136"/>
      <c r="Y496" s="137"/>
    </row>
    <row r="497" spans="1:25" x14ac:dyDescent="0.2">
      <c r="A497" s="126"/>
      <c r="B497" s="197"/>
      <c r="F497" s="127"/>
      <c r="G497" s="203"/>
      <c r="H497" s="128"/>
      <c r="I497" s="129"/>
      <c r="J497" s="128"/>
      <c r="K497" s="130"/>
      <c r="L497" s="130"/>
      <c r="M497" s="131"/>
      <c r="N497" s="131"/>
      <c r="O497" s="131"/>
      <c r="P497" s="131"/>
      <c r="Q497" s="131"/>
      <c r="R497" s="132"/>
      <c r="S497" s="133"/>
      <c r="T497" s="133"/>
      <c r="U497" s="134"/>
      <c r="V497" s="134"/>
      <c r="W497" s="135"/>
      <c r="X497" s="136"/>
      <c r="Y497" s="137"/>
    </row>
    <row r="498" spans="1:25" x14ac:dyDescent="0.2">
      <c r="A498" s="126"/>
      <c r="B498" s="197"/>
      <c r="F498" s="127"/>
      <c r="G498" s="203"/>
      <c r="H498" s="128"/>
      <c r="I498" s="129"/>
      <c r="J498" s="128"/>
      <c r="K498" s="130"/>
      <c r="L498" s="130"/>
      <c r="M498" s="131"/>
      <c r="N498" s="131"/>
      <c r="O498" s="131"/>
      <c r="P498" s="131"/>
      <c r="Q498" s="131"/>
      <c r="R498" s="132"/>
      <c r="S498" s="133"/>
      <c r="T498" s="133"/>
      <c r="U498" s="134"/>
      <c r="V498" s="134"/>
      <c r="W498" s="135"/>
      <c r="X498" s="136"/>
      <c r="Y498" s="137"/>
    </row>
    <row r="499" spans="1:25" x14ac:dyDescent="0.2">
      <c r="A499" s="126"/>
      <c r="B499" s="197"/>
      <c r="F499" s="127"/>
      <c r="G499" s="203"/>
      <c r="H499" s="128"/>
      <c r="I499" s="129"/>
      <c r="J499" s="128"/>
      <c r="K499" s="130"/>
      <c r="L499" s="130"/>
      <c r="M499" s="131"/>
      <c r="N499" s="131"/>
      <c r="O499" s="131"/>
      <c r="P499" s="131"/>
      <c r="Q499" s="131"/>
      <c r="R499" s="132"/>
      <c r="S499" s="133"/>
      <c r="T499" s="133"/>
      <c r="U499" s="134"/>
      <c r="V499" s="134"/>
      <c r="W499" s="135"/>
      <c r="X499" s="136"/>
      <c r="Y499" s="137"/>
    </row>
    <row r="500" spans="1:25" x14ac:dyDescent="0.2">
      <c r="A500" s="126"/>
      <c r="B500" s="197"/>
      <c r="F500" s="127"/>
      <c r="G500" s="203"/>
      <c r="H500" s="128"/>
      <c r="I500" s="129"/>
      <c r="J500" s="128"/>
      <c r="K500" s="130"/>
      <c r="L500" s="130"/>
      <c r="M500" s="131"/>
      <c r="N500" s="131"/>
      <c r="O500" s="131"/>
      <c r="P500" s="131"/>
      <c r="Q500" s="131"/>
      <c r="R500" s="132"/>
      <c r="S500" s="133"/>
      <c r="T500" s="133"/>
      <c r="U500" s="134"/>
      <c r="V500" s="134"/>
      <c r="W500" s="135"/>
      <c r="X500" s="136"/>
      <c r="Y500" s="137"/>
    </row>
    <row r="501" spans="1:25" x14ac:dyDescent="0.2">
      <c r="A501" s="126"/>
      <c r="B501" s="197"/>
      <c r="F501" s="127"/>
      <c r="G501" s="203"/>
      <c r="H501" s="128"/>
      <c r="I501" s="129"/>
      <c r="J501" s="128"/>
      <c r="K501" s="130"/>
      <c r="L501" s="130"/>
      <c r="M501" s="131"/>
      <c r="N501" s="131"/>
      <c r="O501" s="131"/>
      <c r="P501" s="131"/>
      <c r="Q501" s="131"/>
      <c r="R501" s="132"/>
      <c r="S501" s="133"/>
      <c r="T501" s="133"/>
      <c r="U501" s="134"/>
      <c r="V501" s="134"/>
      <c r="W501" s="135"/>
      <c r="X501" s="136"/>
      <c r="Y501" s="137"/>
    </row>
    <row r="502" spans="1:25" x14ac:dyDescent="0.2">
      <c r="A502" s="126"/>
      <c r="B502" s="197"/>
      <c r="F502" s="127"/>
      <c r="G502" s="203"/>
      <c r="H502" s="128"/>
      <c r="I502" s="129"/>
      <c r="J502" s="128"/>
      <c r="K502" s="130"/>
      <c r="L502" s="130"/>
      <c r="M502" s="131"/>
      <c r="N502" s="131"/>
      <c r="O502" s="131"/>
      <c r="P502" s="131"/>
      <c r="Q502" s="131"/>
      <c r="R502" s="132"/>
      <c r="S502" s="133"/>
      <c r="T502" s="133"/>
      <c r="U502" s="134"/>
      <c r="V502" s="134"/>
      <c r="W502" s="135"/>
      <c r="X502" s="136"/>
      <c r="Y502" s="137"/>
    </row>
    <row r="503" spans="1:25" x14ac:dyDescent="0.2">
      <c r="A503" s="126"/>
      <c r="B503" s="197"/>
      <c r="F503" s="127"/>
      <c r="G503" s="203"/>
      <c r="H503" s="128"/>
      <c r="I503" s="129"/>
      <c r="J503" s="128"/>
      <c r="K503" s="130"/>
      <c r="L503" s="130"/>
      <c r="M503" s="131"/>
      <c r="N503" s="131"/>
      <c r="O503" s="131"/>
      <c r="P503" s="131"/>
      <c r="Q503" s="131"/>
      <c r="R503" s="132"/>
      <c r="S503" s="133"/>
      <c r="T503" s="133"/>
      <c r="U503" s="134"/>
      <c r="V503" s="134"/>
      <c r="W503" s="135"/>
      <c r="X503" s="136"/>
      <c r="Y503" s="137"/>
    </row>
    <row r="504" spans="1:25" x14ac:dyDescent="0.2">
      <c r="A504" s="126"/>
      <c r="B504" s="197"/>
      <c r="F504" s="127"/>
      <c r="G504" s="203"/>
      <c r="H504" s="128"/>
      <c r="I504" s="129"/>
      <c r="J504" s="128"/>
      <c r="K504" s="130"/>
      <c r="L504" s="130"/>
      <c r="M504" s="131"/>
      <c r="N504" s="131"/>
      <c r="O504" s="131"/>
      <c r="P504" s="131"/>
      <c r="Q504" s="131"/>
      <c r="R504" s="132"/>
      <c r="S504" s="133"/>
      <c r="T504" s="133"/>
      <c r="U504" s="134"/>
      <c r="V504" s="134"/>
      <c r="W504" s="135"/>
      <c r="X504" s="136"/>
      <c r="Y504" s="137"/>
    </row>
    <row r="505" spans="1:25" x14ac:dyDescent="0.2">
      <c r="A505" s="126"/>
      <c r="B505" s="197"/>
      <c r="F505" s="127"/>
      <c r="G505" s="203"/>
      <c r="H505" s="128"/>
      <c r="I505" s="129"/>
      <c r="J505" s="128"/>
      <c r="K505" s="130"/>
      <c r="L505" s="130"/>
      <c r="M505" s="131"/>
      <c r="N505" s="131"/>
      <c r="O505" s="131"/>
      <c r="P505" s="131"/>
      <c r="Q505" s="131"/>
      <c r="R505" s="132"/>
      <c r="S505" s="133"/>
      <c r="T505" s="133"/>
      <c r="U505" s="134"/>
      <c r="V505" s="134"/>
      <c r="W505" s="135"/>
      <c r="X505" s="136"/>
      <c r="Y505" s="137"/>
    </row>
    <row r="506" spans="1:25" x14ac:dyDescent="0.2">
      <c r="A506" s="126"/>
      <c r="B506" s="197"/>
      <c r="F506" s="127"/>
      <c r="G506" s="203"/>
      <c r="H506" s="128"/>
      <c r="I506" s="129"/>
      <c r="J506" s="128"/>
      <c r="K506" s="130"/>
      <c r="L506" s="130"/>
      <c r="M506" s="131"/>
      <c r="N506" s="131"/>
      <c r="O506" s="131"/>
      <c r="P506" s="131"/>
      <c r="Q506" s="131"/>
      <c r="R506" s="132"/>
      <c r="S506" s="133"/>
      <c r="T506" s="133"/>
      <c r="U506" s="134"/>
      <c r="V506" s="134"/>
      <c r="W506" s="135"/>
      <c r="X506" s="136"/>
      <c r="Y506" s="137"/>
    </row>
    <row r="507" spans="1:25" x14ac:dyDescent="0.2">
      <c r="A507" s="126"/>
      <c r="B507" s="197"/>
      <c r="F507" s="127"/>
      <c r="G507" s="203"/>
      <c r="H507" s="128"/>
      <c r="I507" s="129"/>
      <c r="J507" s="128"/>
      <c r="K507" s="130"/>
      <c r="L507" s="130"/>
      <c r="M507" s="131"/>
      <c r="N507" s="131"/>
      <c r="O507" s="131"/>
      <c r="P507" s="131"/>
      <c r="Q507" s="131"/>
      <c r="R507" s="132"/>
      <c r="S507" s="133"/>
      <c r="T507" s="133"/>
      <c r="U507" s="134"/>
      <c r="V507" s="134"/>
      <c r="W507" s="135"/>
      <c r="X507" s="136"/>
      <c r="Y507" s="137"/>
    </row>
    <row r="508" spans="1:25" x14ac:dyDescent="0.2">
      <c r="A508" s="126"/>
      <c r="B508" s="197"/>
      <c r="F508" s="127"/>
      <c r="G508" s="203"/>
      <c r="H508" s="128"/>
      <c r="I508" s="129"/>
      <c r="J508" s="128"/>
      <c r="K508" s="130"/>
      <c r="L508" s="130"/>
      <c r="M508" s="131"/>
      <c r="N508" s="131"/>
      <c r="O508" s="131"/>
      <c r="P508" s="131"/>
      <c r="Q508" s="131"/>
      <c r="R508" s="132"/>
      <c r="S508" s="133"/>
      <c r="T508" s="133"/>
      <c r="U508" s="134"/>
      <c r="V508" s="134"/>
      <c r="W508" s="135"/>
      <c r="X508" s="136"/>
      <c r="Y508" s="137"/>
    </row>
    <row r="509" spans="1:25" x14ac:dyDescent="0.2">
      <c r="A509" s="126"/>
      <c r="B509" s="197"/>
      <c r="F509" s="127"/>
      <c r="G509" s="203"/>
      <c r="H509" s="128"/>
      <c r="I509" s="129"/>
      <c r="J509" s="128"/>
      <c r="K509" s="130"/>
      <c r="L509" s="130"/>
      <c r="M509" s="131"/>
      <c r="N509" s="131"/>
      <c r="O509" s="131"/>
      <c r="P509" s="131"/>
      <c r="Q509" s="131"/>
      <c r="R509" s="132"/>
      <c r="S509" s="133"/>
      <c r="T509" s="133"/>
      <c r="U509" s="134"/>
      <c r="V509" s="134"/>
      <c r="W509" s="135"/>
      <c r="X509" s="136"/>
      <c r="Y509" s="137"/>
    </row>
    <row r="510" spans="1:25" x14ac:dyDescent="0.2">
      <c r="A510" s="126"/>
      <c r="B510" s="197"/>
      <c r="F510" s="127"/>
      <c r="G510" s="203"/>
      <c r="H510" s="128"/>
      <c r="I510" s="129"/>
      <c r="J510" s="128"/>
      <c r="K510" s="130"/>
      <c r="L510" s="130"/>
      <c r="M510" s="131"/>
      <c r="N510" s="131"/>
      <c r="O510" s="131"/>
      <c r="P510" s="131"/>
      <c r="Q510" s="131"/>
      <c r="R510" s="132"/>
      <c r="S510" s="133"/>
      <c r="T510" s="133"/>
      <c r="U510" s="134"/>
      <c r="V510" s="134"/>
      <c r="W510" s="135"/>
      <c r="X510" s="136"/>
      <c r="Y510" s="137"/>
    </row>
    <row r="511" spans="1:25" x14ac:dyDescent="0.2">
      <c r="A511" s="126"/>
      <c r="B511" s="197"/>
      <c r="F511" s="127"/>
      <c r="G511" s="203"/>
      <c r="H511" s="128"/>
      <c r="I511" s="129"/>
      <c r="J511" s="128"/>
      <c r="K511" s="130"/>
      <c r="L511" s="130"/>
      <c r="M511" s="131"/>
      <c r="N511" s="131"/>
      <c r="O511" s="131"/>
      <c r="P511" s="131"/>
      <c r="Q511" s="131"/>
      <c r="R511" s="132"/>
      <c r="S511" s="133"/>
      <c r="T511" s="133"/>
      <c r="U511" s="134"/>
      <c r="V511" s="134"/>
      <c r="W511" s="135"/>
      <c r="X511" s="136"/>
      <c r="Y511" s="137"/>
    </row>
    <row r="512" spans="1:25" x14ac:dyDescent="0.2">
      <c r="A512" s="126"/>
      <c r="B512" s="197"/>
      <c r="F512" s="127"/>
      <c r="G512" s="203"/>
      <c r="H512" s="128"/>
      <c r="I512" s="129"/>
      <c r="J512" s="128"/>
      <c r="K512" s="130"/>
      <c r="L512" s="130"/>
      <c r="M512" s="131"/>
      <c r="N512" s="131"/>
      <c r="O512" s="131"/>
      <c r="P512" s="131"/>
      <c r="Q512" s="131"/>
      <c r="R512" s="132"/>
      <c r="S512" s="133"/>
      <c r="T512" s="133"/>
      <c r="U512" s="134"/>
      <c r="V512" s="134"/>
      <c r="W512" s="135"/>
      <c r="X512" s="136"/>
      <c r="Y512" s="137"/>
    </row>
    <row r="513" spans="1:25" x14ac:dyDescent="0.2">
      <c r="A513" s="126"/>
      <c r="B513" s="197"/>
      <c r="F513" s="127"/>
      <c r="G513" s="203"/>
      <c r="H513" s="128"/>
      <c r="I513" s="129"/>
      <c r="J513" s="128"/>
      <c r="K513" s="130"/>
      <c r="L513" s="130"/>
      <c r="M513" s="131"/>
      <c r="N513" s="131"/>
      <c r="O513" s="131"/>
      <c r="P513" s="131"/>
      <c r="Q513" s="131"/>
      <c r="R513" s="132"/>
      <c r="S513" s="133"/>
      <c r="T513" s="133"/>
      <c r="U513" s="134"/>
      <c r="V513" s="134"/>
      <c r="W513" s="135"/>
      <c r="X513" s="136"/>
      <c r="Y513" s="137"/>
    </row>
    <row r="514" spans="1:25" x14ac:dyDescent="0.2">
      <c r="A514" s="126"/>
      <c r="B514" s="197"/>
      <c r="F514" s="127"/>
      <c r="G514" s="203"/>
      <c r="H514" s="128"/>
      <c r="I514" s="129"/>
      <c r="J514" s="128"/>
      <c r="K514" s="130"/>
      <c r="L514" s="130"/>
      <c r="M514" s="131"/>
      <c r="N514" s="131"/>
      <c r="O514" s="131"/>
      <c r="P514" s="131"/>
      <c r="Q514" s="131"/>
      <c r="R514" s="132"/>
      <c r="S514" s="133"/>
      <c r="T514" s="133"/>
      <c r="U514" s="134"/>
      <c r="V514" s="134"/>
      <c r="W514" s="135"/>
      <c r="X514" s="136"/>
      <c r="Y514" s="137"/>
    </row>
    <row r="515" spans="1:25" x14ac:dyDescent="0.2">
      <c r="A515" s="126"/>
      <c r="B515" s="197"/>
      <c r="F515" s="127"/>
      <c r="G515" s="203"/>
      <c r="H515" s="128"/>
      <c r="I515" s="129"/>
      <c r="J515" s="128"/>
      <c r="K515" s="130"/>
      <c r="L515" s="130"/>
      <c r="M515" s="131"/>
      <c r="N515" s="131"/>
      <c r="O515" s="131"/>
      <c r="P515" s="131"/>
      <c r="Q515" s="131"/>
      <c r="R515" s="132"/>
      <c r="S515" s="133"/>
      <c r="T515" s="133"/>
      <c r="U515" s="134"/>
      <c r="V515" s="134"/>
      <c r="W515" s="135"/>
      <c r="X515" s="136"/>
      <c r="Y515" s="137"/>
    </row>
    <row r="516" spans="1:25" x14ac:dyDescent="0.2">
      <c r="A516" s="126"/>
      <c r="B516" s="197"/>
      <c r="F516" s="127"/>
      <c r="G516" s="203"/>
      <c r="H516" s="128"/>
      <c r="I516" s="129"/>
      <c r="J516" s="128"/>
      <c r="K516" s="130"/>
      <c r="L516" s="130"/>
      <c r="M516" s="131"/>
      <c r="N516" s="131"/>
      <c r="O516" s="131"/>
      <c r="P516" s="131"/>
      <c r="Q516" s="131"/>
      <c r="R516" s="132"/>
      <c r="S516" s="133"/>
      <c r="T516" s="133"/>
      <c r="U516" s="134"/>
      <c r="V516" s="134"/>
      <c r="W516" s="135"/>
      <c r="X516" s="136"/>
      <c r="Y516" s="137"/>
    </row>
    <row r="517" spans="1:25" x14ac:dyDescent="0.2">
      <c r="A517" s="126"/>
      <c r="B517" s="197"/>
      <c r="F517" s="127"/>
      <c r="G517" s="203"/>
      <c r="H517" s="128"/>
      <c r="I517" s="129"/>
      <c r="J517" s="128"/>
      <c r="K517" s="130"/>
      <c r="L517" s="130"/>
      <c r="M517" s="131"/>
      <c r="N517" s="131"/>
      <c r="O517" s="131"/>
      <c r="P517" s="131"/>
      <c r="Q517" s="131"/>
      <c r="R517" s="132"/>
      <c r="S517" s="133"/>
      <c r="T517" s="133"/>
      <c r="U517" s="134"/>
      <c r="V517" s="134"/>
      <c r="W517" s="135"/>
      <c r="X517" s="136"/>
      <c r="Y517" s="137"/>
    </row>
    <row r="518" spans="1:25" x14ac:dyDescent="0.2">
      <c r="A518" s="126"/>
      <c r="B518" s="197"/>
      <c r="F518" s="127"/>
      <c r="G518" s="203"/>
      <c r="H518" s="128"/>
      <c r="I518" s="129"/>
      <c r="J518" s="128"/>
      <c r="K518" s="130"/>
      <c r="L518" s="130"/>
      <c r="M518" s="131"/>
      <c r="N518" s="131"/>
      <c r="O518" s="131"/>
      <c r="P518" s="131"/>
      <c r="Q518" s="131"/>
      <c r="R518" s="132"/>
      <c r="S518" s="133"/>
      <c r="T518" s="133"/>
      <c r="U518" s="134"/>
      <c r="V518" s="134"/>
      <c r="W518" s="135"/>
      <c r="X518" s="136"/>
      <c r="Y518" s="137"/>
    </row>
    <row r="519" spans="1:25" x14ac:dyDescent="0.2">
      <c r="A519" s="126"/>
      <c r="B519" s="197"/>
      <c r="F519" s="127"/>
      <c r="G519" s="203"/>
      <c r="H519" s="128"/>
      <c r="I519" s="129"/>
      <c r="J519" s="128"/>
      <c r="K519" s="130"/>
      <c r="L519" s="130"/>
      <c r="M519" s="131"/>
      <c r="N519" s="131"/>
      <c r="O519" s="131"/>
      <c r="P519" s="131"/>
      <c r="Q519" s="131"/>
      <c r="R519" s="132"/>
      <c r="S519" s="133"/>
      <c r="T519" s="133"/>
      <c r="U519" s="134"/>
      <c r="V519" s="134"/>
      <c r="W519" s="135"/>
      <c r="X519" s="136"/>
      <c r="Y519" s="137"/>
    </row>
    <row r="520" spans="1:25" x14ac:dyDescent="0.2">
      <c r="A520" s="126"/>
      <c r="B520" s="197"/>
      <c r="F520" s="127"/>
      <c r="G520" s="203"/>
      <c r="H520" s="128"/>
      <c r="I520" s="129"/>
      <c r="J520" s="128"/>
      <c r="K520" s="130"/>
      <c r="L520" s="130"/>
      <c r="M520" s="131"/>
      <c r="N520" s="131"/>
      <c r="O520" s="131"/>
      <c r="P520" s="131"/>
      <c r="Q520" s="131"/>
      <c r="R520" s="132"/>
      <c r="S520" s="133"/>
      <c r="T520" s="133"/>
      <c r="U520" s="134"/>
      <c r="V520" s="134"/>
      <c r="W520" s="135"/>
      <c r="X520" s="136"/>
      <c r="Y520" s="137"/>
    </row>
    <row r="521" spans="1:25" x14ac:dyDescent="0.2">
      <c r="A521" s="126"/>
      <c r="B521" s="197"/>
      <c r="F521" s="127"/>
      <c r="G521" s="203"/>
      <c r="H521" s="128"/>
      <c r="I521" s="129"/>
      <c r="J521" s="128"/>
      <c r="K521" s="130"/>
      <c r="L521" s="130"/>
      <c r="M521" s="131"/>
      <c r="N521" s="131"/>
      <c r="O521" s="131"/>
      <c r="P521" s="131"/>
      <c r="Q521" s="131"/>
      <c r="R521" s="132"/>
      <c r="S521" s="133"/>
      <c r="T521" s="133"/>
      <c r="U521" s="134"/>
      <c r="V521" s="134"/>
      <c r="W521" s="135"/>
      <c r="X521" s="136"/>
      <c r="Y521" s="137"/>
    </row>
    <row r="522" spans="1:25" x14ac:dyDescent="0.2">
      <c r="A522" s="126"/>
      <c r="B522" s="197"/>
      <c r="F522" s="127"/>
      <c r="G522" s="203"/>
      <c r="H522" s="128"/>
      <c r="I522" s="129"/>
      <c r="J522" s="128"/>
      <c r="K522" s="130"/>
      <c r="L522" s="130"/>
      <c r="M522" s="131"/>
      <c r="N522" s="131"/>
      <c r="O522" s="131"/>
      <c r="P522" s="131"/>
      <c r="Q522" s="131"/>
      <c r="R522" s="132"/>
      <c r="S522" s="133"/>
      <c r="T522" s="133"/>
      <c r="U522" s="134"/>
      <c r="V522" s="134"/>
      <c r="W522" s="135"/>
      <c r="X522" s="136"/>
      <c r="Y522" s="137"/>
    </row>
    <row r="523" spans="1:25" x14ac:dyDescent="0.2">
      <c r="A523" s="126"/>
      <c r="B523" s="197"/>
      <c r="F523" s="127"/>
      <c r="G523" s="203"/>
      <c r="H523" s="128"/>
      <c r="I523" s="129"/>
      <c r="J523" s="128"/>
      <c r="K523" s="130"/>
      <c r="L523" s="130"/>
      <c r="M523" s="131"/>
      <c r="N523" s="131"/>
      <c r="O523" s="131"/>
      <c r="P523" s="131"/>
      <c r="Q523" s="131"/>
      <c r="R523" s="132"/>
      <c r="S523" s="133"/>
      <c r="T523" s="133"/>
      <c r="U523" s="134"/>
      <c r="V523" s="134"/>
      <c r="W523" s="135"/>
      <c r="X523" s="136"/>
      <c r="Y523" s="137"/>
    </row>
    <row r="524" spans="1:25" x14ac:dyDescent="0.2">
      <c r="A524" s="126"/>
      <c r="B524" s="197"/>
      <c r="F524" s="127"/>
      <c r="G524" s="203"/>
      <c r="H524" s="128"/>
      <c r="I524" s="129"/>
      <c r="J524" s="128"/>
      <c r="K524" s="130"/>
      <c r="L524" s="130"/>
      <c r="M524" s="131"/>
      <c r="N524" s="131"/>
      <c r="O524" s="131"/>
      <c r="P524" s="131"/>
      <c r="Q524" s="131"/>
      <c r="R524" s="132"/>
      <c r="S524" s="133"/>
      <c r="T524" s="133"/>
      <c r="U524" s="134"/>
      <c r="V524" s="134"/>
      <c r="W524" s="135"/>
      <c r="X524" s="136"/>
      <c r="Y524" s="137"/>
    </row>
    <row r="525" spans="1:25" x14ac:dyDescent="0.2">
      <c r="A525" s="126"/>
      <c r="B525" s="197"/>
      <c r="F525" s="127"/>
      <c r="G525" s="203"/>
      <c r="H525" s="128"/>
      <c r="I525" s="129"/>
      <c r="J525" s="128"/>
      <c r="K525" s="130"/>
      <c r="L525" s="130"/>
      <c r="M525" s="131"/>
      <c r="N525" s="131"/>
      <c r="O525" s="131"/>
      <c r="P525" s="131"/>
      <c r="Q525" s="131"/>
      <c r="R525" s="132"/>
      <c r="S525" s="133"/>
      <c r="T525" s="133"/>
      <c r="U525" s="134"/>
      <c r="V525" s="134"/>
      <c r="W525" s="135"/>
      <c r="X525" s="136"/>
      <c r="Y525" s="137"/>
    </row>
    <row r="526" spans="1:25" x14ac:dyDescent="0.2">
      <c r="A526" s="126"/>
      <c r="B526" s="197"/>
      <c r="F526" s="127"/>
      <c r="G526" s="203"/>
      <c r="H526" s="128"/>
      <c r="I526" s="129"/>
      <c r="J526" s="128"/>
      <c r="K526" s="130"/>
      <c r="L526" s="130"/>
      <c r="M526" s="131"/>
      <c r="N526" s="131"/>
      <c r="O526" s="131"/>
      <c r="P526" s="131"/>
      <c r="Q526" s="131"/>
      <c r="R526" s="132"/>
      <c r="S526" s="133"/>
      <c r="T526" s="133"/>
      <c r="U526" s="134"/>
      <c r="V526" s="134"/>
      <c r="W526" s="135"/>
      <c r="X526" s="136"/>
      <c r="Y526" s="137"/>
    </row>
    <row r="527" spans="1:25" x14ac:dyDescent="0.2">
      <c r="A527" s="126"/>
      <c r="B527" s="197"/>
      <c r="F527" s="127"/>
      <c r="G527" s="203"/>
      <c r="H527" s="128"/>
      <c r="I527" s="129"/>
      <c r="J527" s="128"/>
      <c r="K527" s="130"/>
      <c r="L527" s="130"/>
      <c r="M527" s="131"/>
      <c r="N527" s="131"/>
      <c r="O527" s="131"/>
      <c r="P527" s="131"/>
      <c r="Q527" s="131"/>
      <c r="R527" s="132"/>
      <c r="S527" s="133"/>
      <c r="T527" s="133"/>
      <c r="U527" s="134"/>
      <c r="V527" s="134"/>
      <c r="W527" s="135"/>
      <c r="X527" s="136"/>
      <c r="Y527" s="137"/>
    </row>
    <row r="528" spans="1:25" x14ac:dyDescent="0.2">
      <c r="A528" s="126"/>
      <c r="B528" s="197"/>
      <c r="F528" s="127"/>
      <c r="G528" s="203"/>
      <c r="H528" s="128"/>
      <c r="I528" s="129"/>
      <c r="J528" s="128"/>
      <c r="K528" s="130"/>
      <c r="L528" s="130"/>
      <c r="M528" s="131"/>
      <c r="N528" s="131"/>
      <c r="O528" s="131"/>
      <c r="P528" s="131"/>
      <c r="Q528" s="131"/>
      <c r="R528" s="132"/>
      <c r="S528" s="133"/>
      <c r="T528" s="133"/>
      <c r="U528" s="134"/>
      <c r="V528" s="134"/>
      <c r="W528" s="135"/>
      <c r="X528" s="136"/>
      <c r="Y528" s="137"/>
    </row>
    <row r="529" spans="1:25" x14ac:dyDescent="0.2">
      <c r="A529" s="126"/>
      <c r="B529" s="197"/>
      <c r="F529" s="127"/>
      <c r="G529" s="203"/>
      <c r="H529" s="128"/>
      <c r="I529" s="129"/>
      <c r="J529" s="128"/>
      <c r="K529" s="130"/>
      <c r="L529" s="130"/>
      <c r="M529" s="131"/>
      <c r="N529" s="131"/>
      <c r="O529" s="131"/>
      <c r="P529" s="131"/>
      <c r="Q529" s="131"/>
      <c r="R529" s="132"/>
      <c r="S529" s="133"/>
      <c r="T529" s="133"/>
      <c r="U529" s="134"/>
      <c r="V529" s="134"/>
      <c r="W529" s="135"/>
      <c r="X529" s="136"/>
      <c r="Y529" s="137"/>
    </row>
    <row r="530" spans="1:25" x14ac:dyDescent="0.2">
      <c r="A530" s="126"/>
      <c r="B530" s="197"/>
      <c r="F530" s="127"/>
      <c r="G530" s="203"/>
      <c r="H530" s="128"/>
      <c r="I530" s="129"/>
      <c r="J530" s="128"/>
      <c r="K530" s="130"/>
      <c r="L530" s="130"/>
      <c r="M530" s="131"/>
      <c r="N530" s="131"/>
      <c r="O530" s="131"/>
      <c r="P530" s="131"/>
      <c r="Q530" s="131"/>
      <c r="R530" s="132"/>
      <c r="S530" s="133"/>
      <c r="T530" s="133"/>
      <c r="U530" s="134"/>
      <c r="V530" s="134"/>
      <c r="W530" s="135"/>
      <c r="X530" s="136"/>
      <c r="Y530" s="137"/>
    </row>
    <row r="531" spans="1:25" x14ac:dyDescent="0.2">
      <c r="A531" s="126"/>
      <c r="B531" s="197"/>
      <c r="F531" s="127"/>
      <c r="G531" s="203"/>
      <c r="H531" s="128"/>
      <c r="I531" s="129"/>
      <c r="J531" s="128"/>
      <c r="K531" s="130"/>
      <c r="L531" s="130"/>
      <c r="M531" s="131"/>
      <c r="N531" s="131"/>
      <c r="O531" s="131"/>
      <c r="P531" s="131"/>
      <c r="Q531" s="131"/>
      <c r="R531" s="132"/>
      <c r="S531" s="133"/>
      <c r="T531" s="133"/>
      <c r="U531" s="134"/>
      <c r="V531" s="134"/>
      <c r="W531" s="135"/>
      <c r="X531" s="136"/>
      <c r="Y531" s="137"/>
    </row>
    <row r="532" spans="1:25" x14ac:dyDescent="0.2">
      <c r="A532" s="126"/>
      <c r="B532" s="197"/>
      <c r="F532" s="127"/>
      <c r="G532" s="203"/>
      <c r="H532" s="128"/>
      <c r="I532" s="129"/>
      <c r="J532" s="128"/>
      <c r="K532" s="130"/>
      <c r="L532" s="130"/>
      <c r="M532" s="131"/>
      <c r="N532" s="131"/>
      <c r="O532" s="131"/>
      <c r="P532" s="131"/>
      <c r="Q532" s="131"/>
      <c r="R532" s="132"/>
      <c r="S532" s="133"/>
      <c r="T532" s="133"/>
      <c r="U532" s="134"/>
      <c r="V532" s="134"/>
      <c r="W532" s="135"/>
      <c r="X532" s="136"/>
      <c r="Y532" s="137"/>
    </row>
    <row r="533" spans="1:25" x14ac:dyDescent="0.2">
      <c r="A533" s="126"/>
      <c r="B533" s="197"/>
      <c r="F533" s="127"/>
      <c r="G533" s="203"/>
      <c r="H533" s="128"/>
      <c r="I533" s="129"/>
      <c r="J533" s="128"/>
      <c r="K533" s="130"/>
      <c r="L533" s="130"/>
      <c r="M533" s="131"/>
      <c r="N533" s="131"/>
      <c r="O533" s="131"/>
      <c r="P533" s="131"/>
      <c r="Q533" s="131"/>
      <c r="R533" s="132"/>
      <c r="S533" s="133"/>
      <c r="T533" s="133"/>
      <c r="U533" s="134"/>
      <c r="V533" s="134"/>
      <c r="W533" s="135"/>
      <c r="X533" s="136"/>
      <c r="Y533" s="137"/>
    </row>
    <row r="534" spans="1:25" x14ac:dyDescent="0.2">
      <c r="A534" s="126"/>
      <c r="B534" s="197"/>
      <c r="F534" s="127"/>
      <c r="G534" s="203"/>
      <c r="H534" s="128"/>
      <c r="I534" s="129"/>
      <c r="J534" s="128"/>
      <c r="K534" s="130"/>
      <c r="L534" s="130"/>
      <c r="M534" s="131"/>
      <c r="N534" s="131"/>
      <c r="O534" s="131"/>
      <c r="P534" s="131"/>
      <c r="Q534" s="131"/>
      <c r="R534" s="132"/>
      <c r="S534" s="133"/>
      <c r="T534" s="133"/>
      <c r="U534" s="134"/>
      <c r="V534" s="134"/>
      <c r="W534" s="135"/>
      <c r="X534" s="136"/>
      <c r="Y534" s="137"/>
    </row>
    <row r="535" spans="1:25" x14ac:dyDescent="0.2">
      <c r="A535" s="126"/>
      <c r="B535" s="197"/>
      <c r="F535" s="127"/>
      <c r="G535" s="203"/>
      <c r="H535" s="128"/>
      <c r="I535" s="129"/>
      <c r="J535" s="128"/>
      <c r="K535" s="130"/>
      <c r="L535" s="130"/>
      <c r="M535" s="131"/>
      <c r="N535" s="131"/>
      <c r="O535" s="131"/>
      <c r="P535" s="131"/>
      <c r="Q535" s="131"/>
      <c r="R535" s="132"/>
      <c r="S535" s="133"/>
      <c r="T535" s="133"/>
      <c r="U535" s="134"/>
      <c r="V535" s="134"/>
      <c r="W535" s="135"/>
      <c r="X535" s="136"/>
      <c r="Y535" s="137"/>
    </row>
    <row r="536" spans="1:25" x14ac:dyDescent="0.2">
      <c r="A536" s="126"/>
      <c r="B536" s="197"/>
      <c r="F536" s="127"/>
      <c r="G536" s="203"/>
      <c r="H536" s="128"/>
      <c r="I536" s="129"/>
      <c r="J536" s="128"/>
      <c r="K536" s="130"/>
      <c r="L536" s="130"/>
      <c r="M536" s="131"/>
      <c r="N536" s="131"/>
      <c r="O536" s="131"/>
      <c r="P536" s="131"/>
      <c r="Q536" s="131"/>
      <c r="R536" s="132"/>
      <c r="S536" s="133"/>
      <c r="T536" s="133"/>
      <c r="U536" s="134"/>
      <c r="V536" s="134"/>
      <c r="W536" s="135"/>
      <c r="X536" s="136"/>
      <c r="Y536" s="137"/>
    </row>
    <row r="537" spans="1:25" x14ac:dyDescent="0.2">
      <c r="A537" s="126"/>
      <c r="B537" s="197"/>
      <c r="F537" s="127"/>
      <c r="G537" s="203"/>
      <c r="H537" s="128"/>
      <c r="I537" s="129"/>
      <c r="J537" s="128"/>
      <c r="K537" s="130"/>
      <c r="L537" s="130"/>
      <c r="M537" s="131"/>
      <c r="N537" s="131"/>
      <c r="O537" s="131"/>
      <c r="P537" s="131"/>
      <c r="Q537" s="131"/>
      <c r="R537" s="132"/>
      <c r="S537" s="133"/>
      <c r="T537" s="133"/>
      <c r="U537" s="134"/>
      <c r="V537" s="134"/>
      <c r="W537" s="135"/>
      <c r="X537" s="136"/>
      <c r="Y537" s="137"/>
    </row>
    <row r="538" spans="1:25" x14ac:dyDescent="0.2">
      <c r="A538" s="126"/>
      <c r="B538" s="197"/>
      <c r="F538" s="127"/>
      <c r="G538" s="203"/>
      <c r="H538" s="128"/>
      <c r="I538" s="129"/>
      <c r="J538" s="128"/>
      <c r="K538" s="130"/>
      <c r="L538" s="130"/>
      <c r="M538" s="131"/>
      <c r="N538" s="131"/>
      <c r="O538" s="131"/>
      <c r="P538" s="131"/>
      <c r="Q538" s="131"/>
      <c r="R538" s="132"/>
      <c r="S538" s="133"/>
      <c r="T538" s="133"/>
      <c r="U538" s="134"/>
      <c r="V538" s="134"/>
      <c r="W538" s="135"/>
      <c r="X538" s="136"/>
      <c r="Y538" s="137"/>
    </row>
    <row r="539" spans="1:25" x14ac:dyDescent="0.2">
      <c r="A539" s="126"/>
      <c r="B539" s="197"/>
      <c r="F539" s="127"/>
      <c r="G539" s="203"/>
      <c r="H539" s="128"/>
      <c r="I539" s="129"/>
      <c r="J539" s="128"/>
      <c r="K539" s="130"/>
      <c r="L539" s="130"/>
      <c r="M539" s="131"/>
      <c r="N539" s="131"/>
      <c r="O539" s="131"/>
      <c r="P539" s="131"/>
      <c r="Q539" s="131"/>
      <c r="R539" s="132"/>
      <c r="S539" s="133"/>
      <c r="T539" s="133"/>
      <c r="U539" s="134"/>
      <c r="V539" s="134"/>
      <c r="W539" s="135"/>
      <c r="X539" s="136"/>
      <c r="Y539" s="137"/>
    </row>
    <row r="540" spans="1:25" x14ac:dyDescent="0.2">
      <c r="A540" s="126"/>
      <c r="B540" s="197"/>
      <c r="F540" s="127"/>
      <c r="G540" s="203"/>
      <c r="H540" s="128"/>
      <c r="I540" s="129"/>
      <c r="J540" s="128"/>
      <c r="K540" s="130"/>
      <c r="L540" s="130"/>
      <c r="M540" s="131"/>
      <c r="N540" s="131"/>
      <c r="O540" s="131"/>
      <c r="P540" s="131"/>
      <c r="Q540" s="131"/>
      <c r="R540" s="132"/>
      <c r="S540" s="133"/>
      <c r="T540" s="133"/>
      <c r="U540" s="134"/>
      <c r="V540" s="134"/>
      <c r="W540" s="135"/>
      <c r="X540" s="136"/>
      <c r="Y540" s="137"/>
    </row>
    <row r="541" spans="1:25" x14ac:dyDescent="0.2">
      <c r="A541" s="126"/>
      <c r="B541" s="197"/>
      <c r="F541" s="127"/>
      <c r="G541" s="203"/>
      <c r="H541" s="128"/>
      <c r="I541" s="129"/>
      <c r="J541" s="128"/>
      <c r="K541" s="130"/>
      <c r="L541" s="130"/>
      <c r="M541" s="131"/>
      <c r="N541" s="131"/>
      <c r="O541" s="131"/>
      <c r="P541" s="131"/>
      <c r="Q541" s="131"/>
      <c r="R541" s="132"/>
      <c r="S541" s="133"/>
      <c r="T541" s="133"/>
      <c r="U541" s="134"/>
      <c r="V541" s="134"/>
      <c r="W541" s="135"/>
      <c r="X541" s="136"/>
      <c r="Y541" s="137"/>
    </row>
    <row r="542" spans="1:25" x14ac:dyDescent="0.2">
      <c r="A542" s="126"/>
      <c r="B542" s="197"/>
      <c r="F542" s="127"/>
      <c r="G542" s="203"/>
      <c r="H542" s="128"/>
      <c r="I542" s="129"/>
      <c r="J542" s="128"/>
      <c r="K542" s="130"/>
      <c r="L542" s="130"/>
      <c r="M542" s="131"/>
      <c r="N542" s="131"/>
      <c r="O542" s="131"/>
      <c r="P542" s="131"/>
      <c r="Q542" s="131"/>
      <c r="R542" s="132"/>
      <c r="S542" s="133"/>
      <c r="T542" s="133"/>
      <c r="U542" s="134"/>
      <c r="V542" s="134"/>
      <c r="W542" s="135"/>
      <c r="X542" s="136"/>
      <c r="Y542" s="137"/>
    </row>
    <row r="543" spans="1:25" x14ac:dyDescent="0.2">
      <c r="A543" s="126"/>
      <c r="B543" s="197"/>
      <c r="F543" s="127"/>
      <c r="G543" s="203"/>
      <c r="H543" s="128"/>
      <c r="I543" s="129"/>
      <c r="J543" s="128"/>
      <c r="K543" s="130"/>
      <c r="L543" s="130"/>
      <c r="M543" s="131"/>
      <c r="N543" s="131"/>
      <c r="O543" s="131"/>
      <c r="P543" s="131"/>
      <c r="Q543" s="131"/>
      <c r="R543" s="132"/>
      <c r="S543" s="133"/>
      <c r="T543" s="133"/>
      <c r="U543" s="134"/>
      <c r="V543" s="134"/>
      <c r="W543" s="135"/>
      <c r="X543" s="136"/>
      <c r="Y543" s="137"/>
    </row>
    <row r="544" spans="1:25" x14ac:dyDescent="0.2">
      <c r="A544" s="126"/>
      <c r="B544" s="197"/>
      <c r="F544" s="127"/>
      <c r="G544" s="203"/>
      <c r="H544" s="128"/>
      <c r="I544" s="129"/>
      <c r="J544" s="128"/>
      <c r="K544" s="130"/>
      <c r="L544" s="130"/>
      <c r="M544" s="131"/>
      <c r="N544" s="131"/>
      <c r="O544" s="131"/>
      <c r="P544" s="131"/>
      <c r="Q544" s="131"/>
      <c r="R544" s="132"/>
      <c r="S544" s="133"/>
      <c r="T544" s="133"/>
      <c r="U544" s="134"/>
      <c r="V544" s="134"/>
      <c r="W544" s="135"/>
      <c r="X544" s="136"/>
      <c r="Y544" s="137"/>
    </row>
    <row r="545" spans="1:25" x14ac:dyDescent="0.2">
      <c r="A545" s="126"/>
      <c r="B545" s="197"/>
      <c r="F545" s="127"/>
      <c r="G545" s="203"/>
      <c r="H545" s="128"/>
      <c r="I545" s="129"/>
      <c r="J545" s="128"/>
      <c r="K545" s="130"/>
      <c r="L545" s="130"/>
      <c r="M545" s="131"/>
      <c r="N545" s="131"/>
      <c r="O545" s="131"/>
      <c r="P545" s="131"/>
      <c r="Q545" s="131"/>
      <c r="R545" s="132"/>
      <c r="S545" s="133"/>
      <c r="T545" s="133"/>
      <c r="U545" s="134"/>
      <c r="V545" s="134"/>
      <c r="W545" s="135"/>
      <c r="X545" s="136"/>
      <c r="Y545" s="137"/>
    </row>
    <row r="546" spans="1:25" x14ac:dyDescent="0.2">
      <c r="A546" s="126"/>
      <c r="B546" s="197"/>
      <c r="F546" s="127"/>
      <c r="G546" s="203"/>
      <c r="H546" s="128"/>
      <c r="I546" s="129"/>
      <c r="J546" s="128"/>
      <c r="K546" s="130"/>
      <c r="L546" s="130"/>
      <c r="M546" s="131"/>
      <c r="N546" s="131"/>
      <c r="O546" s="131"/>
      <c r="P546" s="131"/>
      <c r="Q546" s="131"/>
      <c r="R546" s="132"/>
      <c r="S546" s="133"/>
      <c r="T546" s="133"/>
      <c r="U546" s="134"/>
      <c r="V546" s="134"/>
      <c r="W546" s="135"/>
      <c r="X546" s="136"/>
      <c r="Y546" s="137"/>
    </row>
    <row r="547" spans="1:25" x14ac:dyDescent="0.2">
      <c r="A547" s="126"/>
      <c r="B547" s="197"/>
      <c r="F547" s="127"/>
      <c r="G547" s="203"/>
      <c r="H547" s="128"/>
      <c r="I547" s="129"/>
      <c r="J547" s="128"/>
      <c r="K547" s="130"/>
      <c r="L547" s="130"/>
      <c r="M547" s="131"/>
      <c r="N547" s="131"/>
      <c r="O547" s="131"/>
      <c r="P547" s="131"/>
      <c r="Q547" s="131"/>
      <c r="R547" s="132"/>
      <c r="S547" s="133"/>
      <c r="T547" s="133"/>
      <c r="U547" s="134"/>
      <c r="V547" s="134"/>
      <c r="W547" s="135"/>
      <c r="X547" s="136"/>
      <c r="Y547" s="137"/>
    </row>
    <row r="548" spans="1:25" x14ac:dyDescent="0.2">
      <c r="A548" s="126"/>
      <c r="B548" s="197"/>
      <c r="F548" s="127"/>
      <c r="G548" s="203"/>
      <c r="H548" s="128"/>
      <c r="I548" s="129"/>
      <c r="J548" s="128"/>
      <c r="K548" s="130"/>
      <c r="L548" s="130"/>
      <c r="M548" s="131"/>
      <c r="N548" s="131"/>
      <c r="O548" s="131"/>
      <c r="P548" s="131"/>
      <c r="Q548" s="131"/>
      <c r="R548" s="132"/>
      <c r="S548" s="133"/>
      <c r="T548" s="133"/>
      <c r="U548" s="134"/>
      <c r="V548" s="134"/>
      <c r="W548" s="135"/>
      <c r="X548" s="136"/>
      <c r="Y548" s="137"/>
    </row>
    <row r="549" spans="1:25" x14ac:dyDescent="0.2">
      <c r="A549" s="126"/>
      <c r="B549" s="197"/>
      <c r="F549" s="127"/>
      <c r="G549" s="203"/>
      <c r="H549" s="128"/>
      <c r="I549" s="129"/>
      <c r="J549" s="128"/>
      <c r="K549" s="130"/>
      <c r="L549" s="130"/>
      <c r="M549" s="131"/>
      <c r="N549" s="131"/>
      <c r="O549" s="131"/>
      <c r="P549" s="131"/>
      <c r="Q549" s="131"/>
      <c r="R549" s="132"/>
      <c r="S549" s="133"/>
      <c r="T549" s="133"/>
      <c r="U549" s="134"/>
      <c r="V549" s="134"/>
      <c r="W549" s="135"/>
      <c r="X549" s="136"/>
      <c r="Y549" s="137"/>
    </row>
    <row r="550" spans="1:25" x14ac:dyDescent="0.2">
      <c r="A550" s="126"/>
      <c r="B550" s="197"/>
      <c r="F550" s="127"/>
      <c r="G550" s="203"/>
      <c r="H550" s="128"/>
      <c r="I550" s="129"/>
      <c r="J550" s="128"/>
      <c r="K550" s="130"/>
      <c r="L550" s="130"/>
      <c r="M550" s="131"/>
      <c r="N550" s="131"/>
      <c r="O550" s="131"/>
      <c r="P550" s="131"/>
      <c r="Q550" s="131"/>
      <c r="R550" s="132"/>
      <c r="S550" s="133"/>
      <c r="T550" s="133"/>
      <c r="U550" s="134"/>
      <c r="V550" s="134"/>
      <c r="W550" s="135"/>
      <c r="X550" s="136"/>
      <c r="Y550" s="137"/>
    </row>
    <row r="551" spans="1:25" x14ac:dyDescent="0.2">
      <c r="A551" s="126"/>
      <c r="B551" s="197"/>
      <c r="F551" s="127"/>
      <c r="G551" s="203"/>
      <c r="H551" s="128"/>
      <c r="I551" s="129"/>
      <c r="J551" s="128"/>
      <c r="K551" s="130"/>
      <c r="L551" s="130"/>
      <c r="M551" s="131"/>
      <c r="N551" s="131"/>
      <c r="O551" s="131"/>
      <c r="P551" s="131"/>
      <c r="Q551" s="131"/>
      <c r="R551" s="132"/>
      <c r="S551" s="133"/>
      <c r="T551" s="133"/>
      <c r="U551" s="134"/>
      <c r="V551" s="134"/>
      <c r="W551" s="135"/>
      <c r="X551" s="136"/>
      <c r="Y551" s="137"/>
    </row>
    <row r="552" spans="1:25" x14ac:dyDescent="0.2">
      <c r="A552" s="126"/>
      <c r="B552" s="197"/>
      <c r="F552" s="127"/>
      <c r="G552" s="203"/>
      <c r="H552" s="128"/>
      <c r="I552" s="129"/>
      <c r="J552" s="128"/>
      <c r="K552" s="130"/>
      <c r="L552" s="130"/>
      <c r="M552" s="131"/>
      <c r="N552" s="131"/>
      <c r="O552" s="131"/>
      <c r="P552" s="131"/>
      <c r="Q552" s="131"/>
      <c r="R552" s="132"/>
      <c r="S552" s="133"/>
      <c r="T552" s="133"/>
      <c r="U552" s="134"/>
      <c r="V552" s="134"/>
      <c r="W552" s="135"/>
      <c r="X552" s="136"/>
      <c r="Y552" s="137"/>
    </row>
    <row r="553" spans="1:25" x14ac:dyDescent="0.2">
      <c r="A553" s="126"/>
      <c r="B553" s="197"/>
      <c r="F553" s="127"/>
      <c r="G553" s="203"/>
      <c r="H553" s="128"/>
      <c r="I553" s="129"/>
      <c r="J553" s="128"/>
      <c r="K553" s="130"/>
      <c r="L553" s="130"/>
      <c r="M553" s="131"/>
      <c r="N553" s="131"/>
      <c r="O553" s="131"/>
      <c r="P553" s="131"/>
      <c r="Q553" s="131"/>
      <c r="R553" s="132"/>
      <c r="S553" s="133"/>
      <c r="T553" s="133"/>
      <c r="U553" s="134"/>
      <c r="V553" s="134"/>
      <c r="W553" s="135"/>
      <c r="X553" s="136"/>
      <c r="Y553" s="137"/>
    </row>
    <row r="554" spans="1:25" x14ac:dyDescent="0.2">
      <c r="A554" s="126"/>
      <c r="B554" s="197"/>
      <c r="F554" s="127"/>
      <c r="G554" s="203"/>
      <c r="H554" s="128"/>
      <c r="I554" s="129"/>
      <c r="J554" s="128"/>
      <c r="K554" s="130"/>
      <c r="L554" s="130"/>
      <c r="M554" s="131"/>
      <c r="N554" s="131"/>
      <c r="O554" s="131"/>
      <c r="P554" s="131"/>
      <c r="Q554" s="131"/>
      <c r="R554" s="132"/>
      <c r="S554" s="133"/>
      <c r="T554" s="133"/>
      <c r="U554" s="134"/>
      <c r="V554" s="134"/>
      <c r="W554" s="135"/>
      <c r="X554" s="136"/>
      <c r="Y554" s="137"/>
    </row>
    <row r="555" spans="1:25" x14ac:dyDescent="0.2">
      <c r="A555" s="126"/>
      <c r="B555" s="197"/>
      <c r="F555" s="127"/>
      <c r="G555" s="203"/>
      <c r="H555" s="128"/>
      <c r="I555" s="129"/>
      <c r="J555" s="128"/>
      <c r="K555" s="130"/>
      <c r="L555" s="130"/>
      <c r="M555" s="131"/>
      <c r="N555" s="131"/>
      <c r="O555" s="131"/>
      <c r="P555" s="131"/>
      <c r="Q555" s="131"/>
      <c r="R555" s="132"/>
      <c r="S555" s="133"/>
      <c r="T555" s="133"/>
      <c r="U555" s="134"/>
      <c r="V555" s="134"/>
      <c r="W555" s="135"/>
      <c r="X555" s="136"/>
      <c r="Y555" s="137"/>
    </row>
    <row r="556" spans="1:25" x14ac:dyDescent="0.2">
      <c r="A556" s="126"/>
      <c r="B556" s="197"/>
      <c r="F556" s="127"/>
      <c r="G556" s="203"/>
      <c r="H556" s="128"/>
      <c r="I556" s="129"/>
      <c r="J556" s="128"/>
      <c r="K556" s="130"/>
      <c r="L556" s="130"/>
      <c r="M556" s="131"/>
      <c r="N556" s="131"/>
      <c r="O556" s="131"/>
      <c r="P556" s="131"/>
      <c r="Q556" s="131"/>
      <c r="R556" s="132"/>
      <c r="S556" s="133"/>
      <c r="T556" s="133"/>
      <c r="U556" s="134"/>
      <c r="V556" s="134"/>
      <c r="W556" s="135"/>
      <c r="X556" s="136"/>
      <c r="Y556" s="137"/>
    </row>
    <row r="557" spans="1:25" x14ac:dyDescent="0.2">
      <c r="A557" s="126"/>
      <c r="B557" s="197"/>
      <c r="F557" s="127"/>
      <c r="G557" s="203"/>
      <c r="H557" s="128"/>
      <c r="I557" s="129"/>
      <c r="J557" s="128"/>
      <c r="K557" s="130"/>
      <c r="L557" s="130"/>
      <c r="M557" s="131"/>
      <c r="N557" s="131"/>
      <c r="O557" s="131"/>
      <c r="P557" s="131"/>
      <c r="Q557" s="131"/>
      <c r="R557" s="132"/>
      <c r="S557" s="133"/>
      <c r="T557" s="133"/>
      <c r="U557" s="134"/>
      <c r="V557" s="134"/>
      <c r="W557" s="135"/>
      <c r="X557" s="136"/>
      <c r="Y557" s="137"/>
    </row>
    <row r="558" spans="1:25" x14ac:dyDescent="0.2">
      <c r="A558" s="126"/>
      <c r="B558" s="197"/>
      <c r="F558" s="127"/>
      <c r="G558" s="203"/>
      <c r="H558" s="128"/>
      <c r="I558" s="129"/>
      <c r="J558" s="128"/>
      <c r="K558" s="130"/>
      <c r="L558" s="130"/>
      <c r="M558" s="131"/>
      <c r="N558" s="131"/>
      <c r="O558" s="131"/>
      <c r="P558" s="131"/>
      <c r="Q558" s="131"/>
      <c r="R558" s="132"/>
      <c r="S558" s="133"/>
      <c r="T558" s="133"/>
      <c r="U558" s="134"/>
      <c r="V558" s="134"/>
      <c r="W558" s="135"/>
      <c r="X558" s="136"/>
      <c r="Y558" s="137"/>
    </row>
    <row r="559" spans="1:25" x14ac:dyDescent="0.2">
      <c r="A559" s="126"/>
      <c r="B559" s="197"/>
      <c r="F559" s="127"/>
      <c r="G559" s="203"/>
      <c r="H559" s="128"/>
      <c r="I559" s="129"/>
      <c r="J559" s="128"/>
      <c r="K559" s="130"/>
      <c r="L559" s="130"/>
      <c r="M559" s="131"/>
      <c r="N559" s="131"/>
      <c r="O559" s="131"/>
      <c r="P559" s="131"/>
      <c r="Q559" s="131"/>
      <c r="R559" s="132"/>
      <c r="S559" s="133"/>
      <c r="T559" s="133"/>
      <c r="U559" s="134"/>
      <c r="V559" s="134"/>
      <c r="W559" s="135"/>
      <c r="X559" s="136"/>
      <c r="Y559" s="137"/>
    </row>
    <row r="560" spans="1:25" x14ac:dyDescent="0.2">
      <c r="A560" s="126"/>
      <c r="B560" s="197"/>
      <c r="F560" s="127"/>
      <c r="G560" s="203"/>
      <c r="H560" s="128"/>
      <c r="I560" s="129"/>
      <c r="J560" s="128"/>
      <c r="K560" s="130"/>
      <c r="L560" s="130"/>
      <c r="M560" s="131"/>
      <c r="N560" s="131"/>
      <c r="O560" s="131"/>
      <c r="P560" s="131"/>
      <c r="Q560" s="131"/>
      <c r="R560" s="132"/>
      <c r="S560" s="133"/>
      <c r="T560" s="133"/>
      <c r="U560" s="134"/>
      <c r="V560" s="134"/>
      <c r="W560" s="135"/>
      <c r="X560" s="136"/>
      <c r="Y560" s="137"/>
    </row>
    <row r="561" spans="1:25" x14ac:dyDescent="0.2">
      <c r="A561" s="126"/>
      <c r="B561" s="197"/>
      <c r="F561" s="127"/>
      <c r="G561" s="203"/>
      <c r="H561" s="128"/>
      <c r="I561" s="129"/>
      <c r="J561" s="128"/>
      <c r="K561" s="130"/>
      <c r="L561" s="130"/>
      <c r="M561" s="131"/>
      <c r="N561" s="131"/>
      <c r="O561" s="131"/>
      <c r="P561" s="131"/>
      <c r="Q561" s="131"/>
      <c r="R561" s="132"/>
      <c r="S561" s="133"/>
      <c r="T561" s="133"/>
      <c r="U561" s="134"/>
      <c r="V561" s="134"/>
      <c r="W561" s="135"/>
      <c r="X561" s="136"/>
      <c r="Y561" s="137"/>
    </row>
    <row r="562" spans="1:25" x14ac:dyDescent="0.2">
      <c r="A562" s="126"/>
      <c r="B562" s="197"/>
      <c r="F562" s="127"/>
      <c r="G562" s="203"/>
      <c r="H562" s="128"/>
      <c r="I562" s="129"/>
      <c r="J562" s="128"/>
      <c r="K562" s="130"/>
      <c r="L562" s="130"/>
      <c r="M562" s="131"/>
      <c r="N562" s="131"/>
      <c r="O562" s="131"/>
      <c r="P562" s="131"/>
      <c r="Q562" s="131"/>
      <c r="R562" s="132"/>
      <c r="S562" s="133"/>
      <c r="T562" s="133"/>
      <c r="U562" s="134"/>
      <c r="V562" s="134"/>
      <c r="W562" s="135"/>
      <c r="X562" s="136"/>
      <c r="Y562" s="137"/>
    </row>
    <row r="563" spans="1:25" x14ac:dyDescent="0.2">
      <c r="A563" s="126"/>
      <c r="B563" s="197"/>
      <c r="F563" s="127"/>
      <c r="G563" s="203"/>
      <c r="H563" s="128"/>
      <c r="I563" s="129"/>
      <c r="J563" s="128"/>
      <c r="K563" s="130"/>
      <c r="L563" s="130"/>
      <c r="M563" s="131"/>
      <c r="N563" s="131"/>
      <c r="O563" s="131"/>
      <c r="P563" s="131"/>
      <c r="Q563" s="131"/>
      <c r="R563" s="132"/>
      <c r="S563" s="133"/>
      <c r="T563" s="133"/>
      <c r="U563" s="134"/>
      <c r="V563" s="134"/>
      <c r="W563" s="135"/>
      <c r="X563" s="136"/>
      <c r="Y563" s="137"/>
    </row>
    <row r="564" spans="1:25" x14ac:dyDescent="0.2">
      <c r="A564" s="126"/>
      <c r="B564" s="197"/>
      <c r="F564" s="127"/>
      <c r="G564" s="203"/>
      <c r="H564" s="128"/>
      <c r="I564" s="129"/>
      <c r="J564" s="128"/>
      <c r="K564" s="130"/>
      <c r="L564" s="130"/>
      <c r="M564" s="131"/>
      <c r="N564" s="131"/>
      <c r="O564" s="131"/>
      <c r="P564" s="131"/>
      <c r="Q564" s="131"/>
      <c r="R564" s="132"/>
      <c r="S564" s="133"/>
      <c r="T564" s="133"/>
      <c r="U564" s="134"/>
      <c r="V564" s="134"/>
      <c r="W564" s="135"/>
      <c r="X564" s="136"/>
      <c r="Y564" s="137"/>
    </row>
    <row r="565" spans="1:25" x14ac:dyDescent="0.2">
      <c r="A565" s="126"/>
      <c r="B565" s="197"/>
      <c r="F565" s="127"/>
      <c r="G565" s="203"/>
      <c r="H565" s="128"/>
      <c r="I565" s="129"/>
      <c r="J565" s="128"/>
      <c r="K565" s="130"/>
      <c r="L565" s="130"/>
      <c r="M565" s="131"/>
      <c r="N565" s="131"/>
      <c r="O565" s="131"/>
      <c r="P565" s="131"/>
      <c r="Q565" s="131"/>
      <c r="R565" s="132"/>
      <c r="S565" s="133"/>
      <c r="T565" s="133"/>
      <c r="U565" s="134"/>
      <c r="V565" s="134"/>
      <c r="W565" s="135"/>
      <c r="X565" s="136"/>
      <c r="Y565" s="137"/>
    </row>
    <row r="566" spans="1:25" x14ac:dyDescent="0.2">
      <c r="A566" s="126"/>
      <c r="B566" s="197"/>
      <c r="F566" s="127"/>
      <c r="G566" s="203"/>
      <c r="H566" s="128"/>
      <c r="I566" s="129"/>
      <c r="J566" s="128"/>
      <c r="K566" s="130"/>
      <c r="L566" s="130"/>
      <c r="M566" s="131"/>
      <c r="N566" s="131"/>
      <c r="O566" s="131"/>
      <c r="P566" s="131"/>
      <c r="Q566" s="131"/>
      <c r="R566" s="132"/>
      <c r="S566" s="133"/>
      <c r="T566" s="133"/>
      <c r="U566" s="134"/>
      <c r="V566" s="134"/>
      <c r="W566" s="135"/>
      <c r="X566" s="136"/>
      <c r="Y566" s="137"/>
    </row>
    <row r="567" spans="1:25" x14ac:dyDescent="0.2">
      <c r="A567" s="126"/>
      <c r="B567" s="197"/>
      <c r="F567" s="127"/>
      <c r="G567" s="203"/>
      <c r="H567" s="128"/>
      <c r="I567" s="129"/>
      <c r="J567" s="128"/>
      <c r="K567" s="130"/>
      <c r="L567" s="130"/>
      <c r="M567" s="131"/>
      <c r="N567" s="131"/>
      <c r="O567" s="131"/>
      <c r="P567" s="131"/>
      <c r="Q567" s="131"/>
      <c r="R567" s="132"/>
      <c r="S567" s="133"/>
      <c r="T567" s="133"/>
      <c r="U567" s="134"/>
      <c r="V567" s="134"/>
      <c r="W567" s="135"/>
      <c r="X567" s="136"/>
      <c r="Y567" s="137"/>
    </row>
    <row r="568" spans="1:25" x14ac:dyDescent="0.2">
      <c r="A568" s="126"/>
      <c r="B568" s="197"/>
      <c r="F568" s="127"/>
      <c r="G568" s="203"/>
      <c r="H568" s="128"/>
      <c r="I568" s="129"/>
      <c r="J568" s="128"/>
      <c r="K568" s="130"/>
      <c r="L568" s="130"/>
      <c r="M568" s="131"/>
      <c r="N568" s="131"/>
      <c r="O568" s="131"/>
      <c r="P568" s="131"/>
      <c r="Q568" s="131"/>
      <c r="R568" s="132"/>
      <c r="S568" s="133"/>
      <c r="T568" s="133"/>
      <c r="U568" s="134"/>
      <c r="V568" s="134"/>
      <c r="W568" s="135"/>
      <c r="X568" s="136"/>
      <c r="Y568" s="137"/>
    </row>
    <row r="569" spans="1:25" x14ac:dyDescent="0.2">
      <c r="A569" s="126"/>
      <c r="B569" s="197"/>
      <c r="F569" s="127"/>
      <c r="G569" s="203"/>
      <c r="H569" s="128"/>
      <c r="I569" s="129"/>
      <c r="J569" s="128"/>
      <c r="K569" s="130"/>
      <c r="L569" s="130"/>
      <c r="M569" s="131"/>
      <c r="N569" s="131"/>
      <c r="O569" s="131"/>
      <c r="P569" s="131"/>
      <c r="Q569" s="131"/>
      <c r="R569" s="132"/>
      <c r="S569" s="133"/>
      <c r="T569" s="133"/>
      <c r="U569" s="134"/>
      <c r="V569" s="134"/>
      <c r="W569" s="135"/>
      <c r="X569" s="136"/>
      <c r="Y569" s="137"/>
    </row>
    <row r="570" spans="1:25" x14ac:dyDescent="0.2">
      <c r="A570" s="126"/>
      <c r="B570" s="197"/>
      <c r="F570" s="127"/>
      <c r="G570" s="203"/>
      <c r="H570" s="128"/>
      <c r="I570" s="129"/>
      <c r="J570" s="128"/>
      <c r="K570" s="130"/>
      <c r="L570" s="130"/>
      <c r="M570" s="131"/>
      <c r="N570" s="131"/>
      <c r="O570" s="131"/>
      <c r="P570" s="131"/>
      <c r="Q570" s="131"/>
      <c r="R570" s="132"/>
      <c r="S570" s="133"/>
      <c r="T570" s="133"/>
      <c r="U570" s="134"/>
      <c r="V570" s="134"/>
      <c r="W570" s="135"/>
      <c r="X570" s="136"/>
      <c r="Y570" s="137"/>
    </row>
    <row r="571" spans="1:25" x14ac:dyDescent="0.2">
      <c r="A571" s="126"/>
      <c r="B571" s="197"/>
      <c r="F571" s="127"/>
      <c r="G571" s="203"/>
      <c r="H571" s="128"/>
      <c r="I571" s="129"/>
      <c r="J571" s="128"/>
      <c r="K571" s="130"/>
      <c r="L571" s="130"/>
      <c r="M571" s="131"/>
      <c r="N571" s="131"/>
      <c r="O571" s="131"/>
      <c r="P571" s="131"/>
      <c r="Q571" s="131"/>
      <c r="R571" s="132"/>
      <c r="S571" s="133"/>
      <c r="T571" s="133"/>
      <c r="U571" s="134"/>
      <c r="V571" s="134"/>
      <c r="W571" s="135"/>
      <c r="X571" s="136"/>
      <c r="Y571" s="137"/>
    </row>
    <row r="572" spans="1:25" x14ac:dyDescent="0.2">
      <c r="A572" s="126"/>
      <c r="B572" s="197"/>
      <c r="F572" s="127"/>
      <c r="G572" s="203"/>
      <c r="H572" s="128"/>
      <c r="I572" s="129"/>
      <c r="J572" s="128"/>
      <c r="K572" s="130"/>
      <c r="L572" s="130"/>
      <c r="M572" s="131"/>
      <c r="N572" s="131"/>
      <c r="O572" s="131"/>
      <c r="P572" s="131"/>
      <c r="Q572" s="131"/>
      <c r="R572" s="132"/>
      <c r="S572" s="133"/>
      <c r="T572" s="133"/>
      <c r="U572" s="134"/>
      <c r="V572" s="134"/>
      <c r="W572" s="135"/>
      <c r="X572" s="136"/>
      <c r="Y572" s="137"/>
    </row>
    <row r="573" spans="1:25" x14ac:dyDescent="0.2">
      <c r="A573" s="126"/>
      <c r="B573" s="197"/>
      <c r="F573" s="127"/>
      <c r="G573" s="203"/>
      <c r="H573" s="128"/>
      <c r="I573" s="129"/>
      <c r="J573" s="128"/>
      <c r="K573" s="130"/>
      <c r="L573" s="130"/>
      <c r="M573" s="131"/>
      <c r="N573" s="131"/>
      <c r="O573" s="131"/>
      <c r="P573" s="131"/>
      <c r="Q573" s="131"/>
      <c r="R573" s="132"/>
      <c r="S573" s="133"/>
      <c r="T573" s="133"/>
      <c r="U573" s="134"/>
      <c r="V573" s="134"/>
      <c r="W573" s="135"/>
      <c r="X573" s="136"/>
      <c r="Y573" s="137"/>
    </row>
    <row r="574" spans="1:25" x14ac:dyDescent="0.2">
      <c r="A574" s="126"/>
      <c r="B574" s="197"/>
      <c r="F574" s="127"/>
      <c r="G574" s="203"/>
      <c r="H574" s="128"/>
      <c r="I574" s="129"/>
      <c r="J574" s="128"/>
      <c r="K574" s="130"/>
      <c r="L574" s="130"/>
      <c r="M574" s="131"/>
      <c r="N574" s="131"/>
      <c r="O574" s="131"/>
      <c r="P574" s="131"/>
      <c r="Q574" s="131"/>
      <c r="R574" s="132"/>
      <c r="S574" s="133"/>
      <c r="T574" s="133"/>
      <c r="U574" s="134"/>
      <c r="V574" s="134"/>
      <c r="W574" s="135"/>
      <c r="X574" s="136"/>
      <c r="Y574" s="137"/>
    </row>
    <row r="575" spans="1:25" x14ac:dyDescent="0.2">
      <c r="A575" s="126"/>
      <c r="B575" s="197"/>
      <c r="F575" s="127"/>
      <c r="G575" s="203"/>
      <c r="H575" s="128"/>
      <c r="I575" s="129"/>
      <c r="J575" s="128"/>
      <c r="K575" s="130"/>
      <c r="L575" s="130"/>
      <c r="M575" s="131"/>
      <c r="N575" s="131"/>
      <c r="O575" s="131"/>
      <c r="P575" s="131"/>
      <c r="Q575" s="131"/>
      <c r="R575" s="132"/>
      <c r="S575" s="133"/>
      <c r="T575" s="133"/>
      <c r="U575" s="134"/>
      <c r="V575" s="134"/>
      <c r="W575" s="135"/>
      <c r="X575" s="136"/>
      <c r="Y575" s="137"/>
    </row>
    <row r="576" spans="1:25" x14ac:dyDescent="0.2">
      <c r="A576" s="126"/>
      <c r="B576" s="197"/>
      <c r="F576" s="127"/>
      <c r="G576" s="203"/>
      <c r="H576" s="128"/>
      <c r="I576" s="129"/>
      <c r="J576" s="128"/>
      <c r="K576" s="130"/>
      <c r="L576" s="130"/>
      <c r="M576" s="131"/>
      <c r="N576" s="131"/>
      <c r="O576" s="131"/>
      <c r="P576" s="131"/>
      <c r="Q576" s="131"/>
      <c r="R576" s="132"/>
      <c r="S576" s="133"/>
      <c r="T576" s="133"/>
      <c r="U576" s="134"/>
      <c r="V576" s="134"/>
      <c r="W576" s="135"/>
      <c r="X576" s="136"/>
      <c r="Y576" s="137"/>
    </row>
    <row r="577" spans="1:25" x14ac:dyDescent="0.2">
      <c r="A577" s="126"/>
      <c r="B577" s="197"/>
      <c r="F577" s="127"/>
      <c r="G577" s="203"/>
      <c r="H577" s="128"/>
      <c r="I577" s="129"/>
      <c r="J577" s="128"/>
      <c r="K577" s="130"/>
      <c r="L577" s="130"/>
      <c r="M577" s="131"/>
      <c r="N577" s="131"/>
      <c r="O577" s="131"/>
      <c r="P577" s="131"/>
      <c r="Q577" s="131"/>
      <c r="R577" s="132"/>
      <c r="S577" s="133"/>
      <c r="T577" s="133"/>
      <c r="U577" s="134"/>
      <c r="V577" s="134"/>
      <c r="W577" s="135"/>
      <c r="X577" s="136"/>
      <c r="Y577" s="137"/>
    </row>
    <row r="578" spans="1:25" x14ac:dyDescent="0.2">
      <c r="A578" s="126"/>
      <c r="B578" s="197"/>
      <c r="F578" s="127"/>
      <c r="G578" s="203"/>
      <c r="H578" s="128"/>
      <c r="I578" s="129"/>
      <c r="J578" s="128"/>
      <c r="K578" s="130"/>
      <c r="L578" s="130"/>
      <c r="M578" s="131"/>
      <c r="N578" s="131"/>
      <c r="O578" s="131"/>
      <c r="P578" s="131"/>
      <c r="Q578" s="131"/>
      <c r="R578" s="132"/>
      <c r="S578" s="133"/>
      <c r="T578" s="133"/>
      <c r="U578" s="134"/>
      <c r="V578" s="134"/>
      <c r="W578" s="135"/>
      <c r="X578" s="136"/>
      <c r="Y578" s="137"/>
    </row>
    <row r="579" spans="1:25" x14ac:dyDescent="0.2">
      <c r="A579" s="126"/>
      <c r="B579" s="197"/>
      <c r="F579" s="127"/>
      <c r="G579" s="203"/>
      <c r="H579" s="128"/>
      <c r="I579" s="129"/>
      <c r="J579" s="128"/>
      <c r="K579" s="130"/>
      <c r="L579" s="130"/>
      <c r="M579" s="131"/>
      <c r="N579" s="131"/>
      <c r="O579" s="131"/>
      <c r="P579" s="131"/>
      <c r="Q579" s="131"/>
      <c r="R579" s="132"/>
      <c r="S579" s="133"/>
      <c r="T579" s="133"/>
      <c r="U579" s="134"/>
      <c r="V579" s="134"/>
      <c r="W579" s="135"/>
      <c r="X579" s="136"/>
      <c r="Y579" s="137"/>
    </row>
    <row r="580" spans="1:25" x14ac:dyDescent="0.2">
      <c r="A580" s="126"/>
      <c r="B580" s="197"/>
      <c r="F580" s="127"/>
      <c r="G580" s="203"/>
      <c r="H580" s="128"/>
      <c r="I580" s="129"/>
      <c r="J580" s="128"/>
      <c r="K580" s="130"/>
      <c r="L580" s="130"/>
      <c r="M580" s="131"/>
      <c r="N580" s="131"/>
      <c r="O580" s="131"/>
      <c r="P580" s="131"/>
      <c r="Q580" s="131"/>
      <c r="R580" s="132"/>
      <c r="S580" s="133"/>
      <c r="T580" s="133"/>
      <c r="U580" s="134"/>
      <c r="V580" s="134"/>
      <c r="W580" s="135"/>
      <c r="X580" s="136"/>
      <c r="Y580" s="137"/>
    </row>
    <row r="581" spans="1:25" x14ac:dyDescent="0.2">
      <c r="A581" s="126"/>
      <c r="B581" s="197"/>
      <c r="F581" s="127"/>
      <c r="G581" s="203"/>
      <c r="H581" s="128"/>
      <c r="I581" s="129"/>
      <c r="J581" s="128"/>
      <c r="K581" s="130"/>
      <c r="L581" s="130"/>
      <c r="M581" s="131"/>
      <c r="N581" s="131"/>
      <c r="O581" s="131"/>
      <c r="P581" s="131"/>
      <c r="Q581" s="131"/>
      <c r="R581" s="132"/>
      <c r="S581" s="133"/>
      <c r="T581" s="133"/>
      <c r="U581" s="134"/>
      <c r="V581" s="134"/>
      <c r="W581" s="135"/>
      <c r="X581" s="136"/>
      <c r="Y581" s="137"/>
    </row>
    <row r="582" spans="1:25" x14ac:dyDescent="0.2">
      <c r="A582" s="126"/>
      <c r="B582" s="197"/>
      <c r="F582" s="127"/>
      <c r="G582" s="203"/>
      <c r="H582" s="128"/>
      <c r="I582" s="129"/>
      <c r="J582" s="128"/>
      <c r="K582" s="130"/>
      <c r="L582" s="130"/>
      <c r="M582" s="131"/>
      <c r="N582" s="131"/>
      <c r="O582" s="131"/>
      <c r="P582" s="131"/>
      <c r="Q582" s="131"/>
      <c r="R582" s="132"/>
      <c r="S582" s="133"/>
      <c r="T582" s="133"/>
      <c r="U582" s="134"/>
      <c r="V582" s="134"/>
      <c r="W582" s="135"/>
      <c r="X582" s="136"/>
      <c r="Y582" s="137"/>
    </row>
    <row r="583" spans="1:25" x14ac:dyDescent="0.2">
      <c r="A583" s="126"/>
      <c r="B583" s="197"/>
      <c r="F583" s="127"/>
      <c r="G583" s="203"/>
      <c r="H583" s="128"/>
      <c r="I583" s="129"/>
      <c r="J583" s="128"/>
      <c r="K583" s="130"/>
      <c r="L583" s="130"/>
      <c r="M583" s="131"/>
      <c r="N583" s="131"/>
      <c r="O583" s="131"/>
      <c r="P583" s="131"/>
      <c r="Q583" s="131"/>
      <c r="R583" s="132"/>
      <c r="S583" s="133"/>
      <c r="T583" s="133"/>
      <c r="U583" s="134"/>
      <c r="V583" s="134"/>
      <c r="W583" s="135"/>
      <c r="X583" s="136"/>
      <c r="Y583" s="137"/>
    </row>
    <row r="584" spans="1:25" x14ac:dyDescent="0.2">
      <c r="A584" s="126"/>
      <c r="B584" s="197"/>
      <c r="F584" s="127"/>
      <c r="G584" s="203"/>
      <c r="H584" s="128"/>
      <c r="I584" s="129"/>
      <c r="J584" s="128"/>
      <c r="K584" s="130"/>
      <c r="L584" s="130"/>
      <c r="M584" s="131"/>
      <c r="N584" s="131"/>
      <c r="O584" s="131"/>
      <c r="P584" s="131"/>
      <c r="Q584" s="131"/>
      <c r="R584" s="132"/>
      <c r="S584" s="133"/>
      <c r="T584" s="133"/>
      <c r="U584" s="134"/>
      <c r="V584" s="134"/>
      <c r="W584" s="135"/>
      <c r="X584" s="136"/>
      <c r="Y584" s="137"/>
    </row>
    <row r="585" spans="1:25" x14ac:dyDescent="0.2">
      <c r="A585" s="126"/>
      <c r="B585" s="197"/>
      <c r="F585" s="127"/>
      <c r="G585" s="203"/>
      <c r="H585" s="128"/>
      <c r="I585" s="129"/>
      <c r="J585" s="128"/>
      <c r="K585" s="130"/>
      <c r="L585" s="130"/>
      <c r="M585" s="131"/>
      <c r="N585" s="131"/>
      <c r="O585" s="131"/>
      <c r="P585" s="131"/>
      <c r="Q585" s="131"/>
      <c r="R585" s="132"/>
      <c r="S585" s="133"/>
      <c r="T585" s="133"/>
      <c r="U585" s="134"/>
      <c r="V585" s="134"/>
      <c r="W585" s="135"/>
      <c r="X585" s="136"/>
      <c r="Y585" s="137"/>
    </row>
    <row r="586" spans="1:25" x14ac:dyDescent="0.2">
      <c r="A586" s="126"/>
      <c r="B586" s="197"/>
      <c r="F586" s="127"/>
      <c r="G586" s="203"/>
      <c r="H586" s="128"/>
      <c r="I586" s="129"/>
      <c r="J586" s="128"/>
      <c r="K586" s="130"/>
      <c r="L586" s="130"/>
      <c r="M586" s="131"/>
      <c r="N586" s="131"/>
      <c r="O586" s="131"/>
      <c r="P586" s="131"/>
      <c r="Q586" s="131"/>
      <c r="R586" s="132"/>
      <c r="S586" s="133"/>
      <c r="T586" s="133"/>
      <c r="U586" s="134"/>
      <c r="V586" s="134"/>
      <c r="W586" s="135"/>
      <c r="X586" s="136"/>
      <c r="Y586" s="137"/>
    </row>
    <row r="587" spans="1:25" x14ac:dyDescent="0.2">
      <c r="A587" s="126"/>
      <c r="B587" s="197"/>
      <c r="F587" s="127"/>
      <c r="G587" s="203"/>
      <c r="H587" s="128"/>
      <c r="I587" s="129"/>
      <c r="J587" s="128"/>
      <c r="K587" s="130"/>
      <c r="L587" s="130"/>
      <c r="M587" s="131"/>
      <c r="N587" s="131"/>
      <c r="O587" s="131"/>
      <c r="P587" s="131"/>
      <c r="Q587" s="131"/>
      <c r="R587" s="132"/>
      <c r="S587" s="133"/>
      <c r="T587" s="133"/>
      <c r="U587" s="134"/>
      <c r="V587" s="134"/>
      <c r="W587" s="135"/>
      <c r="X587" s="136"/>
      <c r="Y587" s="137"/>
    </row>
    <row r="588" spans="1:25" x14ac:dyDescent="0.2">
      <c r="A588" s="126"/>
      <c r="B588" s="197"/>
      <c r="F588" s="127"/>
      <c r="G588" s="203"/>
      <c r="H588" s="128"/>
      <c r="I588" s="129"/>
      <c r="J588" s="128"/>
      <c r="K588" s="130"/>
      <c r="L588" s="130"/>
      <c r="M588" s="131"/>
      <c r="N588" s="131"/>
      <c r="O588" s="131"/>
      <c r="P588" s="131"/>
      <c r="Q588" s="131"/>
      <c r="R588" s="132"/>
      <c r="S588" s="133"/>
      <c r="T588" s="133"/>
      <c r="U588" s="134"/>
      <c r="V588" s="134"/>
      <c r="W588" s="135"/>
      <c r="X588" s="136"/>
      <c r="Y588" s="137"/>
    </row>
    <row r="589" spans="1:25" x14ac:dyDescent="0.2">
      <c r="A589" s="126"/>
      <c r="B589" s="197"/>
      <c r="F589" s="127"/>
      <c r="G589" s="203"/>
      <c r="H589" s="128"/>
      <c r="I589" s="129"/>
      <c r="J589" s="128"/>
      <c r="K589" s="130"/>
      <c r="L589" s="130"/>
      <c r="M589" s="131"/>
      <c r="N589" s="131"/>
      <c r="O589" s="131"/>
      <c r="P589" s="131"/>
      <c r="Q589" s="131"/>
      <c r="R589" s="132"/>
      <c r="S589" s="133"/>
      <c r="T589" s="133"/>
      <c r="U589" s="134"/>
      <c r="V589" s="134"/>
      <c r="W589" s="135"/>
      <c r="X589" s="136"/>
      <c r="Y589" s="137"/>
    </row>
    <row r="590" spans="1:25" x14ac:dyDescent="0.2">
      <c r="A590" s="126"/>
      <c r="B590" s="197"/>
      <c r="F590" s="127"/>
      <c r="G590" s="203"/>
      <c r="H590" s="128"/>
      <c r="I590" s="129"/>
      <c r="J590" s="128"/>
      <c r="K590" s="130"/>
      <c r="L590" s="130"/>
      <c r="M590" s="131"/>
      <c r="N590" s="131"/>
      <c r="O590" s="131"/>
      <c r="P590" s="131"/>
      <c r="Q590" s="131"/>
      <c r="R590" s="132"/>
      <c r="S590" s="133"/>
      <c r="T590" s="133"/>
      <c r="U590" s="134"/>
      <c r="V590" s="134"/>
      <c r="W590" s="135"/>
      <c r="X590" s="136"/>
      <c r="Y590" s="137"/>
    </row>
    <row r="591" spans="1:25" x14ac:dyDescent="0.2">
      <c r="A591" s="126"/>
      <c r="B591" s="197"/>
      <c r="F591" s="127"/>
      <c r="G591" s="203"/>
      <c r="H591" s="128"/>
      <c r="I591" s="129"/>
      <c r="J591" s="128"/>
      <c r="K591" s="130"/>
      <c r="L591" s="130"/>
      <c r="M591" s="131"/>
      <c r="N591" s="131"/>
      <c r="O591" s="131"/>
      <c r="P591" s="131"/>
      <c r="Q591" s="131"/>
      <c r="R591" s="132"/>
      <c r="S591" s="133"/>
      <c r="T591" s="133"/>
      <c r="U591" s="134"/>
      <c r="V591" s="134"/>
      <c r="W591" s="135"/>
      <c r="X591" s="136"/>
      <c r="Y591" s="137"/>
    </row>
    <row r="592" spans="1:25" x14ac:dyDescent="0.2">
      <c r="A592" s="126"/>
      <c r="B592" s="197"/>
      <c r="F592" s="127"/>
      <c r="G592" s="203"/>
      <c r="H592" s="128"/>
      <c r="I592" s="129"/>
      <c r="J592" s="128"/>
      <c r="K592" s="130"/>
      <c r="L592" s="130"/>
      <c r="M592" s="131"/>
      <c r="N592" s="131"/>
      <c r="O592" s="131"/>
      <c r="P592" s="131"/>
      <c r="Q592" s="131"/>
      <c r="R592" s="132"/>
      <c r="S592" s="133"/>
      <c r="T592" s="133"/>
      <c r="U592" s="134"/>
      <c r="V592" s="134"/>
      <c r="W592" s="135"/>
      <c r="X592" s="136"/>
      <c r="Y592" s="137"/>
    </row>
    <row r="593" spans="1:25" x14ac:dyDescent="0.2">
      <c r="A593" s="126"/>
      <c r="B593" s="197"/>
      <c r="F593" s="127"/>
      <c r="G593" s="203"/>
      <c r="H593" s="128"/>
      <c r="I593" s="129"/>
      <c r="J593" s="128"/>
      <c r="K593" s="130"/>
      <c r="L593" s="130"/>
      <c r="M593" s="131"/>
      <c r="N593" s="131"/>
      <c r="O593" s="131"/>
      <c r="P593" s="131"/>
      <c r="Q593" s="131"/>
      <c r="R593" s="132"/>
      <c r="S593" s="133"/>
      <c r="T593" s="133"/>
      <c r="U593" s="134"/>
      <c r="V593" s="134"/>
      <c r="W593" s="135"/>
      <c r="X593" s="136"/>
      <c r="Y593" s="137"/>
    </row>
    <row r="594" spans="1:25" x14ac:dyDescent="0.2">
      <c r="A594" s="126"/>
      <c r="B594" s="197"/>
      <c r="F594" s="127"/>
      <c r="G594" s="203"/>
      <c r="H594" s="128"/>
      <c r="I594" s="129"/>
      <c r="J594" s="128"/>
      <c r="K594" s="130"/>
      <c r="L594" s="130"/>
      <c r="M594" s="131"/>
      <c r="N594" s="131"/>
      <c r="O594" s="131"/>
      <c r="P594" s="131"/>
      <c r="Q594" s="131"/>
      <c r="R594" s="132"/>
      <c r="S594" s="133"/>
      <c r="T594" s="133"/>
      <c r="U594" s="134"/>
      <c r="V594" s="134"/>
      <c r="W594" s="135"/>
      <c r="X594" s="136"/>
      <c r="Y594" s="137"/>
    </row>
    <row r="595" spans="1:25" x14ac:dyDescent="0.2">
      <c r="A595" s="126"/>
      <c r="B595" s="197"/>
      <c r="F595" s="127"/>
      <c r="G595" s="203"/>
      <c r="H595" s="128"/>
      <c r="I595" s="129"/>
      <c r="J595" s="128"/>
      <c r="K595" s="130"/>
      <c r="L595" s="130"/>
      <c r="M595" s="131"/>
      <c r="N595" s="131"/>
      <c r="O595" s="131"/>
      <c r="P595" s="131"/>
      <c r="Q595" s="131"/>
      <c r="R595" s="132"/>
      <c r="S595" s="133"/>
      <c r="T595" s="133"/>
      <c r="U595" s="134"/>
      <c r="V595" s="134"/>
      <c r="W595" s="135"/>
      <c r="X595" s="136"/>
      <c r="Y595" s="137"/>
    </row>
    <row r="596" spans="1:25" x14ac:dyDescent="0.2">
      <c r="A596" s="126"/>
      <c r="B596" s="197"/>
      <c r="F596" s="127"/>
      <c r="G596" s="203"/>
      <c r="H596" s="128"/>
      <c r="I596" s="129"/>
      <c r="J596" s="128"/>
      <c r="K596" s="130"/>
      <c r="L596" s="130"/>
      <c r="M596" s="131"/>
      <c r="N596" s="131"/>
      <c r="O596" s="131"/>
      <c r="P596" s="131"/>
      <c r="Q596" s="131"/>
      <c r="R596" s="132"/>
      <c r="S596" s="133"/>
      <c r="T596" s="133"/>
      <c r="U596" s="134"/>
      <c r="V596" s="134"/>
      <c r="W596" s="135"/>
      <c r="X596" s="136"/>
      <c r="Y596" s="137"/>
    </row>
    <row r="597" spans="1:25" x14ac:dyDescent="0.2">
      <c r="A597" s="126"/>
      <c r="B597" s="197"/>
      <c r="F597" s="127"/>
      <c r="G597" s="203"/>
      <c r="H597" s="128"/>
      <c r="I597" s="129"/>
      <c r="J597" s="128"/>
      <c r="K597" s="130"/>
      <c r="L597" s="130"/>
      <c r="M597" s="131"/>
      <c r="N597" s="131"/>
      <c r="O597" s="131"/>
      <c r="P597" s="131"/>
      <c r="Q597" s="131"/>
      <c r="R597" s="132"/>
      <c r="S597" s="133"/>
      <c r="T597" s="133"/>
      <c r="U597" s="134"/>
      <c r="V597" s="134"/>
      <c r="W597" s="135"/>
      <c r="X597" s="136"/>
      <c r="Y597" s="137"/>
    </row>
    <row r="598" spans="1:25" x14ac:dyDescent="0.2">
      <c r="A598" s="126"/>
      <c r="B598" s="197"/>
      <c r="F598" s="127"/>
      <c r="G598" s="203"/>
      <c r="H598" s="128"/>
      <c r="I598" s="129"/>
      <c r="J598" s="128"/>
      <c r="K598" s="130"/>
      <c r="L598" s="130"/>
      <c r="M598" s="131"/>
      <c r="N598" s="131"/>
      <c r="O598" s="131"/>
      <c r="P598" s="131"/>
      <c r="Q598" s="131"/>
      <c r="R598" s="132"/>
      <c r="S598" s="133"/>
      <c r="T598" s="133"/>
      <c r="U598" s="134"/>
      <c r="V598" s="134"/>
      <c r="W598" s="135"/>
      <c r="X598" s="136"/>
      <c r="Y598" s="137"/>
    </row>
    <row r="599" spans="1:25" x14ac:dyDescent="0.2">
      <c r="A599" s="126"/>
      <c r="B599" s="197"/>
      <c r="F599" s="127"/>
      <c r="G599" s="203"/>
      <c r="H599" s="128"/>
      <c r="I599" s="129"/>
      <c r="J599" s="128"/>
      <c r="K599" s="130"/>
      <c r="L599" s="130"/>
      <c r="M599" s="131"/>
      <c r="N599" s="131"/>
      <c r="O599" s="131"/>
      <c r="P599" s="131"/>
      <c r="Q599" s="131"/>
      <c r="R599" s="132"/>
      <c r="S599" s="133"/>
      <c r="T599" s="133"/>
      <c r="U599" s="134"/>
      <c r="V599" s="134"/>
      <c r="W599" s="135"/>
      <c r="X599" s="136"/>
      <c r="Y599" s="137"/>
    </row>
    <row r="600" spans="1:25" x14ac:dyDescent="0.2">
      <c r="A600" s="126"/>
      <c r="B600" s="197"/>
      <c r="F600" s="127"/>
      <c r="G600" s="203"/>
      <c r="H600" s="128"/>
      <c r="I600" s="129"/>
      <c r="J600" s="128"/>
      <c r="K600" s="130"/>
      <c r="L600" s="130"/>
      <c r="M600" s="131"/>
      <c r="N600" s="131"/>
      <c r="O600" s="131"/>
      <c r="P600" s="131"/>
      <c r="Q600" s="131"/>
      <c r="R600" s="132"/>
      <c r="S600" s="133"/>
      <c r="T600" s="133"/>
      <c r="U600" s="134"/>
      <c r="V600" s="134"/>
      <c r="W600" s="135"/>
      <c r="X600" s="136"/>
      <c r="Y600" s="137"/>
    </row>
    <row r="601" spans="1:25" x14ac:dyDescent="0.2">
      <c r="A601" s="126"/>
      <c r="B601" s="197"/>
      <c r="F601" s="127"/>
      <c r="G601" s="203"/>
      <c r="H601" s="128"/>
      <c r="I601" s="129"/>
      <c r="J601" s="128"/>
      <c r="K601" s="130"/>
      <c r="L601" s="130"/>
      <c r="M601" s="131"/>
      <c r="N601" s="131"/>
      <c r="O601" s="131"/>
      <c r="P601" s="131"/>
      <c r="Q601" s="131"/>
      <c r="R601" s="132"/>
      <c r="S601" s="133"/>
      <c r="T601" s="133"/>
      <c r="U601" s="134"/>
      <c r="V601" s="134"/>
      <c r="W601" s="135"/>
      <c r="X601" s="136"/>
      <c r="Y601" s="137"/>
    </row>
    <row r="602" spans="1:25" x14ac:dyDescent="0.2">
      <c r="A602" s="126"/>
      <c r="B602" s="197"/>
      <c r="F602" s="127"/>
      <c r="G602" s="203"/>
      <c r="H602" s="128"/>
      <c r="I602" s="129"/>
      <c r="J602" s="128"/>
      <c r="K602" s="130"/>
      <c r="L602" s="130"/>
      <c r="M602" s="131"/>
      <c r="N602" s="131"/>
      <c r="O602" s="131"/>
      <c r="P602" s="131"/>
      <c r="Q602" s="131"/>
      <c r="R602" s="132"/>
      <c r="S602" s="133"/>
      <c r="T602" s="133"/>
      <c r="U602" s="134"/>
      <c r="V602" s="134"/>
      <c r="W602" s="135"/>
      <c r="X602" s="136"/>
      <c r="Y602" s="137"/>
    </row>
    <row r="603" spans="1:25" x14ac:dyDescent="0.2">
      <c r="A603" s="126"/>
      <c r="B603" s="197"/>
      <c r="F603" s="127"/>
      <c r="G603" s="203"/>
      <c r="H603" s="128"/>
      <c r="I603" s="129"/>
      <c r="J603" s="128"/>
      <c r="K603" s="130"/>
      <c r="L603" s="130"/>
      <c r="M603" s="131"/>
      <c r="N603" s="131"/>
      <c r="O603" s="131"/>
      <c r="P603" s="131"/>
      <c r="Q603" s="131"/>
      <c r="R603" s="132"/>
      <c r="S603" s="133"/>
      <c r="T603" s="133"/>
      <c r="U603" s="134"/>
      <c r="V603" s="134"/>
      <c r="W603" s="135"/>
      <c r="X603" s="136"/>
      <c r="Y603" s="137"/>
    </row>
    <row r="604" spans="1:25" x14ac:dyDescent="0.2">
      <c r="A604" s="126"/>
      <c r="B604" s="197"/>
      <c r="F604" s="127"/>
      <c r="G604" s="203"/>
      <c r="H604" s="128"/>
      <c r="I604" s="129"/>
      <c r="J604" s="128"/>
      <c r="K604" s="130"/>
      <c r="L604" s="130"/>
      <c r="M604" s="131"/>
      <c r="N604" s="131"/>
      <c r="O604" s="131"/>
      <c r="P604" s="131"/>
      <c r="Q604" s="131"/>
      <c r="R604" s="132"/>
      <c r="S604" s="133"/>
      <c r="T604" s="133"/>
      <c r="U604" s="134"/>
      <c r="V604" s="134"/>
      <c r="W604" s="135"/>
      <c r="X604" s="136"/>
      <c r="Y604" s="137"/>
    </row>
    <row r="605" spans="1:25" x14ac:dyDescent="0.2">
      <c r="A605" s="126"/>
      <c r="B605" s="197"/>
      <c r="F605" s="127"/>
      <c r="G605" s="203"/>
      <c r="H605" s="128"/>
      <c r="I605" s="129"/>
      <c r="J605" s="128"/>
      <c r="K605" s="130"/>
      <c r="L605" s="130"/>
      <c r="M605" s="131"/>
      <c r="N605" s="131"/>
      <c r="O605" s="131"/>
      <c r="P605" s="131"/>
      <c r="Q605" s="131"/>
      <c r="R605" s="132"/>
      <c r="S605" s="133"/>
      <c r="T605" s="133"/>
      <c r="U605" s="134"/>
      <c r="V605" s="134"/>
      <c r="W605" s="135"/>
      <c r="X605" s="136"/>
      <c r="Y605" s="137"/>
    </row>
    <row r="606" spans="1:25" x14ac:dyDescent="0.2">
      <c r="A606" s="126"/>
      <c r="B606" s="197"/>
      <c r="F606" s="127"/>
      <c r="G606" s="203"/>
      <c r="H606" s="128"/>
      <c r="I606" s="129"/>
      <c r="J606" s="128"/>
      <c r="K606" s="130"/>
      <c r="L606" s="130"/>
      <c r="M606" s="131"/>
      <c r="N606" s="131"/>
      <c r="O606" s="131"/>
      <c r="P606" s="131"/>
      <c r="Q606" s="131"/>
      <c r="R606" s="132"/>
      <c r="S606" s="133"/>
      <c r="T606" s="133"/>
      <c r="U606" s="134"/>
      <c r="V606" s="134"/>
      <c r="W606" s="135"/>
      <c r="X606" s="136"/>
      <c r="Y606" s="137"/>
    </row>
    <row r="607" spans="1:25" x14ac:dyDescent="0.2">
      <c r="A607" s="126"/>
      <c r="B607" s="197"/>
      <c r="F607" s="127"/>
      <c r="G607" s="203"/>
      <c r="H607" s="128"/>
      <c r="I607" s="129"/>
      <c r="J607" s="128"/>
      <c r="K607" s="130"/>
      <c r="L607" s="130"/>
      <c r="M607" s="131"/>
      <c r="N607" s="131"/>
      <c r="O607" s="131"/>
      <c r="P607" s="131"/>
      <c r="Q607" s="131"/>
      <c r="R607" s="132"/>
      <c r="S607" s="133"/>
      <c r="T607" s="133"/>
      <c r="U607" s="134"/>
      <c r="V607" s="134"/>
      <c r="W607" s="135"/>
      <c r="X607" s="136"/>
      <c r="Y607" s="137"/>
    </row>
    <row r="608" spans="1:25" x14ac:dyDescent="0.2">
      <c r="A608" s="126"/>
      <c r="B608" s="197"/>
      <c r="F608" s="127"/>
      <c r="G608" s="203"/>
      <c r="H608" s="128"/>
      <c r="I608" s="129"/>
      <c r="J608" s="128"/>
      <c r="K608" s="130"/>
      <c r="L608" s="130"/>
      <c r="M608" s="131"/>
      <c r="N608" s="131"/>
      <c r="O608" s="131"/>
      <c r="P608" s="131"/>
      <c r="Q608" s="131"/>
      <c r="R608" s="132"/>
      <c r="S608" s="133"/>
      <c r="T608" s="133"/>
      <c r="U608" s="134"/>
      <c r="V608" s="134"/>
      <c r="W608" s="135"/>
      <c r="X608" s="136"/>
      <c r="Y608" s="137"/>
    </row>
    <row r="609" spans="1:25" x14ac:dyDescent="0.2">
      <c r="A609" s="126"/>
      <c r="B609" s="197"/>
      <c r="F609" s="127"/>
      <c r="G609" s="203"/>
      <c r="H609" s="128"/>
      <c r="I609" s="129"/>
      <c r="J609" s="128"/>
      <c r="K609" s="130"/>
      <c r="L609" s="130"/>
      <c r="M609" s="131"/>
      <c r="N609" s="131"/>
      <c r="O609" s="131"/>
      <c r="P609" s="131"/>
      <c r="Q609" s="131"/>
      <c r="R609" s="132"/>
      <c r="S609" s="133"/>
      <c r="T609" s="133"/>
      <c r="U609" s="134"/>
      <c r="V609" s="134"/>
      <c r="W609" s="135"/>
      <c r="X609" s="136"/>
      <c r="Y609" s="137"/>
    </row>
    <row r="610" spans="1:25" x14ac:dyDescent="0.2">
      <c r="A610" s="126"/>
      <c r="B610" s="197"/>
      <c r="F610" s="127"/>
      <c r="G610" s="203"/>
      <c r="H610" s="128"/>
      <c r="I610" s="129"/>
      <c r="J610" s="128"/>
      <c r="K610" s="130"/>
      <c r="L610" s="130"/>
      <c r="M610" s="131"/>
      <c r="N610" s="131"/>
      <c r="O610" s="131"/>
      <c r="P610" s="131"/>
      <c r="Q610" s="131"/>
      <c r="R610" s="132"/>
      <c r="S610" s="133"/>
      <c r="T610" s="133"/>
      <c r="U610" s="134"/>
      <c r="V610" s="134"/>
      <c r="W610" s="135"/>
      <c r="X610" s="136"/>
      <c r="Y610" s="137"/>
    </row>
    <row r="611" spans="1:25" x14ac:dyDescent="0.2">
      <c r="A611" s="126"/>
      <c r="B611" s="197"/>
      <c r="F611" s="127"/>
      <c r="G611" s="203"/>
      <c r="H611" s="128"/>
      <c r="I611" s="129"/>
      <c r="J611" s="128"/>
      <c r="K611" s="130"/>
      <c r="L611" s="130"/>
      <c r="M611" s="131"/>
      <c r="N611" s="131"/>
      <c r="O611" s="131"/>
      <c r="P611" s="131"/>
      <c r="Q611" s="131"/>
      <c r="R611" s="132"/>
      <c r="S611" s="133"/>
      <c r="T611" s="133"/>
      <c r="U611" s="134"/>
      <c r="V611" s="134"/>
      <c r="W611" s="135"/>
      <c r="X611" s="136"/>
      <c r="Y611" s="137"/>
    </row>
    <row r="612" spans="1:25" x14ac:dyDescent="0.2">
      <c r="A612" s="126"/>
      <c r="B612" s="197"/>
      <c r="F612" s="127"/>
      <c r="G612" s="203"/>
      <c r="H612" s="128"/>
      <c r="I612" s="129"/>
      <c r="J612" s="128"/>
      <c r="K612" s="130"/>
      <c r="L612" s="130"/>
      <c r="M612" s="131"/>
      <c r="N612" s="131"/>
      <c r="O612" s="131"/>
      <c r="P612" s="131"/>
      <c r="Q612" s="131"/>
      <c r="R612" s="132"/>
      <c r="S612" s="133"/>
      <c r="T612" s="133"/>
      <c r="U612" s="134"/>
      <c r="V612" s="134"/>
      <c r="W612" s="135"/>
      <c r="X612" s="136"/>
      <c r="Y612" s="137"/>
    </row>
    <row r="613" spans="1:25" x14ac:dyDescent="0.2">
      <c r="A613" s="126"/>
      <c r="B613" s="197"/>
      <c r="F613" s="127"/>
      <c r="G613" s="203"/>
      <c r="H613" s="128"/>
      <c r="I613" s="129"/>
      <c r="J613" s="128"/>
      <c r="K613" s="130"/>
      <c r="L613" s="130"/>
      <c r="M613" s="131"/>
      <c r="N613" s="131"/>
      <c r="O613" s="131"/>
      <c r="P613" s="131"/>
      <c r="Q613" s="131"/>
      <c r="R613" s="132"/>
      <c r="S613" s="133"/>
      <c r="T613" s="133"/>
      <c r="U613" s="134"/>
      <c r="V613" s="134"/>
      <c r="W613" s="135"/>
      <c r="X613" s="136"/>
      <c r="Y613" s="137"/>
    </row>
    <row r="614" spans="1:25" x14ac:dyDescent="0.2">
      <c r="A614" s="126"/>
      <c r="B614" s="197"/>
      <c r="F614" s="127"/>
      <c r="G614" s="203"/>
      <c r="H614" s="128"/>
      <c r="I614" s="129"/>
      <c r="J614" s="128"/>
      <c r="K614" s="130"/>
      <c r="L614" s="130"/>
      <c r="M614" s="131"/>
      <c r="N614" s="131"/>
      <c r="O614" s="131"/>
      <c r="P614" s="131"/>
      <c r="Q614" s="131"/>
      <c r="R614" s="132"/>
      <c r="S614" s="133"/>
      <c r="T614" s="133"/>
      <c r="U614" s="134"/>
      <c r="V614" s="134"/>
      <c r="W614" s="135"/>
      <c r="X614" s="136"/>
      <c r="Y614" s="137"/>
    </row>
    <row r="615" spans="1:25" x14ac:dyDescent="0.2">
      <c r="A615" s="126"/>
      <c r="B615" s="197"/>
      <c r="F615" s="127"/>
      <c r="G615" s="203"/>
      <c r="H615" s="128"/>
      <c r="I615" s="129"/>
      <c r="J615" s="128"/>
      <c r="K615" s="130"/>
      <c r="L615" s="130"/>
      <c r="M615" s="131"/>
      <c r="N615" s="131"/>
      <c r="O615" s="131"/>
      <c r="P615" s="131"/>
      <c r="Q615" s="131"/>
      <c r="R615" s="132"/>
      <c r="S615" s="133"/>
      <c r="T615" s="133"/>
      <c r="U615" s="134"/>
      <c r="V615" s="134"/>
      <c r="W615" s="135"/>
      <c r="X615" s="136"/>
      <c r="Y615" s="137"/>
    </row>
    <row r="616" spans="1:25" x14ac:dyDescent="0.2">
      <c r="A616" s="126"/>
      <c r="B616" s="197"/>
      <c r="F616" s="127"/>
      <c r="G616" s="203"/>
      <c r="H616" s="128"/>
      <c r="I616" s="129"/>
      <c r="J616" s="128"/>
      <c r="K616" s="130"/>
      <c r="L616" s="130"/>
      <c r="M616" s="131"/>
      <c r="N616" s="131"/>
      <c r="O616" s="131"/>
      <c r="P616" s="131"/>
      <c r="Q616" s="131"/>
      <c r="R616" s="132"/>
      <c r="S616" s="133"/>
      <c r="T616" s="133"/>
      <c r="U616" s="134"/>
      <c r="V616" s="134"/>
      <c r="W616" s="135"/>
      <c r="X616" s="136"/>
      <c r="Y616" s="137"/>
    </row>
    <row r="617" spans="1:25" x14ac:dyDescent="0.2">
      <c r="A617" s="126"/>
      <c r="B617" s="197"/>
      <c r="F617" s="127"/>
      <c r="G617" s="203"/>
      <c r="H617" s="128"/>
      <c r="I617" s="129"/>
      <c r="J617" s="128"/>
      <c r="K617" s="130"/>
      <c r="L617" s="130"/>
      <c r="M617" s="131"/>
      <c r="N617" s="131"/>
      <c r="O617" s="131"/>
      <c r="P617" s="131"/>
      <c r="Q617" s="131"/>
      <c r="R617" s="132"/>
      <c r="S617" s="133"/>
      <c r="T617" s="133"/>
      <c r="U617" s="134"/>
      <c r="V617" s="134"/>
      <c r="W617" s="135"/>
      <c r="X617" s="136"/>
      <c r="Y617" s="137"/>
    </row>
    <row r="618" spans="1:25" x14ac:dyDescent="0.2">
      <c r="A618" s="126"/>
      <c r="B618" s="197"/>
      <c r="F618" s="127"/>
      <c r="G618" s="203"/>
      <c r="H618" s="128"/>
      <c r="I618" s="129"/>
      <c r="J618" s="128"/>
      <c r="K618" s="130"/>
      <c r="L618" s="130"/>
      <c r="M618" s="131"/>
      <c r="N618" s="131"/>
      <c r="O618" s="131"/>
      <c r="P618" s="131"/>
      <c r="Q618" s="131"/>
      <c r="R618" s="132"/>
      <c r="S618" s="133"/>
      <c r="T618" s="133"/>
      <c r="U618" s="134"/>
      <c r="V618" s="134"/>
      <c r="W618" s="135"/>
      <c r="X618" s="136"/>
      <c r="Y618" s="137"/>
    </row>
    <row r="619" spans="1:25" x14ac:dyDescent="0.2">
      <c r="A619" s="126"/>
      <c r="B619" s="197"/>
      <c r="F619" s="127"/>
      <c r="G619" s="203"/>
      <c r="H619" s="128"/>
      <c r="I619" s="129"/>
      <c r="J619" s="128"/>
      <c r="K619" s="130"/>
      <c r="L619" s="130"/>
      <c r="M619" s="131"/>
      <c r="N619" s="131"/>
      <c r="O619" s="131"/>
      <c r="P619" s="131"/>
      <c r="Q619" s="131"/>
      <c r="R619" s="132"/>
      <c r="S619" s="133"/>
      <c r="T619" s="133"/>
      <c r="U619" s="134"/>
      <c r="V619" s="134"/>
      <c r="W619" s="135"/>
      <c r="X619" s="136"/>
      <c r="Y619" s="137"/>
    </row>
    <row r="620" spans="1:25" x14ac:dyDescent="0.2">
      <c r="A620" s="126"/>
      <c r="B620" s="197"/>
      <c r="F620" s="127"/>
      <c r="G620" s="203"/>
      <c r="H620" s="128"/>
      <c r="I620" s="129"/>
      <c r="J620" s="128"/>
      <c r="K620" s="130"/>
      <c r="L620" s="130"/>
      <c r="M620" s="131"/>
      <c r="N620" s="131"/>
      <c r="O620" s="131"/>
      <c r="P620" s="131"/>
      <c r="Q620" s="131"/>
      <c r="R620" s="132"/>
      <c r="S620" s="133"/>
      <c r="T620" s="133"/>
      <c r="U620" s="134"/>
      <c r="V620" s="134"/>
      <c r="W620" s="135"/>
      <c r="X620" s="136"/>
      <c r="Y620" s="137"/>
    </row>
    <row r="621" spans="1:25" x14ac:dyDescent="0.2">
      <c r="A621" s="126"/>
      <c r="B621" s="197"/>
      <c r="F621" s="127"/>
      <c r="G621" s="203"/>
      <c r="H621" s="128"/>
      <c r="I621" s="129"/>
      <c r="J621" s="128"/>
      <c r="K621" s="130"/>
      <c r="L621" s="130"/>
      <c r="M621" s="131"/>
      <c r="N621" s="131"/>
      <c r="O621" s="131"/>
      <c r="P621" s="131"/>
      <c r="Q621" s="131"/>
      <c r="R621" s="132"/>
      <c r="S621" s="133"/>
      <c r="T621" s="133"/>
      <c r="U621" s="134"/>
      <c r="V621" s="134"/>
      <c r="W621" s="135"/>
      <c r="X621" s="136"/>
      <c r="Y621" s="137"/>
    </row>
    <row r="622" spans="1:25" x14ac:dyDescent="0.2">
      <c r="A622" s="126"/>
      <c r="B622" s="197"/>
      <c r="F622" s="127"/>
      <c r="G622" s="203"/>
      <c r="H622" s="128"/>
      <c r="I622" s="129"/>
      <c r="J622" s="128"/>
      <c r="K622" s="130"/>
      <c r="L622" s="130"/>
      <c r="M622" s="131"/>
      <c r="N622" s="131"/>
      <c r="O622" s="131"/>
      <c r="P622" s="131"/>
      <c r="Q622" s="131"/>
      <c r="R622" s="132"/>
      <c r="S622" s="133"/>
      <c r="T622" s="133"/>
      <c r="U622" s="134"/>
      <c r="V622" s="134"/>
      <c r="W622" s="135"/>
      <c r="X622" s="136"/>
      <c r="Y622" s="137"/>
    </row>
    <row r="623" spans="1:25" x14ac:dyDescent="0.2">
      <c r="A623" s="126"/>
      <c r="B623" s="197"/>
      <c r="F623" s="127"/>
      <c r="G623" s="203"/>
      <c r="H623" s="128"/>
      <c r="I623" s="129"/>
      <c r="J623" s="128"/>
      <c r="K623" s="130"/>
      <c r="L623" s="130"/>
      <c r="M623" s="131"/>
      <c r="N623" s="131"/>
      <c r="O623" s="131"/>
      <c r="P623" s="131"/>
      <c r="Q623" s="131"/>
      <c r="R623" s="132"/>
      <c r="S623" s="133"/>
      <c r="T623" s="133"/>
      <c r="U623" s="134"/>
      <c r="V623" s="134"/>
      <c r="W623" s="135"/>
      <c r="X623" s="136"/>
      <c r="Y623" s="137"/>
    </row>
    <row r="624" spans="1:25" x14ac:dyDescent="0.2">
      <c r="A624" s="126"/>
      <c r="B624" s="197"/>
      <c r="F624" s="127"/>
      <c r="G624" s="203"/>
      <c r="H624" s="128"/>
      <c r="I624" s="129"/>
      <c r="J624" s="128"/>
      <c r="K624" s="130"/>
      <c r="L624" s="130"/>
      <c r="M624" s="131"/>
      <c r="N624" s="131"/>
      <c r="O624" s="131"/>
      <c r="P624" s="131"/>
      <c r="Q624" s="131"/>
      <c r="R624" s="132"/>
      <c r="S624" s="133"/>
      <c r="T624" s="133"/>
      <c r="U624" s="134"/>
      <c r="V624" s="134"/>
      <c r="W624" s="135"/>
      <c r="X624" s="136"/>
      <c r="Y624" s="137"/>
    </row>
    <row r="625" spans="1:25" x14ac:dyDescent="0.2">
      <c r="A625" s="126"/>
      <c r="B625" s="197"/>
      <c r="F625" s="127"/>
      <c r="G625" s="203"/>
      <c r="H625" s="128"/>
      <c r="I625" s="129"/>
      <c r="J625" s="128"/>
      <c r="K625" s="130"/>
      <c r="L625" s="130"/>
      <c r="M625" s="131"/>
      <c r="N625" s="131"/>
      <c r="O625" s="131"/>
      <c r="P625" s="131"/>
      <c r="Q625" s="131"/>
      <c r="R625" s="132"/>
      <c r="S625" s="133"/>
      <c r="T625" s="133"/>
      <c r="U625" s="134"/>
      <c r="V625" s="134"/>
      <c r="W625" s="135"/>
      <c r="X625" s="136"/>
      <c r="Y625" s="137"/>
    </row>
    <row r="626" spans="1:25" x14ac:dyDescent="0.2">
      <c r="A626" s="126"/>
      <c r="B626" s="197"/>
      <c r="F626" s="127"/>
      <c r="G626" s="203"/>
      <c r="H626" s="128"/>
      <c r="I626" s="129"/>
      <c r="J626" s="128"/>
      <c r="K626" s="130"/>
      <c r="L626" s="130"/>
      <c r="M626" s="131"/>
      <c r="N626" s="131"/>
      <c r="O626" s="131"/>
      <c r="P626" s="131"/>
      <c r="Q626" s="131"/>
      <c r="R626" s="132"/>
      <c r="S626" s="133"/>
      <c r="T626" s="133"/>
      <c r="U626" s="134"/>
      <c r="V626" s="134"/>
      <c r="W626" s="135"/>
      <c r="X626" s="136"/>
      <c r="Y626" s="137"/>
    </row>
    <row r="627" spans="1:25" x14ac:dyDescent="0.2">
      <c r="A627" s="126"/>
      <c r="B627" s="197"/>
      <c r="F627" s="127"/>
      <c r="G627" s="203"/>
      <c r="H627" s="128"/>
      <c r="I627" s="129"/>
      <c r="J627" s="128"/>
      <c r="K627" s="130"/>
      <c r="L627" s="130"/>
      <c r="M627" s="131"/>
      <c r="N627" s="131"/>
      <c r="O627" s="131"/>
      <c r="P627" s="131"/>
      <c r="Q627" s="131"/>
      <c r="R627" s="132"/>
      <c r="S627" s="133"/>
      <c r="T627" s="133"/>
      <c r="U627" s="134"/>
      <c r="V627" s="134"/>
      <c r="W627" s="135"/>
      <c r="X627" s="136"/>
      <c r="Y627" s="137"/>
    </row>
    <row r="628" spans="1:25" x14ac:dyDescent="0.2">
      <c r="A628" s="126"/>
      <c r="B628" s="197"/>
      <c r="F628" s="127"/>
      <c r="G628" s="203"/>
      <c r="H628" s="128"/>
      <c r="I628" s="129"/>
      <c r="J628" s="128"/>
      <c r="K628" s="130"/>
      <c r="L628" s="130"/>
      <c r="M628" s="131"/>
      <c r="N628" s="131"/>
      <c r="O628" s="131"/>
      <c r="P628" s="131"/>
      <c r="Q628" s="131"/>
      <c r="R628" s="132"/>
      <c r="S628" s="133"/>
      <c r="T628" s="133"/>
      <c r="U628" s="134"/>
      <c r="V628" s="134"/>
      <c r="W628" s="135"/>
      <c r="X628" s="136"/>
      <c r="Y628" s="137"/>
    </row>
    <row r="629" spans="1:25" x14ac:dyDescent="0.2">
      <c r="A629" s="126"/>
      <c r="B629" s="197"/>
      <c r="F629" s="127"/>
      <c r="G629" s="203"/>
      <c r="H629" s="128"/>
      <c r="I629" s="129"/>
      <c r="J629" s="128"/>
      <c r="K629" s="130"/>
      <c r="L629" s="130"/>
      <c r="M629" s="131"/>
      <c r="N629" s="131"/>
      <c r="O629" s="131"/>
      <c r="P629" s="131"/>
      <c r="Q629" s="131"/>
      <c r="R629" s="132"/>
      <c r="S629" s="133"/>
      <c r="T629" s="133"/>
      <c r="U629" s="134"/>
      <c r="V629" s="134"/>
      <c r="W629" s="135"/>
      <c r="X629" s="136"/>
      <c r="Y629" s="137"/>
    </row>
    <row r="630" spans="1:25" x14ac:dyDescent="0.2">
      <c r="A630" s="126"/>
      <c r="B630" s="197"/>
      <c r="F630" s="127"/>
      <c r="G630" s="203"/>
      <c r="H630" s="128"/>
      <c r="I630" s="129"/>
      <c r="J630" s="128"/>
      <c r="K630" s="130"/>
      <c r="L630" s="130"/>
      <c r="M630" s="131"/>
      <c r="N630" s="131"/>
      <c r="O630" s="131"/>
      <c r="P630" s="131"/>
      <c r="Q630" s="131"/>
      <c r="R630" s="132"/>
      <c r="S630" s="133"/>
      <c r="T630" s="133"/>
      <c r="U630" s="134"/>
      <c r="V630" s="134"/>
      <c r="W630" s="135"/>
      <c r="X630" s="136"/>
      <c r="Y630" s="137"/>
    </row>
    <row r="631" spans="1:25" x14ac:dyDescent="0.2">
      <c r="A631" s="126"/>
      <c r="B631" s="197"/>
      <c r="F631" s="127"/>
      <c r="G631" s="203"/>
      <c r="H631" s="128"/>
      <c r="I631" s="129"/>
      <c r="J631" s="128"/>
      <c r="K631" s="130"/>
      <c r="L631" s="130"/>
      <c r="M631" s="131"/>
      <c r="N631" s="131"/>
      <c r="O631" s="131"/>
      <c r="P631" s="131"/>
      <c r="Q631" s="131"/>
      <c r="R631" s="132"/>
      <c r="S631" s="133"/>
      <c r="T631" s="133"/>
      <c r="U631" s="134"/>
      <c r="V631" s="134"/>
      <c r="W631" s="135"/>
      <c r="X631" s="136"/>
      <c r="Y631" s="137"/>
    </row>
    <row r="632" spans="1:25" x14ac:dyDescent="0.2">
      <c r="A632" s="126"/>
      <c r="B632" s="197"/>
      <c r="F632" s="127"/>
      <c r="G632" s="203"/>
      <c r="H632" s="128"/>
      <c r="I632" s="129"/>
      <c r="J632" s="128"/>
      <c r="K632" s="130"/>
      <c r="L632" s="130"/>
      <c r="M632" s="131"/>
      <c r="N632" s="131"/>
      <c r="O632" s="131"/>
      <c r="P632" s="131"/>
      <c r="Q632" s="131"/>
      <c r="R632" s="132"/>
      <c r="S632" s="133"/>
      <c r="T632" s="133"/>
      <c r="U632" s="134"/>
      <c r="V632" s="134"/>
      <c r="W632" s="135"/>
      <c r="X632" s="136"/>
      <c r="Y632" s="137"/>
    </row>
    <row r="633" spans="1:25" x14ac:dyDescent="0.2">
      <c r="A633" s="126"/>
      <c r="B633" s="197"/>
      <c r="F633" s="127"/>
      <c r="G633" s="203"/>
      <c r="H633" s="128"/>
      <c r="I633" s="129"/>
      <c r="J633" s="128"/>
      <c r="K633" s="130"/>
      <c r="L633" s="130"/>
      <c r="M633" s="131"/>
      <c r="N633" s="131"/>
      <c r="O633" s="131"/>
      <c r="P633" s="131"/>
      <c r="Q633" s="131"/>
      <c r="R633" s="132"/>
      <c r="S633" s="133"/>
      <c r="T633" s="133"/>
      <c r="U633" s="134"/>
      <c r="V633" s="134"/>
      <c r="W633" s="135"/>
      <c r="X633" s="136"/>
      <c r="Y633" s="137"/>
    </row>
    <row r="634" spans="1:25" x14ac:dyDescent="0.2">
      <c r="A634" s="126"/>
      <c r="B634" s="197"/>
      <c r="F634" s="127"/>
      <c r="G634" s="203"/>
      <c r="H634" s="128"/>
      <c r="I634" s="129"/>
      <c r="J634" s="128"/>
      <c r="K634" s="130"/>
      <c r="L634" s="130"/>
      <c r="M634" s="131"/>
      <c r="N634" s="131"/>
      <c r="O634" s="131"/>
      <c r="P634" s="131"/>
      <c r="Q634" s="131"/>
      <c r="R634" s="132"/>
      <c r="S634" s="133"/>
      <c r="T634" s="133"/>
      <c r="U634" s="134"/>
      <c r="V634" s="134"/>
      <c r="W634" s="135"/>
      <c r="X634" s="136"/>
      <c r="Y634" s="137"/>
    </row>
    <row r="635" spans="1:25" x14ac:dyDescent="0.2">
      <c r="A635" s="126"/>
      <c r="B635" s="197"/>
      <c r="F635" s="127"/>
      <c r="G635" s="203"/>
      <c r="H635" s="128"/>
      <c r="I635" s="129"/>
      <c r="J635" s="128"/>
      <c r="K635" s="130"/>
      <c r="L635" s="130"/>
      <c r="M635" s="131"/>
      <c r="N635" s="131"/>
      <c r="O635" s="131"/>
      <c r="P635" s="131"/>
      <c r="Q635" s="131"/>
      <c r="R635" s="132"/>
      <c r="S635" s="133"/>
      <c r="T635" s="133"/>
      <c r="U635" s="134"/>
      <c r="V635" s="134"/>
      <c r="W635" s="135"/>
      <c r="X635" s="136"/>
      <c r="Y635" s="137"/>
    </row>
    <row r="636" spans="1:25" x14ac:dyDescent="0.2">
      <c r="A636" s="126"/>
      <c r="B636" s="197"/>
      <c r="F636" s="127"/>
      <c r="G636" s="203"/>
      <c r="H636" s="128"/>
      <c r="I636" s="129"/>
      <c r="J636" s="128"/>
      <c r="K636" s="130"/>
      <c r="L636" s="130"/>
      <c r="M636" s="131"/>
      <c r="N636" s="131"/>
      <c r="O636" s="131"/>
      <c r="P636" s="131"/>
      <c r="Q636" s="131"/>
      <c r="R636" s="132"/>
      <c r="S636" s="133"/>
      <c r="T636" s="133"/>
      <c r="U636" s="134"/>
      <c r="V636" s="134"/>
      <c r="W636" s="135"/>
      <c r="X636" s="136"/>
      <c r="Y636" s="137"/>
    </row>
    <row r="637" spans="1:25" x14ac:dyDescent="0.2">
      <c r="A637" s="126"/>
      <c r="B637" s="197"/>
      <c r="F637" s="127"/>
      <c r="G637" s="203"/>
      <c r="H637" s="128"/>
      <c r="I637" s="129"/>
      <c r="J637" s="128"/>
      <c r="K637" s="130"/>
      <c r="L637" s="130"/>
      <c r="M637" s="131"/>
      <c r="N637" s="131"/>
      <c r="O637" s="131"/>
      <c r="P637" s="131"/>
      <c r="Q637" s="131"/>
      <c r="R637" s="132"/>
      <c r="S637" s="133"/>
      <c r="T637" s="133"/>
      <c r="U637" s="134"/>
      <c r="V637" s="134"/>
      <c r="W637" s="135"/>
      <c r="X637" s="136"/>
      <c r="Y637" s="137"/>
    </row>
    <row r="638" spans="1:25" x14ac:dyDescent="0.2">
      <c r="A638" s="126"/>
      <c r="B638" s="197"/>
      <c r="F638" s="127"/>
      <c r="G638" s="203"/>
      <c r="H638" s="128"/>
      <c r="I638" s="129"/>
      <c r="J638" s="128"/>
      <c r="K638" s="130"/>
      <c r="L638" s="130"/>
      <c r="M638" s="131"/>
      <c r="N638" s="131"/>
      <c r="O638" s="131"/>
      <c r="P638" s="131"/>
      <c r="Q638" s="131"/>
      <c r="R638" s="132"/>
      <c r="S638" s="133"/>
      <c r="T638" s="133"/>
      <c r="U638" s="134"/>
      <c r="V638" s="134"/>
      <c r="W638" s="135"/>
      <c r="X638" s="136"/>
      <c r="Y638" s="137"/>
    </row>
    <row r="639" spans="1:25" x14ac:dyDescent="0.2">
      <c r="A639" s="126"/>
      <c r="B639" s="197"/>
      <c r="F639" s="127"/>
      <c r="G639" s="203"/>
      <c r="H639" s="128"/>
      <c r="I639" s="129"/>
      <c r="J639" s="128"/>
      <c r="K639" s="130"/>
      <c r="L639" s="130"/>
      <c r="M639" s="131"/>
      <c r="N639" s="131"/>
      <c r="O639" s="131"/>
      <c r="P639" s="131"/>
      <c r="Q639" s="131"/>
      <c r="R639" s="132"/>
      <c r="S639" s="133"/>
      <c r="T639" s="133"/>
      <c r="U639" s="134"/>
      <c r="V639" s="134"/>
      <c r="W639" s="135"/>
      <c r="X639" s="136"/>
      <c r="Y639" s="137"/>
    </row>
    <row r="640" spans="1:25" x14ac:dyDescent="0.2">
      <c r="A640" s="126"/>
      <c r="B640" s="197"/>
      <c r="F640" s="127"/>
      <c r="G640" s="203"/>
      <c r="H640" s="128"/>
      <c r="I640" s="129"/>
      <c r="J640" s="128"/>
      <c r="K640" s="130"/>
      <c r="L640" s="130"/>
      <c r="M640" s="131"/>
      <c r="N640" s="131"/>
      <c r="O640" s="131"/>
      <c r="P640" s="131"/>
      <c r="Q640" s="131"/>
      <c r="R640" s="132"/>
      <c r="S640" s="133"/>
      <c r="T640" s="133"/>
      <c r="U640" s="134"/>
      <c r="V640" s="134"/>
      <c r="W640" s="135"/>
      <c r="X640" s="136"/>
      <c r="Y640" s="137"/>
    </row>
    <row r="641" spans="1:25" x14ac:dyDescent="0.2">
      <c r="A641" s="126"/>
      <c r="B641" s="197"/>
      <c r="F641" s="127"/>
      <c r="G641" s="203"/>
      <c r="H641" s="128"/>
      <c r="I641" s="129"/>
      <c r="J641" s="128"/>
      <c r="K641" s="130"/>
      <c r="L641" s="130"/>
      <c r="M641" s="131"/>
      <c r="N641" s="131"/>
      <c r="O641" s="131"/>
      <c r="P641" s="131"/>
      <c r="Q641" s="131"/>
      <c r="R641" s="132"/>
      <c r="S641" s="133"/>
      <c r="T641" s="133"/>
      <c r="U641" s="134"/>
      <c r="V641" s="134"/>
      <c r="W641" s="135"/>
      <c r="X641" s="136"/>
      <c r="Y641" s="137"/>
    </row>
    <row r="642" spans="1:25" x14ac:dyDescent="0.2">
      <c r="A642" s="126"/>
      <c r="B642" s="197"/>
      <c r="F642" s="127"/>
      <c r="G642" s="203"/>
      <c r="H642" s="128"/>
      <c r="I642" s="129"/>
      <c r="J642" s="128"/>
      <c r="K642" s="130"/>
      <c r="L642" s="130"/>
      <c r="M642" s="131"/>
      <c r="N642" s="131"/>
      <c r="O642" s="131"/>
      <c r="P642" s="131"/>
      <c r="Q642" s="131"/>
      <c r="R642" s="132"/>
      <c r="S642" s="133"/>
      <c r="T642" s="133"/>
      <c r="U642" s="134"/>
      <c r="V642" s="134"/>
      <c r="W642" s="135"/>
      <c r="X642" s="136"/>
      <c r="Y642" s="137"/>
    </row>
    <row r="643" spans="1:25" x14ac:dyDescent="0.2">
      <c r="A643" s="126"/>
      <c r="B643" s="197"/>
      <c r="F643" s="127"/>
      <c r="G643" s="203"/>
      <c r="H643" s="128"/>
      <c r="I643" s="129"/>
      <c r="J643" s="128"/>
      <c r="K643" s="130"/>
      <c r="L643" s="130"/>
      <c r="M643" s="131"/>
      <c r="N643" s="131"/>
      <c r="O643" s="131"/>
      <c r="P643" s="131"/>
      <c r="Q643" s="131"/>
      <c r="R643" s="132"/>
      <c r="S643" s="133"/>
      <c r="T643" s="133"/>
      <c r="U643" s="134"/>
      <c r="V643" s="134"/>
      <c r="W643" s="135"/>
      <c r="X643" s="136"/>
      <c r="Y643" s="137"/>
    </row>
    <row r="644" spans="1:25" x14ac:dyDescent="0.2">
      <c r="A644" s="126"/>
      <c r="B644" s="197"/>
      <c r="F644" s="127"/>
      <c r="G644" s="203"/>
      <c r="H644" s="128"/>
      <c r="I644" s="129"/>
      <c r="J644" s="128"/>
      <c r="K644" s="130"/>
      <c r="L644" s="130"/>
      <c r="M644" s="131"/>
      <c r="N644" s="131"/>
      <c r="O644" s="131"/>
      <c r="P644" s="131"/>
      <c r="Q644" s="131"/>
      <c r="R644" s="132"/>
      <c r="S644" s="133"/>
      <c r="T644" s="133"/>
      <c r="U644" s="134"/>
      <c r="V644" s="134"/>
      <c r="W644" s="135"/>
      <c r="X644" s="136"/>
      <c r="Y644" s="137"/>
    </row>
    <row r="645" spans="1:25" x14ac:dyDescent="0.2">
      <c r="A645" s="126"/>
      <c r="B645" s="197"/>
      <c r="F645" s="127"/>
      <c r="G645" s="203"/>
      <c r="H645" s="128"/>
      <c r="I645" s="129"/>
      <c r="J645" s="128"/>
      <c r="K645" s="130"/>
      <c r="L645" s="130"/>
      <c r="M645" s="131"/>
      <c r="N645" s="131"/>
      <c r="O645" s="131"/>
      <c r="P645" s="131"/>
      <c r="Q645" s="131"/>
      <c r="R645" s="132"/>
      <c r="S645" s="133"/>
      <c r="T645" s="133"/>
      <c r="U645" s="134"/>
      <c r="V645" s="134"/>
      <c r="W645" s="135"/>
      <c r="X645" s="136"/>
      <c r="Y645" s="137"/>
    </row>
    <row r="646" spans="1:25" x14ac:dyDescent="0.2">
      <c r="A646" s="126"/>
      <c r="B646" s="197"/>
      <c r="F646" s="127"/>
      <c r="G646" s="203"/>
      <c r="H646" s="128"/>
      <c r="I646" s="129"/>
      <c r="J646" s="128"/>
      <c r="K646" s="130"/>
      <c r="L646" s="130"/>
      <c r="M646" s="131"/>
      <c r="N646" s="131"/>
      <c r="O646" s="131"/>
      <c r="P646" s="131"/>
      <c r="Q646" s="131"/>
      <c r="R646" s="132"/>
      <c r="S646" s="133"/>
      <c r="T646" s="133"/>
      <c r="U646" s="134"/>
      <c r="V646" s="134"/>
      <c r="W646" s="135"/>
      <c r="X646" s="136"/>
      <c r="Y646" s="137"/>
    </row>
    <row r="647" spans="1:25" x14ac:dyDescent="0.2">
      <c r="A647" s="126"/>
      <c r="B647" s="197"/>
      <c r="F647" s="127"/>
      <c r="G647" s="203"/>
      <c r="H647" s="128"/>
      <c r="I647" s="129"/>
      <c r="J647" s="128"/>
      <c r="K647" s="130"/>
      <c r="L647" s="130"/>
      <c r="M647" s="131"/>
      <c r="N647" s="131"/>
      <c r="O647" s="131"/>
      <c r="P647" s="131"/>
      <c r="Q647" s="131"/>
      <c r="R647" s="132"/>
      <c r="S647" s="133"/>
      <c r="T647" s="133"/>
      <c r="U647" s="134"/>
      <c r="V647" s="134"/>
      <c r="W647" s="135"/>
      <c r="X647" s="136"/>
      <c r="Y647" s="137"/>
    </row>
    <row r="648" spans="1:25" x14ac:dyDescent="0.2">
      <c r="A648" s="126"/>
      <c r="B648" s="197"/>
      <c r="F648" s="127"/>
      <c r="G648" s="203"/>
      <c r="H648" s="128"/>
      <c r="I648" s="129"/>
      <c r="J648" s="128"/>
      <c r="K648" s="130"/>
      <c r="L648" s="130"/>
      <c r="M648" s="131"/>
      <c r="N648" s="131"/>
      <c r="O648" s="131"/>
      <c r="P648" s="131"/>
      <c r="Q648" s="131"/>
      <c r="R648" s="132"/>
      <c r="S648" s="133"/>
      <c r="T648" s="133"/>
      <c r="U648" s="134"/>
      <c r="V648" s="134"/>
      <c r="W648" s="135"/>
      <c r="X648" s="136"/>
      <c r="Y648" s="137"/>
    </row>
    <row r="649" spans="1:25" x14ac:dyDescent="0.2">
      <c r="A649" s="126"/>
      <c r="B649" s="197"/>
      <c r="F649" s="127"/>
      <c r="G649" s="203"/>
      <c r="H649" s="128"/>
      <c r="I649" s="129"/>
      <c r="J649" s="128"/>
      <c r="K649" s="130"/>
      <c r="L649" s="130"/>
      <c r="M649" s="131"/>
      <c r="N649" s="131"/>
      <c r="O649" s="131"/>
      <c r="P649" s="131"/>
      <c r="Q649" s="131"/>
      <c r="R649" s="132"/>
      <c r="S649" s="133"/>
      <c r="T649" s="133"/>
      <c r="U649" s="134"/>
      <c r="V649" s="134"/>
      <c r="W649" s="135"/>
      <c r="X649" s="136"/>
      <c r="Y649" s="137"/>
    </row>
    <row r="650" spans="1:25" x14ac:dyDescent="0.2">
      <c r="A650" s="126"/>
      <c r="B650" s="197"/>
      <c r="F650" s="127"/>
      <c r="G650" s="203"/>
      <c r="H650" s="128"/>
      <c r="I650" s="129"/>
      <c r="J650" s="128"/>
      <c r="K650" s="130"/>
      <c r="L650" s="130"/>
      <c r="M650" s="131"/>
      <c r="N650" s="131"/>
      <c r="O650" s="131"/>
      <c r="P650" s="131"/>
      <c r="Q650" s="131"/>
      <c r="R650" s="132"/>
      <c r="S650" s="133"/>
      <c r="T650" s="133"/>
      <c r="U650" s="134"/>
      <c r="V650" s="134"/>
      <c r="W650" s="135"/>
      <c r="X650" s="136"/>
      <c r="Y650" s="137"/>
    </row>
    <row r="651" spans="1:25" x14ac:dyDescent="0.2">
      <c r="A651" s="126"/>
      <c r="B651" s="197"/>
      <c r="F651" s="127"/>
      <c r="G651" s="203"/>
      <c r="H651" s="128"/>
      <c r="I651" s="129"/>
      <c r="J651" s="128"/>
      <c r="K651" s="130"/>
      <c r="L651" s="130"/>
      <c r="M651" s="131"/>
      <c r="N651" s="131"/>
      <c r="O651" s="131"/>
      <c r="P651" s="131"/>
      <c r="Q651" s="131"/>
      <c r="R651" s="132"/>
      <c r="S651" s="133"/>
      <c r="T651" s="133"/>
      <c r="U651" s="134"/>
      <c r="V651" s="134"/>
      <c r="W651" s="135"/>
      <c r="X651" s="136"/>
      <c r="Y651" s="137"/>
    </row>
    <row r="652" spans="1:25" x14ac:dyDescent="0.2">
      <c r="A652" s="126"/>
      <c r="B652" s="197"/>
      <c r="F652" s="127"/>
      <c r="G652" s="203"/>
      <c r="H652" s="128"/>
      <c r="I652" s="129"/>
      <c r="J652" s="128"/>
      <c r="K652" s="130"/>
      <c r="L652" s="130"/>
      <c r="M652" s="131"/>
      <c r="N652" s="131"/>
      <c r="O652" s="131"/>
      <c r="P652" s="131"/>
      <c r="Q652" s="131"/>
      <c r="R652" s="132"/>
      <c r="S652" s="133"/>
      <c r="T652" s="133"/>
      <c r="U652" s="134"/>
      <c r="V652" s="134"/>
      <c r="W652" s="135"/>
      <c r="X652" s="136"/>
      <c r="Y652" s="137"/>
    </row>
    <row r="653" spans="1:25" x14ac:dyDescent="0.2">
      <c r="A653" s="126"/>
      <c r="B653" s="197"/>
      <c r="F653" s="127"/>
      <c r="G653" s="203"/>
      <c r="H653" s="128"/>
      <c r="I653" s="129"/>
      <c r="J653" s="128"/>
      <c r="K653" s="130"/>
      <c r="L653" s="130"/>
      <c r="M653" s="131"/>
      <c r="N653" s="131"/>
      <c r="O653" s="131"/>
      <c r="P653" s="131"/>
      <c r="Q653" s="131"/>
      <c r="R653" s="132"/>
      <c r="S653" s="133"/>
      <c r="T653" s="133"/>
      <c r="U653" s="134"/>
      <c r="V653" s="134"/>
      <c r="W653" s="135"/>
      <c r="X653" s="136"/>
      <c r="Y653" s="137"/>
    </row>
    <row r="654" spans="1:25" x14ac:dyDescent="0.2">
      <c r="A654" s="126"/>
      <c r="B654" s="197"/>
      <c r="F654" s="127"/>
      <c r="G654" s="203"/>
      <c r="H654" s="128"/>
      <c r="I654" s="129"/>
      <c r="J654" s="128"/>
      <c r="K654" s="130"/>
      <c r="L654" s="130"/>
      <c r="M654" s="131"/>
      <c r="N654" s="131"/>
      <c r="O654" s="131"/>
      <c r="P654" s="131"/>
      <c r="Q654" s="131"/>
      <c r="R654" s="132"/>
      <c r="S654" s="133"/>
      <c r="T654" s="133"/>
      <c r="U654" s="134"/>
      <c r="V654" s="134"/>
      <c r="W654" s="135"/>
      <c r="X654" s="136"/>
      <c r="Y654" s="137"/>
    </row>
    <row r="655" spans="1:25" x14ac:dyDescent="0.2">
      <c r="A655" s="126"/>
      <c r="B655" s="197"/>
      <c r="F655" s="127"/>
      <c r="G655" s="203"/>
      <c r="H655" s="128"/>
      <c r="I655" s="129"/>
      <c r="J655" s="128"/>
      <c r="K655" s="130"/>
      <c r="L655" s="130"/>
      <c r="M655" s="131"/>
      <c r="N655" s="131"/>
      <c r="O655" s="131"/>
      <c r="P655" s="131"/>
      <c r="Q655" s="131"/>
      <c r="R655" s="132"/>
      <c r="S655" s="133"/>
      <c r="T655" s="133"/>
      <c r="U655" s="134"/>
      <c r="V655" s="134"/>
      <c r="W655" s="135"/>
      <c r="X655" s="136"/>
      <c r="Y655" s="137"/>
    </row>
    <row r="656" spans="1:25" x14ac:dyDescent="0.2">
      <c r="A656" s="126"/>
      <c r="B656" s="197"/>
      <c r="F656" s="127"/>
      <c r="G656" s="203"/>
      <c r="H656" s="128"/>
      <c r="I656" s="129"/>
      <c r="J656" s="128"/>
      <c r="K656" s="130"/>
      <c r="L656" s="130"/>
      <c r="M656" s="131"/>
      <c r="N656" s="131"/>
      <c r="O656" s="131"/>
      <c r="P656" s="131"/>
      <c r="Q656" s="131"/>
      <c r="R656" s="132"/>
      <c r="S656" s="133"/>
      <c r="T656" s="133"/>
      <c r="U656" s="134"/>
      <c r="V656" s="134"/>
      <c r="W656" s="135"/>
      <c r="X656" s="136"/>
      <c r="Y656" s="137"/>
    </row>
    <row r="657" spans="1:25" x14ac:dyDescent="0.2">
      <c r="A657" s="126"/>
      <c r="B657" s="197"/>
      <c r="F657" s="127"/>
      <c r="G657" s="203"/>
      <c r="H657" s="128"/>
      <c r="I657" s="129"/>
      <c r="J657" s="128"/>
      <c r="K657" s="130"/>
      <c r="L657" s="130"/>
      <c r="M657" s="131"/>
      <c r="N657" s="131"/>
      <c r="O657" s="131"/>
      <c r="P657" s="131"/>
      <c r="Q657" s="131"/>
      <c r="R657" s="132"/>
      <c r="S657" s="133"/>
      <c r="T657" s="133"/>
      <c r="U657" s="134"/>
      <c r="V657" s="134"/>
      <c r="W657" s="135"/>
      <c r="X657" s="136"/>
      <c r="Y657" s="137"/>
    </row>
    <row r="658" spans="1:25" x14ac:dyDescent="0.2">
      <c r="A658" s="126"/>
      <c r="B658" s="197"/>
      <c r="F658" s="127"/>
      <c r="G658" s="203"/>
      <c r="H658" s="128"/>
      <c r="I658" s="129"/>
      <c r="J658" s="128"/>
      <c r="K658" s="130"/>
      <c r="L658" s="130"/>
      <c r="M658" s="131"/>
      <c r="N658" s="131"/>
      <c r="O658" s="131"/>
      <c r="P658" s="131"/>
      <c r="Q658" s="131"/>
      <c r="R658" s="132"/>
      <c r="S658" s="133"/>
      <c r="T658" s="133"/>
      <c r="U658" s="134"/>
      <c r="V658" s="134"/>
      <c r="W658" s="135"/>
      <c r="X658" s="136"/>
      <c r="Y658" s="137"/>
    </row>
    <row r="659" spans="1:25" x14ac:dyDescent="0.2">
      <c r="A659" s="126"/>
      <c r="B659" s="197"/>
      <c r="F659" s="127"/>
      <c r="G659" s="203"/>
      <c r="H659" s="128"/>
      <c r="I659" s="129"/>
      <c r="J659" s="128"/>
      <c r="K659" s="130"/>
      <c r="L659" s="130"/>
      <c r="M659" s="131"/>
      <c r="N659" s="131"/>
      <c r="O659" s="131"/>
      <c r="P659" s="131"/>
      <c r="Q659" s="131"/>
      <c r="R659" s="132"/>
      <c r="S659" s="133"/>
      <c r="T659" s="133"/>
      <c r="U659" s="134"/>
      <c r="V659" s="134"/>
      <c r="W659" s="135"/>
      <c r="X659" s="136"/>
      <c r="Y659" s="137"/>
    </row>
    <row r="660" spans="1:25" x14ac:dyDescent="0.2">
      <c r="A660" s="126"/>
      <c r="B660" s="197"/>
      <c r="F660" s="127"/>
      <c r="G660" s="203"/>
      <c r="H660" s="128"/>
      <c r="I660" s="129"/>
      <c r="J660" s="128"/>
      <c r="K660" s="130"/>
      <c r="L660" s="130"/>
      <c r="M660" s="131"/>
      <c r="N660" s="131"/>
      <c r="O660" s="131"/>
      <c r="P660" s="131"/>
      <c r="Q660" s="131"/>
      <c r="R660" s="132"/>
      <c r="S660" s="133"/>
      <c r="T660" s="133"/>
      <c r="U660" s="134"/>
      <c r="V660" s="134"/>
      <c r="W660" s="135"/>
      <c r="X660" s="136"/>
      <c r="Y660" s="137"/>
    </row>
    <row r="661" spans="1:25" x14ac:dyDescent="0.2">
      <c r="A661" s="126"/>
      <c r="B661" s="197"/>
      <c r="F661" s="127"/>
      <c r="G661" s="203"/>
      <c r="H661" s="128"/>
      <c r="I661" s="129"/>
      <c r="J661" s="128"/>
      <c r="K661" s="130"/>
      <c r="L661" s="130"/>
      <c r="M661" s="131"/>
      <c r="N661" s="131"/>
      <c r="O661" s="131"/>
      <c r="P661" s="131"/>
      <c r="Q661" s="131"/>
      <c r="R661" s="132"/>
      <c r="S661" s="133"/>
      <c r="T661" s="133"/>
      <c r="U661" s="134"/>
      <c r="V661" s="134"/>
      <c r="W661" s="135"/>
      <c r="X661" s="136"/>
      <c r="Y661" s="137"/>
    </row>
    <row r="662" spans="1:25" x14ac:dyDescent="0.2">
      <c r="A662" s="126"/>
      <c r="B662" s="197"/>
      <c r="F662" s="127"/>
      <c r="G662" s="203"/>
      <c r="H662" s="128"/>
      <c r="I662" s="129"/>
      <c r="J662" s="128"/>
      <c r="K662" s="130"/>
      <c r="L662" s="130"/>
      <c r="M662" s="131"/>
      <c r="N662" s="131"/>
      <c r="O662" s="131"/>
      <c r="P662" s="131"/>
      <c r="Q662" s="131"/>
      <c r="R662" s="132"/>
      <c r="S662" s="133"/>
      <c r="T662" s="133"/>
      <c r="U662" s="134"/>
      <c r="V662" s="134"/>
      <c r="W662" s="135"/>
      <c r="X662" s="136"/>
      <c r="Y662" s="137"/>
    </row>
    <row r="663" spans="1:25" x14ac:dyDescent="0.2">
      <c r="A663" s="126"/>
      <c r="B663" s="197"/>
      <c r="F663" s="127"/>
      <c r="G663" s="203"/>
      <c r="H663" s="128"/>
      <c r="I663" s="129"/>
      <c r="J663" s="128"/>
      <c r="K663" s="130"/>
      <c r="L663" s="130"/>
      <c r="M663" s="131"/>
      <c r="N663" s="131"/>
      <c r="O663" s="131"/>
      <c r="P663" s="131"/>
      <c r="Q663" s="131"/>
      <c r="R663" s="132"/>
      <c r="S663" s="133"/>
      <c r="T663" s="133"/>
      <c r="U663" s="134"/>
      <c r="V663" s="134"/>
      <c r="W663" s="135"/>
      <c r="X663" s="136"/>
      <c r="Y663" s="137"/>
    </row>
    <row r="664" spans="1:25" x14ac:dyDescent="0.2">
      <c r="A664" s="126"/>
      <c r="B664" s="197"/>
      <c r="F664" s="127"/>
      <c r="G664" s="203"/>
      <c r="H664" s="128"/>
      <c r="I664" s="129"/>
      <c r="J664" s="128"/>
      <c r="K664" s="130"/>
      <c r="L664" s="130"/>
      <c r="M664" s="131"/>
      <c r="N664" s="131"/>
      <c r="O664" s="131"/>
      <c r="P664" s="131"/>
      <c r="Q664" s="131"/>
      <c r="R664" s="132"/>
      <c r="S664" s="133"/>
      <c r="T664" s="133"/>
      <c r="U664" s="134"/>
      <c r="V664" s="134"/>
      <c r="W664" s="135"/>
      <c r="X664" s="136"/>
      <c r="Y664" s="137"/>
    </row>
    <row r="665" spans="1:25" x14ac:dyDescent="0.2">
      <c r="A665" s="126"/>
      <c r="B665" s="197"/>
      <c r="F665" s="127"/>
      <c r="G665" s="203"/>
      <c r="H665" s="128"/>
      <c r="I665" s="129"/>
      <c r="J665" s="128"/>
      <c r="K665" s="130"/>
      <c r="L665" s="130"/>
      <c r="M665" s="131"/>
      <c r="N665" s="131"/>
      <c r="O665" s="131"/>
      <c r="P665" s="131"/>
      <c r="Q665" s="131"/>
      <c r="R665" s="132"/>
      <c r="S665" s="133"/>
      <c r="T665" s="133"/>
      <c r="U665" s="134"/>
      <c r="V665" s="134"/>
      <c r="W665" s="135"/>
      <c r="X665" s="136"/>
      <c r="Y665" s="137"/>
    </row>
    <row r="666" spans="1:25" x14ac:dyDescent="0.2">
      <c r="A666" s="126"/>
      <c r="B666" s="197"/>
      <c r="F666" s="127"/>
      <c r="G666" s="203"/>
      <c r="H666" s="128"/>
      <c r="I666" s="129"/>
      <c r="J666" s="128"/>
      <c r="K666" s="130"/>
      <c r="L666" s="130"/>
      <c r="M666" s="131"/>
      <c r="N666" s="131"/>
      <c r="O666" s="131"/>
      <c r="P666" s="131"/>
      <c r="Q666" s="131"/>
      <c r="R666" s="132"/>
      <c r="S666" s="133"/>
      <c r="T666" s="133"/>
      <c r="U666" s="134"/>
      <c r="V666" s="134"/>
      <c r="W666" s="135"/>
      <c r="X666" s="136"/>
      <c r="Y666" s="137"/>
    </row>
    <row r="667" spans="1:25" x14ac:dyDescent="0.2">
      <c r="A667" s="126"/>
      <c r="B667" s="197"/>
      <c r="F667" s="127"/>
      <c r="G667" s="203"/>
      <c r="H667" s="128"/>
      <c r="I667" s="129"/>
      <c r="J667" s="128"/>
      <c r="K667" s="130"/>
      <c r="L667" s="130"/>
      <c r="M667" s="131"/>
      <c r="N667" s="131"/>
      <c r="O667" s="131"/>
      <c r="P667" s="131"/>
      <c r="Q667" s="131"/>
      <c r="R667" s="132"/>
      <c r="S667" s="133"/>
      <c r="T667" s="133"/>
      <c r="U667" s="134"/>
      <c r="V667" s="134"/>
      <c r="W667" s="135"/>
      <c r="X667" s="136"/>
      <c r="Y667" s="137"/>
    </row>
    <row r="668" spans="1:25" x14ac:dyDescent="0.2">
      <c r="A668" s="126"/>
      <c r="B668" s="197"/>
      <c r="F668" s="127"/>
      <c r="G668" s="203"/>
      <c r="H668" s="128"/>
      <c r="I668" s="129"/>
      <c r="J668" s="128"/>
      <c r="K668" s="130"/>
      <c r="L668" s="130"/>
      <c r="M668" s="131"/>
      <c r="N668" s="131"/>
      <c r="O668" s="131"/>
      <c r="P668" s="131"/>
      <c r="Q668" s="131"/>
      <c r="R668" s="132"/>
      <c r="S668" s="133"/>
      <c r="T668" s="133"/>
      <c r="U668" s="134"/>
      <c r="V668" s="134"/>
      <c r="W668" s="135"/>
      <c r="X668" s="136"/>
      <c r="Y668" s="137"/>
    </row>
    <row r="669" spans="1:25" x14ac:dyDescent="0.2">
      <c r="A669" s="126"/>
      <c r="B669" s="197"/>
      <c r="F669" s="127"/>
      <c r="G669" s="203"/>
      <c r="H669" s="128"/>
      <c r="I669" s="129"/>
      <c r="J669" s="128"/>
      <c r="K669" s="130"/>
      <c r="L669" s="130"/>
      <c r="M669" s="131"/>
      <c r="N669" s="131"/>
      <c r="O669" s="131"/>
      <c r="P669" s="131"/>
      <c r="Q669" s="131"/>
      <c r="R669" s="132"/>
      <c r="S669" s="133"/>
      <c r="T669" s="133"/>
      <c r="U669" s="134"/>
      <c r="V669" s="134"/>
      <c r="W669" s="135"/>
      <c r="X669" s="136"/>
      <c r="Y669" s="137"/>
    </row>
    <row r="670" spans="1:25" x14ac:dyDescent="0.2">
      <c r="A670" s="126"/>
      <c r="B670" s="197"/>
      <c r="F670" s="127"/>
      <c r="G670" s="203"/>
      <c r="H670" s="128"/>
      <c r="I670" s="129"/>
      <c r="J670" s="128"/>
      <c r="K670" s="130"/>
      <c r="L670" s="130"/>
      <c r="M670" s="131"/>
      <c r="N670" s="131"/>
      <c r="O670" s="131"/>
      <c r="P670" s="131"/>
      <c r="Q670" s="131"/>
      <c r="R670" s="132"/>
      <c r="S670" s="133"/>
      <c r="T670" s="133"/>
      <c r="U670" s="134"/>
      <c r="V670" s="134"/>
      <c r="W670" s="135"/>
      <c r="X670" s="136"/>
      <c r="Y670" s="137"/>
    </row>
    <row r="671" spans="1:25" x14ac:dyDescent="0.2">
      <c r="A671" s="126"/>
      <c r="B671" s="197"/>
      <c r="F671" s="127"/>
      <c r="G671" s="203"/>
      <c r="H671" s="128"/>
      <c r="I671" s="129"/>
      <c r="J671" s="128"/>
      <c r="K671" s="130"/>
      <c r="L671" s="130"/>
      <c r="M671" s="131"/>
      <c r="N671" s="131"/>
      <c r="O671" s="131"/>
      <c r="P671" s="131"/>
      <c r="Q671" s="131"/>
      <c r="R671" s="132"/>
      <c r="S671" s="133"/>
      <c r="T671" s="133"/>
      <c r="U671" s="134"/>
      <c r="V671" s="134"/>
      <c r="W671" s="135"/>
      <c r="X671" s="136"/>
      <c r="Y671" s="137"/>
    </row>
    <row r="672" spans="1:25" x14ac:dyDescent="0.2">
      <c r="A672" s="126"/>
      <c r="B672" s="197"/>
      <c r="F672" s="127"/>
      <c r="G672" s="203"/>
      <c r="H672" s="128"/>
      <c r="I672" s="129"/>
      <c r="J672" s="128"/>
      <c r="K672" s="130"/>
      <c r="L672" s="130"/>
      <c r="M672" s="131"/>
      <c r="N672" s="131"/>
      <c r="O672" s="131"/>
      <c r="P672" s="131"/>
      <c r="Q672" s="131"/>
      <c r="R672" s="132"/>
      <c r="S672" s="133"/>
      <c r="T672" s="133"/>
      <c r="U672" s="134"/>
      <c r="V672" s="134"/>
      <c r="W672" s="135"/>
      <c r="X672" s="136"/>
      <c r="Y672" s="137"/>
    </row>
    <row r="673" spans="1:25" x14ac:dyDescent="0.2">
      <c r="A673" s="126"/>
      <c r="B673" s="197"/>
      <c r="F673" s="127"/>
      <c r="G673" s="203"/>
      <c r="H673" s="128"/>
      <c r="I673" s="129"/>
      <c r="J673" s="128"/>
      <c r="K673" s="130"/>
      <c r="L673" s="130"/>
      <c r="M673" s="131"/>
      <c r="N673" s="131"/>
      <c r="O673" s="131"/>
      <c r="P673" s="131"/>
      <c r="Q673" s="131"/>
      <c r="R673" s="132"/>
      <c r="S673" s="133"/>
      <c r="T673" s="133"/>
      <c r="U673" s="134"/>
      <c r="V673" s="134"/>
      <c r="W673" s="135"/>
      <c r="X673" s="136"/>
      <c r="Y673" s="137"/>
    </row>
    <row r="674" spans="1:25" x14ac:dyDescent="0.2">
      <c r="A674" s="126"/>
      <c r="B674" s="197"/>
      <c r="F674" s="127"/>
      <c r="G674" s="203"/>
      <c r="H674" s="128"/>
      <c r="I674" s="129"/>
      <c r="J674" s="128"/>
      <c r="K674" s="130"/>
      <c r="L674" s="130"/>
      <c r="M674" s="131"/>
      <c r="N674" s="131"/>
      <c r="O674" s="131"/>
      <c r="P674" s="131"/>
      <c r="Q674" s="131"/>
      <c r="R674" s="132"/>
      <c r="S674" s="133"/>
      <c r="T674" s="133"/>
      <c r="U674" s="134"/>
      <c r="V674" s="134"/>
      <c r="W674" s="135"/>
      <c r="X674" s="136"/>
      <c r="Y674" s="137"/>
    </row>
    <row r="675" spans="1:25" x14ac:dyDescent="0.2">
      <c r="A675" s="126"/>
      <c r="B675" s="197"/>
      <c r="F675" s="127"/>
      <c r="G675" s="203"/>
      <c r="H675" s="128"/>
      <c r="I675" s="129"/>
      <c r="J675" s="128"/>
      <c r="K675" s="130"/>
      <c r="L675" s="130"/>
      <c r="M675" s="131"/>
      <c r="N675" s="131"/>
      <c r="O675" s="131"/>
      <c r="P675" s="131"/>
      <c r="Q675" s="131"/>
      <c r="R675" s="132"/>
      <c r="S675" s="133"/>
      <c r="T675" s="133"/>
      <c r="U675" s="134"/>
      <c r="V675" s="134"/>
      <c r="W675" s="135"/>
      <c r="X675" s="136"/>
      <c r="Y675" s="137"/>
    </row>
    <row r="676" spans="1:25" x14ac:dyDescent="0.2">
      <c r="A676" s="126"/>
      <c r="B676" s="197"/>
      <c r="F676" s="127"/>
      <c r="G676" s="203"/>
      <c r="H676" s="128"/>
      <c r="I676" s="129"/>
      <c r="J676" s="128"/>
      <c r="K676" s="130"/>
      <c r="L676" s="130"/>
      <c r="M676" s="131"/>
      <c r="N676" s="131"/>
      <c r="O676" s="131"/>
      <c r="P676" s="131"/>
      <c r="Q676" s="131"/>
      <c r="R676" s="132"/>
      <c r="S676" s="133"/>
      <c r="T676" s="133"/>
      <c r="U676" s="134"/>
      <c r="V676" s="134"/>
      <c r="W676" s="135"/>
      <c r="X676" s="136"/>
      <c r="Y676" s="137"/>
    </row>
    <row r="677" spans="1:25" x14ac:dyDescent="0.2">
      <c r="A677" s="126"/>
      <c r="B677" s="197"/>
      <c r="F677" s="127"/>
      <c r="G677" s="203"/>
      <c r="H677" s="128"/>
      <c r="I677" s="129"/>
      <c r="J677" s="128"/>
      <c r="K677" s="130"/>
      <c r="L677" s="130"/>
      <c r="M677" s="131"/>
      <c r="N677" s="131"/>
      <c r="O677" s="131"/>
      <c r="P677" s="131"/>
      <c r="Q677" s="131"/>
      <c r="R677" s="132"/>
      <c r="S677" s="133"/>
      <c r="T677" s="133"/>
      <c r="U677" s="134"/>
      <c r="V677" s="134"/>
      <c r="W677" s="135"/>
      <c r="X677" s="136"/>
      <c r="Y677" s="137"/>
    </row>
    <row r="678" spans="1:25" x14ac:dyDescent="0.2">
      <c r="A678" s="126"/>
      <c r="B678" s="197"/>
      <c r="F678" s="127"/>
      <c r="G678" s="203"/>
      <c r="H678" s="128"/>
      <c r="I678" s="129"/>
      <c r="J678" s="128"/>
      <c r="K678" s="130"/>
      <c r="L678" s="130"/>
      <c r="M678" s="131"/>
      <c r="N678" s="131"/>
      <c r="O678" s="131"/>
      <c r="P678" s="131"/>
      <c r="Q678" s="131"/>
      <c r="R678" s="132"/>
      <c r="S678" s="133"/>
      <c r="T678" s="133"/>
      <c r="U678" s="134"/>
      <c r="V678" s="134"/>
      <c r="W678" s="135"/>
      <c r="X678" s="136"/>
      <c r="Y678" s="137"/>
    </row>
    <row r="679" spans="1:25" x14ac:dyDescent="0.2">
      <c r="A679" s="126"/>
      <c r="B679" s="197"/>
      <c r="F679" s="127"/>
      <c r="G679" s="203"/>
      <c r="H679" s="128"/>
      <c r="I679" s="129"/>
      <c r="J679" s="128"/>
      <c r="K679" s="130"/>
      <c r="L679" s="130"/>
      <c r="M679" s="131"/>
      <c r="N679" s="131"/>
      <c r="O679" s="131"/>
      <c r="P679" s="131"/>
      <c r="Q679" s="131"/>
      <c r="R679" s="132"/>
      <c r="S679" s="133"/>
      <c r="T679" s="133"/>
      <c r="U679" s="134"/>
      <c r="V679" s="134"/>
      <c r="W679" s="135"/>
      <c r="X679" s="136"/>
      <c r="Y679" s="137"/>
    </row>
    <row r="680" spans="1:25" x14ac:dyDescent="0.2">
      <c r="A680" s="126"/>
      <c r="B680" s="197"/>
      <c r="F680" s="127"/>
      <c r="G680" s="203"/>
      <c r="H680" s="128"/>
      <c r="I680" s="129"/>
      <c r="J680" s="128"/>
      <c r="K680" s="130"/>
      <c r="L680" s="130"/>
      <c r="M680" s="131"/>
      <c r="N680" s="131"/>
      <c r="O680" s="131"/>
      <c r="P680" s="131"/>
      <c r="Q680" s="131"/>
      <c r="R680" s="132"/>
      <c r="S680" s="133"/>
      <c r="T680" s="133"/>
      <c r="U680" s="134"/>
      <c r="V680" s="134"/>
      <c r="W680" s="135"/>
      <c r="X680" s="136"/>
      <c r="Y680" s="137"/>
    </row>
    <row r="681" spans="1:25" x14ac:dyDescent="0.2">
      <c r="A681" s="126"/>
      <c r="B681" s="197"/>
      <c r="F681" s="127"/>
      <c r="G681" s="203"/>
      <c r="H681" s="128"/>
      <c r="I681" s="129"/>
      <c r="J681" s="128"/>
      <c r="K681" s="130"/>
      <c r="L681" s="130"/>
      <c r="M681" s="131"/>
      <c r="N681" s="131"/>
      <c r="O681" s="131"/>
      <c r="P681" s="131"/>
      <c r="Q681" s="131"/>
      <c r="R681" s="132"/>
      <c r="S681" s="133"/>
      <c r="T681" s="133"/>
      <c r="U681" s="134"/>
      <c r="V681" s="134"/>
      <c r="W681" s="135"/>
      <c r="X681" s="136"/>
      <c r="Y681" s="137"/>
    </row>
    <row r="682" spans="1:25" x14ac:dyDescent="0.2">
      <c r="A682" s="126"/>
      <c r="B682" s="197"/>
      <c r="F682" s="127"/>
      <c r="G682" s="203"/>
      <c r="H682" s="128"/>
      <c r="I682" s="129"/>
      <c r="J682" s="128"/>
      <c r="K682" s="130"/>
      <c r="L682" s="130"/>
      <c r="M682" s="131"/>
      <c r="N682" s="131"/>
      <c r="O682" s="131"/>
      <c r="P682" s="131"/>
      <c r="Q682" s="131"/>
      <c r="R682" s="132"/>
      <c r="S682" s="133"/>
      <c r="T682" s="133"/>
      <c r="U682" s="134"/>
      <c r="V682" s="134"/>
      <c r="W682" s="135"/>
      <c r="X682" s="136"/>
      <c r="Y682" s="137"/>
    </row>
    <row r="683" spans="1:25" x14ac:dyDescent="0.2">
      <c r="A683" s="126"/>
      <c r="B683" s="197"/>
      <c r="F683" s="127"/>
      <c r="G683" s="203"/>
      <c r="H683" s="128"/>
      <c r="I683" s="129"/>
      <c r="J683" s="128"/>
      <c r="K683" s="130"/>
      <c r="L683" s="130"/>
      <c r="M683" s="131"/>
      <c r="N683" s="131"/>
      <c r="O683" s="131"/>
      <c r="P683" s="131"/>
      <c r="Q683" s="131"/>
      <c r="R683" s="132"/>
      <c r="S683" s="133"/>
      <c r="T683" s="133"/>
      <c r="U683" s="134"/>
      <c r="V683" s="134"/>
      <c r="W683" s="135"/>
      <c r="X683" s="136"/>
      <c r="Y683" s="137"/>
    </row>
    <row r="684" spans="1:25" x14ac:dyDescent="0.2">
      <c r="A684" s="126"/>
      <c r="B684" s="197"/>
      <c r="F684" s="127"/>
      <c r="G684" s="203"/>
      <c r="H684" s="128"/>
      <c r="I684" s="129"/>
      <c r="J684" s="128"/>
      <c r="K684" s="130"/>
      <c r="L684" s="130"/>
      <c r="M684" s="131"/>
      <c r="N684" s="131"/>
      <c r="O684" s="131"/>
      <c r="P684" s="131"/>
      <c r="Q684" s="131"/>
      <c r="R684" s="132"/>
      <c r="S684" s="133"/>
      <c r="T684" s="133"/>
      <c r="U684" s="134"/>
      <c r="V684" s="134"/>
      <c r="W684" s="135"/>
      <c r="X684" s="136"/>
      <c r="Y684" s="137"/>
    </row>
    <row r="685" spans="1:25" x14ac:dyDescent="0.2">
      <c r="A685" s="126"/>
      <c r="B685" s="197"/>
      <c r="F685" s="127"/>
      <c r="G685" s="203"/>
      <c r="H685" s="128"/>
      <c r="I685" s="129"/>
      <c r="J685" s="128"/>
      <c r="K685" s="130"/>
      <c r="L685" s="130"/>
      <c r="M685" s="131"/>
      <c r="N685" s="131"/>
      <c r="O685" s="131"/>
      <c r="P685" s="131"/>
      <c r="Q685" s="131"/>
      <c r="R685" s="132"/>
      <c r="S685" s="133"/>
      <c r="T685" s="133"/>
      <c r="U685" s="134"/>
      <c r="V685" s="134"/>
      <c r="W685" s="135"/>
      <c r="X685" s="136"/>
      <c r="Y685" s="137"/>
    </row>
    <row r="686" spans="1:25" x14ac:dyDescent="0.2">
      <c r="A686" s="126"/>
      <c r="B686" s="197"/>
      <c r="F686" s="127"/>
      <c r="G686" s="203"/>
      <c r="H686" s="128"/>
      <c r="I686" s="129"/>
      <c r="J686" s="128"/>
      <c r="K686" s="130"/>
      <c r="L686" s="130"/>
      <c r="M686" s="131"/>
      <c r="N686" s="131"/>
      <c r="O686" s="131"/>
      <c r="P686" s="131"/>
      <c r="Q686" s="131"/>
      <c r="R686" s="132"/>
      <c r="S686" s="133"/>
      <c r="T686" s="133"/>
      <c r="U686" s="134"/>
      <c r="V686" s="134"/>
      <c r="W686" s="135"/>
      <c r="X686" s="136"/>
      <c r="Y686" s="137"/>
    </row>
    <row r="687" spans="1:25" x14ac:dyDescent="0.2">
      <c r="A687" s="126"/>
      <c r="B687" s="197"/>
      <c r="F687" s="127"/>
      <c r="G687" s="203"/>
      <c r="H687" s="128"/>
      <c r="I687" s="129"/>
      <c r="J687" s="128"/>
      <c r="K687" s="130"/>
      <c r="L687" s="130"/>
      <c r="M687" s="131"/>
      <c r="N687" s="131"/>
      <c r="O687" s="131"/>
      <c r="P687" s="131"/>
      <c r="Q687" s="131"/>
      <c r="R687" s="132"/>
      <c r="S687" s="133"/>
      <c r="T687" s="133"/>
      <c r="U687" s="134"/>
      <c r="V687" s="134"/>
      <c r="W687" s="135"/>
      <c r="X687" s="136"/>
      <c r="Y687" s="137"/>
    </row>
    <row r="688" spans="1:25" x14ac:dyDescent="0.2">
      <c r="A688" s="126"/>
      <c r="B688" s="197"/>
      <c r="F688" s="127"/>
      <c r="G688" s="203"/>
      <c r="H688" s="128"/>
      <c r="I688" s="129"/>
      <c r="J688" s="128"/>
      <c r="K688" s="130"/>
      <c r="L688" s="130"/>
      <c r="M688" s="131"/>
      <c r="N688" s="131"/>
      <c r="O688" s="131"/>
      <c r="P688" s="131"/>
      <c r="Q688" s="131"/>
      <c r="R688" s="132"/>
      <c r="S688" s="133"/>
      <c r="T688" s="133"/>
      <c r="U688" s="134"/>
      <c r="V688" s="134"/>
      <c r="W688" s="135"/>
      <c r="X688" s="136"/>
      <c r="Y688" s="137"/>
    </row>
    <row r="689" spans="1:25" x14ac:dyDescent="0.2">
      <c r="A689" s="126"/>
      <c r="B689" s="197"/>
      <c r="F689" s="127"/>
      <c r="G689" s="203"/>
      <c r="H689" s="128"/>
      <c r="I689" s="129"/>
      <c r="J689" s="128"/>
      <c r="K689" s="130"/>
      <c r="L689" s="130"/>
      <c r="M689" s="131"/>
      <c r="N689" s="131"/>
      <c r="O689" s="131"/>
      <c r="P689" s="131"/>
      <c r="Q689" s="131"/>
      <c r="R689" s="132"/>
      <c r="S689" s="133"/>
      <c r="T689" s="133"/>
      <c r="U689" s="134"/>
      <c r="V689" s="134"/>
      <c r="W689" s="135"/>
      <c r="X689" s="136"/>
      <c r="Y689" s="137"/>
    </row>
    <row r="690" spans="1:25" x14ac:dyDescent="0.2">
      <c r="A690" s="126"/>
      <c r="B690" s="197"/>
      <c r="F690" s="127"/>
      <c r="G690" s="203"/>
      <c r="H690" s="128"/>
      <c r="I690" s="129"/>
      <c r="J690" s="128"/>
      <c r="K690" s="130"/>
      <c r="L690" s="130"/>
      <c r="M690" s="131"/>
      <c r="N690" s="131"/>
      <c r="O690" s="131"/>
      <c r="P690" s="131"/>
      <c r="Q690" s="131"/>
      <c r="R690" s="132"/>
      <c r="S690" s="133"/>
      <c r="T690" s="133"/>
      <c r="U690" s="134"/>
      <c r="V690" s="134"/>
      <c r="W690" s="135"/>
      <c r="X690" s="136"/>
      <c r="Y690" s="137"/>
    </row>
    <row r="691" spans="1:25" x14ac:dyDescent="0.2">
      <c r="A691" s="126"/>
      <c r="B691" s="197"/>
      <c r="F691" s="127"/>
      <c r="G691" s="203"/>
      <c r="H691" s="128"/>
      <c r="I691" s="129"/>
      <c r="J691" s="128"/>
      <c r="K691" s="130"/>
      <c r="L691" s="130"/>
      <c r="M691" s="131"/>
      <c r="N691" s="131"/>
      <c r="O691" s="131"/>
      <c r="P691" s="131"/>
      <c r="Q691" s="131"/>
      <c r="R691" s="132"/>
      <c r="S691" s="133"/>
      <c r="T691" s="133"/>
      <c r="U691" s="134"/>
      <c r="V691" s="134"/>
      <c r="W691" s="135"/>
      <c r="X691" s="136"/>
      <c r="Y691" s="137"/>
    </row>
    <row r="692" spans="1:25" x14ac:dyDescent="0.2">
      <c r="A692" s="126"/>
      <c r="B692" s="197"/>
      <c r="F692" s="127"/>
      <c r="G692" s="203"/>
      <c r="H692" s="128"/>
      <c r="I692" s="129"/>
      <c r="J692" s="128"/>
      <c r="K692" s="130"/>
      <c r="L692" s="130"/>
      <c r="M692" s="131"/>
      <c r="N692" s="131"/>
      <c r="O692" s="131"/>
      <c r="P692" s="131"/>
      <c r="Q692" s="131"/>
      <c r="R692" s="132"/>
      <c r="S692" s="133"/>
      <c r="T692" s="133"/>
      <c r="U692" s="134"/>
      <c r="V692" s="134"/>
      <c r="W692" s="135"/>
      <c r="X692" s="136"/>
      <c r="Y692" s="137"/>
    </row>
    <row r="693" spans="1:25" x14ac:dyDescent="0.2">
      <c r="A693" s="126"/>
      <c r="B693" s="197"/>
      <c r="F693" s="127"/>
      <c r="G693" s="203"/>
      <c r="H693" s="128"/>
      <c r="I693" s="129"/>
      <c r="J693" s="128"/>
      <c r="K693" s="130"/>
      <c r="L693" s="130"/>
      <c r="M693" s="131"/>
      <c r="N693" s="131"/>
      <c r="O693" s="131"/>
      <c r="P693" s="131"/>
      <c r="Q693" s="131"/>
      <c r="R693" s="132"/>
      <c r="S693" s="133"/>
      <c r="T693" s="133"/>
      <c r="U693" s="134"/>
      <c r="V693" s="134"/>
      <c r="W693" s="135"/>
      <c r="X693" s="136"/>
      <c r="Y693" s="137"/>
    </row>
    <row r="694" spans="1:25" x14ac:dyDescent="0.2">
      <c r="A694" s="126"/>
      <c r="B694" s="197"/>
      <c r="F694" s="127"/>
      <c r="G694" s="203"/>
      <c r="H694" s="128"/>
      <c r="I694" s="129"/>
      <c r="J694" s="128"/>
      <c r="K694" s="130"/>
      <c r="L694" s="130"/>
      <c r="M694" s="131"/>
      <c r="N694" s="131"/>
      <c r="O694" s="131"/>
      <c r="P694" s="131"/>
      <c r="Q694" s="131"/>
      <c r="R694" s="132"/>
      <c r="S694" s="133"/>
      <c r="T694" s="133"/>
      <c r="U694" s="134"/>
      <c r="V694" s="134"/>
      <c r="W694" s="135"/>
      <c r="X694" s="136"/>
      <c r="Y694" s="137"/>
    </row>
    <row r="695" spans="1:25" x14ac:dyDescent="0.2">
      <c r="A695" s="126"/>
      <c r="B695" s="197"/>
      <c r="F695" s="127"/>
      <c r="G695" s="203"/>
      <c r="H695" s="128"/>
      <c r="I695" s="129"/>
      <c r="J695" s="128"/>
      <c r="K695" s="130"/>
      <c r="L695" s="130"/>
      <c r="M695" s="131"/>
      <c r="N695" s="131"/>
      <c r="O695" s="131"/>
      <c r="P695" s="131"/>
      <c r="Q695" s="131"/>
      <c r="R695" s="132"/>
      <c r="S695" s="133"/>
      <c r="T695" s="133"/>
      <c r="U695" s="134"/>
      <c r="V695" s="134"/>
      <c r="W695" s="135"/>
      <c r="X695" s="136"/>
      <c r="Y695" s="137"/>
    </row>
    <row r="696" spans="1:25" x14ac:dyDescent="0.2">
      <c r="A696" s="126"/>
      <c r="B696" s="197"/>
      <c r="F696" s="127"/>
      <c r="G696" s="203"/>
      <c r="H696" s="128"/>
      <c r="I696" s="129"/>
      <c r="J696" s="128"/>
      <c r="K696" s="130"/>
      <c r="L696" s="130"/>
      <c r="M696" s="131"/>
      <c r="N696" s="131"/>
      <c r="O696" s="131"/>
      <c r="P696" s="131"/>
      <c r="Q696" s="131"/>
      <c r="R696" s="132"/>
      <c r="S696" s="133"/>
      <c r="T696" s="133"/>
      <c r="U696" s="134"/>
      <c r="V696" s="134"/>
      <c r="W696" s="135"/>
      <c r="X696" s="136"/>
      <c r="Y696" s="137"/>
    </row>
    <row r="697" spans="1:25" x14ac:dyDescent="0.2">
      <c r="A697" s="126"/>
      <c r="B697" s="197"/>
      <c r="F697" s="127"/>
      <c r="G697" s="203"/>
      <c r="H697" s="128"/>
      <c r="I697" s="129"/>
      <c r="J697" s="128"/>
      <c r="K697" s="130"/>
      <c r="L697" s="130"/>
      <c r="M697" s="131"/>
      <c r="N697" s="131"/>
      <c r="O697" s="131"/>
      <c r="P697" s="131"/>
      <c r="Q697" s="131"/>
      <c r="R697" s="132"/>
      <c r="S697" s="133"/>
      <c r="T697" s="133"/>
      <c r="U697" s="134"/>
      <c r="V697" s="134"/>
      <c r="W697" s="135"/>
      <c r="X697" s="136"/>
      <c r="Y697" s="137"/>
    </row>
    <row r="698" spans="1:25" x14ac:dyDescent="0.2">
      <c r="A698" s="126"/>
      <c r="B698" s="197"/>
      <c r="F698" s="127"/>
      <c r="G698" s="203"/>
      <c r="H698" s="128"/>
      <c r="I698" s="129"/>
      <c r="J698" s="128"/>
      <c r="K698" s="130"/>
      <c r="L698" s="130"/>
      <c r="M698" s="131"/>
      <c r="N698" s="131"/>
      <c r="O698" s="131"/>
      <c r="P698" s="131"/>
      <c r="Q698" s="131"/>
      <c r="R698" s="132"/>
      <c r="S698" s="133"/>
      <c r="T698" s="133"/>
      <c r="U698" s="134"/>
      <c r="V698" s="134"/>
      <c r="W698" s="135"/>
      <c r="X698" s="136"/>
      <c r="Y698" s="137"/>
    </row>
    <row r="699" spans="1:25" x14ac:dyDescent="0.2">
      <c r="A699" s="126"/>
      <c r="B699" s="197"/>
      <c r="F699" s="127"/>
      <c r="G699" s="203"/>
      <c r="H699" s="128"/>
      <c r="I699" s="129"/>
      <c r="J699" s="128"/>
      <c r="K699" s="130"/>
      <c r="L699" s="130"/>
      <c r="M699" s="131"/>
      <c r="N699" s="131"/>
      <c r="O699" s="131"/>
      <c r="P699" s="131"/>
      <c r="Q699" s="131"/>
      <c r="R699" s="132"/>
      <c r="S699" s="133"/>
      <c r="T699" s="133"/>
      <c r="U699" s="134"/>
      <c r="V699" s="134"/>
      <c r="W699" s="135"/>
      <c r="X699" s="136"/>
      <c r="Y699" s="137"/>
    </row>
    <row r="700" spans="1:25" x14ac:dyDescent="0.2">
      <c r="A700" s="126"/>
      <c r="B700" s="197"/>
      <c r="F700" s="127"/>
      <c r="G700" s="203"/>
      <c r="H700" s="128"/>
      <c r="I700" s="129"/>
      <c r="J700" s="128"/>
      <c r="K700" s="130"/>
      <c r="L700" s="130"/>
      <c r="M700" s="131"/>
      <c r="N700" s="131"/>
      <c r="O700" s="131"/>
      <c r="P700" s="131"/>
      <c r="Q700" s="131"/>
      <c r="R700" s="132"/>
      <c r="S700" s="133"/>
      <c r="T700" s="133"/>
      <c r="U700" s="134"/>
      <c r="V700" s="134"/>
      <c r="W700" s="135"/>
      <c r="X700" s="136"/>
      <c r="Y700" s="137"/>
    </row>
    <row r="701" spans="1:25" x14ac:dyDescent="0.2">
      <c r="A701" s="126"/>
      <c r="B701" s="197"/>
      <c r="F701" s="127"/>
      <c r="G701" s="203"/>
      <c r="H701" s="128"/>
      <c r="I701" s="129"/>
      <c r="J701" s="128"/>
      <c r="K701" s="130"/>
      <c r="L701" s="130"/>
      <c r="M701" s="131"/>
      <c r="N701" s="131"/>
      <c r="O701" s="131"/>
      <c r="P701" s="131"/>
      <c r="Q701" s="131"/>
      <c r="R701" s="132"/>
      <c r="S701" s="133"/>
      <c r="T701" s="133"/>
      <c r="U701" s="134"/>
      <c r="V701" s="134"/>
      <c r="W701" s="135"/>
      <c r="X701" s="136"/>
      <c r="Y701" s="137"/>
    </row>
    <row r="702" spans="1:25" x14ac:dyDescent="0.2">
      <c r="A702" s="126"/>
      <c r="B702" s="197"/>
      <c r="F702" s="127"/>
      <c r="G702" s="203"/>
      <c r="H702" s="128"/>
      <c r="I702" s="129"/>
      <c r="J702" s="128"/>
      <c r="K702" s="130"/>
      <c r="L702" s="130"/>
      <c r="M702" s="131"/>
      <c r="N702" s="131"/>
      <c r="O702" s="131"/>
      <c r="P702" s="131"/>
      <c r="Q702" s="131"/>
      <c r="R702" s="132"/>
      <c r="S702" s="133"/>
      <c r="T702" s="133"/>
      <c r="U702" s="134"/>
      <c r="V702" s="134"/>
      <c r="W702" s="135"/>
      <c r="X702" s="136"/>
      <c r="Y702" s="137"/>
    </row>
    <row r="703" spans="1:25" x14ac:dyDescent="0.2">
      <c r="A703" s="126"/>
      <c r="B703" s="197"/>
      <c r="F703" s="127"/>
      <c r="G703" s="203"/>
      <c r="H703" s="128"/>
      <c r="I703" s="129"/>
      <c r="J703" s="128"/>
      <c r="K703" s="130"/>
      <c r="L703" s="130"/>
      <c r="M703" s="131"/>
      <c r="N703" s="131"/>
      <c r="O703" s="131"/>
      <c r="P703" s="131"/>
      <c r="Q703" s="131"/>
      <c r="R703" s="132"/>
      <c r="S703" s="133"/>
      <c r="T703" s="133"/>
      <c r="U703" s="134"/>
      <c r="V703" s="134"/>
      <c r="W703" s="135"/>
      <c r="X703" s="136"/>
      <c r="Y703" s="137"/>
    </row>
    <row r="704" spans="1:25" x14ac:dyDescent="0.2">
      <c r="A704" s="126"/>
      <c r="B704" s="197"/>
      <c r="F704" s="127"/>
      <c r="G704" s="203"/>
      <c r="H704" s="128"/>
      <c r="I704" s="129"/>
      <c r="J704" s="128"/>
      <c r="K704" s="130"/>
      <c r="L704" s="130"/>
      <c r="M704" s="131"/>
      <c r="N704" s="131"/>
      <c r="O704" s="131"/>
      <c r="P704" s="131"/>
      <c r="Q704" s="131"/>
      <c r="R704" s="132"/>
      <c r="S704" s="133"/>
      <c r="T704" s="133"/>
      <c r="U704" s="134"/>
      <c r="V704" s="134"/>
      <c r="W704" s="135"/>
      <c r="X704" s="136"/>
      <c r="Y704" s="137"/>
    </row>
    <row r="705" spans="1:25" x14ac:dyDescent="0.2">
      <c r="A705" s="126"/>
      <c r="B705" s="197"/>
      <c r="F705" s="127"/>
      <c r="G705" s="203"/>
      <c r="H705" s="128"/>
      <c r="I705" s="129"/>
      <c r="J705" s="128"/>
      <c r="K705" s="130"/>
      <c r="L705" s="130"/>
      <c r="M705" s="131"/>
      <c r="N705" s="131"/>
      <c r="O705" s="131"/>
      <c r="P705" s="131"/>
      <c r="Q705" s="131"/>
      <c r="R705" s="132"/>
      <c r="S705" s="133"/>
      <c r="T705" s="133"/>
      <c r="U705" s="134"/>
      <c r="V705" s="134"/>
      <c r="W705" s="135"/>
      <c r="X705" s="136"/>
      <c r="Y705" s="137"/>
    </row>
    <row r="706" spans="1:25" x14ac:dyDescent="0.2">
      <c r="A706" s="126"/>
      <c r="B706" s="197"/>
      <c r="F706" s="127"/>
      <c r="G706" s="203"/>
      <c r="H706" s="128"/>
      <c r="I706" s="129"/>
      <c r="J706" s="128"/>
      <c r="K706" s="130"/>
      <c r="L706" s="130"/>
      <c r="M706" s="131"/>
      <c r="N706" s="131"/>
      <c r="O706" s="131"/>
      <c r="P706" s="131"/>
      <c r="Q706" s="131"/>
      <c r="R706" s="132"/>
      <c r="S706" s="133"/>
      <c r="T706" s="133"/>
      <c r="U706" s="134"/>
      <c r="V706" s="134"/>
      <c r="W706" s="135"/>
      <c r="X706" s="136"/>
      <c r="Y706" s="137"/>
    </row>
    <row r="707" spans="1:25" x14ac:dyDescent="0.2">
      <c r="A707" s="126"/>
      <c r="B707" s="197"/>
      <c r="F707" s="127"/>
      <c r="G707" s="203"/>
      <c r="H707" s="128"/>
      <c r="I707" s="129"/>
      <c r="J707" s="128"/>
      <c r="K707" s="130"/>
      <c r="L707" s="130"/>
      <c r="M707" s="131"/>
      <c r="N707" s="131"/>
      <c r="O707" s="131"/>
      <c r="P707" s="131"/>
      <c r="Q707" s="131"/>
      <c r="R707" s="132"/>
      <c r="S707" s="133"/>
      <c r="T707" s="133"/>
      <c r="U707" s="134"/>
      <c r="V707" s="134"/>
      <c r="W707" s="135"/>
      <c r="X707" s="136"/>
      <c r="Y707" s="137"/>
    </row>
    <row r="708" spans="1:25" x14ac:dyDescent="0.2">
      <c r="A708" s="126"/>
      <c r="B708" s="197"/>
      <c r="F708" s="127"/>
      <c r="G708" s="203"/>
      <c r="H708" s="128"/>
      <c r="I708" s="129"/>
      <c r="J708" s="128"/>
      <c r="K708" s="130"/>
      <c r="L708" s="130"/>
      <c r="M708" s="131"/>
      <c r="N708" s="131"/>
      <c r="O708" s="131"/>
      <c r="P708" s="131"/>
      <c r="Q708" s="131"/>
      <c r="R708" s="132"/>
      <c r="S708" s="133"/>
      <c r="T708" s="133"/>
      <c r="U708" s="134"/>
      <c r="V708" s="134"/>
      <c r="W708" s="135"/>
      <c r="X708" s="136"/>
      <c r="Y708" s="137"/>
    </row>
    <row r="709" spans="1:25" x14ac:dyDescent="0.2">
      <c r="A709" s="126"/>
      <c r="B709" s="197"/>
      <c r="F709" s="127"/>
      <c r="G709" s="203"/>
      <c r="H709" s="128"/>
      <c r="I709" s="129"/>
      <c r="J709" s="128"/>
      <c r="K709" s="130"/>
      <c r="L709" s="130"/>
      <c r="M709" s="131"/>
      <c r="N709" s="131"/>
      <c r="O709" s="131"/>
      <c r="P709" s="131"/>
      <c r="Q709" s="131"/>
      <c r="R709" s="132"/>
      <c r="S709" s="133"/>
      <c r="T709" s="133"/>
      <c r="U709" s="134"/>
      <c r="V709" s="134"/>
      <c r="W709" s="135"/>
      <c r="X709" s="136"/>
      <c r="Y709" s="137"/>
    </row>
    <row r="710" spans="1:25" x14ac:dyDescent="0.2">
      <c r="A710" s="126"/>
      <c r="B710" s="197"/>
      <c r="F710" s="127"/>
      <c r="G710" s="203"/>
      <c r="H710" s="128"/>
      <c r="I710" s="129"/>
      <c r="J710" s="128"/>
      <c r="K710" s="130"/>
      <c r="L710" s="130"/>
      <c r="M710" s="131"/>
      <c r="N710" s="131"/>
      <c r="O710" s="131"/>
      <c r="P710" s="131"/>
      <c r="Q710" s="131"/>
      <c r="R710" s="132"/>
      <c r="S710" s="133"/>
      <c r="T710" s="133"/>
      <c r="U710" s="134"/>
      <c r="V710" s="134"/>
      <c r="W710" s="135"/>
      <c r="X710" s="136"/>
      <c r="Y710" s="137"/>
    </row>
    <row r="711" spans="1:25" x14ac:dyDescent="0.2">
      <c r="A711" s="126"/>
      <c r="B711" s="197"/>
      <c r="F711" s="127"/>
      <c r="G711" s="203"/>
      <c r="H711" s="128"/>
      <c r="I711" s="129"/>
      <c r="J711" s="128"/>
      <c r="K711" s="130"/>
      <c r="L711" s="130"/>
      <c r="M711" s="131"/>
      <c r="N711" s="131"/>
      <c r="O711" s="131"/>
      <c r="P711" s="131"/>
      <c r="Q711" s="131"/>
      <c r="R711" s="132"/>
      <c r="S711" s="133"/>
      <c r="T711" s="133"/>
      <c r="U711" s="134"/>
      <c r="V711" s="134"/>
      <c r="W711" s="135"/>
      <c r="X711" s="136"/>
      <c r="Y711" s="137"/>
    </row>
    <row r="712" spans="1:25" x14ac:dyDescent="0.2">
      <c r="A712" s="126"/>
      <c r="B712" s="197"/>
      <c r="F712" s="127"/>
      <c r="G712" s="203"/>
      <c r="H712" s="128"/>
      <c r="I712" s="129"/>
      <c r="J712" s="128"/>
      <c r="K712" s="130"/>
      <c r="L712" s="130"/>
      <c r="M712" s="131"/>
      <c r="N712" s="131"/>
      <c r="O712" s="131"/>
      <c r="P712" s="131"/>
      <c r="Q712" s="131"/>
      <c r="R712" s="132"/>
      <c r="S712" s="133"/>
      <c r="T712" s="133"/>
      <c r="U712" s="134"/>
      <c r="V712" s="134"/>
      <c r="W712" s="135"/>
      <c r="X712" s="136"/>
      <c r="Y712" s="137"/>
    </row>
    <row r="713" spans="1:25" x14ac:dyDescent="0.2">
      <c r="A713" s="126"/>
      <c r="B713" s="197"/>
      <c r="F713" s="127"/>
      <c r="G713" s="203"/>
      <c r="H713" s="128"/>
      <c r="I713" s="129"/>
      <c r="J713" s="128"/>
      <c r="K713" s="130"/>
      <c r="L713" s="130"/>
      <c r="M713" s="131"/>
      <c r="N713" s="131"/>
      <c r="O713" s="131"/>
      <c r="P713" s="131"/>
      <c r="Q713" s="131"/>
      <c r="R713" s="132"/>
      <c r="S713" s="133"/>
      <c r="T713" s="133"/>
      <c r="U713" s="134"/>
      <c r="V713" s="134"/>
      <c r="W713" s="135"/>
      <c r="X713" s="136"/>
      <c r="Y713" s="137"/>
    </row>
    <row r="714" spans="1:25" x14ac:dyDescent="0.2">
      <c r="A714" s="126"/>
      <c r="B714" s="197"/>
      <c r="F714" s="127"/>
      <c r="G714" s="203"/>
      <c r="H714" s="128"/>
      <c r="I714" s="129"/>
      <c r="J714" s="128"/>
      <c r="K714" s="130"/>
      <c r="L714" s="130"/>
      <c r="M714" s="131"/>
      <c r="N714" s="131"/>
      <c r="O714" s="131"/>
      <c r="P714" s="131"/>
      <c r="Q714" s="131"/>
      <c r="R714" s="132"/>
      <c r="S714" s="133"/>
      <c r="T714" s="133"/>
      <c r="U714" s="134"/>
      <c r="V714" s="134"/>
      <c r="W714" s="135"/>
      <c r="X714" s="136"/>
      <c r="Y714" s="137"/>
    </row>
    <row r="715" spans="1:25" x14ac:dyDescent="0.2">
      <c r="A715" s="126"/>
      <c r="B715" s="197"/>
      <c r="F715" s="127"/>
      <c r="G715" s="203"/>
      <c r="H715" s="128"/>
      <c r="I715" s="129"/>
      <c r="J715" s="128"/>
      <c r="K715" s="130"/>
      <c r="L715" s="130"/>
      <c r="M715" s="131"/>
      <c r="N715" s="131"/>
      <c r="O715" s="131"/>
      <c r="P715" s="131"/>
      <c r="Q715" s="131"/>
      <c r="R715" s="132"/>
      <c r="S715" s="133"/>
      <c r="T715" s="133"/>
      <c r="U715" s="134"/>
      <c r="V715" s="134"/>
      <c r="W715" s="135"/>
      <c r="X715" s="136"/>
      <c r="Y715" s="137"/>
    </row>
    <row r="716" spans="1:25" x14ac:dyDescent="0.2">
      <c r="A716" s="126"/>
      <c r="B716" s="197"/>
      <c r="F716" s="127"/>
      <c r="G716" s="203"/>
      <c r="H716" s="128"/>
      <c r="I716" s="129"/>
      <c r="J716" s="128"/>
      <c r="K716" s="130"/>
      <c r="L716" s="130"/>
      <c r="M716" s="131"/>
      <c r="N716" s="131"/>
      <c r="O716" s="131"/>
      <c r="P716" s="131"/>
      <c r="Q716" s="131"/>
      <c r="R716" s="132"/>
      <c r="S716" s="133"/>
      <c r="T716" s="133"/>
      <c r="U716" s="134"/>
      <c r="V716" s="134"/>
      <c r="W716" s="135"/>
      <c r="X716" s="136"/>
      <c r="Y716" s="137"/>
    </row>
    <row r="717" spans="1:25" x14ac:dyDescent="0.2">
      <c r="A717" s="126"/>
      <c r="B717" s="197"/>
      <c r="F717" s="127"/>
      <c r="G717" s="203"/>
      <c r="H717" s="128"/>
      <c r="I717" s="129"/>
      <c r="J717" s="128"/>
      <c r="K717" s="130"/>
      <c r="L717" s="130"/>
      <c r="M717" s="131"/>
      <c r="N717" s="131"/>
      <c r="O717" s="131"/>
      <c r="P717" s="131"/>
      <c r="Q717" s="131"/>
      <c r="R717" s="132"/>
      <c r="S717" s="133"/>
      <c r="T717" s="133"/>
      <c r="U717" s="134"/>
      <c r="V717" s="134"/>
      <c r="W717" s="135"/>
      <c r="X717" s="136"/>
      <c r="Y717" s="137"/>
    </row>
    <row r="718" spans="1:25" x14ac:dyDescent="0.2">
      <c r="A718" s="126"/>
      <c r="B718" s="197"/>
      <c r="F718" s="127"/>
      <c r="G718" s="203"/>
      <c r="H718" s="128"/>
      <c r="I718" s="129"/>
      <c r="J718" s="128"/>
      <c r="K718" s="130"/>
      <c r="L718" s="130"/>
      <c r="M718" s="131"/>
      <c r="N718" s="131"/>
      <c r="O718" s="131"/>
      <c r="P718" s="131"/>
      <c r="Q718" s="131"/>
      <c r="R718" s="132"/>
      <c r="S718" s="133"/>
      <c r="T718" s="133"/>
      <c r="U718" s="134"/>
      <c r="V718" s="134"/>
      <c r="W718" s="135"/>
      <c r="X718" s="136"/>
      <c r="Y718" s="137"/>
    </row>
    <row r="719" spans="1:25" x14ac:dyDescent="0.2">
      <c r="A719" s="126"/>
      <c r="B719" s="197"/>
      <c r="F719" s="127"/>
      <c r="G719" s="203"/>
      <c r="H719" s="128"/>
      <c r="I719" s="129"/>
      <c r="J719" s="128"/>
      <c r="K719" s="130"/>
      <c r="L719" s="130"/>
      <c r="M719" s="131"/>
      <c r="N719" s="131"/>
      <c r="O719" s="131"/>
      <c r="P719" s="131"/>
      <c r="Q719" s="131"/>
      <c r="R719" s="132"/>
      <c r="S719" s="133"/>
      <c r="T719" s="133"/>
      <c r="U719" s="134"/>
      <c r="V719" s="134"/>
      <c r="W719" s="135"/>
      <c r="X719" s="136"/>
      <c r="Y719" s="137"/>
    </row>
    <row r="720" spans="1:25" x14ac:dyDescent="0.2">
      <c r="A720" s="126"/>
      <c r="B720" s="197"/>
      <c r="F720" s="127"/>
      <c r="G720" s="203"/>
      <c r="H720" s="128"/>
      <c r="I720" s="129"/>
      <c r="J720" s="128"/>
      <c r="K720" s="130"/>
      <c r="L720" s="130"/>
      <c r="M720" s="131"/>
      <c r="N720" s="131"/>
      <c r="O720" s="131"/>
      <c r="P720" s="131"/>
      <c r="Q720" s="131"/>
      <c r="R720" s="132"/>
      <c r="S720" s="133"/>
      <c r="T720" s="133"/>
      <c r="U720" s="134"/>
      <c r="V720" s="134"/>
      <c r="W720" s="135"/>
      <c r="X720" s="136"/>
      <c r="Y720" s="137"/>
    </row>
    <row r="721" spans="1:25" x14ac:dyDescent="0.2">
      <c r="A721" s="126"/>
      <c r="B721" s="197"/>
      <c r="F721" s="127"/>
      <c r="G721" s="203"/>
      <c r="H721" s="128"/>
      <c r="I721" s="129"/>
      <c r="J721" s="128"/>
      <c r="K721" s="130"/>
      <c r="L721" s="130"/>
      <c r="M721" s="131"/>
      <c r="N721" s="131"/>
      <c r="O721" s="131"/>
      <c r="P721" s="131"/>
      <c r="Q721" s="131"/>
      <c r="R721" s="132"/>
      <c r="S721" s="133"/>
      <c r="T721" s="133"/>
      <c r="U721" s="134"/>
      <c r="V721" s="134"/>
      <c r="W721" s="135"/>
      <c r="X721" s="136"/>
      <c r="Y721" s="137"/>
    </row>
    <row r="722" spans="1:25" x14ac:dyDescent="0.2">
      <c r="A722" s="126"/>
      <c r="B722" s="197"/>
      <c r="F722" s="127"/>
      <c r="G722" s="203"/>
      <c r="H722" s="128"/>
      <c r="I722" s="129"/>
      <c r="J722" s="128"/>
      <c r="K722" s="130"/>
      <c r="L722" s="130"/>
      <c r="M722" s="131"/>
      <c r="N722" s="131"/>
      <c r="O722" s="131"/>
      <c r="P722" s="131"/>
      <c r="Q722" s="131"/>
      <c r="R722" s="132"/>
      <c r="S722" s="133"/>
      <c r="T722" s="133"/>
      <c r="U722" s="134"/>
      <c r="V722" s="134"/>
      <c r="W722" s="135"/>
      <c r="X722" s="136"/>
      <c r="Y722" s="137"/>
    </row>
    <row r="723" spans="1:25" x14ac:dyDescent="0.2">
      <c r="A723" s="126"/>
      <c r="B723" s="197"/>
      <c r="F723" s="127"/>
      <c r="G723" s="203"/>
      <c r="H723" s="128"/>
      <c r="I723" s="129"/>
      <c r="J723" s="128"/>
      <c r="K723" s="130"/>
      <c r="L723" s="130"/>
      <c r="M723" s="131"/>
      <c r="N723" s="131"/>
      <c r="O723" s="131"/>
      <c r="P723" s="131"/>
      <c r="Q723" s="131"/>
      <c r="R723" s="132"/>
      <c r="S723" s="133"/>
      <c r="T723" s="133"/>
      <c r="U723" s="134"/>
      <c r="V723" s="134"/>
      <c r="W723" s="135"/>
      <c r="X723" s="136"/>
      <c r="Y723" s="137"/>
    </row>
    <row r="724" spans="1:25" x14ac:dyDescent="0.2">
      <c r="A724" s="126"/>
      <c r="B724" s="197"/>
      <c r="F724" s="127"/>
      <c r="G724" s="203"/>
      <c r="H724" s="128"/>
      <c r="I724" s="129"/>
      <c r="J724" s="128"/>
      <c r="K724" s="130"/>
      <c r="L724" s="130"/>
      <c r="M724" s="131"/>
      <c r="N724" s="131"/>
      <c r="O724" s="131"/>
      <c r="P724" s="131"/>
      <c r="Q724" s="131"/>
      <c r="R724" s="132"/>
      <c r="S724" s="133"/>
      <c r="T724" s="133"/>
      <c r="U724" s="134"/>
      <c r="V724" s="134"/>
      <c r="W724" s="135"/>
      <c r="X724" s="136"/>
      <c r="Y724" s="137"/>
    </row>
    <row r="725" spans="1:25" x14ac:dyDescent="0.2">
      <c r="A725" s="126"/>
      <c r="B725" s="197"/>
      <c r="F725" s="127"/>
      <c r="G725" s="203"/>
      <c r="H725" s="128"/>
      <c r="I725" s="129"/>
      <c r="J725" s="128"/>
      <c r="K725" s="130"/>
      <c r="L725" s="130"/>
      <c r="M725" s="131"/>
      <c r="N725" s="131"/>
      <c r="O725" s="131"/>
      <c r="P725" s="131"/>
      <c r="Q725" s="131"/>
      <c r="R725" s="132"/>
      <c r="S725" s="133"/>
      <c r="T725" s="133"/>
      <c r="U725" s="134"/>
      <c r="V725" s="134"/>
      <c r="W725" s="135"/>
      <c r="X725" s="136"/>
      <c r="Y725" s="137"/>
    </row>
    <row r="726" spans="1:25" x14ac:dyDescent="0.2">
      <c r="A726" s="126"/>
      <c r="B726" s="197"/>
      <c r="F726" s="127"/>
      <c r="G726" s="203"/>
      <c r="H726" s="128"/>
      <c r="I726" s="129"/>
      <c r="J726" s="128"/>
      <c r="K726" s="130"/>
      <c r="L726" s="130"/>
      <c r="M726" s="131"/>
      <c r="N726" s="131"/>
      <c r="O726" s="131"/>
      <c r="P726" s="131"/>
      <c r="Q726" s="131"/>
      <c r="R726" s="132"/>
      <c r="S726" s="133"/>
      <c r="T726" s="133"/>
      <c r="U726" s="134"/>
      <c r="V726" s="134"/>
      <c r="W726" s="135"/>
      <c r="X726" s="136"/>
      <c r="Y726" s="137"/>
    </row>
    <row r="727" spans="1:25" x14ac:dyDescent="0.2">
      <c r="A727" s="126"/>
      <c r="B727" s="197"/>
      <c r="F727" s="127"/>
      <c r="G727" s="203"/>
      <c r="H727" s="128"/>
      <c r="I727" s="129"/>
      <c r="J727" s="128"/>
      <c r="K727" s="130"/>
      <c r="L727" s="130"/>
      <c r="M727" s="131"/>
      <c r="N727" s="131"/>
      <c r="O727" s="131"/>
      <c r="P727" s="131"/>
      <c r="Q727" s="131"/>
      <c r="R727" s="132"/>
      <c r="S727" s="133"/>
      <c r="T727" s="133"/>
      <c r="U727" s="134"/>
      <c r="V727" s="134"/>
      <c r="W727" s="135"/>
      <c r="X727" s="136"/>
      <c r="Y727" s="137"/>
    </row>
    <row r="728" spans="1:25" x14ac:dyDescent="0.2">
      <c r="A728" s="126"/>
      <c r="B728" s="197"/>
      <c r="F728" s="127"/>
      <c r="G728" s="203"/>
      <c r="H728" s="128"/>
      <c r="I728" s="129"/>
      <c r="J728" s="128"/>
      <c r="K728" s="130"/>
      <c r="L728" s="130"/>
      <c r="M728" s="131"/>
      <c r="N728" s="131"/>
      <c r="O728" s="131"/>
      <c r="P728" s="131"/>
      <c r="Q728" s="131"/>
      <c r="R728" s="132"/>
      <c r="S728" s="133"/>
      <c r="T728" s="133"/>
      <c r="U728" s="134"/>
      <c r="V728" s="134"/>
      <c r="W728" s="135"/>
      <c r="X728" s="136"/>
      <c r="Y728" s="137"/>
    </row>
    <row r="729" spans="1:25" x14ac:dyDescent="0.2">
      <c r="A729" s="126"/>
      <c r="B729" s="197"/>
      <c r="F729" s="127"/>
      <c r="G729" s="203"/>
      <c r="H729" s="128"/>
      <c r="I729" s="129"/>
      <c r="J729" s="128"/>
      <c r="K729" s="130"/>
      <c r="L729" s="130"/>
      <c r="M729" s="131"/>
      <c r="N729" s="131"/>
      <c r="O729" s="131"/>
      <c r="P729" s="131"/>
      <c r="Q729" s="131"/>
      <c r="R729" s="132"/>
      <c r="S729" s="133"/>
      <c r="T729" s="133"/>
      <c r="U729" s="134"/>
      <c r="V729" s="134"/>
      <c r="W729" s="135"/>
      <c r="X729" s="136"/>
      <c r="Y729" s="137"/>
    </row>
    <row r="730" spans="1:25" x14ac:dyDescent="0.2">
      <c r="A730" s="126"/>
      <c r="B730" s="197"/>
      <c r="F730" s="127"/>
      <c r="G730" s="203"/>
      <c r="H730" s="128"/>
      <c r="I730" s="129"/>
      <c r="J730" s="128"/>
      <c r="K730" s="130"/>
      <c r="L730" s="130"/>
      <c r="M730" s="131"/>
      <c r="N730" s="131"/>
      <c r="O730" s="131"/>
      <c r="P730" s="131"/>
      <c r="Q730" s="131"/>
      <c r="R730" s="132"/>
      <c r="S730" s="133"/>
      <c r="T730" s="133"/>
      <c r="U730" s="134"/>
      <c r="V730" s="134"/>
      <c r="W730" s="135"/>
      <c r="X730" s="136"/>
      <c r="Y730" s="137"/>
    </row>
    <row r="731" spans="1:25" x14ac:dyDescent="0.2">
      <c r="A731" s="126"/>
      <c r="B731" s="197"/>
      <c r="F731" s="127"/>
      <c r="G731" s="203"/>
      <c r="H731" s="128"/>
      <c r="I731" s="129"/>
      <c r="J731" s="128"/>
      <c r="K731" s="130"/>
      <c r="L731" s="130"/>
      <c r="M731" s="131"/>
      <c r="N731" s="131"/>
      <c r="O731" s="131"/>
      <c r="P731" s="131"/>
      <c r="Q731" s="131"/>
      <c r="R731" s="132"/>
      <c r="S731" s="133"/>
      <c r="T731" s="133"/>
      <c r="U731" s="134"/>
      <c r="V731" s="134"/>
      <c r="W731" s="135"/>
      <c r="X731" s="136"/>
      <c r="Y731" s="137"/>
    </row>
    <row r="732" spans="1:25" x14ac:dyDescent="0.2">
      <c r="A732" s="126"/>
      <c r="B732" s="197"/>
      <c r="F732" s="127"/>
      <c r="G732" s="203"/>
      <c r="H732" s="128"/>
      <c r="I732" s="129"/>
      <c r="J732" s="128"/>
      <c r="K732" s="130"/>
      <c r="L732" s="130"/>
      <c r="M732" s="131"/>
      <c r="N732" s="131"/>
      <c r="O732" s="131"/>
      <c r="P732" s="131"/>
      <c r="Q732" s="131"/>
      <c r="R732" s="132"/>
      <c r="S732" s="133"/>
      <c r="T732" s="133"/>
      <c r="U732" s="134"/>
      <c r="V732" s="134"/>
      <c r="W732" s="135"/>
      <c r="X732" s="136"/>
      <c r="Y732" s="137"/>
    </row>
    <row r="733" spans="1:25" x14ac:dyDescent="0.2">
      <c r="A733" s="126"/>
      <c r="B733" s="197"/>
      <c r="F733" s="127"/>
      <c r="G733" s="203"/>
      <c r="H733" s="128"/>
      <c r="I733" s="129"/>
      <c r="J733" s="128"/>
      <c r="K733" s="130"/>
      <c r="L733" s="130"/>
      <c r="M733" s="131"/>
      <c r="N733" s="131"/>
      <c r="O733" s="131"/>
      <c r="P733" s="131"/>
      <c r="Q733" s="131"/>
      <c r="R733" s="132"/>
      <c r="S733" s="133"/>
      <c r="T733" s="133"/>
      <c r="U733" s="134"/>
      <c r="V733" s="134"/>
      <c r="W733" s="135"/>
      <c r="X733" s="136"/>
      <c r="Y733" s="137"/>
    </row>
    <row r="734" spans="1:25" x14ac:dyDescent="0.2">
      <c r="A734" s="126"/>
      <c r="B734" s="197"/>
      <c r="F734" s="127"/>
      <c r="G734" s="203"/>
      <c r="H734" s="128"/>
      <c r="I734" s="129"/>
      <c r="J734" s="128"/>
      <c r="K734" s="130"/>
      <c r="L734" s="130"/>
      <c r="M734" s="131"/>
      <c r="N734" s="131"/>
      <c r="O734" s="131"/>
      <c r="P734" s="131"/>
      <c r="Q734" s="131"/>
      <c r="R734" s="132"/>
      <c r="S734" s="133"/>
      <c r="T734" s="133"/>
      <c r="U734" s="134"/>
      <c r="V734" s="134"/>
      <c r="W734" s="135"/>
      <c r="X734" s="136"/>
      <c r="Y734" s="137"/>
    </row>
    <row r="735" spans="1:25" x14ac:dyDescent="0.2">
      <c r="A735" s="126"/>
      <c r="B735" s="197"/>
      <c r="F735" s="127"/>
      <c r="G735" s="203"/>
      <c r="H735" s="128"/>
      <c r="I735" s="129"/>
      <c r="J735" s="128"/>
      <c r="K735" s="130"/>
      <c r="L735" s="130"/>
      <c r="M735" s="131"/>
      <c r="N735" s="131"/>
      <c r="O735" s="131"/>
      <c r="P735" s="131"/>
      <c r="Q735" s="131"/>
      <c r="R735" s="132"/>
      <c r="S735" s="133"/>
      <c r="T735" s="133"/>
      <c r="U735" s="134"/>
      <c r="V735" s="134"/>
      <c r="W735" s="135"/>
      <c r="X735" s="136"/>
      <c r="Y735" s="137"/>
    </row>
    <row r="736" spans="1:25" x14ac:dyDescent="0.2">
      <c r="A736" s="126"/>
      <c r="B736" s="197"/>
      <c r="F736" s="127"/>
      <c r="G736" s="203"/>
      <c r="H736" s="128"/>
      <c r="I736" s="129"/>
      <c r="J736" s="128"/>
      <c r="K736" s="130"/>
      <c r="L736" s="130"/>
      <c r="M736" s="131"/>
      <c r="N736" s="131"/>
      <c r="O736" s="131"/>
      <c r="P736" s="131"/>
      <c r="Q736" s="131"/>
      <c r="R736" s="132"/>
      <c r="S736" s="133"/>
      <c r="T736" s="133"/>
      <c r="U736" s="134"/>
      <c r="V736" s="134"/>
      <c r="W736" s="135"/>
      <c r="X736" s="136"/>
      <c r="Y736" s="137"/>
    </row>
    <row r="737" spans="1:25" x14ac:dyDescent="0.2">
      <c r="A737" s="126"/>
      <c r="B737" s="197"/>
      <c r="F737" s="127"/>
      <c r="G737" s="203"/>
      <c r="H737" s="128"/>
      <c r="I737" s="129"/>
      <c r="J737" s="128"/>
      <c r="K737" s="130"/>
      <c r="L737" s="130"/>
      <c r="M737" s="131"/>
      <c r="N737" s="131"/>
      <c r="O737" s="131"/>
      <c r="P737" s="131"/>
      <c r="Q737" s="131"/>
      <c r="R737" s="132"/>
      <c r="S737" s="133"/>
      <c r="T737" s="133"/>
      <c r="U737" s="134"/>
      <c r="V737" s="134"/>
      <c r="W737" s="135"/>
      <c r="X737" s="136"/>
      <c r="Y737" s="137"/>
    </row>
    <row r="738" spans="1:25" x14ac:dyDescent="0.2">
      <c r="A738" s="126"/>
      <c r="B738" s="197"/>
      <c r="F738" s="127"/>
      <c r="G738" s="203"/>
      <c r="H738" s="128"/>
      <c r="I738" s="129"/>
      <c r="J738" s="128"/>
      <c r="K738" s="130"/>
      <c r="L738" s="130"/>
      <c r="M738" s="131"/>
      <c r="N738" s="131"/>
      <c r="O738" s="131"/>
      <c r="P738" s="131"/>
      <c r="Q738" s="131"/>
      <c r="R738" s="132"/>
      <c r="S738" s="133"/>
      <c r="T738" s="133"/>
      <c r="U738" s="134"/>
      <c r="V738" s="134"/>
      <c r="W738" s="135"/>
      <c r="X738" s="136"/>
      <c r="Y738" s="137"/>
    </row>
    <row r="739" spans="1:25" x14ac:dyDescent="0.2">
      <c r="A739" s="126"/>
      <c r="B739" s="197"/>
      <c r="F739" s="127"/>
      <c r="G739" s="203"/>
      <c r="H739" s="128"/>
      <c r="I739" s="129"/>
      <c r="J739" s="128"/>
      <c r="K739" s="130"/>
      <c r="L739" s="130"/>
      <c r="M739" s="131"/>
      <c r="N739" s="131"/>
      <c r="O739" s="131"/>
      <c r="P739" s="131"/>
      <c r="Q739" s="131"/>
      <c r="R739" s="132"/>
      <c r="S739" s="133"/>
      <c r="T739" s="133"/>
      <c r="U739" s="134"/>
      <c r="V739" s="134"/>
      <c r="W739" s="135"/>
      <c r="X739" s="136"/>
      <c r="Y739" s="137"/>
    </row>
    <row r="740" spans="1:25" x14ac:dyDescent="0.2">
      <c r="A740" s="126"/>
      <c r="B740" s="197"/>
      <c r="F740" s="127"/>
      <c r="G740" s="203"/>
      <c r="H740" s="128"/>
      <c r="I740" s="129"/>
      <c r="J740" s="128"/>
      <c r="K740" s="130"/>
      <c r="L740" s="130"/>
      <c r="M740" s="131"/>
      <c r="N740" s="131"/>
      <c r="O740" s="131"/>
      <c r="P740" s="131"/>
      <c r="Q740" s="131"/>
      <c r="R740" s="132"/>
      <c r="S740" s="133"/>
      <c r="T740" s="133"/>
      <c r="U740" s="134"/>
      <c r="V740" s="134"/>
      <c r="W740" s="135"/>
      <c r="X740" s="136"/>
      <c r="Y740" s="137"/>
    </row>
    <row r="741" spans="1:25" x14ac:dyDescent="0.2">
      <c r="A741" s="126"/>
      <c r="B741" s="197"/>
      <c r="F741" s="127"/>
      <c r="G741" s="203"/>
      <c r="H741" s="128"/>
      <c r="I741" s="129"/>
      <c r="J741" s="128"/>
      <c r="K741" s="130"/>
      <c r="L741" s="130"/>
      <c r="M741" s="131"/>
      <c r="N741" s="131"/>
      <c r="O741" s="131"/>
      <c r="P741" s="131"/>
      <c r="Q741" s="131"/>
      <c r="R741" s="132"/>
      <c r="S741" s="133"/>
      <c r="T741" s="133"/>
      <c r="U741" s="134"/>
      <c r="V741" s="134"/>
      <c r="W741" s="135"/>
      <c r="X741" s="136"/>
      <c r="Y741" s="137"/>
    </row>
    <row r="742" spans="1:25" x14ac:dyDescent="0.2">
      <c r="A742" s="126"/>
      <c r="B742" s="197"/>
      <c r="F742" s="127"/>
      <c r="G742" s="203"/>
      <c r="H742" s="128"/>
      <c r="I742" s="129"/>
      <c r="J742" s="128"/>
      <c r="K742" s="130"/>
      <c r="L742" s="130"/>
      <c r="M742" s="131"/>
      <c r="N742" s="131"/>
      <c r="O742" s="131"/>
      <c r="P742" s="131"/>
      <c r="Q742" s="131"/>
      <c r="R742" s="132"/>
      <c r="S742" s="133"/>
      <c r="T742" s="133"/>
      <c r="U742" s="134"/>
      <c r="V742" s="134"/>
      <c r="W742" s="135"/>
      <c r="X742" s="136"/>
      <c r="Y742" s="137"/>
    </row>
    <row r="743" spans="1:25" x14ac:dyDescent="0.2">
      <c r="A743" s="126"/>
      <c r="B743" s="197"/>
      <c r="F743" s="127"/>
      <c r="G743" s="203"/>
      <c r="H743" s="128"/>
      <c r="I743" s="129"/>
      <c r="J743" s="128"/>
      <c r="K743" s="130"/>
      <c r="L743" s="130"/>
      <c r="M743" s="131"/>
      <c r="N743" s="131"/>
      <c r="O743" s="131"/>
      <c r="P743" s="131"/>
      <c r="Q743" s="131"/>
      <c r="R743" s="132"/>
      <c r="S743" s="133"/>
      <c r="T743" s="133"/>
      <c r="U743" s="134"/>
      <c r="V743" s="134"/>
      <c r="W743" s="135"/>
      <c r="X743" s="136"/>
      <c r="Y743" s="137"/>
    </row>
    <row r="744" spans="1:25" x14ac:dyDescent="0.2">
      <c r="A744" s="126"/>
      <c r="B744" s="197"/>
      <c r="F744" s="127"/>
      <c r="G744" s="203"/>
      <c r="H744" s="128"/>
      <c r="I744" s="129"/>
      <c r="J744" s="128"/>
      <c r="K744" s="130"/>
      <c r="L744" s="130"/>
      <c r="M744" s="131"/>
      <c r="N744" s="131"/>
      <c r="O744" s="131"/>
      <c r="P744" s="131"/>
      <c r="Q744" s="131"/>
      <c r="R744" s="132"/>
      <c r="S744" s="133"/>
      <c r="T744" s="133"/>
      <c r="U744" s="134"/>
      <c r="V744" s="134"/>
      <c r="W744" s="135"/>
      <c r="X744" s="136"/>
      <c r="Y744" s="137"/>
    </row>
    <row r="745" spans="1:25" x14ac:dyDescent="0.2">
      <c r="A745" s="126"/>
      <c r="B745" s="197"/>
      <c r="F745" s="127"/>
      <c r="G745" s="203"/>
      <c r="H745" s="128"/>
      <c r="I745" s="129"/>
      <c r="J745" s="128"/>
      <c r="K745" s="130"/>
      <c r="L745" s="130"/>
      <c r="M745" s="131"/>
      <c r="N745" s="131"/>
      <c r="O745" s="131"/>
      <c r="P745" s="131"/>
      <c r="Q745" s="131"/>
      <c r="R745" s="132"/>
      <c r="S745" s="133"/>
      <c r="T745" s="133"/>
      <c r="U745" s="134"/>
      <c r="V745" s="134"/>
      <c r="W745" s="135"/>
      <c r="X745" s="136"/>
      <c r="Y745" s="137"/>
    </row>
    <row r="746" spans="1:25" x14ac:dyDescent="0.2">
      <c r="A746" s="126"/>
      <c r="B746" s="197"/>
      <c r="F746" s="127"/>
      <c r="G746" s="203"/>
      <c r="H746" s="128"/>
      <c r="I746" s="129"/>
      <c r="J746" s="128"/>
      <c r="K746" s="130"/>
      <c r="L746" s="130"/>
      <c r="M746" s="131"/>
      <c r="N746" s="131"/>
      <c r="O746" s="131"/>
      <c r="P746" s="131"/>
      <c r="Q746" s="131"/>
      <c r="R746" s="132"/>
      <c r="S746" s="133"/>
      <c r="T746" s="133"/>
      <c r="U746" s="134"/>
      <c r="V746" s="134"/>
      <c r="W746" s="135"/>
      <c r="X746" s="136"/>
      <c r="Y746" s="137"/>
    </row>
    <row r="747" spans="1:25" x14ac:dyDescent="0.2">
      <c r="A747" s="126"/>
      <c r="B747" s="197"/>
      <c r="F747" s="127"/>
      <c r="G747" s="203"/>
      <c r="H747" s="128"/>
      <c r="I747" s="129"/>
      <c r="J747" s="128"/>
      <c r="K747" s="130"/>
      <c r="L747" s="130"/>
      <c r="M747" s="131"/>
      <c r="N747" s="131"/>
      <c r="O747" s="131"/>
      <c r="P747" s="131"/>
      <c r="Q747" s="131"/>
      <c r="R747" s="132"/>
      <c r="S747" s="133"/>
      <c r="T747" s="133"/>
      <c r="U747" s="134"/>
      <c r="V747" s="134"/>
      <c r="W747" s="135"/>
      <c r="X747" s="136"/>
      <c r="Y747" s="137"/>
    </row>
    <row r="748" spans="1:25" x14ac:dyDescent="0.2">
      <c r="A748" s="126"/>
      <c r="B748" s="197"/>
      <c r="F748" s="127"/>
      <c r="G748" s="203"/>
      <c r="H748" s="128"/>
      <c r="I748" s="129"/>
      <c r="J748" s="128"/>
      <c r="K748" s="130"/>
      <c r="L748" s="130"/>
      <c r="M748" s="131"/>
      <c r="N748" s="131"/>
      <c r="O748" s="131"/>
      <c r="P748" s="131"/>
      <c r="Q748" s="131"/>
      <c r="R748" s="132"/>
      <c r="S748" s="133"/>
      <c r="T748" s="133"/>
      <c r="U748" s="134"/>
      <c r="V748" s="134"/>
      <c r="W748" s="135"/>
      <c r="X748" s="136"/>
      <c r="Y748" s="137"/>
    </row>
    <row r="749" spans="1:25" x14ac:dyDescent="0.2">
      <c r="A749" s="126"/>
      <c r="B749" s="197"/>
      <c r="F749" s="127"/>
      <c r="G749" s="203"/>
      <c r="H749" s="128"/>
      <c r="I749" s="129"/>
      <c r="J749" s="128"/>
      <c r="K749" s="130"/>
      <c r="L749" s="130"/>
      <c r="M749" s="131"/>
      <c r="N749" s="131"/>
      <c r="O749" s="131"/>
      <c r="P749" s="131"/>
      <c r="Q749" s="131"/>
      <c r="R749" s="132"/>
      <c r="S749" s="133"/>
      <c r="T749" s="133"/>
      <c r="U749" s="134"/>
      <c r="V749" s="134"/>
      <c r="W749" s="135"/>
      <c r="X749" s="136"/>
      <c r="Y749" s="137"/>
    </row>
    <row r="750" spans="1:25" x14ac:dyDescent="0.2">
      <c r="A750" s="126"/>
      <c r="B750" s="197"/>
      <c r="F750" s="127"/>
      <c r="G750" s="203"/>
      <c r="H750" s="128"/>
      <c r="I750" s="129"/>
      <c r="J750" s="128"/>
      <c r="K750" s="130"/>
      <c r="L750" s="130"/>
      <c r="M750" s="131"/>
      <c r="N750" s="131"/>
      <c r="O750" s="131"/>
      <c r="P750" s="131"/>
      <c r="Q750" s="131"/>
      <c r="R750" s="132"/>
      <c r="S750" s="133"/>
      <c r="T750" s="133"/>
      <c r="U750" s="134"/>
      <c r="V750" s="134"/>
      <c r="W750" s="135"/>
      <c r="X750" s="136"/>
      <c r="Y750" s="137"/>
    </row>
    <row r="751" spans="1:25" x14ac:dyDescent="0.2">
      <c r="A751" s="126"/>
      <c r="B751" s="197"/>
      <c r="F751" s="127"/>
      <c r="G751" s="203"/>
      <c r="H751" s="128"/>
      <c r="I751" s="129"/>
      <c r="J751" s="128"/>
      <c r="K751" s="130"/>
      <c r="L751" s="130"/>
      <c r="M751" s="131"/>
      <c r="N751" s="131"/>
      <c r="O751" s="131"/>
      <c r="P751" s="131"/>
      <c r="Q751" s="131"/>
      <c r="R751" s="132"/>
      <c r="S751" s="133"/>
      <c r="T751" s="133"/>
      <c r="U751" s="134"/>
      <c r="V751" s="134"/>
      <c r="W751" s="135"/>
      <c r="X751" s="136"/>
      <c r="Y751" s="137"/>
    </row>
    <row r="752" spans="1:25" x14ac:dyDescent="0.2">
      <c r="A752" s="126"/>
      <c r="B752" s="197"/>
      <c r="F752" s="127"/>
      <c r="G752" s="203"/>
      <c r="H752" s="128"/>
      <c r="I752" s="129"/>
      <c r="J752" s="128"/>
      <c r="K752" s="130"/>
      <c r="L752" s="130"/>
      <c r="M752" s="131"/>
      <c r="N752" s="131"/>
      <c r="O752" s="131"/>
      <c r="P752" s="131"/>
      <c r="Q752" s="131"/>
      <c r="R752" s="132"/>
      <c r="S752" s="133"/>
      <c r="T752" s="133"/>
      <c r="U752" s="134"/>
      <c r="V752" s="134"/>
      <c r="W752" s="135"/>
      <c r="X752" s="136"/>
      <c r="Y752" s="137"/>
    </row>
    <row r="753" spans="1:25" x14ac:dyDescent="0.2">
      <c r="A753" s="126"/>
      <c r="B753" s="197"/>
      <c r="F753" s="127"/>
      <c r="G753" s="203"/>
      <c r="H753" s="128"/>
      <c r="I753" s="129"/>
      <c r="J753" s="128"/>
      <c r="K753" s="130"/>
      <c r="L753" s="130"/>
      <c r="M753" s="131"/>
      <c r="N753" s="131"/>
      <c r="O753" s="131"/>
      <c r="P753" s="131"/>
      <c r="Q753" s="131"/>
      <c r="R753" s="132"/>
      <c r="S753" s="133"/>
      <c r="T753" s="133"/>
      <c r="U753" s="134"/>
      <c r="V753" s="134"/>
      <c r="W753" s="135"/>
      <c r="X753" s="136"/>
      <c r="Y753" s="137"/>
    </row>
    <row r="754" spans="1:25" x14ac:dyDescent="0.2">
      <c r="A754" s="126"/>
      <c r="B754" s="197"/>
      <c r="F754" s="127"/>
      <c r="G754" s="203"/>
      <c r="H754" s="128"/>
      <c r="I754" s="129"/>
      <c r="J754" s="128"/>
      <c r="K754" s="130"/>
      <c r="L754" s="130"/>
      <c r="M754" s="131"/>
      <c r="N754" s="131"/>
      <c r="O754" s="131"/>
      <c r="P754" s="131"/>
      <c r="Q754" s="131"/>
      <c r="R754" s="132"/>
      <c r="S754" s="133"/>
      <c r="T754" s="133"/>
      <c r="U754" s="134"/>
      <c r="V754" s="134"/>
      <c r="W754" s="135"/>
      <c r="X754" s="136"/>
      <c r="Y754" s="137"/>
    </row>
    <row r="755" spans="1:25" x14ac:dyDescent="0.2">
      <c r="A755" s="126"/>
      <c r="B755" s="197"/>
      <c r="F755" s="127"/>
      <c r="G755" s="203"/>
      <c r="H755" s="128"/>
      <c r="I755" s="129"/>
      <c r="J755" s="128"/>
      <c r="K755" s="130"/>
      <c r="L755" s="130"/>
      <c r="M755" s="131"/>
      <c r="N755" s="131"/>
      <c r="O755" s="131"/>
      <c r="P755" s="131"/>
      <c r="Q755" s="131"/>
      <c r="R755" s="132"/>
      <c r="S755" s="133"/>
      <c r="T755" s="133"/>
      <c r="U755" s="134"/>
      <c r="V755" s="134"/>
      <c r="W755" s="135"/>
      <c r="X755" s="136"/>
      <c r="Y755" s="137"/>
    </row>
    <row r="756" spans="1:25" x14ac:dyDescent="0.2">
      <c r="A756" s="126"/>
      <c r="B756" s="197"/>
      <c r="F756" s="127"/>
      <c r="G756" s="203"/>
      <c r="H756" s="128"/>
      <c r="I756" s="129"/>
      <c r="J756" s="128"/>
      <c r="K756" s="130"/>
      <c r="L756" s="130"/>
      <c r="M756" s="131"/>
      <c r="N756" s="131"/>
      <c r="O756" s="131"/>
      <c r="P756" s="131"/>
      <c r="Q756" s="131"/>
      <c r="R756" s="132"/>
      <c r="S756" s="133"/>
      <c r="T756" s="133"/>
      <c r="U756" s="134"/>
      <c r="V756" s="134"/>
      <c r="W756" s="135"/>
      <c r="X756" s="136"/>
      <c r="Y756" s="137"/>
    </row>
    <row r="757" spans="1:25" x14ac:dyDescent="0.2">
      <c r="A757" s="126"/>
      <c r="B757" s="197"/>
      <c r="F757" s="127"/>
      <c r="G757" s="203"/>
      <c r="H757" s="128"/>
      <c r="I757" s="129"/>
      <c r="J757" s="128"/>
      <c r="K757" s="130"/>
      <c r="L757" s="130"/>
      <c r="M757" s="131"/>
      <c r="N757" s="131"/>
      <c r="O757" s="131"/>
      <c r="P757" s="131"/>
      <c r="Q757" s="131"/>
      <c r="R757" s="132"/>
      <c r="S757" s="133"/>
      <c r="T757" s="133"/>
      <c r="U757" s="134"/>
      <c r="V757" s="134"/>
      <c r="W757" s="135"/>
      <c r="X757" s="136"/>
      <c r="Y757" s="137"/>
    </row>
    <row r="758" spans="1:25" x14ac:dyDescent="0.2">
      <c r="A758" s="126"/>
      <c r="B758" s="197"/>
      <c r="F758" s="127"/>
      <c r="G758" s="203"/>
      <c r="H758" s="128"/>
      <c r="I758" s="129"/>
      <c r="J758" s="128"/>
      <c r="K758" s="130"/>
      <c r="L758" s="130"/>
      <c r="M758" s="131"/>
      <c r="N758" s="131"/>
      <c r="O758" s="131"/>
      <c r="P758" s="131"/>
      <c r="Q758" s="131"/>
      <c r="R758" s="132"/>
      <c r="S758" s="133"/>
      <c r="T758" s="133"/>
      <c r="U758" s="134"/>
      <c r="V758" s="134"/>
      <c r="W758" s="135"/>
      <c r="X758" s="136"/>
      <c r="Y758" s="137"/>
    </row>
    <row r="759" spans="1:25" x14ac:dyDescent="0.2">
      <c r="A759" s="126"/>
      <c r="B759" s="197"/>
      <c r="F759" s="127"/>
      <c r="G759" s="203"/>
      <c r="H759" s="128"/>
      <c r="I759" s="129"/>
      <c r="J759" s="128"/>
      <c r="K759" s="130"/>
      <c r="L759" s="130"/>
      <c r="M759" s="131"/>
      <c r="N759" s="131"/>
      <c r="O759" s="131"/>
      <c r="P759" s="131"/>
      <c r="Q759" s="131"/>
      <c r="R759" s="132"/>
      <c r="S759" s="133"/>
      <c r="T759" s="133"/>
      <c r="U759" s="134"/>
      <c r="V759" s="134"/>
      <c r="W759" s="135"/>
      <c r="X759" s="136"/>
      <c r="Y759" s="137"/>
    </row>
    <row r="760" spans="1:25" x14ac:dyDescent="0.2">
      <c r="A760" s="126"/>
      <c r="B760" s="197"/>
      <c r="F760" s="127"/>
      <c r="G760" s="203"/>
      <c r="H760" s="128"/>
      <c r="I760" s="129"/>
      <c r="J760" s="128"/>
      <c r="K760" s="130"/>
      <c r="L760" s="130"/>
      <c r="M760" s="131"/>
      <c r="N760" s="131"/>
      <c r="O760" s="131"/>
      <c r="P760" s="131"/>
      <c r="Q760" s="131"/>
      <c r="R760" s="132"/>
      <c r="S760" s="133"/>
      <c r="T760" s="133"/>
      <c r="U760" s="134"/>
      <c r="V760" s="134"/>
      <c r="W760" s="135"/>
      <c r="X760" s="136"/>
      <c r="Y760" s="137"/>
    </row>
    <row r="761" spans="1:25" x14ac:dyDescent="0.2">
      <c r="A761" s="126"/>
      <c r="B761" s="197"/>
      <c r="F761" s="127"/>
      <c r="G761" s="203"/>
      <c r="H761" s="128"/>
      <c r="I761" s="129"/>
      <c r="J761" s="128"/>
      <c r="K761" s="130"/>
      <c r="L761" s="130"/>
      <c r="M761" s="131"/>
      <c r="N761" s="131"/>
      <c r="O761" s="131"/>
      <c r="P761" s="131"/>
      <c r="Q761" s="131"/>
      <c r="R761" s="132"/>
      <c r="S761" s="133"/>
      <c r="T761" s="133"/>
      <c r="U761" s="134"/>
      <c r="V761" s="134"/>
      <c r="W761" s="135"/>
      <c r="X761" s="136"/>
      <c r="Y761" s="137"/>
    </row>
    <row r="762" spans="1:25" x14ac:dyDescent="0.2">
      <c r="A762" s="126"/>
      <c r="B762" s="197"/>
      <c r="F762" s="127"/>
      <c r="G762" s="203"/>
      <c r="H762" s="128"/>
      <c r="I762" s="129"/>
      <c r="J762" s="128"/>
      <c r="K762" s="130"/>
      <c r="L762" s="130"/>
      <c r="M762" s="131"/>
      <c r="N762" s="131"/>
      <c r="O762" s="131"/>
      <c r="P762" s="131"/>
      <c r="Q762" s="131"/>
      <c r="R762" s="132"/>
      <c r="S762" s="133"/>
      <c r="T762" s="133"/>
      <c r="U762" s="134"/>
      <c r="V762" s="134"/>
      <c r="W762" s="135"/>
      <c r="X762" s="136"/>
      <c r="Y762" s="137"/>
    </row>
    <row r="763" spans="1:25" x14ac:dyDescent="0.2">
      <c r="A763" s="126"/>
      <c r="B763" s="197"/>
      <c r="F763" s="127"/>
      <c r="G763" s="203"/>
      <c r="H763" s="128"/>
      <c r="I763" s="129"/>
      <c r="J763" s="128"/>
      <c r="K763" s="130"/>
      <c r="L763" s="130"/>
      <c r="M763" s="131"/>
      <c r="N763" s="131"/>
      <c r="O763" s="131"/>
      <c r="P763" s="131"/>
      <c r="Q763" s="131"/>
      <c r="R763" s="132"/>
      <c r="S763" s="133"/>
      <c r="T763" s="133"/>
      <c r="U763" s="134"/>
      <c r="V763" s="134"/>
      <c r="W763" s="135"/>
      <c r="X763" s="136"/>
      <c r="Y763" s="137"/>
    </row>
    <row r="764" spans="1:25" x14ac:dyDescent="0.2">
      <c r="A764" s="126"/>
      <c r="B764" s="197"/>
      <c r="F764" s="127"/>
      <c r="G764" s="203"/>
      <c r="H764" s="128"/>
      <c r="I764" s="129"/>
      <c r="J764" s="128"/>
      <c r="K764" s="130"/>
      <c r="L764" s="130"/>
      <c r="M764" s="131"/>
      <c r="N764" s="131"/>
      <c r="O764" s="131"/>
      <c r="P764" s="131"/>
      <c r="Q764" s="131"/>
      <c r="R764" s="132"/>
      <c r="S764" s="133"/>
      <c r="T764" s="133"/>
      <c r="U764" s="134"/>
      <c r="V764" s="134"/>
      <c r="W764" s="135"/>
      <c r="X764" s="136"/>
      <c r="Y764" s="137"/>
    </row>
    <row r="765" spans="1:25" x14ac:dyDescent="0.2">
      <c r="A765" s="126"/>
      <c r="B765" s="197"/>
      <c r="F765" s="127"/>
      <c r="G765" s="203"/>
      <c r="H765" s="128"/>
      <c r="I765" s="129"/>
      <c r="J765" s="128"/>
      <c r="K765" s="130"/>
      <c r="L765" s="130"/>
      <c r="M765" s="131"/>
      <c r="N765" s="131"/>
      <c r="O765" s="131"/>
      <c r="P765" s="131"/>
      <c r="Q765" s="131"/>
      <c r="R765" s="132"/>
      <c r="S765" s="133"/>
      <c r="T765" s="133"/>
      <c r="U765" s="134"/>
      <c r="V765" s="134"/>
      <c r="W765" s="135"/>
      <c r="X765" s="136"/>
      <c r="Y765" s="137"/>
    </row>
    <row r="766" spans="1:25" x14ac:dyDescent="0.2">
      <c r="A766" s="126"/>
      <c r="B766" s="197"/>
      <c r="F766" s="127"/>
      <c r="G766" s="203"/>
      <c r="H766" s="128"/>
      <c r="I766" s="129"/>
      <c r="J766" s="128"/>
      <c r="K766" s="130"/>
      <c r="L766" s="130"/>
      <c r="M766" s="131"/>
      <c r="N766" s="131"/>
      <c r="O766" s="131"/>
      <c r="P766" s="131"/>
      <c r="Q766" s="131"/>
      <c r="R766" s="132"/>
      <c r="S766" s="133"/>
      <c r="T766" s="133"/>
      <c r="U766" s="134"/>
      <c r="V766" s="134"/>
      <c r="W766" s="135"/>
      <c r="X766" s="136"/>
      <c r="Y766" s="137"/>
    </row>
    <row r="767" spans="1:25" x14ac:dyDescent="0.2">
      <c r="A767" s="126"/>
      <c r="B767" s="197"/>
      <c r="F767" s="127"/>
      <c r="G767" s="203"/>
      <c r="H767" s="128"/>
      <c r="I767" s="129"/>
      <c r="J767" s="128"/>
      <c r="K767" s="130"/>
      <c r="L767" s="130"/>
      <c r="M767" s="131"/>
      <c r="N767" s="131"/>
      <c r="O767" s="131"/>
      <c r="P767" s="131"/>
      <c r="Q767" s="131"/>
      <c r="R767" s="132"/>
      <c r="S767" s="133"/>
      <c r="T767" s="133"/>
      <c r="U767" s="134"/>
      <c r="V767" s="134"/>
      <c r="W767" s="135"/>
      <c r="X767" s="136"/>
      <c r="Y767" s="137"/>
    </row>
    <row r="768" spans="1:25" x14ac:dyDescent="0.2">
      <c r="A768" s="126"/>
      <c r="B768" s="197"/>
      <c r="F768" s="127"/>
      <c r="G768" s="203"/>
      <c r="H768" s="128"/>
      <c r="I768" s="129"/>
      <c r="J768" s="128"/>
      <c r="K768" s="130"/>
      <c r="L768" s="130"/>
      <c r="M768" s="131"/>
      <c r="N768" s="131"/>
      <c r="O768" s="131"/>
      <c r="P768" s="131"/>
      <c r="Q768" s="131"/>
      <c r="R768" s="132"/>
      <c r="S768" s="133"/>
      <c r="T768" s="133"/>
      <c r="U768" s="134"/>
      <c r="V768" s="134"/>
      <c r="W768" s="135"/>
      <c r="X768" s="136"/>
      <c r="Y768" s="137"/>
    </row>
    <row r="769" spans="1:25" x14ac:dyDescent="0.2">
      <c r="A769" s="126"/>
      <c r="B769" s="197"/>
      <c r="F769" s="127"/>
      <c r="G769" s="203"/>
      <c r="H769" s="128"/>
      <c r="I769" s="129"/>
      <c r="J769" s="128"/>
      <c r="K769" s="130"/>
      <c r="L769" s="130"/>
      <c r="M769" s="131"/>
      <c r="N769" s="131"/>
      <c r="O769" s="131"/>
      <c r="P769" s="131"/>
      <c r="Q769" s="131"/>
      <c r="R769" s="132"/>
      <c r="S769" s="133"/>
      <c r="T769" s="133"/>
      <c r="U769" s="134"/>
      <c r="V769" s="134"/>
      <c r="W769" s="135"/>
      <c r="X769" s="136"/>
      <c r="Y769" s="137"/>
    </row>
    <row r="770" spans="1:25" x14ac:dyDescent="0.2">
      <c r="A770" s="126"/>
      <c r="B770" s="197"/>
      <c r="F770" s="127"/>
      <c r="G770" s="203"/>
      <c r="H770" s="128"/>
      <c r="I770" s="129"/>
      <c r="J770" s="128"/>
      <c r="K770" s="130"/>
      <c r="L770" s="130"/>
      <c r="M770" s="131"/>
      <c r="N770" s="131"/>
      <c r="O770" s="131"/>
      <c r="P770" s="131"/>
      <c r="Q770" s="131"/>
      <c r="R770" s="132"/>
      <c r="S770" s="133"/>
      <c r="T770" s="133"/>
      <c r="U770" s="134"/>
      <c r="V770" s="134"/>
      <c r="W770" s="135"/>
      <c r="X770" s="136"/>
      <c r="Y770" s="137"/>
    </row>
    <row r="771" spans="1:25" x14ac:dyDescent="0.2">
      <c r="A771" s="126"/>
      <c r="B771" s="197"/>
      <c r="F771" s="127"/>
      <c r="G771" s="203"/>
      <c r="H771" s="128"/>
      <c r="I771" s="129"/>
      <c r="J771" s="128"/>
      <c r="K771" s="130"/>
      <c r="L771" s="130"/>
      <c r="M771" s="131"/>
      <c r="N771" s="131"/>
      <c r="O771" s="131"/>
      <c r="P771" s="131"/>
      <c r="Q771" s="131"/>
      <c r="R771" s="132"/>
      <c r="S771" s="133"/>
      <c r="T771" s="133"/>
      <c r="U771" s="134"/>
      <c r="V771" s="134"/>
      <c r="W771" s="135"/>
      <c r="X771" s="136"/>
      <c r="Y771" s="137"/>
    </row>
    <row r="772" spans="1:25" x14ac:dyDescent="0.2">
      <c r="A772" s="126"/>
      <c r="B772" s="197"/>
      <c r="F772" s="127"/>
      <c r="G772" s="203"/>
      <c r="H772" s="128"/>
      <c r="I772" s="129"/>
      <c r="J772" s="128"/>
      <c r="K772" s="130"/>
      <c r="L772" s="130"/>
      <c r="M772" s="131"/>
      <c r="N772" s="131"/>
      <c r="O772" s="131"/>
      <c r="P772" s="131"/>
      <c r="Q772" s="131"/>
      <c r="R772" s="132"/>
      <c r="S772" s="133"/>
      <c r="T772" s="133"/>
      <c r="U772" s="134"/>
      <c r="V772" s="134"/>
      <c r="W772" s="135"/>
      <c r="X772" s="136"/>
      <c r="Y772" s="137"/>
    </row>
    <row r="773" spans="1:25" x14ac:dyDescent="0.2">
      <c r="A773" s="126"/>
      <c r="B773" s="197"/>
      <c r="F773" s="127"/>
      <c r="G773" s="203"/>
      <c r="H773" s="128"/>
      <c r="I773" s="129"/>
      <c r="J773" s="128"/>
      <c r="K773" s="130"/>
      <c r="L773" s="130"/>
      <c r="M773" s="131"/>
      <c r="N773" s="131"/>
      <c r="O773" s="131"/>
      <c r="P773" s="131"/>
      <c r="Q773" s="131"/>
      <c r="R773" s="132"/>
      <c r="S773" s="133"/>
      <c r="T773" s="133"/>
      <c r="U773" s="134"/>
      <c r="V773" s="134"/>
      <c r="W773" s="135"/>
      <c r="X773" s="136"/>
      <c r="Y773" s="137"/>
    </row>
    <row r="774" spans="1:25" x14ac:dyDescent="0.2">
      <c r="A774" s="126"/>
      <c r="B774" s="197"/>
      <c r="F774" s="127"/>
      <c r="G774" s="203"/>
      <c r="H774" s="128"/>
      <c r="I774" s="129"/>
      <c r="J774" s="128"/>
      <c r="K774" s="130"/>
      <c r="L774" s="130"/>
      <c r="M774" s="131"/>
      <c r="N774" s="131"/>
      <c r="O774" s="131"/>
      <c r="P774" s="131"/>
      <c r="Q774" s="131"/>
      <c r="R774" s="132"/>
      <c r="S774" s="133"/>
      <c r="T774" s="133"/>
      <c r="U774" s="134"/>
      <c r="V774" s="134"/>
      <c r="W774" s="135"/>
      <c r="X774" s="136"/>
      <c r="Y774" s="137"/>
    </row>
    <row r="775" spans="1:25" x14ac:dyDescent="0.2">
      <c r="A775" s="126"/>
      <c r="B775" s="197"/>
      <c r="F775" s="127"/>
      <c r="G775" s="203"/>
      <c r="H775" s="128"/>
      <c r="I775" s="129"/>
      <c r="J775" s="128"/>
      <c r="K775" s="130"/>
      <c r="L775" s="130"/>
      <c r="M775" s="131"/>
      <c r="N775" s="131"/>
      <c r="O775" s="131"/>
      <c r="P775" s="131"/>
      <c r="Q775" s="131"/>
      <c r="R775" s="132"/>
      <c r="S775" s="133"/>
      <c r="T775" s="133"/>
      <c r="U775" s="134"/>
      <c r="V775" s="134"/>
      <c r="W775" s="135"/>
      <c r="X775" s="136"/>
      <c r="Y775" s="137"/>
    </row>
    <row r="776" spans="1:25" x14ac:dyDescent="0.2">
      <c r="A776" s="126"/>
      <c r="B776" s="197"/>
      <c r="F776" s="127"/>
      <c r="G776" s="203"/>
      <c r="H776" s="128"/>
      <c r="I776" s="129"/>
      <c r="J776" s="128"/>
      <c r="K776" s="130"/>
      <c r="L776" s="130"/>
      <c r="M776" s="131"/>
      <c r="N776" s="131"/>
      <c r="O776" s="131"/>
      <c r="P776" s="131"/>
      <c r="Q776" s="131"/>
      <c r="R776" s="132"/>
      <c r="S776" s="133"/>
      <c r="T776" s="133"/>
      <c r="U776" s="134"/>
      <c r="V776" s="134"/>
      <c r="W776" s="135"/>
      <c r="X776" s="136"/>
      <c r="Y776" s="137"/>
    </row>
    <row r="777" spans="1:25" x14ac:dyDescent="0.2">
      <c r="A777" s="126"/>
      <c r="B777" s="197"/>
      <c r="F777" s="127"/>
      <c r="G777" s="203"/>
      <c r="H777" s="128"/>
      <c r="I777" s="129"/>
      <c r="J777" s="128"/>
      <c r="K777" s="130"/>
      <c r="L777" s="130"/>
      <c r="M777" s="131"/>
      <c r="N777" s="131"/>
      <c r="O777" s="131"/>
      <c r="P777" s="131"/>
      <c r="Q777" s="131"/>
      <c r="R777" s="132"/>
      <c r="S777" s="133"/>
      <c r="T777" s="133"/>
      <c r="U777" s="134"/>
      <c r="V777" s="134"/>
      <c r="W777" s="135"/>
      <c r="X777" s="136"/>
      <c r="Y777" s="137"/>
    </row>
    <row r="778" spans="1:25" x14ac:dyDescent="0.2">
      <c r="A778" s="126"/>
      <c r="B778" s="197"/>
      <c r="F778" s="127"/>
      <c r="G778" s="203"/>
      <c r="H778" s="128"/>
      <c r="I778" s="129"/>
      <c r="J778" s="128"/>
      <c r="K778" s="130"/>
      <c r="L778" s="130"/>
      <c r="M778" s="131"/>
      <c r="N778" s="131"/>
      <c r="O778" s="131"/>
      <c r="P778" s="131"/>
      <c r="Q778" s="131"/>
      <c r="R778" s="132"/>
      <c r="S778" s="133"/>
      <c r="T778" s="133"/>
      <c r="U778" s="134"/>
      <c r="V778" s="134"/>
      <c r="W778" s="135"/>
      <c r="X778" s="136"/>
      <c r="Y778" s="137"/>
    </row>
    <row r="779" spans="1:25" x14ac:dyDescent="0.2">
      <c r="A779" s="126"/>
      <c r="B779" s="197"/>
      <c r="F779" s="127"/>
      <c r="G779" s="203"/>
      <c r="H779" s="128"/>
      <c r="I779" s="129"/>
      <c r="J779" s="128"/>
      <c r="K779" s="130"/>
      <c r="L779" s="130"/>
      <c r="M779" s="131"/>
      <c r="N779" s="131"/>
      <c r="O779" s="131"/>
      <c r="P779" s="131"/>
      <c r="Q779" s="131"/>
      <c r="R779" s="132"/>
      <c r="S779" s="133"/>
      <c r="T779" s="133"/>
      <c r="U779" s="134"/>
      <c r="V779" s="134"/>
      <c r="W779" s="135"/>
      <c r="X779" s="136"/>
      <c r="Y779" s="137"/>
    </row>
    <row r="780" spans="1:25" x14ac:dyDescent="0.2">
      <c r="A780" s="126"/>
      <c r="B780" s="197"/>
      <c r="F780" s="127"/>
      <c r="G780" s="203"/>
      <c r="H780" s="128"/>
      <c r="I780" s="129"/>
      <c r="J780" s="128"/>
      <c r="K780" s="130"/>
      <c r="L780" s="130"/>
      <c r="M780" s="131"/>
      <c r="N780" s="131"/>
      <c r="O780" s="131"/>
      <c r="P780" s="131"/>
      <c r="Q780" s="131"/>
      <c r="R780" s="132"/>
      <c r="S780" s="133"/>
      <c r="T780" s="133"/>
      <c r="U780" s="134"/>
      <c r="V780" s="134"/>
      <c r="W780" s="135"/>
      <c r="X780" s="136"/>
      <c r="Y780" s="137"/>
    </row>
    <row r="781" spans="1:25" x14ac:dyDescent="0.2">
      <c r="A781" s="126"/>
      <c r="B781" s="197"/>
      <c r="F781" s="127"/>
      <c r="G781" s="203"/>
      <c r="H781" s="128"/>
      <c r="I781" s="129"/>
      <c r="J781" s="128"/>
      <c r="K781" s="130"/>
      <c r="L781" s="130"/>
      <c r="M781" s="131"/>
      <c r="N781" s="131"/>
      <c r="O781" s="131"/>
      <c r="P781" s="131"/>
      <c r="Q781" s="131"/>
      <c r="R781" s="132"/>
      <c r="S781" s="133"/>
      <c r="T781" s="133"/>
      <c r="U781" s="134"/>
      <c r="V781" s="134"/>
      <c r="W781" s="135"/>
      <c r="X781" s="136"/>
      <c r="Y781" s="137"/>
    </row>
    <row r="782" spans="1:25" x14ac:dyDescent="0.2">
      <c r="A782" s="126"/>
      <c r="B782" s="197"/>
      <c r="F782" s="127"/>
      <c r="G782" s="203"/>
      <c r="H782" s="128"/>
      <c r="I782" s="129"/>
      <c r="J782" s="128"/>
      <c r="K782" s="130"/>
      <c r="L782" s="130"/>
      <c r="M782" s="131"/>
      <c r="N782" s="131"/>
      <c r="O782" s="131"/>
      <c r="P782" s="131"/>
      <c r="Q782" s="131"/>
      <c r="R782" s="132"/>
      <c r="S782" s="133"/>
      <c r="T782" s="133"/>
      <c r="U782" s="134"/>
      <c r="V782" s="134"/>
      <c r="W782" s="135"/>
      <c r="X782" s="136"/>
      <c r="Y782" s="137"/>
    </row>
    <row r="783" spans="1:25" x14ac:dyDescent="0.2">
      <c r="A783" s="126"/>
      <c r="B783" s="197"/>
      <c r="F783" s="127"/>
      <c r="G783" s="203"/>
      <c r="H783" s="128"/>
      <c r="I783" s="129"/>
      <c r="J783" s="128"/>
      <c r="K783" s="130"/>
      <c r="L783" s="130"/>
      <c r="M783" s="131"/>
      <c r="N783" s="131"/>
      <c r="O783" s="131"/>
      <c r="P783" s="131"/>
      <c r="Q783" s="131"/>
      <c r="R783" s="132"/>
      <c r="S783" s="133"/>
      <c r="T783" s="133"/>
      <c r="U783" s="134"/>
      <c r="V783" s="134"/>
      <c r="W783" s="135"/>
      <c r="X783" s="136"/>
      <c r="Y783" s="137"/>
    </row>
    <row r="784" spans="1:25" x14ac:dyDescent="0.2">
      <c r="A784" s="126"/>
      <c r="B784" s="197"/>
      <c r="F784" s="127"/>
      <c r="G784" s="203"/>
      <c r="H784" s="128"/>
      <c r="I784" s="129"/>
      <c r="J784" s="128"/>
      <c r="K784" s="130"/>
      <c r="L784" s="130"/>
      <c r="M784" s="131"/>
      <c r="N784" s="131"/>
      <c r="O784" s="131"/>
      <c r="P784" s="131"/>
      <c r="Q784" s="131"/>
      <c r="R784" s="132"/>
      <c r="S784" s="133"/>
      <c r="T784" s="133"/>
      <c r="U784" s="134"/>
      <c r="V784" s="134"/>
      <c r="W784" s="135"/>
      <c r="X784" s="136"/>
      <c r="Y784" s="137"/>
    </row>
    <row r="785" spans="1:25" x14ac:dyDescent="0.2">
      <c r="A785" s="126"/>
      <c r="B785" s="197"/>
      <c r="F785" s="127"/>
      <c r="G785" s="203"/>
      <c r="H785" s="128"/>
      <c r="I785" s="129"/>
      <c r="J785" s="128"/>
      <c r="K785" s="130"/>
      <c r="L785" s="130"/>
      <c r="M785" s="131"/>
      <c r="N785" s="131"/>
      <c r="O785" s="131"/>
      <c r="P785" s="131"/>
      <c r="Q785" s="131"/>
      <c r="R785" s="132"/>
      <c r="S785" s="133"/>
      <c r="T785" s="133"/>
      <c r="U785" s="134"/>
      <c r="V785" s="134"/>
      <c r="W785" s="135"/>
      <c r="X785" s="136"/>
      <c r="Y785" s="137"/>
    </row>
    <row r="786" spans="1:25" x14ac:dyDescent="0.2">
      <c r="A786" s="126"/>
      <c r="B786" s="197"/>
      <c r="F786" s="127"/>
      <c r="G786" s="203"/>
      <c r="H786" s="128"/>
      <c r="I786" s="129"/>
      <c r="J786" s="128"/>
      <c r="K786" s="130"/>
      <c r="L786" s="130"/>
      <c r="M786" s="131"/>
      <c r="N786" s="131"/>
      <c r="O786" s="131"/>
      <c r="P786" s="131"/>
      <c r="Q786" s="131"/>
      <c r="R786" s="132"/>
      <c r="S786" s="133"/>
      <c r="T786" s="133"/>
      <c r="U786" s="134"/>
      <c r="V786" s="134"/>
      <c r="W786" s="135"/>
      <c r="X786" s="136"/>
      <c r="Y786" s="137"/>
    </row>
    <row r="787" spans="1:25" x14ac:dyDescent="0.2">
      <c r="A787" s="126"/>
      <c r="B787" s="197"/>
      <c r="F787" s="127"/>
      <c r="G787" s="203"/>
      <c r="H787" s="128"/>
      <c r="I787" s="129"/>
      <c r="J787" s="128"/>
      <c r="K787" s="130"/>
      <c r="L787" s="130"/>
      <c r="M787" s="131"/>
      <c r="N787" s="131"/>
      <c r="O787" s="131"/>
      <c r="P787" s="131"/>
      <c r="Q787" s="131"/>
      <c r="R787" s="132"/>
      <c r="S787" s="133"/>
      <c r="T787" s="133"/>
      <c r="U787" s="134"/>
      <c r="V787" s="134"/>
      <c r="W787" s="135"/>
      <c r="X787" s="136"/>
      <c r="Y787" s="137"/>
    </row>
    <row r="788" spans="1:25" x14ac:dyDescent="0.2">
      <c r="A788" s="126"/>
      <c r="B788" s="197"/>
      <c r="F788" s="127"/>
      <c r="G788" s="203"/>
      <c r="H788" s="128"/>
      <c r="I788" s="129"/>
      <c r="J788" s="128"/>
      <c r="K788" s="130"/>
      <c r="L788" s="130"/>
      <c r="M788" s="131"/>
      <c r="N788" s="131"/>
      <c r="O788" s="131"/>
      <c r="P788" s="131"/>
      <c r="Q788" s="131"/>
      <c r="R788" s="132"/>
      <c r="S788" s="133"/>
      <c r="T788" s="133"/>
      <c r="U788" s="134"/>
      <c r="V788" s="134"/>
      <c r="W788" s="135"/>
      <c r="X788" s="136"/>
      <c r="Y788" s="137"/>
    </row>
    <row r="789" spans="1:25" x14ac:dyDescent="0.2">
      <c r="A789" s="126"/>
      <c r="B789" s="197"/>
      <c r="F789" s="127"/>
      <c r="G789" s="203"/>
      <c r="H789" s="128"/>
      <c r="I789" s="129"/>
      <c r="J789" s="128"/>
      <c r="K789" s="130"/>
      <c r="L789" s="130"/>
      <c r="M789" s="131"/>
      <c r="N789" s="131"/>
      <c r="O789" s="131"/>
      <c r="P789" s="131"/>
      <c r="Q789" s="131"/>
      <c r="R789" s="132"/>
      <c r="S789" s="133"/>
      <c r="T789" s="133"/>
      <c r="U789" s="134"/>
      <c r="V789" s="134"/>
      <c r="W789" s="135"/>
      <c r="X789" s="136"/>
      <c r="Y789" s="137"/>
    </row>
    <row r="790" spans="1:25" x14ac:dyDescent="0.2">
      <c r="A790" s="126"/>
      <c r="B790" s="197"/>
      <c r="F790" s="127"/>
      <c r="G790" s="203"/>
      <c r="H790" s="128"/>
      <c r="I790" s="129"/>
      <c r="J790" s="128"/>
      <c r="K790" s="130"/>
      <c r="L790" s="130"/>
      <c r="M790" s="131"/>
      <c r="N790" s="131"/>
      <c r="O790" s="131"/>
      <c r="P790" s="131"/>
      <c r="Q790" s="131"/>
      <c r="R790" s="132"/>
      <c r="S790" s="133"/>
      <c r="T790" s="133"/>
      <c r="U790" s="134"/>
      <c r="V790" s="134"/>
      <c r="W790" s="135"/>
      <c r="X790" s="136"/>
      <c r="Y790" s="137"/>
    </row>
    <row r="791" spans="1:25" x14ac:dyDescent="0.2">
      <c r="A791" s="126"/>
      <c r="B791" s="197"/>
      <c r="F791" s="127"/>
      <c r="G791" s="203"/>
      <c r="H791" s="128"/>
      <c r="I791" s="129"/>
      <c r="J791" s="128"/>
      <c r="K791" s="130"/>
      <c r="L791" s="130"/>
      <c r="M791" s="131"/>
      <c r="N791" s="131"/>
      <c r="O791" s="131"/>
      <c r="P791" s="131"/>
      <c r="Q791" s="131"/>
      <c r="R791" s="132"/>
      <c r="S791" s="133"/>
      <c r="T791" s="133"/>
      <c r="U791" s="134"/>
      <c r="V791" s="134"/>
      <c r="W791" s="135"/>
      <c r="X791" s="136"/>
      <c r="Y791" s="137"/>
    </row>
    <row r="792" spans="1:25" x14ac:dyDescent="0.2">
      <c r="A792" s="126"/>
      <c r="B792" s="197"/>
      <c r="F792" s="127"/>
      <c r="G792" s="203"/>
      <c r="H792" s="128"/>
      <c r="I792" s="129"/>
      <c r="J792" s="128"/>
      <c r="K792" s="130"/>
      <c r="L792" s="130"/>
      <c r="M792" s="131"/>
      <c r="N792" s="131"/>
      <c r="O792" s="131"/>
      <c r="P792" s="131"/>
      <c r="Q792" s="131"/>
      <c r="R792" s="132"/>
      <c r="S792" s="133"/>
      <c r="T792" s="133"/>
      <c r="U792" s="134"/>
      <c r="V792" s="134"/>
      <c r="W792" s="135"/>
      <c r="X792" s="136"/>
      <c r="Y792" s="137"/>
    </row>
    <row r="793" spans="1:25" x14ac:dyDescent="0.2">
      <c r="A793" s="126"/>
      <c r="B793" s="197"/>
      <c r="F793" s="127"/>
      <c r="G793" s="203"/>
      <c r="H793" s="128"/>
      <c r="I793" s="129"/>
      <c r="J793" s="128"/>
      <c r="K793" s="130"/>
      <c r="L793" s="130"/>
      <c r="M793" s="131"/>
      <c r="N793" s="131"/>
      <c r="O793" s="131"/>
      <c r="P793" s="131"/>
      <c r="Q793" s="131"/>
      <c r="R793" s="132"/>
      <c r="S793" s="133"/>
      <c r="T793" s="133"/>
      <c r="U793" s="134"/>
      <c r="V793" s="134"/>
      <c r="W793" s="135"/>
      <c r="X793" s="136"/>
      <c r="Y793" s="137"/>
    </row>
    <row r="794" spans="1:25" x14ac:dyDescent="0.2">
      <c r="A794" s="126"/>
      <c r="B794" s="197"/>
      <c r="F794" s="127"/>
      <c r="G794" s="203"/>
      <c r="H794" s="128"/>
      <c r="I794" s="129"/>
      <c r="J794" s="128"/>
      <c r="K794" s="130"/>
      <c r="L794" s="130"/>
      <c r="M794" s="131"/>
      <c r="N794" s="131"/>
      <c r="O794" s="131"/>
      <c r="P794" s="131"/>
      <c r="Q794" s="131"/>
      <c r="R794" s="132"/>
      <c r="S794" s="133"/>
      <c r="T794" s="133"/>
      <c r="U794" s="134"/>
      <c r="V794" s="134"/>
      <c r="W794" s="135"/>
      <c r="X794" s="136"/>
      <c r="Y794" s="137"/>
    </row>
    <row r="795" spans="1:25" x14ac:dyDescent="0.2">
      <c r="A795" s="126"/>
      <c r="B795" s="197"/>
      <c r="F795" s="127"/>
      <c r="G795" s="203"/>
      <c r="H795" s="128"/>
      <c r="I795" s="129"/>
      <c r="J795" s="128"/>
      <c r="K795" s="130"/>
      <c r="L795" s="130"/>
      <c r="M795" s="131"/>
      <c r="N795" s="131"/>
      <c r="O795" s="131"/>
      <c r="P795" s="131"/>
      <c r="Q795" s="131"/>
      <c r="R795" s="132"/>
      <c r="S795" s="133"/>
      <c r="T795" s="133"/>
      <c r="U795" s="134"/>
      <c r="V795" s="134"/>
      <c r="W795" s="135"/>
      <c r="X795" s="136"/>
      <c r="Y795" s="137"/>
    </row>
    <row r="796" spans="1:25" x14ac:dyDescent="0.2">
      <c r="A796" s="126"/>
      <c r="B796" s="197"/>
      <c r="F796" s="127"/>
      <c r="G796" s="203"/>
      <c r="H796" s="128"/>
      <c r="I796" s="129"/>
      <c r="J796" s="128"/>
      <c r="K796" s="130"/>
      <c r="L796" s="130"/>
      <c r="M796" s="131"/>
      <c r="N796" s="131"/>
      <c r="O796" s="131"/>
      <c r="P796" s="131"/>
      <c r="Q796" s="131"/>
      <c r="R796" s="132"/>
      <c r="S796" s="133"/>
      <c r="T796" s="133"/>
      <c r="U796" s="134"/>
      <c r="V796" s="134"/>
      <c r="W796" s="135"/>
      <c r="X796" s="136"/>
      <c r="Y796" s="137"/>
    </row>
    <row r="797" spans="1:25" x14ac:dyDescent="0.2">
      <c r="A797" s="126"/>
      <c r="B797" s="197"/>
      <c r="F797" s="127"/>
      <c r="G797" s="203"/>
      <c r="H797" s="128"/>
      <c r="I797" s="129"/>
      <c r="J797" s="128"/>
      <c r="K797" s="130"/>
      <c r="L797" s="130"/>
      <c r="M797" s="131"/>
      <c r="N797" s="131"/>
      <c r="O797" s="131"/>
      <c r="P797" s="131"/>
      <c r="Q797" s="131"/>
      <c r="R797" s="132"/>
      <c r="S797" s="133"/>
      <c r="T797" s="133"/>
      <c r="U797" s="134"/>
      <c r="V797" s="134"/>
      <c r="W797" s="135"/>
      <c r="X797" s="136"/>
      <c r="Y797" s="137"/>
    </row>
    <row r="798" spans="1:25" x14ac:dyDescent="0.2">
      <c r="A798" s="126"/>
      <c r="B798" s="197"/>
      <c r="F798" s="127"/>
      <c r="G798" s="203"/>
      <c r="H798" s="128"/>
      <c r="I798" s="129"/>
      <c r="J798" s="128"/>
      <c r="K798" s="130"/>
      <c r="L798" s="130"/>
      <c r="M798" s="131"/>
      <c r="N798" s="131"/>
      <c r="O798" s="131"/>
      <c r="P798" s="131"/>
      <c r="Q798" s="131"/>
      <c r="R798" s="132"/>
      <c r="S798" s="133"/>
      <c r="T798" s="133"/>
      <c r="U798" s="134"/>
      <c r="V798" s="134"/>
      <c r="W798" s="135"/>
      <c r="X798" s="136"/>
      <c r="Y798" s="137"/>
    </row>
    <row r="799" spans="1:25" x14ac:dyDescent="0.2">
      <c r="A799" s="126"/>
      <c r="B799" s="197"/>
      <c r="F799" s="127"/>
      <c r="G799" s="203"/>
      <c r="H799" s="128"/>
      <c r="I799" s="129"/>
      <c r="J799" s="128"/>
      <c r="K799" s="130"/>
      <c r="L799" s="130"/>
      <c r="M799" s="131"/>
      <c r="N799" s="131"/>
      <c r="O799" s="131"/>
      <c r="P799" s="131"/>
      <c r="Q799" s="131"/>
      <c r="R799" s="132"/>
      <c r="S799" s="133"/>
      <c r="T799" s="133"/>
      <c r="U799" s="134"/>
      <c r="V799" s="134"/>
      <c r="W799" s="135"/>
      <c r="X799" s="136"/>
      <c r="Y799" s="137"/>
    </row>
    <row r="800" spans="1:25" x14ac:dyDescent="0.2">
      <c r="A800" s="126"/>
      <c r="B800" s="197"/>
      <c r="F800" s="127"/>
      <c r="G800" s="203"/>
      <c r="H800" s="128"/>
      <c r="I800" s="129"/>
      <c r="J800" s="128"/>
      <c r="K800" s="130"/>
      <c r="L800" s="130"/>
      <c r="M800" s="131"/>
      <c r="N800" s="131"/>
      <c r="O800" s="131"/>
      <c r="P800" s="131"/>
      <c r="Q800" s="131"/>
      <c r="R800" s="132"/>
      <c r="S800" s="133"/>
      <c r="T800" s="133"/>
      <c r="U800" s="134"/>
      <c r="V800" s="134"/>
      <c r="W800" s="135"/>
      <c r="X800" s="136"/>
      <c r="Y800" s="137"/>
    </row>
    <row r="801" spans="1:25" x14ac:dyDescent="0.2">
      <c r="A801" s="126"/>
      <c r="B801" s="197"/>
      <c r="F801" s="127"/>
      <c r="G801" s="203"/>
      <c r="H801" s="128"/>
      <c r="I801" s="129"/>
      <c r="J801" s="128"/>
      <c r="K801" s="130"/>
      <c r="L801" s="130"/>
      <c r="M801" s="131"/>
      <c r="N801" s="131"/>
      <c r="O801" s="131"/>
      <c r="P801" s="131"/>
      <c r="Q801" s="131"/>
      <c r="R801" s="132"/>
      <c r="S801" s="133"/>
      <c r="T801" s="133"/>
      <c r="U801" s="134"/>
      <c r="V801" s="134"/>
      <c r="W801" s="135"/>
      <c r="X801" s="136"/>
      <c r="Y801" s="137"/>
    </row>
    <row r="802" spans="1:25" x14ac:dyDescent="0.2">
      <c r="A802" s="126"/>
      <c r="B802" s="197"/>
      <c r="F802" s="127"/>
      <c r="G802" s="203"/>
      <c r="H802" s="128"/>
      <c r="I802" s="129"/>
      <c r="J802" s="128"/>
      <c r="K802" s="130"/>
      <c r="L802" s="130"/>
      <c r="M802" s="131"/>
      <c r="N802" s="131"/>
      <c r="O802" s="131"/>
      <c r="P802" s="131"/>
      <c r="Q802" s="131"/>
      <c r="R802" s="132"/>
      <c r="S802" s="133"/>
      <c r="T802" s="133"/>
      <c r="U802" s="134"/>
      <c r="V802" s="134"/>
      <c r="W802" s="135"/>
      <c r="X802" s="136"/>
      <c r="Y802" s="137"/>
    </row>
    <row r="803" spans="1:25" x14ac:dyDescent="0.2">
      <c r="A803" s="126"/>
      <c r="B803" s="197"/>
      <c r="F803" s="127"/>
      <c r="G803" s="203"/>
      <c r="H803" s="128"/>
      <c r="I803" s="129"/>
      <c r="J803" s="128"/>
      <c r="K803" s="130"/>
      <c r="L803" s="130"/>
      <c r="M803" s="131"/>
      <c r="N803" s="131"/>
      <c r="O803" s="131"/>
      <c r="P803" s="131"/>
      <c r="Q803" s="131"/>
      <c r="R803" s="132"/>
      <c r="S803" s="133"/>
      <c r="T803" s="133"/>
      <c r="U803" s="134"/>
      <c r="V803" s="134"/>
      <c r="W803" s="135"/>
      <c r="X803" s="136"/>
      <c r="Y803" s="137"/>
    </row>
    <row r="804" spans="1:25" x14ac:dyDescent="0.2">
      <c r="A804" s="126"/>
      <c r="B804" s="197"/>
      <c r="F804" s="127"/>
      <c r="G804" s="203"/>
      <c r="H804" s="128"/>
      <c r="I804" s="129"/>
      <c r="J804" s="128"/>
      <c r="K804" s="130"/>
      <c r="L804" s="130"/>
      <c r="M804" s="131"/>
      <c r="N804" s="131"/>
      <c r="O804" s="131"/>
      <c r="P804" s="131"/>
      <c r="Q804" s="131"/>
      <c r="R804" s="132"/>
      <c r="S804" s="133"/>
      <c r="T804" s="133"/>
      <c r="U804" s="134"/>
      <c r="V804" s="134"/>
      <c r="W804" s="135"/>
      <c r="X804" s="136"/>
      <c r="Y804" s="137"/>
    </row>
    <row r="805" spans="1:25" x14ac:dyDescent="0.2">
      <c r="A805" s="126"/>
      <c r="B805" s="197"/>
      <c r="F805" s="127"/>
      <c r="G805" s="203"/>
      <c r="H805" s="128"/>
      <c r="I805" s="129"/>
      <c r="J805" s="128"/>
      <c r="K805" s="130"/>
      <c r="L805" s="130"/>
      <c r="M805" s="131"/>
      <c r="N805" s="131"/>
      <c r="O805" s="131"/>
      <c r="P805" s="131"/>
      <c r="Q805" s="131"/>
      <c r="R805" s="132"/>
      <c r="S805" s="133"/>
      <c r="T805" s="133"/>
      <c r="U805" s="134"/>
      <c r="V805" s="134"/>
      <c r="W805" s="135"/>
      <c r="X805" s="136"/>
      <c r="Y805" s="137"/>
    </row>
    <row r="806" spans="1:25" x14ac:dyDescent="0.2">
      <c r="A806" s="126"/>
      <c r="B806" s="197"/>
      <c r="F806" s="127"/>
      <c r="G806" s="203"/>
      <c r="H806" s="128"/>
      <c r="I806" s="129"/>
      <c r="J806" s="128"/>
      <c r="K806" s="130"/>
      <c r="L806" s="130"/>
      <c r="M806" s="131"/>
      <c r="N806" s="131"/>
      <c r="O806" s="131"/>
      <c r="P806" s="131"/>
      <c r="Q806" s="131"/>
      <c r="R806" s="132"/>
      <c r="S806" s="133"/>
      <c r="T806" s="133"/>
      <c r="U806" s="134"/>
      <c r="V806" s="134"/>
      <c r="W806" s="135"/>
      <c r="X806" s="136"/>
      <c r="Y806" s="137"/>
    </row>
    <row r="807" spans="1:25" x14ac:dyDescent="0.2">
      <c r="A807" s="126"/>
      <c r="B807" s="197"/>
      <c r="F807" s="127"/>
      <c r="G807" s="203"/>
      <c r="H807" s="128"/>
      <c r="I807" s="129"/>
      <c r="J807" s="128"/>
      <c r="K807" s="130"/>
      <c r="L807" s="130"/>
      <c r="M807" s="131"/>
      <c r="N807" s="131"/>
      <c r="O807" s="131"/>
      <c r="P807" s="131"/>
      <c r="Q807" s="131"/>
      <c r="R807" s="132"/>
      <c r="S807" s="133"/>
      <c r="T807" s="133"/>
      <c r="U807" s="134"/>
      <c r="V807" s="134"/>
      <c r="W807" s="135"/>
      <c r="X807" s="136"/>
      <c r="Y807" s="137"/>
    </row>
    <row r="808" spans="1:25" x14ac:dyDescent="0.2">
      <c r="A808" s="126"/>
      <c r="B808" s="197"/>
      <c r="F808" s="127"/>
      <c r="G808" s="203"/>
      <c r="H808" s="128"/>
      <c r="I808" s="129"/>
      <c r="J808" s="128"/>
      <c r="K808" s="130"/>
      <c r="L808" s="130"/>
      <c r="M808" s="131"/>
      <c r="N808" s="131"/>
      <c r="O808" s="131"/>
      <c r="P808" s="131"/>
      <c r="Q808" s="131"/>
      <c r="R808" s="132"/>
      <c r="S808" s="133"/>
      <c r="T808" s="133"/>
      <c r="U808" s="134"/>
      <c r="V808" s="134"/>
      <c r="W808" s="135"/>
      <c r="X808" s="136"/>
      <c r="Y808" s="137"/>
    </row>
    <row r="809" spans="1:25" x14ac:dyDescent="0.2">
      <c r="A809" s="126"/>
      <c r="B809" s="197"/>
      <c r="F809" s="127"/>
      <c r="G809" s="203"/>
      <c r="H809" s="128"/>
      <c r="I809" s="129"/>
      <c r="J809" s="128"/>
      <c r="K809" s="130"/>
      <c r="L809" s="130"/>
      <c r="M809" s="131"/>
      <c r="N809" s="131"/>
      <c r="O809" s="131"/>
      <c r="P809" s="131"/>
      <c r="Q809" s="131"/>
      <c r="R809" s="132"/>
      <c r="S809" s="133"/>
      <c r="T809" s="133"/>
      <c r="U809" s="134"/>
      <c r="V809" s="134"/>
      <c r="W809" s="135"/>
      <c r="X809" s="136"/>
      <c r="Y809" s="137"/>
    </row>
    <row r="810" spans="1:25" x14ac:dyDescent="0.2">
      <c r="A810" s="126"/>
      <c r="B810" s="197"/>
      <c r="F810" s="127"/>
      <c r="G810" s="203"/>
      <c r="H810" s="128"/>
      <c r="I810" s="129"/>
      <c r="J810" s="128"/>
      <c r="K810" s="130"/>
      <c r="L810" s="130"/>
      <c r="M810" s="131"/>
      <c r="N810" s="131"/>
      <c r="O810" s="131"/>
      <c r="P810" s="131"/>
      <c r="Q810" s="131"/>
      <c r="R810" s="132"/>
      <c r="S810" s="133"/>
      <c r="T810" s="133"/>
      <c r="U810" s="134"/>
      <c r="V810" s="134"/>
      <c r="W810" s="135"/>
      <c r="X810" s="136"/>
      <c r="Y810" s="137"/>
    </row>
    <row r="811" spans="1:25" x14ac:dyDescent="0.2">
      <c r="A811" s="126"/>
      <c r="B811" s="197"/>
      <c r="F811" s="127"/>
      <c r="G811" s="203"/>
      <c r="H811" s="128"/>
      <c r="I811" s="129"/>
      <c r="J811" s="128"/>
      <c r="K811" s="130"/>
      <c r="L811" s="130"/>
      <c r="M811" s="131"/>
      <c r="N811" s="131"/>
      <c r="O811" s="131"/>
      <c r="P811" s="131"/>
      <c r="Q811" s="131"/>
      <c r="R811" s="132"/>
      <c r="S811" s="133"/>
      <c r="T811" s="133"/>
      <c r="U811" s="134"/>
      <c r="V811" s="134"/>
      <c r="W811" s="135"/>
      <c r="X811" s="136"/>
      <c r="Y811" s="137"/>
    </row>
    <row r="812" spans="1:25" x14ac:dyDescent="0.2">
      <c r="A812" s="126"/>
      <c r="B812" s="197"/>
      <c r="F812" s="127"/>
      <c r="G812" s="203"/>
      <c r="H812" s="128"/>
      <c r="I812" s="129"/>
      <c r="J812" s="128"/>
      <c r="K812" s="130"/>
      <c r="L812" s="130"/>
      <c r="M812" s="131"/>
      <c r="N812" s="131"/>
      <c r="O812" s="131"/>
      <c r="P812" s="131"/>
      <c r="Q812" s="131"/>
      <c r="R812" s="132"/>
      <c r="S812" s="133"/>
      <c r="T812" s="133"/>
      <c r="U812" s="134"/>
      <c r="V812" s="134"/>
      <c r="W812" s="135"/>
      <c r="X812" s="136"/>
      <c r="Y812" s="137"/>
    </row>
    <row r="813" spans="1:25" x14ac:dyDescent="0.2">
      <c r="A813" s="126"/>
      <c r="B813" s="197"/>
      <c r="F813" s="127"/>
      <c r="G813" s="203"/>
      <c r="H813" s="128"/>
      <c r="I813" s="129"/>
      <c r="J813" s="128"/>
      <c r="K813" s="130"/>
      <c r="L813" s="130"/>
      <c r="M813" s="131"/>
      <c r="N813" s="131"/>
      <c r="O813" s="131"/>
      <c r="P813" s="131"/>
      <c r="Q813" s="131"/>
      <c r="R813" s="132"/>
      <c r="S813" s="133"/>
      <c r="T813" s="133"/>
      <c r="U813" s="134"/>
      <c r="V813" s="134"/>
      <c r="W813" s="135"/>
      <c r="X813" s="136"/>
      <c r="Y813" s="137"/>
    </row>
    <row r="814" spans="1:25" x14ac:dyDescent="0.2">
      <c r="A814" s="126"/>
      <c r="B814" s="197"/>
      <c r="F814" s="127"/>
      <c r="G814" s="203"/>
      <c r="H814" s="128"/>
      <c r="I814" s="129"/>
      <c r="J814" s="128"/>
      <c r="K814" s="130"/>
      <c r="L814" s="130"/>
      <c r="M814" s="131"/>
      <c r="N814" s="131"/>
      <c r="O814" s="131"/>
      <c r="P814" s="131"/>
      <c r="Q814" s="131"/>
      <c r="R814" s="132"/>
      <c r="S814" s="133"/>
      <c r="T814" s="133"/>
      <c r="U814" s="134"/>
      <c r="V814" s="134"/>
      <c r="W814" s="135"/>
      <c r="X814" s="136"/>
      <c r="Y814" s="137"/>
    </row>
    <row r="815" spans="1:25" x14ac:dyDescent="0.2">
      <c r="A815" s="126"/>
      <c r="B815" s="197"/>
      <c r="F815" s="127"/>
      <c r="G815" s="203"/>
      <c r="H815" s="128"/>
      <c r="I815" s="129"/>
      <c r="J815" s="128"/>
      <c r="K815" s="130"/>
      <c r="L815" s="130"/>
      <c r="M815" s="131"/>
      <c r="N815" s="131"/>
      <c r="O815" s="131"/>
      <c r="P815" s="131"/>
      <c r="Q815" s="131"/>
      <c r="R815" s="132"/>
      <c r="S815" s="133"/>
      <c r="T815" s="133"/>
      <c r="U815" s="134"/>
      <c r="V815" s="134"/>
      <c r="W815" s="135"/>
      <c r="X815" s="136"/>
      <c r="Y815" s="137"/>
    </row>
    <row r="816" spans="1:25" x14ac:dyDescent="0.2">
      <c r="A816" s="126"/>
      <c r="B816" s="197"/>
      <c r="F816" s="127"/>
      <c r="G816" s="203"/>
      <c r="H816" s="128"/>
      <c r="I816" s="129"/>
      <c r="J816" s="128"/>
      <c r="K816" s="130"/>
      <c r="L816" s="130"/>
      <c r="M816" s="131"/>
      <c r="N816" s="131"/>
      <c r="O816" s="131"/>
      <c r="P816" s="131"/>
      <c r="Q816" s="131"/>
      <c r="R816" s="132"/>
      <c r="S816" s="133"/>
      <c r="T816" s="133"/>
      <c r="U816" s="134"/>
      <c r="V816" s="134"/>
      <c r="W816" s="135"/>
      <c r="X816" s="136"/>
      <c r="Y816" s="137"/>
    </row>
    <row r="817" spans="1:25" x14ac:dyDescent="0.2">
      <c r="A817" s="126"/>
      <c r="B817" s="197"/>
      <c r="F817" s="127"/>
      <c r="G817" s="203"/>
      <c r="H817" s="128"/>
      <c r="I817" s="129"/>
      <c r="J817" s="128"/>
      <c r="K817" s="130"/>
      <c r="L817" s="130"/>
      <c r="M817" s="131"/>
      <c r="N817" s="131"/>
      <c r="O817" s="131"/>
      <c r="P817" s="131"/>
      <c r="Q817" s="131"/>
      <c r="R817" s="132"/>
      <c r="S817" s="133"/>
      <c r="T817" s="133"/>
      <c r="U817" s="134"/>
      <c r="V817" s="134"/>
      <c r="W817" s="135"/>
      <c r="X817" s="136"/>
      <c r="Y817" s="137"/>
    </row>
    <row r="818" spans="1:25" x14ac:dyDescent="0.2">
      <c r="A818" s="126"/>
      <c r="B818" s="197"/>
      <c r="F818" s="127"/>
      <c r="G818" s="203"/>
      <c r="H818" s="128"/>
      <c r="I818" s="129"/>
      <c r="J818" s="128"/>
      <c r="K818" s="130"/>
      <c r="L818" s="130"/>
      <c r="M818" s="131"/>
      <c r="N818" s="131"/>
      <c r="O818" s="131"/>
      <c r="P818" s="131"/>
      <c r="Q818" s="131"/>
      <c r="R818" s="132"/>
      <c r="S818" s="133"/>
      <c r="T818" s="133"/>
      <c r="U818" s="134"/>
      <c r="V818" s="134"/>
      <c r="W818" s="135"/>
      <c r="X818" s="136"/>
      <c r="Y818" s="137"/>
    </row>
    <row r="819" spans="1:25" x14ac:dyDescent="0.2">
      <c r="A819" s="126"/>
      <c r="B819" s="197"/>
      <c r="F819" s="127"/>
      <c r="G819" s="203"/>
      <c r="H819" s="128"/>
      <c r="I819" s="129"/>
      <c r="J819" s="128"/>
      <c r="K819" s="130"/>
      <c r="L819" s="130"/>
      <c r="M819" s="131"/>
      <c r="N819" s="131"/>
      <c r="O819" s="131"/>
      <c r="P819" s="131"/>
      <c r="Q819" s="131"/>
      <c r="R819" s="132"/>
      <c r="S819" s="133"/>
      <c r="T819" s="133"/>
      <c r="U819" s="134"/>
      <c r="V819" s="134"/>
      <c r="W819" s="135"/>
      <c r="X819" s="136"/>
      <c r="Y819" s="137"/>
    </row>
    <row r="820" spans="1:25" x14ac:dyDescent="0.2">
      <c r="A820" s="126"/>
      <c r="B820" s="197"/>
      <c r="F820" s="127"/>
      <c r="G820" s="203"/>
      <c r="H820" s="128"/>
      <c r="I820" s="129"/>
      <c r="J820" s="128"/>
      <c r="K820" s="130"/>
      <c r="L820" s="130"/>
      <c r="M820" s="131"/>
      <c r="N820" s="131"/>
      <c r="O820" s="131"/>
      <c r="P820" s="131"/>
      <c r="Q820" s="131"/>
      <c r="R820" s="132"/>
      <c r="S820" s="133"/>
      <c r="T820" s="133"/>
      <c r="U820" s="134"/>
      <c r="V820" s="134"/>
      <c r="W820" s="135"/>
      <c r="X820" s="136"/>
      <c r="Y820" s="137"/>
    </row>
    <row r="821" spans="1:25" x14ac:dyDescent="0.2">
      <c r="A821" s="126"/>
      <c r="B821" s="197"/>
      <c r="F821" s="127"/>
      <c r="G821" s="203"/>
      <c r="H821" s="128"/>
      <c r="I821" s="129"/>
      <c r="J821" s="128"/>
      <c r="K821" s="130"/>
      <c r="L821" s="130"/>
      <c r="M821" s="131"/>
      <c r="N821" s="131"/>
      <c r="O821" s="131"/>
      <c r="P821" s="131"/>
      <c r="Q821" s="131"/>
      <c r="R821" s="132"/>
      <c r="S821" s="133"/>
      <c r="T821" s="133"/>
      <c r="U821" s="134"/>
      <c r="V821" s="134"/>
      <c r="W821" s="135"/>
      <c r="X821" s="136"/>
      <c r="Y821" s="137"/>
    </row>
    <row r="822" spans="1:25" x14ac:dyDescent="0.2">
      <c r="A822" s="126"/>
      <c r="B822" s="197"/>
      <c r="F822" s="127"/>
      <c r="G822" s="203"/>
      <c r="H822" s="128"/>
      <c r="I822" s="129"/>
      <c r="J822" s="128"/>
      <c r="K822" s="130"/>
      <c r="L822" s="130"/>
      <c r="M822" s="131"/>
      <c r="N822" s="131"/>
      <c r="O822" s="131"/>
      <c r="P822" s="131"/>
      <c r="Q822" s="131"/>
      <c r="R822" s="132"/>
      <c r="S822" s="133"/>
      <c r="T822" s="133"/>
      <c r="U822" s="134"/>
      <c r="V822" s="134"/>
      <c r="W822" s="135"/>
      <c r="X822" s="136"/>
      <c r="Y822" s="137"/>
    </row>
    <row r="823" spans="1:25" x14ac:dyDescent="0.2">
      <c r="A823" s="126"/>
      <c r="B823" s="197"/>
      <c r="F823" s="127"/>
      <c r="G823" s="203"/>
      <c r="H823" s="128"/>
      <c r="I823" s="129"/>
      <c r="J823" s="128"/>
      <c r="K823" s="130"/>
      <c r="L823" s="130"/>
      <c r="M823" s="131"/>
      <c r="N823" s="131"/>
      <c r="O823" s="131"/>
      <c r="P823" s="131"/>
      <c r="Q823" s="131"/>
      <c r="R823" s="132"/>
      <c r="S823" s="133"/>
      <c r="T823" s="133"/>
      <c r="U823" s="134"/>
      <c r="V823" s="134"/>
      <c r="W823" s="135"/>
      <c r="X823" s="136"/>
      <c r="Y823" s="137"/>
    </row>
    <row r="824" spans="1:25" x14ac:dyDescent="0.2">
      <c r="A824" s="126"/>
      <c r="B824" s="197"/>
      <c r="F824" s="127"/>
      <c r="G824" s="203"/>
      <c r="H824" s="128"/>
      <c r="I824" s="129"/>
      <c r="J824" s="128"/>
      <c r="K824" s="130"/>
      <c r="L824" s="130"/>
      <c r="M824" s="131"/>
      <c r="N824" s="131"/>
      <c r="O824" s="131"/>
      <c r="P824" s="131"/>
      <c r="Q824" s="131"/>
      <c r="R824" s="132"/>
      <c r="S824" s="133"/>
      <c r="T824" s="133"/>
      <c r="U824" s="134"/>
      <c r="V824" s="134"/>
      <c r="W824" s="135"/>
      <c r="X824" s="136"/>
      <c r="Y824" s="137"/>
    </row>
    <row r="825" spans="1:25" x14ac:dyDescent="0.2">
      <c r="A825" s="126"/>
      <c r="B825" s="197"/>
      <c r="F825" s="127"/>
      <c r="G825" s="203"/>
      <c r="H825" s="128"/>
      <c r="I825" s="129"/>
      <c r="J825" s="128"/>
      <c r="K825" s="130"/>
      <c r="L825" s="130"/>
      <c r="M825" s="131"/>
      <c r="N825" s="131"/>
      <c r="O825" s="131"/>
      <c r="P825" s="131"/>
      <c r="Q825" s="131"/>
      <c r="R825" s="132"/>
      <c r="S825" s="133"/>
      <c r="T825" s="133"/>
      <c r="U825" s="134"/>
      <c r="V825" s="134"/>
      <c r="W825" s="135"/>
      <c r="X825" s="136"/>
      <c r="Y825" s="137"/>
    </row>
    <row r="826" spans="1:25" x14ac:dyDescent="0.2">
      <c r="A826" s="126"/>
      <c r="B826" s="197"/>
      <c r="F826" s="127"/>
      <c r="G826" s="203"/>
      <c r="H826" s="128"/>
      <c r="I826" s="129"/>
      <c r="J826" s="128"/>
      <c r="K826" s="130"/>
      <c r="L826" s="130"/>
      <c r="M826" s="131"/>
      <c r="N826" s="131"/>
      <c r="O826" s="131"/>
      <c r="P826" s="131"/>
      <c r="Q826" s="131"/>
      <c r="R826" s="132"/>
      <c r="S826" s="133"/>
      <c r="T826" s="133"/>
      <c r="U826" s="134"/>
      <c r="V826" s="134"/>
      <c r="W826" s="135"/>
      <c r="X826" s="136"/>
      <c r="Y826" s="137"/>
    </row>
    <row r="827" spans="1:25" x14ac:dyDescent="0.2">
      <c r="A827" s="126"/>
      <c r="B827" s="197"/>
      <c r="F827" s="127"/>
      <c r="G827" s="203"/>
      <c r="H827" s="128"/>
      <c r="I827" s="129"/>
      <c r="J827" s="128"/>
      <c r="K827" s="130"/>
      <c r="L827" s="130"/>
      <c r="M827" s="131"/>
      <c r="N827" s="131"/>
      <c r="O827" s="131"/>
      <c r="P827" s="131"/>
      <c r="Q827" s="131"/>
      <c r="R827" s="132"/>
      <c r="S827" s="133"/>
      <c r="T827" s="133"/>
      <c r="U827" s="134"/>
      <c r="V827" s="134"/>
      <c r="W827" s="135"/>
      <c r="X827" s="136"/>
      <c r="Y827" s="137"/>
    </row>
    <row r="828" spans="1:25" x14ac:dyDescent="0.2">
      <c r="A828" s="126"/>
      <c r="B828" s="197"/>
      <c r="F828" s="127"/>
      <c r="G828" s="203"/>
      <c r="H828" s="128"/>
      <c r="I828" s="129"/>
      <c r="J828" s="128"/>
      <c r="K828" s="130"/>
      <c r="L828" s="130"/>
      <c r="M828" s="131"/>
      <c r="N828" s="131"/>
      <c r="O828" s="131"/>
      <c r="P828" s="131"/>
      <c r="Q828" s="131"/>
      <c r="R828" s="132"/>
      <c r="S828" s="133"/>
      <c r="T828" s="133"/>
      <c r="U828" s="134"/>
      <c r="V828" s="134"/>
      <c r="W828" s="135"/>
      <c r="X828" s="136"/>
      <c r="Y828" s="137"/>
    </row>
    <row r="829" spans="1:25" x14ac:dyDescent="0.2">
      <c r="A829" s="126"/>
      <c r="B829" s="197"/>
      <c r="F829" s="127"/>
      <c r="G829" s="203"/>
      <c r="H829" s="128"/>
      <c r="I829" s="129"/>
      <c r="J829" s="128"/>
      <c r="K829" s="130"/>
      <c r="L829" s="130"/>
      <c r="M829" s="131"/>
      <c r="N829" s="131"/>
      <c r="O829" s="131"/>
      <c r="P829" s="131"/>
      <c r="Q829" s="131"/>
      <c r="R829" s="132"/>
      <c r="S829" s="133"/>
      <c r="T829" s="133"/>
      <c r="U829" s="134"/>
      <c r="V829" s="134"/>
      <c r="W829" s="135"/>
      <c r="X829" s="136"/>
      <c r="Y829" s="137"/>
    </row>
    <row r="830" spans="1:25" x14ac:dyDescent="0.2">
      <c r="A830" s="126"/>
      <c r="B830" s="197"/>
      <c r="F830" s="127"/>
      <c r="G830" s="203"/>
      <c r="H830" s="128"/>
      <c r="I830" s="129"/>
      <c r="J830" s="128"/>
      <c r="K830" s="130"/>
      <c r="L830" s="130"/>
      <c r="M830" s="131"/>
      <c r="N830" s="131"/>
      <c r="O830" s="131"/>
      <c r="P830" s="131"/>
      <c r="Q830" s="131"/>
      <c r="R830" s="132"/>
      <c r="S830" s="133"/>
      <c r="T830" s="133"/>
      <c r="U830" s="134"/>
      <c r="V830" s="134"/>
      <c r="W830" s="135"/>
      <c r="X830" s="136"/>
      <c r="Y830" s="137"/>
    </row>
    <row r="831" spans="1:25" x14ac:dyDescent="0.2">
      <c r="A831" s="126"/>
      <c r="B831" s="197"/>
      <c r="F831" s="127"/>
      <c r="G831" s="203"/>
      <c r="H831" s="128"/>
      <c r="I831" s="129"/>
      <c r="J831" s="128"/>
      <c r="K831" s="130"/>
      <c r="L831" s="130"/>
      <c r="M831" s="131"/>
      <c r="N831" s="131"/>
      <c r="O831" s="131"/>
      <c r="P831" s="131"/>
      <c r="Q831" s="131"/>
      <c r="R831" s="132"/>
      <c r="S831" s="133"/>
      <c r="T831" s="133"/>
      <c r="U831" s="134"/>
      <c r="V831" s="134"/>
      <c r="W831" s="135"/>
      <c r="X831" s="136"/>
      <c r="Y831" s="137"/>
    </row>
    <row r="832" spans="1:25" x14ac:dyDescent="0.2">
      <c r="A832" s="126"/>
      <c r="B832" s="197"/>
      <c r="F832" s="127"/>
      <c r="G832" s="203"/>
      <c r="H832" s="128"/>
      <c r="I832" s="129"/>
      <c r="J832" s="128"/>
      <c r="K832" s="130"/>
      <c r="L832" s="130"/>
      <c r="M832" s="131"/>
      <c r="N832" s="131"/>
      <c r="O832" s="131"/>
      <c r="P832" s="131"/>
      <c r="Q832" s="131"/>
      <c r="R832" s="132"/>
      <c r="S832" s="133"/>
      <c r="T832" s="133"/>
      <c r="U832" s="134"/>
      <c r="V832" s="134"/>
      <c r="W832" s="135"/>
      <c r="X832" s="136"/>
      <c r="Y832" s="137"/>
    </row>
    <row r="833" spans="1:25" x14ac:dyDescent="0.2">
      <c r="A833" s="126"/>
      <c r="B833" s="197"/>
      <c r="F833" s="127"/>
      <c r="G833" s="203"/>
      <c r="H833" s="128"/>
      <c r="I833" s="129"/>
      <c r="J833" s="128"/>
      <c r="K833" s="130"/>
      <c r="L833" s="130"/>
      <c r="M833" s="131"/>
      <c r="N833" s="131"/>
      <c r="O833" s="131"/>
      <c r="P833" s="131"/>
      <c r="Q833" s="131"/>
      <c r="R833" s="132"/>
      <c r="S833" s="133"/>
      <c r="T833" s="133"/>
      <c r="U833" s="134"/>
      <c r="V833" s="134"/>
      <c r="W833" s="135"/>
      <c r="X833" s="136"/>
      <c r="Y833" s="137"/>
    </row>
    <row r="834" spans="1:25" x14ac:dyDescent="0.2">
      <c r="A834" s="126"/>
      <c r="B834" s="197"/>
      <c r="F834" s="127"/>
      <c r="G834" s="203"/>
      <c r="H834" s="128"/>
      <c r="I834" s="129"/>
      <c r="J834" s="128"/>
      <c r="K834" s="130"/>
      <c r="L834" s="130"/>
      <c r="M834" s="131"/>
      <c r="N834" s="131"/>
      <c r="O834" s="131"/>
      <c r="P834" s="131"/>
      <c r="Q834" s="131"/>
      <c r="R834" s="132"/>
      <c r="S834" s="133"/>
      <c r="T834" s="133"/>
      <c r="U834" s="134"/>
      <c r="V834" s="134"/>
      <c r="W834" s="135"/>
      <c r="X834" s="136"/>
      <c r="Y834" s="137"/>
    </row>
    <row r="835" spans="1:25" x14ac:dyDescent="0.2">
      <c r="A835" s="126"/>
      <c r="B835" s="197"/>
      <c r="F835" s="127"/>
      <c r="G835" s="203"/>
      <c r="H835" s="128"/>
      <c r="I835" s="129"/>
      <c r="J835" s="128"/>
      <c r="K835" s="130"/>
      <c r="L835" s="130"/>
      <c r="M835" s="131"/>
      <c r="N835" s="131"/>
      <c r="O835" s="131"/>
      <c r="P835" s="131"/>
      <c r="Q835" s="131"/>
      <c r="R835" s="132"/>
      <c r="S835" s="133"/>
      <c r="T835" s="133"/>
      <c r="U835" s="134"/>
      <c r="V835" s="134"/>
      <c r="W835" s="135"/>
      <c r="X835" s="136"/>
      <c r="Y835" s="137"/>
    </row>
    <row r="836" spans="1:25" x14ac:dyDescent="0.2">
      <c r="A836" s="126"/>
      <c r="B836" s="197"/>
      <c r="F836" s="127"/>
      <c r="G836" s="203"/>
      <c r="H836" s="128"/>
      <c r="I836" s="129"/>
      <c r="J836" s="128"/>
      <c r="K836" s="130"/>
      <c r="L836" s="130"/>
      <c r="M836" s="131"/>
      <c r="N836" s="131"/>
      <c r="O836" s="131"/>
      <c r="P836" s="131"/>
      <c r="Q836" s="131"/>
      <c r="R836" s="132"/>
      <c r="S836" s="133"/>
      <c r="T836" s="133"/>
      <c r="U836" s="134"/>
      <c r="V836" s="134"/>
      <c r="W836" s="135"/>
      <c r="X836" s="136"/>
      <c r="Y836" s="137"/>
    </row>
    <row r="837" spans="1:25" x14ac:dyDescent="0.2">
      <c r="A837" s="126"/>
      <c r="B837" s="197"/>
      <c r="F837" s="127"/>
      <c r="G837" s="203"/>
      <c r="H837" s="128"/>
      <c r="I837" s="129"/>
      <c r="J837" s="128"/>
      <c r="K837" s="130"/>
      <c r="L837" s="130"/>
      <c r="M837" s="131"/>
      <c r="N837" s="131"/>
      <c r="O837" s="131"/>
      <c r="P837" s="131"/>
      <c r="Q837" s="131"/>
      <c r="R837" s="132"/>
      <c r="S837" s="133"/>
      <c r="T837" s="133"/>
      <c r="U837" s="134"/>
      <c r="V837" s="134"/>
      <c r="W837" s="135"/>
      <c r="X837" s="136"/>
      <c r="Y837" s="137"/>
    </row>
    <row r="838" spans="1:25" x14ac:dyDescent="0.2">
      <c r="A838" s="126"/>
      <c r="B838" s="197"/>
      <c r="F838" s="127"/>
      <c r="G838" s="203"/>
      <c r="H838" s="128"/>
      <c r="I838" s="129"/>
      <c r="J838" s="128"/>
      <c r="K838" s="130"/>
      <c r="L838" s="130"/>
      <c r="M838" s="131"/>
      <c r="N838" s="131"/>
      <c r="O838" s="131"/>
      <c r="P838" s="131"/>
      <c r="Q838" s="131"/>
      <c r="R838" s="132"/>
      <c r="S838" s="133"/>
      <c r="T838" s="133"/>
      <c r="U838" s="134"/>
      <c r="V838" s="134"/>
      <c r="W838" s="135"/>
      <c r="X838" s="136"/>
      <c r="Y838" s="137"/>
    </row>
    <row r="839" spans="1:25" x14ac:dyDescent="0.2">
      <c r="A839" s="126"/>
      <c r="B839" s="197"/>
      <c r="F839" s="127"/>
      <c r="G839" s="203"/>
      <c r="H839" s="128"/>
      <c r="I839" s="129"/>
      <c r="J839" s="128"/>
      <c r="K839" s="130"/>
      <c r="L839" s="130"/>
      <c r="M839" s="131"/>
      <c r="N839" s="131"/>
      <c r="O839" s="131"/>
      <c r="P839" s="131"/>
      <c r="Q839" s="131"/>
      <c r="R839" s="132"/>
      <c r="S839" s="133"/>
      <c r="T839" s="133"/>
      <c r="U839" s="134"/>
      <c r="V839" s="134"/>
      <c r="W839" s="135"/>
      <c r="X839" s="136"/>
      <c r="Y839" s="137"/>
    </row>
    <row r="840" spans="1:25" x14ac:dyDescent="0.2">
      <c r="A840" s="126"/>
      <c r="B840" s="197"/>
      <c r="F840" s="127"/>
      <c r="G840" s="203"/>
      <c r="H840" s="128"/>
      <c r="I840" s="129"/>
      <c r="J840" s="128"/>
      <c r="K840" s="130"/>
      <c r="L840" s="130"/>
      <c r="M840" s="131"/>
      <c r="N840" s="131"/>
      <c r="O840" s="131"/>
      <c r="P840" s="131"/>
      <c r="Q840" s="131"/>
      <c r="R840" s="132"/>
      <c r="S840" s="133"/>
      <c r="T840" s="133"/>
      <c r="U840" s="134"/>
      <c r="V840" s="134"/>
      <c r="W840" s="135"/>
      <c r="X840" s="136"/>
      <c r="Y840" s="137"/>
    </row>
    <row r="841" spans="1:25" x14ac:dyDescent="0.2">
      <c r="A841" s="126"/>
      <c r="B841" s="197"/>
      <c r="F841" s="127"/>
      <c r="G841" s="203"/>
      <c r="H841" s="128"/>
      <c r="I841" s="129"/>
      <c r="J841" s="128"/>
      <c r="K841" s="130"/>
      <c r="L841" s="130"/>
      <c r="M841" s="131"/>
      <c r="N841" s="131"/>
      <c r="O841" s="131"/>
      <c r="P841" s="131"/>
      <c r="Q841" s="131"/>
      <c r="R841" s="132"/>
      <c r="S841" s="133"/>
      <c r="T841" s="133"/>
      <c r="U841" s="134"/>
      <c r="V841" s="134"/>
      <c r="W841" s="135"/>
      <c r="X841" s="136"/>
      <c r="Y841" s="137"/>
    </row>
    <row r="842" spans="1:25" x14ac:dyDescent="0.2">
      <c r="A842" s="126"/>
      <c r="B842" s="197"/>
      <c r="F842" s="127"/>
      <c r="G842" s="203"/>
      <c r="H842" s="128"/>
      <c r="I842" s="129"/>
      <c r="J842" s="128"/>
      <c r="K842" s="130"/>
      <c r="L842" s="130"/>
      <c r="M842" s="131"/>
      <c r="N842" s="131"/>
      <c r="O842" s="131"/>
      <c r="P842" s="131"/>
      <c r="Q842" s="131"/>
      <c r="R842" s="132"/>
      <c r="S842" s="133"/>
      <c r="T842" s="133"/>
      <c r="U842" s="134"/>
      <c r="V842" s="134"/>
      <c r="W842" s="135"/>
      <c r="X842" s="136"/>
      <c r="Y842" s="137"/>
    </row>
    <row r="843" spans="1:25" x14ac:dyDescent="0.2">
      <c r="A843" s="126"/>
      <c r="B843" s="197"/>
      <c r="F843" s="127"/>
      <c r="G843" s="203"/>
      <c r="H843" s="128"/>
      <c r="I843" s="129"/>
      <c r="J843" s="128"/>
      <c r="K843" s="130"/>
      <c r="L843" s="130"/>
      <c r="M843" s="131"/>
      <c r="N843" s="131"/>
      <c r="O843" s="131"/>
      <c r="P843" s="131"/>
      <c r="Q843" s="131"/>
      <c r="R843" s="132"/>
      <c r="S843" s="133"/>
      <c r="T843" s="133"/>
      <c r="U843" s="134"/>
      <c r="V843" s="134"/>
      <c r="W843" s="135"/>
      <c r="X843" s="136"/>
      <c r="Y843" s="137"/>
    </row>
    <row r="844" spans="1:25" x14ac:dyDescent="0.2">
      <c r="A844" s="126"/>
      <c r="B844" s="197"/>
      <c r="F844" s="127"/>
      <c r="G844" s="203"/>
      <c r="H844" s="128"/>
      <c r="I844" s="129"/>
      <c r="J844" s="128"/>
      <c r="K844" s="130"/>
      <c r="L844" s="130"/>
      <c r="M844" s="131"/>
      <c r="N844" s="131"/>
      <c r="O844" s="131"/>
      <c r="P844" s="131"/>
      <c r="Q844" s="131"/>
      <c r="R844" s="132"/>
      <c r="S844" s="133"/>
      <c r="T844" s="133"/>
      <c r="U844" s="134"/>
      <c r="V844" s="134"/>
      <c r="W844" s="135"/>
      <c r="X844" s="136"/>
      <c r="Y844" s="137"/>
    </row>
    <row r="845" spans="1:25" x14ac:dyDescent="0.2">
      <c r="A845" s="126"/>
      <c r="B845" s="197"/>
      <c r="F845" s="127"/>
      <c r="G845" s="203"/>
      <c r="H845" s="128"/>
      <c r="I845" s="129"/>
      <c r="J845" s="128"/>
      <c r="K845" s="130"/>
      <c r="L845" s="130"/>
      <c r="M845" s="131"/>
      <c r="N845" s="131"/>
      <c r="O845" s="131"/>
      <c r="P845" s="131"/>
      <c r="Q845" s="131"/>
      <c r="R845" s="132"/>
      <c r="S845" s="133"/>
      <c r="T845" s="133"/>
      <c r="U845" s="134"/>
      <c r="V845" s="134"/>
      <c r="W845" s="135"/>
      <c r="X845" s="136"/>
      <c r="Y845" s="137"/>
    </row>
    <row r="846" spans="1:25" x14ac:dyDescent="0.2">
      <c r="A846" s="126"/>
      <c r="B846" s="197"/>
      <c r="F846" s="127"/>
      <c r="G846" s="203"/>
      <c r="H846" s="128"/>
      <c r="I846" s="129"/>
      <c r="J846" s="128"/>
      <c r="K846" s="130"/>
      <c r="L846" s="130"/>
      <c r="M846" s="131"/>
      <c r="N846" s="131"/>
      <c r="O846" s="131"/>
      <c r="P846" s="131"/>
      <c r="Q846" s="131"/>
      <c r="R846" s="132"/>
      <c r="S846" s="133"/>
      <c r="T846" s="133"/>
      <c r="U846" s="134"/>
      <c r="V846" s="134"/>
      <c r="W846" s="135"/>
      <c r="X846" s="136"/>
      <c r="Y846" s="137"/>
    </row>
    <row r="847" spans="1:25" x14ac:dyDescent="0.2">
      <c r="A847" s="126"/>
      <c r="B847" s="197"/>
      <c r="F847" s="127"/>
      <c r="G847" s="203"/>
      <c r="H847" s="128"/>
      <c r="I847" s="129"/>
      <c r="J847" s="128"/>
      <c r="K847" s="130"/>
      <c r="L847" s="130"/>
      <c r="M847" s="131"/>
      <c r="N847" s="131"/>
      <c r="O847" s="131"/>
      <c r="P847" s="131"/>
      <c r="Q847" s="131"/>
      <c r="R847" s="132"/>
      <c r="S847" s="133"/>
      <c r="T847" s="133"/>
      <c r="U847" s="134"/>
      <c r="V847" s="134"/>
      <c r="W847" s="135"/>
      <c r="X847" s="136"/>
      <c r="Y847" s="137"/>
    </row>
    <row r="848" spans="1:25" x14ac:dyDescent="0.2">
      <c r="A848" s="126"/>
      <c r="B848" s="197"/>
      <c r="F848" s="127"/>
      <c r="G848" s="203"/>
      <c r="H848" s="128"/>
      <c r="I848" s="129"/>
      <c r="J848" s="128"/>
      <c r="K848" s="130"/>
      <c r="L848" s="130"/>
      <c r="M848" s="131"/>
      <c r="N848" s="131"/>
      <c r="O848" s="131"/>
      <c r="P848" s="131"/>
      <c r="Q848" s="131"/>
      <c r="R848" s="132"/>
      <c r="S848" s="133"/>
      <c r="T848" s="133"/>
      <c r="U848" s="134"/>
      <c r="V848" s="134"/>
      <c r="W848" s="135"/>
      <c r="X848" s="136"/>
      <c r="Y848" s="137"/>
    </row>
    <row r="849" spans="1:25" x14ac:dyDescent="0.2">
      <c r="A849" s="126"/>
      <c r="B849" s="197"/>
      <c r="F849" s="127"/>
      <c r="G849" s="203"/>
      <c r="H849" s="128"/>
      <c r="I849" s="129"/>
      <c r="J849" s="128"/>
      <c r="K849" s="130"/>
      <c r="L849" s="130"/>
      <c r="M849" s="131"/>
      <c r="N849" s="131"/>
      <c r="O849" s="131"/>
      <c r="P849" s="131"/>
      <c r="Q849" s="131"/>
      <c r="R849" s="132"/>
      <c r="S849" s="133"/>
      <c r="T849" s="133"/>
      <c r="U849" s="134"/>
      <c r="V849" s="134"/>
      <c r="W849" s="135"/>
      <c r="X849" s="136"/>
      <c r="Y849" s="137"/>
    </row>
    <row r="850" spans="1:25" x14ac:dyDescent="0.2">
      <c r="A850" s="126"/>
      <c r="B850" s="197"/>
      <c r="F850" s="127"/>
      <c r="G850" s="203"/>
      <c r="H850" s="128"/>
      <c r="I850" s="129"/>
      <c r="J850" s="128"/>
      <c r="K850" s="130"/>
      <c r="L850" s="130"/>
      <c r="M850" s="131"/>
      <c r="N850" s="131"/>
      <c r="O850" s="131"/>
      <c r="P850" s="131"/>
      <c r="Q850" s="131"/>
      <c r="R850" s="132"/>
      <c r="S850" s="133"/>
      <c r="T850" s="133"/>
      <c r="U850" s="134"/>
      <c r="V850" s="134"/>
      <c r="W850" s="135"/>
      <c r="X850" s="136"/>
      <c r="Y850" s="137"/>
    </row>
    <row r="851" spans="1:25" x14ac:dyDescent="0.2">
      <c r="A851" s="126"/>
      <c r="B851" s="197"/>
      <c r="F851" s="127"/>
      <c r="G851" s="203"/>
      <c r="H851" s="128"/>
      <c r="I851" s="129"/>
      <c r="J851" s="128"/>
      <c r="K851" s="130"/>
      <c r="L851" s="130"/>
      <c r="M851" s="131"/>
      <c r="N851" s="131"/>
      <c r="O851" s="131"/>
      <c r="P851" s="131"/>
      <c r="Q851" s="131"/>
      <c r="R851" s="132"/>
      <c r="S851" s="133"/>
      <c r="T851" s="133"/>
      <c r="U851" s="134"/>
      <c r="V851" s="134"/>
      <c r="W851" s="135"/>
      <c r="X851" s="136"/>
      <c r="Y851" s="137"/>
    </row>
    <row r="852" spans="1:25" x14ac:dyDescent="0.2">
      <c r="A852" s="126"/>
      <c r="B852" s="197"/>
      <c r="F852" s="127"/>
      <c r="G852" s="203"/>
      <c r="H852" s="128"/>
      <c r="I852" s="129"/>
      <c r="J852" s="128"/>
      <c r="K852" s="130"/>
      <c r="L852" s="130"/>
      <c r="M852" s="131"/>
      <c r="N852" s="131"/>
      <c r="O852" s="131"/>
      <c r="P852" s="131"/>
      <c r="Q852" s="131"/>
      <c r="R852" s="132"/>
      <c r="S852" s="133"/>
      <c r="T852" s="133"/>
      <c r="U852" s="134"/>
      <c r="V852" s="134"/>
      <c r="W852" s="135"/>
      <c r="X852" s="136"/>
      <c r="Y852" s="137"/>
    </row>
    <row r="853" spans="1:25" x14ac:dyDescent="0.2">
      <c r="A853" s="126"/>
      <c r="B853" s="197"/>
      <c r="F853" s="127"/>
      <c r="G853" s="203"/>
      <c r="H853" s="128"/>
      <c r="I853" s="129"/>
      <c r="J853" s="128"/>
      <c r="K853" s="130"/>
      <c r="L853" s="130"/>
      <c r="M853" s="131"/>
      <c r="N853" s="131"/>
      <c r="O853" s="131"/>
      <c r="P853" s="131"/>
      <c r="Q853" s="131"/>
      <c r="R853" s="132"/>
      <c r="S853" s="133"/>
      <c r="T853" s="133"/>
      <c r="U853" s="134"/>
      <c r="V853" s="134"/>
      <c r="W853" s="135"/>
      <c r="X853" s="136"/>
      <c r="Y853" s="137"/>
    </row>
    <row r="854" spans="1:25" x14ac:dyDescent="0.2">
      <c r="A854" s="126"/>
      <c r="B854" s="197"/>
      <c r="F854" s="127"/>
      <c r="G854" s="203"/>
      <c r="H854" s="128"/>
      <c r="I854" s="129"/>
      <c r="J854" s="128"/>
      <c r="K854" s="130"/>
      <c r="L854" s="130"/>
      <c r="M854" s="131"/>
      <c r="N854" s="131"/>
      <c r="O854" s="131"/>
      <c r="P854" s="131"/>
      <c r="Q854" s="131"/>
      <c r="R854" s="132"/>
      <c r="S854" s="133"/>
      <c r="T854" s="133"/>
      <c r="U854" s="134"/>
      <c r="V854" s="134"/>
      <c r="W854" s="135"/>
      <c r="X854" s="136"/>
      <c r="Y854" s="137"/>
    </row>
    <row r="855" spans="1:25" x14ac:dyDescent="0.2">
      <c r="A855" s="126"/>
      <c r="B855" s="197"/>
      <c r="F855" s="127"/>
      <c r="G855" s="203"/>
      <c r="H855" s="128"/>
      <c r="I855" s="129"/>
      <c r="J855" s="128"/>
      <c r="K855" s="130"/>
      <c r="L855" s="130"/>
      <c r="M855" s="131"/>
      <c r="N855" s="131"/>
      <c r="O855" s="131"/>
      <c r="P855" s="131"/>
      <c r="Q855" s="131"/>
      <c r="R855" s="132"/>
      <c r="S855" s="133"/>
      <c r="T855" s="133"/>
      <c r="U855" s="134"/>
      <c r="V855" s="134"/>
      <c r="W855" s="135"/>
      <c r="X855" s="136"/>
      <c r="Y855" s="137"/>
    </row>
    <row r="856" spans="1:25" x14ac:dyDescent="0.2">
      <c r="A856" s="126"/>
      <c r="B856" s="197"/>
      <c r="F856" s="127"/>
      <c r="G856" s="203"/>
      <c r="H856" s="128"/>
      <c r="I856" s="129"/>
      <c r="J856" s="128"/>
      <c r="K856" s="130"/>
      <c r="L856" s="130"/>
      <c r="M856" s="131"/>
      <c r="N856" s="131"/>
      <c r="O856" s="131"/>
      <c r="P856" s="131"/>
      <c r="Q856" s="131"/>
      <c r="R856" s="132"/>
      <c r="S856" s="133"/>
      <c r="T856" s="133"/>
      <c r="U856" s="134"/>
      <c r="V856" s="134"/>
      <c r="W856" s="135"/>
      <c r="X856" s="136"/>
      <c r="Y856" s="137"/>
    </row>
    <row r="857" spans="1:25" x14ac:dyDescent="0.2">
      <c r="A857" s="126"/>
      <c r="B857" s="197"/>
      <c r="F857" s="127"/>
      <c r="G857" s="203"/>
      <c r="H857" s="128"/>
      <c r="I857" s="129"/>
      <c r="J857" s="128"/>
      <c r="K857" s="130"/>
      <c r="L857" s="130"/>
      <c r="M857" s="131"/>
      <c r="N857" s="131"/>
      <c r="O857" s="131"/>
      <c r="P857" s="131"/>
      <c r="Q857" s="131"/>
      <c r="R857" s="132"/>
      <c r="S857" s="133"/>
      <c r="T857" s="133"/>
      <c r="U857" s="134"/>
      <c r="V857" s="134"/>
      <c r="W857" s="135"/>
      <c r="X857" s="136"/>
      <c r="Y857" s="137"/>
    </row>
    <row r="858" spans="1:25" x14ac:dyDescent="0.2">
      <c r="A858" s="126"/>
      <c r="B858" s="197"/>
      <c r="F858" s="127"/>
      <c r="G858" s="203"/>
      <c r="H858" s="128"/>
      <c r="I858" s="129"/>
      <c r="J858" s="128"/>
      <c r="K858" s="130"/>
      <c r="L858" s="130"/>
      <c r="M858" s="131"/>
      <c r="N858" s="131"/>
      <c r="O858" s="131"/>
      <c r="P858" s="131"/>
      <c r="Q858" s="131"/>
      <c r="R858" s="132"/>
      <c r="S858" s="133"/>
      <c r="T858" s="133"/>
      <c r="U858" s="134"/>
      <c r="V858" s="134"/>
      <c r="W858" s="135"/>
      <c r="X858" s="136"/>
      <c r="Y858" s="137"/>
    </row>
    <row r="859" spans="1:25" x14ac:dyDescent="0.2">
      <c r="A859" s="126"/>
      <c r="B859" s="197"/>
      <c r="F859" s="127"/>
      <c r="G859" s="203"/>
      <c r="H859" s="128"/>
      <c r="I859" s="129"/>
      <c r="J859" s="128"/>
      <c r="K859" s="130"/>
      <c r="L859" s="130"/>
      <c r="M859" s="131"/>
      <c r="N859" s="131"/>
      <c r="O859" s="131"/>
      <c r="P859" s="131"/>
      <c r="Q859" s="131"/>
      <c r="R859" s="132"/>
      <c r="S859" s="133"/>
      <c r="T859" s="133"/>
      <c r="U859" s="134"/>
      <c r="V859" s="134"/>
      <c r="W859" s="135"/>
      <c r="X859" s="136"/>
      <c r="Y859" s="137"/>
    </row>
    <row r="860" spans="1:25" x14ac:dyDescent="0.2">
      <c r="A860" s="126"/>
      <c r="B860" s="197"/>
      <c r="F860" s="127"/>
      <c r="G860" s="203"/>
      <c r="H860" s="128"/>
      <c r="I860" s="129"/>
      <c r="J860" s="128"/>
      <c r="K860" s="130"/>
      <c r="L860" s="130"/>
      <c r="M860" s="131"/>
      <c r="N860" s="131"/>
      <c r="O860" s="131"/>
      <c r="P860" s="131"/>
      <c r="Q860" s="131"/>
      <c r="R860" s="132"/>
      <c r="S860" s="133"/>
      <c r="T860" s="133"/>
      <c r="U860" s="134"/>
      <c r="V860" s="134"/>
      <c r="W860" s="135"/>
      <c r="X860" s="136"/>
      <c r="Y860" s="137"/>
    </row>
    <row r="861" spans="1:25" x14ac:dyDescent="0.2">
      <c r="A861" s="126"/>
      <c r="B861" s="197"/>
      <c r="F861" s="127"/>
      <c r="G861" s="203"/>
      <c r="H861" s="128"/>
      <c r="I861" s="129"/>
      <c r="J861" s="128"/>
      <c r="K861" s="130"/>
      <c r="L861" s="130"/>
      <c r="M861" s="131"/>
      <c r="N861" s="131"/>
      <c r="O861" s="131"/>
      <c r="P861" s="131"/>
      <c r="Q861" s="131"/>
      <c r="R861" s="132"/>
      <c r="S861" s="133"/>
      <c r="T861" s="133"/>
      <c r="U861" s="134"/>
      <c r="V861" s="134"/>
      <c r="W861" s="135"/>
      <c r="X861" s="136"/>
      <c r="Y861" s="137"/>
    </row>
    <row r="862" spans="1:25" x14ac:dyDescent="0.2">
      <c r="A862" s="126"/>
      <c r="B862" s="197"/>
      <c r="F862" s="127"/>
      <c r="G862" s="203"/>
      <c r="H862" s="128"/>
      <c r="I862" s="129"/>
      <c r="J862" s="128"/>
      <c r="K862" s="130"/>
      <c r="L862" s="130"/>
      <c r="M862" s="131"/>
      <c r="N862" s="131"/>
      <c r="O862" s="131"/>
      <c r="P862" s="131"/>
      <c r="Q862" s="131"/>
      <c r="R862" s="132"/>
      <c r="S862" s="133"/>
      <c r="T862" s="133"/>
      <c r="U862" s="134"/>
      <c r="V862" s="134"/>
      <c r="W862" s="135"/>
      <c r="X862" s="136"/>
      <c r="Y862" s="137"/>
    </row>
    <row r="863" spans="1:25" x14ac:dyDescent="0.2">
      <c r="A863" s="126"/>
      <c r="B863" s="197"/>
      <c r="F863" s="127"/>
      <c r="G863" s="203"/>
      <c r="H863" s="128"/>
      <c r="I863" s="129"/>
      <c r="J863" s="128"/>
      <c r="K863" s="130"/>
      <c r="L863" s="130"/>
      <c r="M863" s="131"/>
      <c r="N863" s="131"/>
      <c r="O863" s="131"/>
      <c r="P863" s="131"/>
      <c r="Q863" s="131"/>
      <c r="R863" s="132"/>
      <c r="S863" s="133"/>
      <c r="T863" s="133"/>
      <c r="U863" s="134"/>
      <c r="V863" s="134"/>
      <c r="W863" s="135"/>
      <c r="X863" s="136"/>
      <c r="Y863" s="137"/>
    </row>
    <row r="864" spans="1:25" x14ac:dyDescent="0.2">
      <c r="A864" s="126"/>
      <c r="B864" s="197"/>
      <c r="F864" s="127"/>
      <c r="G864" s="203"/>
      <c r="H864" s="128"/>
      <c r="I864" s="129"/>
      <c r="J864" s="128"/>
      <c r="K864" s="130"/>
      <c r="L864" s="130"/>
      <c r="M864" s="131"/>
      <c r="N864" s="131"/>
      <c r="O864" s="131"/>
      <c r="P864" s="131"/>
      <c r="Q864" s="131"/>
      <c r="R864" s="132"/>
      <c r="S864" s="133"/>
      <c r="T864" s="133"/>
      <c r="U864" s="134"/>
      <c r="V864" s="134"/>
      <c r="W864" s="135"/>
      <c r="X864" s="136"/>
      <c r="Y864" s="137"/>
    </row>
    <row r="865" spans="1:25" x14ac:dyDescent="0.2">
      <c r="A865" s="126"/>
      <c r="B865" s="197"/>
      <c r="F865" s="127"/>
      <c r="G865" s="203"/>
      <c r="H865" s="128"/>
      <c r="I865" s="129"/>
      <c r="J865" s="128"/>
      <c r="K865" s="130"/>
      <c r="L865" s="130"/>
      <c r="M865" s="131"/>
      <c r="N865" s="131"/>
      <c r="O865" s="131"/>
      <c r="P865" s="131"/>
      <c r="Q865" s="131"/>
      <c r="R865" s="132"/>
      <c r="S865" s="133"/>
      <c r="T865" s="133"/>
      <c r="U865" s="134"/>
      <c r="V865" s="134"/>
      <c r="W865" s="135"/>
      <c r="X865" s="136"/>
      <c r="Y865" s="137"/>
    </row>
    <row r="866" spans="1:25" x14ac:dyDescent="0.2">
      <c r="A866" s="126"/>
      <c r="B866" s="197"/>
      <c r="F866" s="127"/>
      <c r="G866" s="203"/>
      <c r="H866" s="128"/>
      <c r="I866" s="129"/>
      <c r="J866" s="128"/>
      <c r="K866" s="130"/>
      <c r="L866" s="130"/>
      <c r="M866" s="131"/>
      <c r="N866" s="131"/>
      <c r="O866" s="131"/>
      <c r="P866" s="131"/>
      <c r="Q866" s="131"/>
      <c r="R866" s="132"/>
      <c r="S866" s="133"/>
      <c r="T866" s="133"/>
      <c r="U866" s="134"/>
      <c r="V866" s="134"/>
      <c r="W866" s="135"/>
      <c r="X866" s="136"/>
      <c r="Y866" s="137"/>
    </row>
    <row r="867" spans="1:25" x14ac:dyDescent="0.2">
      <c r="A867" s="126"/>
      <c r="B867" s="197"/>
      <c r="F867" s="127"/>
      <c r="G867" s="203"/>
      <c r="H867" s="128"/>
      <c r="I867" s="129"/>
      <c r="J867" s="128"/>
      <c r="K867" s="130"/>
      <c r="L867" s="130"/>
      <c r="M867" s="131"/>
      <c r="N867" s="131"/>
      <c r="O867" s="131"/>
      <c r="P867" s="131"/>
      <c r="Q867" s="131"/>
      <c r="R867" s="132"/>
      <c r="S867" s="133"/>
      <c r="T867" s="133"/>
      <c r="U867" s="134"/>
      <c r="V867" s="134"/>
      <c r="W867" s="135"/>
      <c r="X867" s="136"/>
      <c r="Y867" s="137"/>
    </row>
    <row r="868" spans="1:25" x14ac:dyDescent="0.2">
      <c r="A868" s="126"/>
      <c r="B868" s="197"/>
      <c r="F868" s="127"/>
      <c r="G868" s="203"/>
      <c r="H868" s="128"/>
      <c r="I868" s="129"/>
      <c r="J868" s="128"/>
      <c r="K868" s="130"/>
      <c r="L868" s="130"/>
      <c r="M868" s="131"/>
      <c r="N868" s="131"/>
      <c r="O868" s="131"/>
      <c r="P868" s="131"/>
      <c r="Q868" s="131"/>
      <c r="R868" s="132"/>
      <c r="S868" s="133"/>
      <c r="T868" s="133"/>
      <c r="U868" s="134"/>
      <c r="V868" s="134"/>
      <c r="W868" s="135"/>
      <c r="X868" s="136"/>
      <c r="Y868" s="137"/>
    </row>
    <row r="869" spans="1:25" x14ac:dyDescent="0.2">
      <c r="A869" s="126"/>
      <c r="B869" s="197"/>
      <c r="F869" s="127"/>
      <c r="G869" s="203"/>
      <c r="H869" s="128"/>
      <c r="I869" s="129"/>
      <c r="J869" s="128"/>
      <c r="K869" s="130"/>
      <c r="L869" s="130"/>
      <c r="M869" s="131"/>
      <c r="N869" s="131"/>
      <c r="O869" s="131"/>
      <c r="P869" s="131"/>
      <c r="Q869" s="131"/>
      <c r="R869" s="132"/>
      <c r="S869" s="133"/>
      <c r="T869" s="133"/>
      <c r="U869" s="134"/>
      <c r="V869" s="134"/>
      <c r="W869" s="135"/>
      <c r="X869" s="136"/>
      <c r="Y869" s="137"/>
    </row>
    <row r="870" spans="1:25" x14ac:dyDescent="0.2">
      <c r="A870" s="126"/>
      <c r="B870" s="197"/>
      <c r="F870" s="127"/>
      <c r="G870" s="203"/>
      <c r="H870" s="128"/>
      <c r="I870" s="129"/>
      <c r="J870" s="128"/>
      <c r="K870" s="130"/>
      <c r="L870" s="130"/>
      <c r="M870" s="131"/>
      <c r="N870" s="131"/>
      <c r="O870" s="131"/>
      <c r="P870" s="131"/>
      <c r="Q870" s="131"/>
      <c r="R870" s="132"/>
      <c r="S870" s="133"/>
      <c r="T870" s="133"/>
      <c r="U870" s="134"/>
      <c r="V870" s="134"/>
      <c r="W870" s="135"/>
      <c r="X870" s="136"/>
      <c r="Y870" s="137"/>
    </row>
    <row r="871" spans="1:25" x14ac:dyDescent="0.2">
      <c r="A871" s="126"/>
      <c r="B871" s="197"/>
      <c r="F871" s="127"/>
      <c r="G871" s="203"/>
      <c r="H871" s="128"/>
      <c r="I871" s="129"/>
      <c r="J871" s="128"/>
      <c r="K871" s="130"/>
      <c r="L871" s="130"/>
      <c r="M871" s="131"/>
      <c r="N871" s="131"/>
      <c r="O871" s="131"/>
      <c r="P871" s="131"/>
      <c r="Q871" s="131"/>
      <c r="R871" s="132"/>
      <c r="S871" s="133"/>
      <c r="T871" s="133"/>
      <c r="U871" s="134"/>
      <c r="V871" s="134"/>
      <c r="W871" s="135"/>
      <c r="X871" s="136"/>
      <c r="Y871" s="137"/>
    </row>
    <row r="872" spans="1:25" x14ac:dyDescent="0.2">
      <c r="A872" s="126"/>
      <c r="B872" s="197"/>
      <c r="F872" s="127"/>
      <c r="G872" s="203"/>
      <c r="H872" s="128"/>
      <c r="I872" s="129"/>
      <c r="J872" s="128"/>
      <c r="K872" s="130"/>
      <c r="L872" s="130"/>
      <c r="M872" s="131"/>
      <c r="N872" s="131"/>
      <c r="O872" s="131"/>
      <c r="P872" s="131"/>
      <c r="Q872" s="131"/>
      <c r="R872" s="132"/>
      <c r="S872" s="133"/>
      <c r="T872" s="133"/>
      <c r="U872" s="134"/>
      <c r="V872" s="134"/>
      <c r="W872" s="135"/>
      <c r="X872" s="136"/>
      <c r="Y872" s="137"/>
    </row>
    <row r="873" spans="1:25" x14ac:dyDescent="0.2">
      <c r="A873" s="126"/>
      <c r="B873" s="197"/>
      <c r="F873" s="127"/>
      <c r="G873" s="203"/>
      <c r="H873" s="128"/>
      <c r="I873" s="129"/>
      <c r="J873" s="128"/>
      <c r="K873" s="130"/>
      <c r="L873" s="130"/>
      <c r="M873" s="131"/>
      <c r="N873" s="131"/>
      <c r="O873" s="131"/>
      <c r="P873" s="131"/>
      <c r="Q873" s="131"/>
      <c r="R873" s="132"/>
      <c r="S873" s="133"/>
      <c r="T873" s="133"/>
      <c r="U873" s="134"/>
      <c r="V873" s="134"/>
      <c r="W873" s="135"/>
      <c r="X873" s="136"/>
      <c r="Y873" s="137"/>
    </row>
    <row r="874" spans="1:25" x14ac:dyDescent="0.2">
      <c r="A874" s="126"/>
      <c r="B874" s="197"/>
      <c r="F874" s="127"/>
      <c r="G874" s="203"/>
      <c r="H874" s="128"/>
      <c r="I874" s="129"/>
      <c r="J874" s="128"/>
      <c r="K874" s="130"/>
      <c r="L874" s="130"/>
      <c r="M874" s="131"/>
      <c r="N874" s="131"/>
      <c r="O874" s="131"/>
      <c r="P874" s="131"/>
      <c r="Q874" s="131"/>
      <c r="R874" s="132"/>
      <c r="S874" s="133"/>
      <c r="T874" s="133"/>
      <c r="U874" s="134"/>
      <c r="V874" s="134"/>
      <c r="W874" s="135"/>
      <c r="X874" s="136"/>
      <c r="Y874" s="137"/>
    </row>
    <row r="875" spans="1:25" x14ac:dyDescent="0.2">
      <c r="A875" s="126"/>
      <c r="B875" s="197"/>
      <c r="F875" s="127"/>
      <c r="G875" s="203"/>
      <c r="H875" s="128"/>
      <c r="I875" s="129"/>
      <c r="J875" s="128"/>
      <c r="K875" s="130"/>
      <c r="L875" s="130"/>
      <c r="M875" s="131"/>
      <c r="N875" s="131"/>
      <c r="O875" s="131"/>
      <c r="P875" s="131"/>
      <c r="Q875" s="131"/>
      <c r="R875" s="132"/>
      <c r="S875" s="133"/>
      <c r="T875" s="133"/>
      <c r="U875" s="134"/>
      <c r="V875" s="134"/>
      <c r="W875" s="135"/>
      <c r="X875" s="136"/>
      <c r="Y875" s="137"/>
    </row>
    <row r="876" spans="1:25" x14ac:dyDescent="0.2">
      <c r="A876" s="126"/>
      <c r="B876" s="197"/>
      <c r="F876" s="127"/>
      <c r="G876" s="203"/>
      <c r="H876" s="128"/>
      <c r="I876" s="129"/>
      <c r="J876" s="128"/>
      <c r="K876" s="130"/>
      <c r="L876" s="130"/>
      <c r="M876" s="131"/>
      <c r="N876" s="131"/>
      <c r="O876" s="131"/>
      <c r="P876" s="131"/>
      <c r="Q876" s="131"/>
      <c r="R876" s="132"/>
      <c r="S876" s="133"/>
      <c r="T876" s="133"/>
      <c r="U876" s="134"/>
      <c r="V876" s="134"/>
      <c r="W876" s="135"/>
      <c r="X876" s="136"/>
      <c r="Y876" s="137"/>
    </row>
    <row r="877" spans="1:25" x14ac:dyDescent="0.2">
      <c r="A877" s="126"/>
      <c r="B877" s="197"/>
      <c r="F877" s="127"/>
      <c r="G877" s="203"/>
      <c r="H877" s="128"/>
      <c r="I877" s="129"/>
      <c r="J877" s="128"/>
      <c r="K877" s="130"/>
      <c r="L877" s="130"/>
      <c r="M877" s="131"/>
      <c r="N877" s="131"/>
      <c r="O877" s="131"/>
      <c r="P877" s="131"/>
      <c r="Q877" s="131"/>
      <c r="R877" s="132"/>
      <c r="S877" s="133"/>
      <c r="T877" s="133"/>
      <c r="U877" s="134"/>
      <c r="V877" s="134"/>
      <c r="W877" s="135"/>
      <c r="X877" s="136"/>
      <c r="Y877" s="137"/>
    </row>
    <row r="878" spans="1:25" x14ac:dyDescent="0.2">
      <c r="A878" s="126"/>
      <c r="B878" s="197"/>
      <c r="F878" s="127"/>
      <c r="G878" s="203"/>
      <c r="H878" s="128"/>
      <c r="I878" s="129"/>
      <c r="J878" s="128"/>
      <c r="K878" s="130"/>
      <c r="L878" s="130"/>
      <c r="M878" s="131"/>
      <c r="N878" s="131"/>
      <c r="O878" s="131"/>
      <c r="P878" s="131"/>
      <c r="Q878" s="131"/>
      <c r="R878" s="132"/>
      <c r="S878" s="133"/>
      <c r="T878" s="133"/>
      <c r="U878" s="134"/>
      <c r="V878" s="134"/>
      <c r="W878" s="135"/>
      <c r="X878" s="136"/>
      <c r="Y878" s="137"/>
    </row>
    <row r="879" spans="1:25" x14ac:dyDescent="0.2">
      <c r="A879" s="126"/>
      <c r="B879" s="197"/>
      <c r="F879" s="127"/>
      <c r="G879" s="203"/>
      <c r="H879" s="128"/>
      <c r="I879" s="129"/>
      <c r="J879" s="128"/>
      <c r="K879" s="130"/>
      <c r="L879" s="130"/>
      <c r="M879" s="131"/>
      <c r="N879" s="131"/>
      <c r="O879" s="131"/>
      <c r="P879" s="131"/>
      <c r="Q879" s="131"/>
      <c r="R879" s="132"/>
      <c r="S879" s="133"/>
      <c r="T879" s="133"/>
      <c r="U879" s="134"/>
      <c r="V879" s="134"/>
      <c r="W879" s="135"/>
      <c r="X879" s="136"/>
      <c r="Y879" s="137"/>
    </row>
    <row r="880" spans="1:25" x14ac:dyDescent="0.2">
      <c r="A880" s="126"/>
      <c r="B880" s="197"/>
      <c r="F880" s="127"/>
      <c r="G880" s="203"/>
      <c r="H880" s="128"/>
      <c r="I880" s="129"/>
      <c r="J880" s="128"/>
      <c r="K880" s="130"/>
      <c r="L880" s="130"/>
      <c r="M880" s="131"/>
      <c r="N880" s="131"/>
      <c r="O880" s="131"/>
      <c r="P880" s="131"/>
      <c r="Q880" s="131"/>
      <c r="R880" s="132"/>
      <c r="S880" s="133"/>
      <c r="T880" s="133"/>
      <c r="U880" s="134"/>
      <c r="V880" s="134"/>
      <c r="W880" s="135"/>
      <c r="X880" s="136"/>
      <c r="Y880" s="137"/>
    </row>
    <row r="881" spans="1:25" x14ac:dyDescent="0.2">
      <c r="A881" s="126"/>
      <c r="B881" s="197"/>
      <c r="F881" s="127"/>
      <c r="G881" s="203"/>
      <c r="H881" s="128"/>
      <c r="I881" s="129"/>
      <c r="J881" s="128"/>
      <c r="K881" s="130"/>
      <c r="L881" s="130"/>
      <c r="M881" s="131"/>
      <c r="N881" s="131"/>
      <c r="O881" s="131"/>
      <c r="P881" s="131"/>
      <c r="Q881" s="131"/>
      <c r="R881" s="132"/>
      <c r="S881" s="133"/>
      <c r="T881" s="133"/>
      <c r="U881" s="134"/>
      <c r="V881" s="134"/>
      <c r="W881" s="135"/>
      <c r="X881" s="136"/>
      <c r="Y881" s="137"/>
    </row>
    <row r="882" spans="1:25" x14ac:dyDescent="0.2">
      <c r="A882" s="126"/>
      <c r="B882" s="197"/>
      <c r="F882" s="127"/>
      <c r="G882" s="203"/>
      <c r="H882" s="128"/>
      <c r="I882" s="129"/>
      <c r="J882" s="128"/>
      <c r="K882" s="130"/>
      <c r="L882" s="130"/>
      <c r="M882" s="131"/>
      <c r="N882" s="131"/>
      <c r="O882" s="131"/>
      <c r="P882" s="131"/>
      <c r="Q882" s="131"/>
      <c r="R882" s="132"/>
      <c r="S882" s="133"/>
      <c r="T882" s="133"/>
      <c r="U882" s="134"/>
      <c r="V882" s="134"/>
      <c r="W882" s="135"/>
      <c r="X882" s="136"/>
      <c r="Y882" s="137"/>
    </row>
    <row r="883" spans="1:25" x14ac:dyDescent="0.2">
      <c r="A883" s="126"/>
      <c r="B883" s="197"/>
      <c r="F883" s="127"/>
      <c r="G883" s="203"/>
      <c r="H883" s="128"/>
      <c r="I883" s="129"/>
      <c r="J883" s="128"/>
      <c r="K883" s="130"/>
      <c r="L883" s="130"/>
      <c r="M883" s="131"/>
      <c r="N883" s="131"/>
      <c r="O883" s="131"/>
      <c r="P883" s="131"/>
      <c r="Q883" s="131"/>
      <c r="R883" s="132"/>
      <c r="S883" s="133"/>
      <c r="T883" s="133"/>
      <c r="U883" s="134"/>
      <c r="V883" s="134"/>
      <c r="W883" s="135"/>
      <c r="X883" s="136"/>
      <c r="Y883" s="137"/>
    </row>
    <row r="884" spans="1:25" x14ac:dyDescent="0.2">
      <c r="A884" s="126"/>
      <c r="B884" s="197"/>
      <c r="F884" s="127"/>
      <c r="G884" s="203"/>
      <c r="H884" s="128"/>
      <c r="I884" s="129"/>
      <c r="J884" s="128"/>
      <c r="K884" s="130"/>
      <c r="L884" s="130"/>
      <c r="M884" s="131"/>
      <c r="N884" s="131"/>
      <c r="O884" s="131"/>
      <c r="P884" s="131"/>
      <c r="Q884" s="131"/>
      <c r="R884" s="132"/>
      <c r="S884" s="133"/>
      <c r="T884" s="133"/>
      <c r="U884" s="134"/>
      <c r="V884" s="134"/>
      <c r="W884" s="135"/>
      <c r="X884" s="136"/>
      <c r="Y884" s="137"/>
    </row>
    <row r="885" spans="1:25" x14ac:dyDescent="0.2">
      <c r="A885" s="126"/>
      <c r="B885" s="197"/>
      <c r="F885" s="127"/>
      <c r="G885" s="203"/>
      <c r="H885" s="128"/>
      <c r="I885" s="129"/>
      <c r="J885" s="128"/>
      <c r="K885" s="130"/>
      <c r="L885" s="130"/>
      <c r="M885" s="131"/>
      <c r="N885" s="131"/>
      <c r="O885" s="131"/>
      <c r="P885" s="131"/>
      <c r="Q885" s="131"/>
      <c r="R885" s="132"/>
      <c r="S885" s="133"/>
      <c r="T885" s="133"/>
      <c r="U885" s="134"/>
      <c r="V885" s="134"/>
      <c r="W885" s="135"/>
      <c r="X885" s="136"/>
      <c r="Y885" s="137"/>
    </row>
    <row r="886" spans="1:25" x14ac:dyDescent="0.2">
      <c r="A886" s="126"/>
      <c r="B886" s="197"/>
      <c r="F886" s="127"/>
      <c r="G886" s="203"/>
      <c r="H886" s="128"/>
      <c r="I886" s="129"/>
      <c r="J886" s="128"/>
      <c r="K886" s="130"/>
      <c r="L886" s="130"/>
      <c r="M886" s="131"/>
      <c r="N886" s="131"/>
      <c r="O886" s="131"/>
      <c r="P886" s="131"/>
      <c r="Q886" s="131"/>
      <c r="R886" s="132"/>
      <c r="S886" s="133"/>
      <c r="T886" s="133"/>
      <c r="U886" s="134"/>
      <c r="V886" s="134"/>
      <c r="W886" s="135"/>
      <c r="X886" s="136"/>
      <c r="Y886" s="137"/>
    </row>
    <row r="887" spans="1:25" x14ac:dyDescent="0.2">
      <c r="A887" s="126"/>
      <c r="B887" s="197"/>
      <c r="F887" s="127"/>
      <c r="G887" s="203"/>
      <c r="H887" s="128"/>
      <c r="I887" s="129"/>
      <c r="J887" s="128"/>
      <c r="K887" s="130"/>
      <c r="L887" s="130"/>
      <c r="M887" s="131"/>
      <c r="N887" s="131"/>
      <c r="O887" s="131"/>
      <c r="P887" s="131"/>
      <c r="Q887" s="131"/>
      <c r="R887" s="132"/>
      <c r="S887" s="133"/>
      <c r="T887" s="133"/>
      <c r="U887" s="134"/>
      <c r="V887" s="134"/>
      <c r="W887" s="135"/>
      <c r="X887" s="136"/>
      <c r="Y887" s="137"/>
    </row>
    <row r="888" spans="1:25" x14ac:dyDescent="0.2">
      <c r="A888" s="126"/>
      <c r="B888" s="197"/>
      <c r="F888" s="127"/>
      <c r="G888" s="203"/>
      <c r="H888" s="128"/>
      <c r="I888" s="129"/>
      <c r="J888" s="128"/>
      <c r="K888" s="130"/>
      <c r="L888" s="130"/>
      <c r="M888" s="131"/>
      <c r="N888" s="131"/>
      <c r="O888" s="131"/>
      <c r="P888" s="131"/>
      <c r="Q888" s="131"/>
      <c r="R888" s="132"/>
      <c r="S888" s="133"/>
      <c r="T888" s="133"/>
      <c r="U888" s="134"/>
      <c r="V888" s="134"/>
      <c r="W888" s="135"/>
      <c r="X888" s="136"/>
      <c r="Y888" s="137"/>
    </row>
    <row r="889" spans="1:25" x14ac:dyDescent="0.2">
      <c r="A889" s="126"/>
      <c r="B889" s="197"/>
      <c r="F889" s="127"/>
      <c r="G889" s="203"/>
      <c r="H889" s="128"/>
      <c r="I889" s="129"/>
      <c r="J889" s="128"/>
      <c r="K889" s="130"/>
      <c r="L889" s="130"/>
      <c r="M889" s="131"/>
      <c r="N889" s="131"/>
      <c r="O889" s="131"/>
      <c r="P889" s="131"/>
      <c r="Q889" s="131"/>
      <c r="R889" s="132"/>
      <c r="S889" s="133"/>
      <c r="T889" s="133"/>
      <c r="U889" s="134"/>
      <c r="V889" s="134"/>
      <c r="W889" s="135"/>
      <c r="X889" s="136"/>
      <c r="Y889" s="137"/>
    </row>
    <row r="890" spans="1:25" x14ac:dyDescent="0.2">
      <c r="A890" s="126"/>
      <c r="B890" s="197"/>
      <c r="F890" s="127"/>
      <c r="G890" s="203"/>
      <c r="H890" s="128"/>
      <c r="I890" s="129"/>
      <c r="J890" s="128"/>
      <c r="K890" s="130"/>
      <c r="L890" s="130"/>
      <c r="M890" s="131"/>
      <c r="N890" s="131"/>
      <c r="O890" s="131"/>
      <c r="P890" s="131"/>
      <c r="Q890" s="131"/>
      <c r="R890" s="132"/>
      <c r="S890" s="133"/>
      <c r="T890" s="133"/>
      <c r="U890" s="134"/>
      <c r="V890" s="134"/>
      <c r="W890" s="135"/>
      <c r="X890" s="136"/>
      <c r="Y890" s="137"/>
    </row>
    <row r="891" spans="1:25" x14ac:dyDescent="0.2">
      <c r="A891" s="126"/>
      <c r="B891" s="197"/>
      <c r="F891" s="127"/>
      <c r="G891" s="203"/>
      <c r="H891" s="128"/>
      <c r="I891" s="129"/>
      <c r="J891" s="128"/>
      <c r="K891" s="130"/>
      <c r="L891" s="130"/>
      <c r="M891" s="131"/>
      <c r="N891" s="131"/>
      <c r="O891" s="131"/>
      <c r="P891" s="131"/>
      <c r="Q891" s="131"/>
      <c r="R891" s="132"/>
      <c r="S891" s="133"/>
      <c r="T891" s="133"/>
      <c r="U891" s="134"/>
      <c r="V891" s="134"/>
      <c r="W891" s="135"/>
      <c r="X891" s="136"/>
      <c r="Y891" s="137"/>
    </row>
    <row r="892" spans="1:25" x14ac:dyDescent="0.2">
      <c r="A892" s="126"/>
      <c r="B892" s="197"/>
      <c r="F892" s="127"/>
      <c r="G892" s="203"/>
      <c r="H892" s="128"/>
      <c r="I892" s="129"/>
      <c r="J892" s="128"/>
      <c r="K892" s="130"/>
      <c r="L892" s="130"/>
      <c r="M892" s="131"/>
      <c r="N892" s="131"/>
      <c r="O892" s="131"/>
      <c r="P892" s="131"/>
      <c r="Q892" s="131"/>
      <c r="R892" s="132"/>
      <c r="S892" s="133"/>
      <c r="T892" s="133"/>
      <c r="U892" s="134"/>
      <c r="V892" s="134"/>
      <c r="W892" s="135"/>
      <c r="X892" s="136"/>
      <c r="Y892" s="137"/>
    </row>
    <row r="893" spans="1:25" x14ac:dyDescent="0.2">
      <c r="A893" s="126"/>
      <c r="B893" s="197"/>
      <c r="F893" s="127"/>
      <c r="G893" s="203"/>
      <c r="H893" s="128"/>
      <c r="I893" s="129"/>
      <c r="J893" s="128"/>
      <c r="K893" s="130"/>
      <c r="L893" s="130"/>
      <c r="M893" s="131"/>
      <c r="N893" s="131"/>
      <c r="O893" s="131"/>
      <c r="P893" s="131"/>
      <c r="Q893" s="131"/>
      <c r="R893" s="132"/>
      <c r="S893" s="133"/>
      <c r="T893" s="133"/>
      <c r="U893" s="134"/>
      <c r="V893" s="134"/>
      <c r="W893" s="135"/>
      <c r="X893" s="136"/>
      <c r="Y893" s="137"/>
    </row>
    <row r="894" spans="1:25" x14ac:dyDescent="0.2">
      <c r="A894" s="126"/>
      <c r="B894" s="197"/>
      <c r="F894" s="127"/>
      <c r="G894" s="203"/>
      <c r="H894" s="128"/>
      <c r="I894" s="129"/>
      <c r="J894" s="128"/>
      <c r="K894" s="130"/>
      <c r="L894" s="130"/>
      <c r="M894" s="131"/>
      <c r="N894" s="131"/>
      <c r="O894" s="131"/>
      <c r="P894" s="131"/>
      <c r="Q894" s="131"/>
      <c r="R894" s="132"/>
      <c r="S894" s="133"/>
      <c r="T894" s="133"/>
      <c r="U894" s="134"/>
      <c r="V894" s="134"/>
      <c r="W894" s="135"/>
      <c r="X894" s="136"/>
      <c r="Y894" s="137"/>
    </row>
    <row r="895" spans="1:25" x14ac:dyDescent="0.2">
      <c r="A895" s="126"/>
      <c r="B895" s="197"/>
      <c r="F895" s="127"/>
      <c r="G895" s="203"/>
      <c r="H895" s="128"/>
      <c r="I895" s="129"/>
      <c r="J895" s="128"/>
      <c r="K895" s="130"/>
      <c r="L895" s="130"/>
      <c r="M895" s="131"/>
      <c r="N895" s="131"/>
      <c r="O895" s="131"/>
      <c r="P895" s="131"/>
      <c r="Q895" s="131"/>
      <c r="R895" s="132"/>
      <c r="S895" s="133"/>
      <c r="T895" s="133"/>
      <c r="U895" s="134"/>
      <c r="V895" s="134"/>
      <c r="W895" s="135"/>
      <c r="X895" s="136"/>
      <c r="Y895" s="137"/>
    </row>
    <row r="896" spans="1:25" x14ac:dyDescent="0.2">
      <c r="A896" s="126"/>
      <c r="B896" s="197"/>
      <c r="F896" s="127"/>
      <c r="G896" s="203"/>
      <c r="H896" s="128"/>
      <c r="I896" s="129"/>
      <c r="J896" s="128"/>
      <c r="K896" s="130"/>
      <c r="L896" s="130"/>
      <c r="M896" s="131"/>
      <c r="N896" s="131"/>
      <c r="O896" s="131"/>
      <c r="P896" s="131"/>
      <c r="Q896" s="131"/>
      <c r="R896" s="132"/>
      <c r="S896" s="133"/>
      <c r="T896" s="133"/>
      <c r="U896" s="134"/>
      <c r="V896" s="134"/>
      <c r="W896" s="135"/>
      <c r="X896" s="136"/>
      <c r="Y896" s="137"/>
    </row>
    <row r="897" spans="1:25" x14ac:dyDescent="0.2">
      <c r="A897" s="126"/>
      <c r="B897" s="197"/>
      <c r="F897" s="127"/>
      <c r="G897" s="203"/>
      <c r="H897" s="128"/>
      <c r="I897" s="129"/>
      <c r="J897" s="128"/>
      <c r="K897" s="130"/>
      <c r="L897" s="130"/>
      <c r="M897" s="131"/>
      <c r="N897" s="131"/>
      <c r="O897" s="131"/>
      <c r="P897" s="131"/>
      <c r="Q897" s="131"/>
      <c r="R897" s="132"/>
      <c r="S897" s="133"/>
      <c r="T897" s="133"/>
      <c r="U897" s="134"/>
      <c r="V897" s="134"/>
      <c r="W897" s="135"/>
      <c r="X897" s="136"/>
      <c r="Y897" s="137"/>
    </row>
    <row r="898" spans="1:25" x14ac:dyDescent="0.2">
      <c r="A898" s="126"/>
      <c r="B898" s="197"/>
      <c r="F898" s="127"/>
      <c r="G898" s="203"/>
      <c r="H898" s="128"/>
      <c r="I898" s="129"/>
      <c r="J898" s="128"/>
      <c r="K898" s="130"/>
      <c r="L898" s="130"/>
      <c r="M898" s="131"/>
      <c r="N898" s="131"/>
      <c r="O898" s="131"/>
      <c r="P898" s="131"/>
      <c r="Q898" s="131"/>
      <c r="R898" s="132"/>
      <c r="S898" s="133"/>
      <c r="T898" s="133"/>
      <c r="U898" s="134"/>
      <c r="V898" s="134"/>
      <c r="W898" s="135"/>
      <c r="X898" s="136"/>
      <c r="Y898" s="137"/>
    </row>
    <row r="899" spans="1:25" x14ac:dyDescent="0.2">
      <c r="A899" s="126"/>
      <c r="B899" s="197"/>
      <c r="F899" s="127"/>
      <c r="G899" s="203"/>
      <c r="H899" s="128"/>
      <c r="I899" s="129"/>
      <c r="J899" s="128"/>
      <c r="K899" s="130"/>
      <c r="L899" s="130"/>
      <c r="M899" s="131"/>
      <c r="N899" s="131"/>
      <c r="O899" s="131"/>
      <c r="P899" s="131"/>
      <c r="Q899" s="131"/>
      <c r="R899" s="132"/>
      <c r="S899" s="133"/>
      <c r="T899" s="133"/>
      <c r="U899" s="134"/>
      <c r="V899" s="134"/>
      <c r="W899" s="135"/>
      <c r="X899" s="136"/>
      <c r="Y899" s="137"/>
    </row>
    <row r="900" spans="1:25" x14ac:dyDescent="0.2">
      <c r="A900" s="126"/>
      <c r="B900" s="197"/>
      <c r="F900" s="127"/>
      <c r="G900" s="203"/>
      <c r="H900" s="128"/>
      <c r="I900" s="129"/>
      <c r="J900" s="128"/>
      <c r="K900" s="130"/>
      <c r="L900" s="130"/>
      <c r="M900" s="131"/>
      <c r="N900" s="131"/>
      <c r="O900" s="131"/>
      <c r="P900" s="131"/>
      <c r="Q900" s="131"/>
      <c r="R900" s="132"/>
      <c r="S900" s="133"/>
      <c r="T900" s="133"/>
      <c r="U900" s="134"/>
      <c r="V900" s="134"/>
      <c r="W900" s="135"/>
      <c r="X900" s="136"/>
      <c r="Y900" s="137"/>
    </row>
    <row r="901" spans="1:25" x14ac:dyDescent="0.2">
      <c r="A901" s="126"/>
      <c r="B901" s="197"/>
      <c r="F901" s="127"/>
      <c r="G901" s="203"/>
      <c r="H901" s="128"/>
      <c r="I901" s="129"/>
      <c r="J901" s="128"/>
      <c r="K901" s="130"/>
      <c r="L901" s="130"/>
      <c r="M901" s="131"/>
      <c r="N901" s="131"/>
      <c r="O901" s="131"/>
      <c r="P901" s="131"/>
      <c r="Q901" s="131"/>
      <c r="R901" s="132"/>
      <c r="S901" s="133"/>
      <c r="T901" s="133"/>
      <c r="U901" s="134"/>
      <c r="V901" s="134"/>
      <c r="W901" s="135"/>
      <c r="X901" s="136"/>
      <c r="Y901" s="137"/>
    </row>
    <row r="902" spans="1:25" x14ac:dyDescent="0.2">
      <c r="A902" s="126"/>
      <c r="B902" s="197"/>
      <c r="F902" s="127"/>
      <c r="G902" s="203"/>
      <c r="H902" s="128"/>
      <c r="I902" s="129"/>
      <c r="J902" s="128"/>
      <c r="K902" s="130"/>
      <c r="L902" s="130"/>
      <c r="M902" s="131"/>
      <c r="N902" s="131"/>
      <c r="O902" s="131"/>
      <c r="P902" s="131"/>
      <c r="Q902" s="131"/>
      <c r="R902" s="132"/>
      <c r="S902" s="133"/>
      <c r="T902" s="133"/>
      <c r="U902" s="134"/>
      <c r="V902" s="134"/>
      <c r="W902" s="135"/>
      <c r="X902" s="136"/>
      <c r="Y902" s="137"/>
    </row>
    <row r="903" spans="1:25" x14ac:dyDescent="0.2">
      <c r="A903" s="126"/>
      <c r="B903" s="197"/>
      <c r="F903" s="127"/>
      <c r="G903" s="203"/>
      <c r="H903" s="128"/>
      <c r="I903" s="129"/>
      <c r="J903" s="128"/>
      <c r="K903" s="130"/>
      <c r="L903" s="130"/>
      <c r="M903" s="131"/>
      <c r="N903" s="131"/>
      <c r="O903" s="131"/>
      <c r="P903" s="131"/>
      <c r="Q903" s="131"/>
      <c r="R903" s="132"/>
      <c r="S903" s="133"/>
      <c r="T903" s="133"/>
      <c r="U903" s="134"/>
      <c r="V903" s="134"/>
      <c r="W903" s="135"/>
      <c r="X903" s="136"/>
      <c r="Y903" s="137"/>
    </row>
    <row r="904" spans="1:25" x14ac:dyDescent="0.2">
      <c r="A904" s="126"/>
      <c r="B904" s="197"/>
      <c r="F904" s="127"/>
      <c r="G904" s="203"/>
      <c r="H904" s="128"/>
      <c r="I904" s="129"/>
      <c r="J904" s="128"/>
      <c r="K904" s="130"/>
      <c r="L904" s="130"/>
      <c r="M904" s="131"/>
      <c r="N904" s="131"/>
      <c r="O904" s="131"/>
      <c r="P904" s="131"/>
      <c r="Q904" s="131"/>
      <c r="R904" s="132"/>
      <c r="S904" s="133"/>
      <c r="T904" s="133"/>
      <c r="U904" s="134"/>
      <c r="V904" s="134"/>
      <c r="W904" s="135"/>
      <c r="X904" s="136"/>
      <c r="Y904" s="137"/>
    </row>
    <row r="905" spans="1:25" x14ac:dyDescent="0.2">
      <c r="A905" s="126"/>
      <c r="B905" s="197"/>
      <c r="F905" s="127"/>
      <c r="G905" s="203"/>
      <c r="H905" s="128"/>
      <c r="I905" s="129"/>
      <c r="J905" s="128"/>
      <c r="K905" s="130"/>
      <c r="L905" s="130"/>
      <c r="M905" s="131"/>
      <c r="N905" s="131"/>
      <c r="O905" s="131"/>
      <c r="P905" s="131"/>
      <c r="Q905" s="131"/>
      <c r="R905" s="132"/>
      <c r="S905" s="133"/>
      <c r="T905" s="133"/>
      <c r="U905" s="134"/>
      <c r="V905" s="134"/>
      <c r="W905" s="135"/>
      <c r="X905" s="136"/>
      <c r="Y905" s="137"/>
    </row>
    <row r="906" spans="1:25" x14ac:dyDescent="0.2">
      <c r="A906" s="126"/>
      <c r="B906" s="197"/>
      <c r="F906" s="127"/>
      <c r="G906" s="203"/>
      <c r="H906" s="128"/>
      <c r="I906" s="129"/>
      <c r="J906" s="128"/>
      <c r="K906" s="130"/>
      <c r="L906" s="130"/>
      <c r="M906" s="131"/>
      <c r="N906" s="131"/>
      <c r="O906" s="131"/>
      <c r="P906" s="131"/>
      <c r="Q906" s="131"/>
      <c r="R906" s="132"/>
      <c r="S906" s="133"/>
      <c r="T906" s="133"/>
      <c r="U906" s="134"/>
      <c r="V906" s="134"/>
      <c r="W906" s="135"/>
      <c r="X906" s="136"/>
      <c r="Y906" s="137"/>
    </row>
    <row r="907" spans="1:25" x14ac:dyDescent="0.2">
      <c r="A907" s="126"/>
      <c r="B907" s="197"/>
      <c r="F907" s="127"/>
      <c r="G907" s="203"/>
      <c r="H907" s="128"/>
      <c r="I907" s="129"/>
      <c r="J907" s="128"/>
      <c r="K907" s="130"/>
      <c r="L907" s="130"/>
      <c r="M907" s="131"/>
      <c r="N907" s="131"/>
      <c r="O907" s="131"/>
      <c r="P907" s="131"/>
      <c r="Q907" s="131"/>
      <c r="R907" s="132"/>
      <c r="S907" s="133"/>
      <c r="T907" s="133"/>
      <c r="U907" s="134"/>
      <c r="V907" s="134"/>
      <c r="W907" s="135"/>
      <c r="X907" s="136"/>
      <c r="Y907" s="137"/>
    </row>
    <row r="908" spans="1:25" x14ac:dyDescent="0.2">
      <c r="A908" s="126"/>
      <c r="B908" s="197"/>
      <c r="F908" s="127"/>
      <c r="G908" s="203"/>
      <c r="H908" s="128"/>
      <c r="I908" s="129"/>
      <c r="J908" s="128"/>
      <c r="K908" s="130"/>
      <c r="L908" s="130"/>
      <c r="M908" s="131"/>
      <c r="N908" s="131"/>
      <c r="O908" s="131"/>
      <c r="P908" s="131"/>
      <c r="Q908" s="131"/>
      <c r="R908" s="132"/>
      <c r="S908" s="133"/>
      <c r="T908" s="133"/>
      <c r="U908" s="134"/>
      <c r="V908" s="134"/>
      <c r="W908" s="135"/>
      <c r="X908" s="136"/>
      <c r="Y908" s="137"/>
    </row>
    <row r="909" spans="1:25" x14ac:dyDescent="0.2">
      <c r="A909" s="126"/>
      <c r="B909" s="197"/>
      <c r="F909" s="127"/>
      <c r="G909" s="203"/>
      <c r="H909" s="128"/>
      <c r="I909" s="129"/>
      <c r="J909" s="128"/>
      <c r="K909" s="130"/>
      <c r="L909" s="130"/>
      <c r="M909" s="131"/>
      <c r="N909" s="131"/>
      <c r="O909" s="131"/>
      <c r="P909" s="131"/>
      <c r="Q909" s="131"/>
      <c r="R909" s="132"/>
      <c r="S909" s="133"/>
      <c r="T909" s="133"/>
      <c r="U909" s="134"/>
      <c r="V909" s="134"/>
      <c r="W909" s="135"/>
      <c r="X909" s="136"/>
      <c r="Y909" s="137"/>
    </row>
    <row r="910" spans="1:25" x14ac:dyDescent="0.2">
      <c r="A910" s="126"/>
      <c r="B910" s="197"/>
      <c r="F910" s="127"/>
      <c r="G910" s="203"/>
      <c r="H910" s="128"/>
      <c r="I910" s="129"/>
      <c r="J910" s="128"/>
      <c r="K910" s="130"/>
      <c r="L910" s="130"/>
      <c r="M910" s="131"/>
      <c r="N910" s="131"/>
      <c r="O910" s="131"/>
      <c r="P910" s="131"/>
      <c r="Q910" s="131"/>
      <c r="R910" s="132"/>
      <c r="S910" s="133"/>
      <c r="T910" s="133"/>
      <c r="U910" s="134"/>
      <c r="V910" s="134"/>
      <c r="W910" s="135"/>
      <c r="X910" s="136"/>
      <c r="Y910" s="137"/>
    </row>
    <row r="911" spans="1:25" x14ac:dyDescent="0.2">
      <c r="A911" s="126"/>
      <c r="B911" s="197"/>
      <c r="F911" s="127"/>
      <c r="G911" s="203"/>
      <c r="H911" s="128"/>
      <c r="I911" s="129"/>
      <c r="J911" s="128"/>
      <c r="K911" s="130"/>
      <c r="L911" s="130"/>
      <c r="M911" s="131"/>
      <c r="N911" s="131"/>
      <c r="O911" s="131"/>
      <c r="P911" s="131"/>
      <c r="Q911" s="131"/>
      <c r="R911" s="132"/>
      <c r="S911" s="133"/>
      <c r="T911" s="133"/>
      <c r="U911" s="134"/>
      <c r="V911" s="134"/>
      <c r="W911" s="135"/>
      <c r="X911" s="136"/>
      <c r="Y911" s="137"/>
    </row>
    <row r="912" spans="1:25" x14ac:dyDescent="0.2">
      <c r="A912" s="126"/>
      <c r="B912" s="197"/>
      <c r="F912" s="127"/>
      <c r="G912" s="203"/>
      <c r="H912" s="128"/>
      <c r="I912" s="129"/>
      <c r="J912" s="128"/>
      <c r="K912" s="130"/>
      <c r="L912" s="130"/>
      <c r="M912" s="131"/>
      <c r="N912" s="131"/>
      <c r="O912" s="131"/>
      <c r="P912" s="131"/>
      <c r="Q912" s="131"/>
      <c r="R912" s="132"/>
      <c r="S912" s="133"/>
      <c r="T912" s="133"/>
      <c r="U912" s="134"/>
      <c r="V912" s="134"/>
      <c r="W912" s="135"/>
      <c r="X912" s="136"/>
      <c r="Y912" s="137"/>
    </row>
    <row r="913" spans="1:25" x14ac:dyDescent="0.2">
      <c r="A913" s="126"/>
      <c r="B913" s="197"/>
      <c r="F913" s="127"/>
      <c r="G913" s="203"/>
      <c r="H913" s="128"/>
      <c r="I913" s="129"/>
      <c r="J913" s="128"/>
      <c r="K913" s="130"/>
      <c r="L913" s="130"/>
      <c r="M913" s="131"/>
      <c r="N913" s="131"/>
      <c r="O913" s="131"/>
      <c r="P913" s="131"/>
      <c r="Q913" s="131"/>
      <c r="R913" s="132"/>
      <c r="S913" s="133"/>
      <c r="T913" s="133"/>
      <c r="U913" s="134"/>
      <c r="V913" s="134"/>
      <c r="W913" s="135"/>
      <c r="X913" s="136"/>
      <c r="Y913" s="137"/>
    </row>
    <row r="914" spans="1:25" x14ac:dyDescent="0.2">
      <c r="A914" s="126"/>
      <c r="B914" s="197"/>
      <c r="F914" s="127"/>
      <c r="G914" s="203"/>
      <c r="H914" s="128"/>
      <c r="I914" s="129"/>
      <c r="J914" s="128"/>
      <c r="K914" s="130"/>
      <c r="L914" s="130"/>
      <c r="M914" s="131"/>
      <c r="N914" s="131"/>
      <c r="O914" s="131"/>
      <c r="P914" s="131"/>
      <c r="Q914" s="131"/>
      <c r="R914" s="132"/>
      <c r="S914" s="133"/>
      <c r="T914" s="133"/>
      <c r="U914" s="134"/>
      <c r="V914" s="134"/>
      <c r="W914" s="135"/>
      <c r="X914" s="136"/>
      <c r="Y914" s="137"/>
    </row>
    <row r="915" spans="1:25" x14ac:dyDescent="0.2">
      <c r="A915" s="126"/>
      <c r="B915" s="197"/>
      <c r="F915" s="127"/>
      <c r="G915" s="203"/>
      <c r="H915" s="128"/>
      <c r="I915" s="129"/>
      <c r="J915" s="128"/>
      <c r="K915" s="130"/>
      <c r="L915" s="130"/>
      <c r="M915" s="131"/>
      <c r="N915" s="131"/>
      <c r="O915" s="131"/>
      <c r="P915" s="131"/>
      <c r="Q915" s="131"/>
      <c r="R915" s="132"/>
      <c r="S915" s="133"/>
      <c r="T915" s="133"/>
      <c r="U915" s="134"/>
      <c r="V915" s="134"/>
      <c r="W915" s="135"/>
      <c r="X915" s="136"/>
      <c r="Y915" s="137"/>
    </row>
    <row r="916" spans="1:25" x14ac:dyDescent="0.2">
      <c r="A916" s="126"/>
      <c r="B916" s="197"/>
      <c r="F916" s="127"/>
      <c r="G916" s="203"/>
      <c r="H916" s="128"/>
      <c r="I916" s="129"/>
      <c r="J916" s="128"/>
      <c r="K916" s="130"/>
      <c r="L916" s="130"/>
      <c r="M916" s="131"/>
      <c r="N916" s="131"/>
      <c r="O916" s="131"/>
      <c r="P916" s="131"/>
      <c r="Q916" s="131"/>
      <c r="R916" s="132"/>
      <c r="S916" s="133"/>
      <c r="T916" s="133"/>
      <c r="U916" s="134"/>
      <c r="V916" s="134"/>
      <c r="W916" s="135"/>
      <c r="X916" s="136"/>
      <c r="Y916" s="137"/>
    </row>
    <row r="917" spans="1:25" x14ac:dyDescent="0.2">
      <c r="A917" s="126"/>
      <c r="B917" s="197"/>
      <c r="F917" s="127"/>
      <c r="G917" s="203"/>
      <c r="H917" s="128"/>
      <c r="I917" s="129"/>
      <c r="J917" s="128"/>
      <c r="K917" s="130"/>
      <c r="L917" s="130"/>
      <c r="M917" s="131"/>
      <c r="N917" s="131"/>
      <c r="O917" s="131"/>
      <c r="P917" s="131"/>
      <c r="Q917" s="131"/>
      <c r="R917" s="132"/>
      <c r="S917" s="133"/>
      <c r="T917" s="133"/>
      <c r="U917" s="134"/>
      <c r="V917" s="134"/>
      <c r="W917" s="135"/>
      <c r="X917" s="136"/>
      <c r="Y917" s="137"/>
    </row>
    <row r="918" spans="1:25" x14ac:dyDescent="0.2">
      <c r="A918" s="126"/>
      <c r="B918" s="197"/>
      <c r="F918" s="127"/>
      <c r="G918" s="203"/>
      <c r="H918" s="128"/>
      <c r="I918" s="129"/>
      <c r="J918" s="128"/>
      <c r="K918" s="130"/>
      <c r="L918" s="130"/>
      <c r="M918" s="131"/>
      <c r="N918" s="131"/>
      <c r="O918" s="131"/>
      <c r="P918" s="131"/>
      <c r="Q918" s="131"/>
      <c r="R918" s="132"/>
      <c r="S918" s="133"/>
      <c r="T918" s="133"/>
      <c r="U918" s="134"/>
      <c r="V918" s="134"/>
      <c r="W918" s="135"/>
      <c r="X918" s="136"/>
      <c r="Y918" s="137"/>
    </row>
    <row r="919" spans="1:25" x14ac:dyDescent="0.2">
      <c r="A919" s="126"/>
      <c r="B919" s="197"/>
      <c r="F919" s="127"/>
      <c r="G919" s="203"/>
      <c r="H919" s="128"/>
      <c r="I919" s="129"/>
      <c r="J919" s="128"/>
      <c r="K919" s="130"/>
      <c r="L919" s="130"/>
      <c r="M919" s="131"/>
      <c r="N919" s="131"/>
      <c r="O919" s="131"/>
      <c r="P919" s="131"/>
      <c r="Q919" s="131"/>
      <c r="R919" s="132"/>
      <c r="S919" s="133"/>
      <c r="T919" s="133"/>
      <c r="U919" s="134"/>
      <c r="V919" s="134"/>
      <c r="W919" s="135"/>
      <c r="X919" s="136"/>
      <c r="Y919" s="137"/>
    </row>
    <row r="920" spans="1:25" x14ac:dyDescent="0.2">
      <c r="A920" s="126"/>
      <c r="B920" s="197"/>
      <c r="F920" s="127"/>
      <c r="G920" s="203"/>
      <c r="H920" s="128"/>
      <c r="I920" s="129"/>
      <c r="J920" s="128"/>
      <c r="K920" s="130"/>
      <c r="L920" s="130"/>
      <c r="M920" s="131"/>
      <c r="N920" s="131"/>
      <c r="O920" s="131"/>
      <c r="P920" s="131"/>
      <c r="Q920" s="131"/>
      <c r="R920" s="132"/>
      <c r="S920" s="133"/>
      <c r="T920" s="133"/>
      <c r="U920" s="134"/>
      <c r="V920" s="134"/>
      <c r="W920" s="135"/>
      <c r="X920" s="136"/>
      <c r="Y920" s="137"/>
    </row>
    <row r="921" spans="1:25" x14ac:dyDescent="0.2">
      <c r="A921" s="126"/>
      <c r="B921" s="197"/>
      <c r="F921" s="127"/>
      <c r="G921" s="203"/>
      <c r="H921" s="128"/>
      <c r="I921" s="129"/>
      <c r="J921" s="128"/>
      <c r="K921" s="130"/>
      <c r="L921" s="130"/>
      <c r="M921" s="131"/>
      <c r="N921" s="131"/>
      <c r="O921" s="131"/>
      <c r="P921" s="131"/>
      <c r="Q921" s="131"/>
      <c r="R921" s="132"/>
      <c r="S921" s="133"/>
      <c r="T921" s="133"/>
      <c r="U921" s="134"/>
      <c r="V921" s="134"/>
      <c r="W921" s="135"/>
      <c r="X921" s="136"/>
      <c r="Y921" s="137"/>
    </row>
    <row r="922" spans="1:25" x14ac:dyDescent="0.2">
      <c r="A922" s="126"/>
      <c r="B922" s="197"/>
      <c r="F922" s="127"/>
      <c r="G922" s="203"/>
      <c r="H922" s="128"/>
      <c r="I922" s="129"/>
      <c r="J922" s="128"/>
      <c r="K922" s="130"/>
      <c r="L922" s="130"/>
      <c r="M922" s="131"/>
      <c r="N922" s="131"/>
      <c r="O922" s="131"/>
      <c r="P922" s="131"/>
      <c r="Q922" s="131"/>
      <c r="R922" s="132"/>
      <c r="S922" s="133"/>
      <c r="T922" s="133"/>
      <c r="U922" s="134"/>
      <c r="V922" s="134"/>
      <c r="W922" s="135"/>
      <c r="X922" s="136"/>
      <c r="Y922" s="137"/>
    </row>
    <row r="923" spans="1:25" x14ac:dyDescent="0.2">
      <c r="A923" s="126"/>
      <c r="B923" s="197"/>
      <c r="F923" s="127"/>
      <c r="G923" s="203"/>
      <c r="H923" s="128"/>
      <c r="I923" s="129"/>
      <c r="J923" s="128"/>
      <c r="K923" s="130"/>
      <c r="L923" s="130"/>
      <c r="M923" s="131"/>
      <c r="N923" s="131"/>
      <c r="O923" s="131"/>
      <c r="P923" s="131"/>
      <c r="Q923" s="131"/>
      <c r="R923" s="132"/>
      <c r="S923" s="133"/>
      <c r="T923" s="133"/>
      <c r="U923" s="134"/>
      <c r="V923" s="134"/>
      <c r="W923" s="135"/>
      <c r="X923" s="136"/>
      <c r="Y923" s="137"/>
    </row>
    <row r="924" spans="1:25" x14ac:dyDescent="0.2">
      <c r="A924" s="126"/>
      <c r="B924" s="197"/>
      <c r="F924" s="127"/>
      <c r="G924" s="203"/>
      <c r="H924" s="128"/>
      <c r="I924" s="129"/>
      <c r="J924" s="128"/>
      <c r="K924" s="130"/>
      <c r="L924" s="130"/>
      <c r="M924" s="131"/>
      <c r="N924" s="131"/>
      <c r="O924" s="131"/>
      <c r="P924" s="131"/>
      <c r="Q924" s="131"/>
      <c r="R924" s="132"/>
      <c r="S924" s="133"/>
      <c r="T924" s="133"/>
      <c r="U924" s="134"/>
      <c r="V924" s="134"/>
      <c r="W924" s="135"/>
      <c r="X924" s="136"/>
      <c r="Y924" s="137"/>
    </row>
    <row r="925" spans="1:25" x14ac:dyDescent="0.2">
      <c r="A925" s="126"/>
      <c r="B925" s="197"/>
      <c r="F925" s="127"/>
      <c r="G925" s="203"/>
      <c r="H925" s="128"/>
      <c r="I925" s="129"/>
      <c r="J925" s="128"/>
      <c r="K925" s="130"/>
      <c r="L925" s="130"/>
      <c r="M925" s="131"/>
      <c r="N925" s="131"/>
      <c r="O925" s="131"/>
      <c r="P925" s="131"/>
      <c r="Q925" s="131"/>
      <c r="R925" s="132"/>
      <c r="S925" s="133"/>
      <c r="T925" s="133"/>
      <c r="U925" s="134"/>
      <c r="V925" s="134"/>
      <c r="W925" s="135"/>
      <c r="X925" s="136"/>
      <c r="Y925" s="137"/>
    </row>
    <row r="926" spans="1:25" x14ac:dyDescent="0.2">
      <c r="A926" s="126"/>
      <c r="B926" s="197"/>
      <c r="F926" s="127"/>
      <c r="G926" s="203"/>
      <c r="H926" s="128"/>
      <c r="I926" s="129"/>
      <c r="J926" s="128"/>
      <c r="K926" s="130"/>
      <c r="L926" s="130"/>
      <c r="M926" s="131"/>
      <c r="N926" s="131"/>
      <c r="O926" s="131"/>
      <c r="P926" s="131"/>
      <c r="Q926" s="131"/>
      <c r="R926" s="132"/>
      <c r="S926" s="133"/>
      <c r="T926" s="133"/>
      <c r="U926" s="134"/>
      <c r="V926" s="134"/>
      <c r="W926" s="135"/>
      <c r="X926" s="136"/>
      <c r="Y926" s="137"/>
    </row>
    <row r="927" spans="1:25" x14ac:dyDescent="0.2">
      <c r="A927" s="126"/>
      <c r="B927" s="197"/>
      <c r="F927" s="127"/>
      <c r="G927" s="203"/>
      <c r="H927" s="128"/>
      <c r="I927" s="129"/>
      <c r="J927" s="128"/>
      <c r="K927" s="130"/>
      <c r="L927" s="130"/>
      <c r="M927" s="131"/>
      <c r="N927" s="131"/>
      <c r="O927" s="131"/>
      <c r="P927" s="131"/>
      <c r="Q927" s="131"/>
      <c r="R927" s="132"/>
      <c r="S927" s="133"/>
      <c r="T927" s="133"/>
      <c r="U927" s="134"/>
      <c r="V927" s="134"/>
      <c r="W927" s="135"/>
      <c r="X927" s="136"/>
      <c r="Y927" s="137"/>
    </row>
    <row r="928" spans="1:25" x14ac:dyDescent="0.2">
      <c r="A928" s="126"/>
      <c r="B928" s="197"/>
      <c r="F928" s="127"/>
      <c r="G928" s="203"/>
      <c r="H928" s="128"/>
      <c r="I928" s="129"/>
      <c r="J928" s="128"/>
      <c r="K928" s="130"/>
      <c r="L928" s="130"/>
      <c r="M928" s="131"/>
      <c r="N928" s="131"/>
      <c r="O928" s="131"/>
      <c r="P928" s="131"/>
      <c r="Q928" s="131"/>
      <c r="R928" s="132"/>
      <c r="S928" s="133"/>
      <c r="T928" s="133"/>
      <c r="U928" s="134"/>
      <c r="V928" s="134"/>
      <c r="W928" s="135"/>
      <c r="X928" s="136"/>
      <c r="Y928" s="137"/>
    </row>
    <row r="929" spans="1:25" x14ac:dyDescent="0.2">
      <c r="A929" s="126"/>
      <c r="B929" s="197"/>
      <c r="F929" s="127"/>
      <c r="G929" s="203"/>
      <c r="H929" s="128"/>
      <c r="I929" s="129"/>
      <c r="J929" s="128"/>
      <c r="K929" s="130"/>
      <c r="L929" s="130"/>
      <c r="M929" s="131"/>
      <c r="N929" s="131"/>
      <c r="O929" s="131"/>
      <c r="P929" s="131"/>
      <c r="Q929" s="131"/>
      <c r="R929" s="132"/>
      <c r="S929" s="133"/>
      <c r="T929" s="133"/>
      <c r="U929" s="134"/>
      <c r="V929" s="134"/>
      <c r="W929" s="135"/>
      <c r="X929" s="136"/>
      <c r="Y929" s="137"/>
    </row>
    <row r="930" spans="1:25" x14ac:dyDescent="0.2">
      <c r="A930" s="126"/>
      <c r="B930" s="197"/>
      <c r="F930" s="127"/>
      <c r="G930" s="203"/>
      <c r="H930" s="128"/>
      <c r="I930" s="129"/>
      <c r="J930" s="128"/>
      <c r="K930" s="130"/>
      <c r="L930" s="130"/>
      <c r="M930" s="131"/>
      <c r="N930" s="131"/>
      <c r="O930" s="131"/>
      <c r="P930" s="131"/>
      <c r="Q930" s="131"/>
      <c r="R930" s="132"/>
      <c r="S930" s="133"/>
      <c r="T930" s="133"/>
      <c r="U930" s="134"/>
      <c r="V930" s="134"/>
      <c r="W930" s="135"/>
      <c r="X930" s="136"/>
      <c r="Y930" s="137"/>
    </row>
    <row r="931" spans="1:25" x14ac:dyDescent="0.2">
      <c r="A931" s="126"/>
      <c r="B931" s="197"/>
      <c r="F931" s="127"/>
      <c r="G931" s="203"/>
      <c r="H931" s="128"/>
      <c r="I931" s="129"/>
      <c r="J931" s="128"/>
      <c r="K931" s="130"/>
      <c r="L931" s="130"/>
      <c r="M931" s="131"/>
      <c r="N931" s="131"/>
      <c r="O931" s="131"/>
      <c r="P931" s="131"/>
      <c r="Q931" s="131"/>
      <c r="R931" s="132"/>
      <c r="S931" s="133"/>
      <c r="T931" s="133"/>
      <c r="U931" s="134"/>
      <c r="V931" s="134"/>
      <c r="W931" s="135"/>
      <c r="X931" s="136"/>
      <c r="Y931" s="137"/>
    </row>
    <row r="932" spans="1:25" x14ac:dyDescent="0.2">
      <c r="A932" s="126"/>
      <c r="B932" s="197"/>
      <c r="F932" s="127"/>
      <c r="G932" s="203"/>
      <c r="H932" s="128"/>
      <c r="I932" s="129"/>
      <c r="J932" s="128"/>
      <c r="K932" s="130"/>
      <c r="L932" s="130"/>
      <c r="M932" s="131"/>
      <c r="N932" s="131"/>
      <c r="O932" s="131"/>
      <c r="P932" s="131"/>
      <c r="Q932" s="131"/>
      <c r="R932" s="132"/>
      <c r="S932" s="133"/>
      <c r="T932" s="133"/>
      <c r="U932" s="134"/>
      <c r="V932" s="134"/>
      <c r="W932" s="135"/>
      <c r="X932" s="136"/>
      <c r="Y932" s="137"/>
    </row>
    <row r="933" spans="1:25" x14ac:dyDescent="0.2">
      <c r="A933" s="126"/>
      <c r="B933" s="197"/>
      <c r="F933" s="127"/>
      <c r="G933" s="203"/>
      <c r="H933" s="128"/>
      <c r="I933" s="129"/>
      <c r="J933" s="128"/>
      <c r="K933" s="130"/>
      <c r="L933" s="130"/>
      <c r="M933" s="131"/>
      <c r="N933" s="131"/>
      <c r="O933" s="131"/>
      <c r="P933" s="131"/>
      <c r="Q933" s="131"/>
      <c r="R933" s="132"/>
      <c r="S933" s="133"/>
      <c r="T933" s="133"/>
      <c r="U933" s="134"/>
      <c r="V933" s="134"/>
      <c r="W933" s="135"/>
      <c r="X933" s="136"/>
      <c r="Y933" s="137"/>
    </row>
    <row r="934" spans="1:25" x14ac:dyDescent="0.2">
      <c r="A934" s="126"/>
      <c r="B934" s="197"/>
      <c r="F934" s="127"/>
      <c r="G934" s="203"/>
      <c r="H934" s="128"/>
      <c r="I934" s="129"/>
      <c r="J934" s="128"/>
      <c r="K934" s="130"/>
      <c r="L934" s="130"/>
      <c r="M934" s="131"/>
      <c r="N934" s="131"/>
      <c r="O934" s="131"/>
      <c r="P934" s="131"/>
      <c r="Q934" s="131"/>
      <c r="R934" s="132"/>
      <c r="S934" s="133"/>
      <c r="T934" s="133"/>
      <c r="U934" s="134"/>
      <c r="V934" s="134"/>
      <c r="W934" s="135"/>
      <c r="X934" s="136"/>
      <c r="Y934" s="137"/>
    </row>
    <row r="935" spans="1:25" x14ac:dyDescent="0.2">
      <c r="A935" s="126"/>
      <c r="B935" s="197"/>
      <c r="F935" s="127"/>
      <c r="G935" s="203"/>
      <c r="H935" s="128"/>
      <c r="I935" s="129"/>
      <c r="J935" s="128"/>
      <c r="K935" s="130"/>
      <c r="L935" s="130"/>
      <c r="M935" s="131"/>
      <c r="N935" s="131"/>
      <c r="O935" s="131"/>
      <c r="P935" s="131"/>
      <c r="Q935" s="131"/>
      <c r="R935" s="132"/>
      <c r="S935" s="133"/>
      <c r="T935" s="133"/>
      <c r="U935" s="134"/>
      <c r="V935" s="134"/>
      <c r="W935" s="135"/>
      <c r="X935" s="136"/>
      <c r="Y935" s="137"/>
    </row>
    <row r="936" spans="1:25" x14ac:dyDescent="0.2">
      <c r="A936" s="126"/>
      <c r="B936" s="197"/>
      <c r="F936" s="127"/>
      <c r="G936" s="203"/>
      <c r="H936" s="128"/>
      <c r="I936" s="129"/>
      <c r="J936" s="128"/>
      <c r="K936" s="130"/>
      <c r="L936" s="130"/>
      <c r="M936" s="131"/>
      <c r="N936" s="131"/>
      <c r="O936" s="131"/>
      <c r="P936" s="131"/>
      <c r="Q936" s="131"/>
      <c r="R936" s="132"/>
      <c r="S936" s="133"/>
      <c r="T936" s="133"/>
      <c r="U936" s="134"/>
      <c r="V936" s="134"/>
      <c r="W936" s="135"/>
      <c r="X936" s="136"/>
      <c r="Y936" s="137"/>
    </row>
    <row r="937" spans="1:25" x14ac:dyDescent="0.2">
      <c r="A937" s="126"/>
      <c r="B937" s="197"/>
      <c r="F937" s="127"/>
      <c r="G937" s="203"/>
      <c r="H937" s="128"/>
      <c r="I937" s="129"/>
      <c r="J937" s="128"/>
      <c r="K937" s="130"/>
      <c r="L937" s="130"/>
      <c r="M937" s="131"/>
      <c r="N937" s="131"/>
      <c r="O937" s="131"/>
      <c r="P937" s="131"/>
      <c r="Q937" s="131"/>
      <c r="R937" s="132"/>
      <c r="S937" s="133"/>
      <c r="T937" s="133"/>
      <c r="U937" s="134"/>
      <c r="V937" s="134"/>
      <c r="W937" s="135"/>
      <c r="X937" s="136"/>
      <c r="Y937" s="137"/>
    </row>
    <row r="938" spans="1:25" x14ac:dyDescent="0.2">
      <c r="A938" s="126"/>
      <c r="B938" s="197"/>
      <c r="F938" s="127"/>
      <c r="G938" s="203"/>
      <c r="H938" s="128"/>
      <c r="I938" s="129"/>
      <c r="J938" s="128"/>
      <c r="K938" s="130"/>
      <c r="L938" s="130"/>
      <c r="M938" s="131"/>
      <c r="N938" s="131"/>
      <c r="O938" s="131"/>
      <c r="P938" s="131"/>
      <c r="Q938" s="131"/>
      <c r="R938" s="132"/>
      <c r="S938" s="133"/>
      <c r="T938" s="133"/>
      <c r="U938" s="134"/>
      <c r="V938" s="134"/>
      <c r="W938" s="135"/>
      <c r="X938" s="136"/>
      <c r="Y938" s="137"/>
    </row>
    <row r="939" spans="1:25" x14ac:dyDescent="0.2">
      <c r="A939" s="126"/>
      <c r="B939" s="197"/>
      <c r="F939" s="127"/>
      <c r="G939" s="203"/>
      <c r="H939" s="128"/>
      <c r="I939" s="129"/>
      <c r="J939" s="128"/>
      <c r="K939" s="130"/>
      <c r="L939" s="130"/>
      <c r="M939" s="131"/>
      <c r="N939" s="131"/>
      <c r="O939" s="131"/>
      <c r="P939" s="131"/>
      <c r="Q939" s="131"/>
      <c r="R939" s="132"/>
      <c r="S939" s="133"/>
      <c r="T939" s="133"/>
      <c r="U939" s="134"/>
      <c r="V939" s="134"/>
      <c r="W939" s="135"/>
      <c r="X939" s="136"/>
      <c r="Y939" s="137"/>
    </row>
    <row r="940" spans="1:25" x14ac:dyDescent="0.2">
      <c r="A940" s="126"/>
      <c r="B940" s="197"/>
      <c r="F940" s="127"/>
      <c r="G940" s="203"/>
      <c r="H940" s="128"/>
      <c r="I940" s="129"/>
      <c r="J940" s="128"/>
      <c r="K940" s="130"/>
      <c r="L940" s="130"/>
      <c r="M940" s="131"/>
      <c r="N940" s="131"/>
      <c r="O940" s="131"/>
      <c r="P940" s="131"/>
      <c r="Q940" s="131"/>
      <c r="R940" s="132"/>
      <c r="S940" s="133"/>
      <c r="T940" s="133"/>
      <c r="U940" s="134"/>
      <c r="V940" s="134"/>
      <c r="W940" s="135"/>
      <c r="X940" s="136"/>
      <c r="Y940" s="137"/>
    </row>
    <row r="941" spans="1:25" x14ac:dyDescent="0.2">
      <c r="A941" s="126"/>
      <c r="B941" s="197"/>
      <c r="F941" s="127"/>
      <c r="G941" s="203"/>
      <c r="H941" s="128"/>
      <c r="I941" s="129"/>
      <c r="J941" s="128"/>
      <c r="K941" s="130"/>
      <c r="L941" s="130"/>
      <c r="M941" s="131"/>
      <c r="N941" s="131"/>
      <c r="O941" s="131"/>
      <c r="P941" s="131"/>
      <c r="Q941" s="131"/>
      <c r="R941" s="132"/>
      <c r="S941" s="133"/>
      <c r="T941" s="133"/>
      <c r="U941" s="134"/>
      <c r="V941" s="134"/>
      <c r="W941" s="135"/>
      <c r="X941" s="136"/>
      <c r="Y941" s="137"/>
    </row>
    <row r="942" spans="1:25" x14ac:dyDescent="0.2">
      <c r="A942" s="126"/>
      <c r="B942" s="197"/>
      <c r="F942" s="127"/>
      <c r="G942" s="203"/>
      <c r="H942" s="128"/>
      <c r="I942" s="129"/>
      <c r="J942" s="128"/>
      <c r="K942" s="130"/>
      <c r="L942" s="130"/>
      <c r="M942" s="131"/>
      <c r="N942" s="131"/>
      <c r="O942" s="131"/>
      <c r="P942" s="131"/>
      <c r="Q942" s="131"/>
      <c r="R942" s="132"/>
      <c r="S942" s="133"/>
      <c r="T942" s="133"/>
      <c r="U942" s="134"/>
      <c r="V942" s="134"/>
      <c r="W942" s="135"/>
      <c r="X942" s="136"/>
      <c r="Y942" s="137"/>
    </row>
    <row r="943" spans="1:25" x14ac:dyDescent="0.2">
      <c r="A943" s="126"/>
      <c r="B943" s="197"/>
      <c r="F943" s="127"/>
      <c r="G943" s="203"/>
      <c r="H943" s="128"/>
      <c r="I943" s="129"/>
      <c r="J943" s="128"/>
      <c r="K943" s="130"/>
      <c r="L943" s="130"/>
      <c r="M943" s="131"/>
      <c r="N943" s="131"/>
      <c r="O943" s="131"/>
      <c r="P943" s="131"/>
      <c r="Q943" s="131"/>
      <c r="R943" s="132"/>
      <c r="S943" s="133"/>
      <c r="T943" s="133"/>
      <c r="U943" s="134"/>
      <c r="V943" s="134"/>
      <c r="W943" s="135"/>
      <c r="X943" s="136"/>
      <c r="Y943" s="137"/>
    </row>
    <row r="944" spans="1:25" x14ac:dyDescent="0.2">
      <c r="A944" s="126"/>
      <c r="B944" s="197"/>
      <c r="F944" s="127"/>
      <c r="G944" s="203"/>
      <c r="H944" s="128"/>
      <c r="I944" s="129"/>
      <c r="J944" s="128"/>
      <c r="K944" s="130"/>
      <c r="L944" s="130"/>
      <c r="M944" s="131"/>
      <c r="N944" s="131"/>
      <c r="O944" s="131"/>
      <c r="P944" s="131"/>
      <c r="Q944" s="131"/>
      <c r="R944" s="132"/>
      <c r="S944" s="133"/>
      <c r="T944" s="133"/>
      <c r="U944" s="134"/>
      <c r="V944" s="134"/>
      <c r="W944" s="135"/>
      <c r="X944" s="136"/>
      <c r="Y944" s="137"/>
    </row>
    <row r="945" spans="1:25" x14ac:dyDescent="0.2">
      <c r="A945" s="126"/>
      <c r="B945" s="197"/>
      <c r="F945" s="127"/>
      <c r="G945" s="203"/>
      <c r="H945" s="128"/>
      <c r="I945" s="129"/>
      <c r="J945" s="128"/>
      <c r="K945" s="130"/>
      <c r="L945" s="130"/>
      <c r="M945" s="131"/>
      <c r="N945" s="131"/>
      <c r="O945" s="131"/>
      <c r="P945" s="131"/>
      <c r="Q945" s="131"/>
      <c r="R945" s="132"/>
      <c r="S945" s="133"/>
      <c r="T945" s="133"/>
      <c r="U945" s="134"/>
      <c r="V945" s="134"/>
      <c r="W945" s="135"/>
      <c r="X945" s="136"/>
      <c r="Y945" s="137"/>
    </row>
    <row r="946" spans="1:25" x14ac:dyDescent="0.2">
      <c r="A946" s="126"/>
      <c r="B946" s="197"/>
      <c r="F946" s="127"/>
      <c r="G946" s="203"/>
      <c r="H946" s="128"/>
      <c r="I946" s="129"/>
      <c r="J946" s="128"/>
      <c r="K946" s="130"/>
      <c r="L946" s="130"/>
      <c r="M946" s="131"/>
      <c r="N946" s="131"/>
      <c r="O946" s="131"/>
      <c r="P946" s="131"/>
      <c r="Q946" s="131"/>
      <c r="R946" s="132"/>
      <c r="S946" s="133"/>
      <c r="T946" s="133"/>
      <c r="U946" s="134"/>
      <c r="V946" s="134"/>
      <c r="W946" s="135"/>
      <c r="X946" s="136"/>
      <c r="Y946" s="137"/>
    </row>
    <row r="947" spans="1:25" x14ac:dyDescent="0.2">
      <c r="A947" s="126"/>
      <c r="B947" s="197"/>
      <c r="F947" s="127"/>
      <c r="G947" s="203"/>
      <c r="H947" s="128"/>
      <c r="I947" s="129"/>
      <c r="J947" s="128"/>
      <c r="K947" s="130"/>
      <c r="L947" s="130"/>
      <c r="M947" s="131"/>
      <c r="N947" s="131"/>
      <c r="O947" s="131"/>
      <c r="P947" s="131"/>
      <c r="Q947" s="131"/>
      <c r="R947" s="132"/>
      <c r="S947" s="133"/>
      <c r="T947" s="133"/>
      <c r="U947" s="134"/>
      <c r="V947" s="134"/>
      <c r="W947" s="135"/>
      <c r="X947" s="136"/>
      <c r="Y947" s="137"/>
    </row>
    <row r="948" spans="1:25" x14ac:dyDescent="0.2">
      <c r="A948" s="126"/>
      <c r="B948" s="197"/>
      <c r="F948" s="127"/>
      <c r="G948" s="203"/>
      <c r="H948" s="128"/>
      <c r="I948" s="129"/>
      <c r="J948" s="128"/>
      <c r="K948" s="130"/>
      <c r="L948" s="130"/>
      <c r="M948" s="131"/>
      <c r="N948" s="131"/>
      <c r="O948" s="131"/>
      <c r="P948" s="131"/>
      <c r="Q948" s="131"/>
      <c r="R948" s="132"/>
      <c r="S948" s="133"/>
      <c r="T948" s="133"/>
      <c r="U948" s="134"/>
      <c r="V948" s="134"/>
      <c r="W948" s="135"/>
      <c r="X948" s="136"/>
      <c r="Y948" s="137"/>
    </row>
    <row r="949" spans="1:25" x14ac:dyDescent="0.2">
      <c r="A949" s="126"/>
      <c r="B949" s="197"/>
      <c r="F949" s="127"/>
      <c r="G949" s="203"/>
      <c r="H949" s="128"/>
      <c r="I949" s="129"/>
      <c r="J949" s="128"/>
      <c r="K949" s="130"/>
      <c r="L949" s="130"/>
      <c r="M949" s="131"/>
      <c r="N949" s="131"/>
      <c r="O949" s="131"/>
      <c r="P949" s="131"/>
      <c r="Q949" s="131"/>
      <c r="R949" s="132"/>
      <c r="S949" s="133"/>
      <c r="T949" s="133"/>
      <c r="U949" s="134"/>
      <c r="V949" s="134"/>
      <c r="W949" s="135"/>
      <c r="X949" s="136"/>
      <c r="Y949" s="137"/>
    </row>
    <row r="950" spans="1:25" x14ac:dyDescent="0.2">
      <c r="A950" s="126"/>
      <c r="B950" s="197"/>
      <c r="F950" s="127"/>
      <c r="G950" s="203"/>
      <c r="H950" s="128"/>
      <c r="I950" s="129"/>
      <c r="J950" s="128"/>
      <c r="K950" s="130"/>
      <c r="L950" s="130"/>
      <c r="M950" s="131"/>
      <c r="N950" s="131"/>
      <c r="O950" s="131"/>
      <c r="P950" s="131"/>
      <c r="Q950" s="131"/>
      <c r="R950" s="132"/>
      <c r="S950" s="133"/>
      <c r="T950" s="133"/>
      <c r="U950" s="134"/>
      <c r="V950" s="134"/>
      <c r="W950" s="135"/>
      <c r="X950" s="136"/>
      <c r="Y950" s="137"/>
    </row>
    <row r="951" spans="1:25" x14ac:dyDescent="0.2">
      <c r="A951" s="126"/>
      <c r="B951" s="197"/>
      <c r="F951" s="127"/>
      <c r="G951" s="203"/>
      <c r="H951" s="128"/>
      <c r="I951" s="129"/>
      <c r="J951" s="128"/>
      <c r="K951" s="130"/>
      <c r="L951" s="130"/>
      <c r="M951" s="131"/>
      <c r="N951" s="131"/>
      <c r="O951" s="131"/>
      <c r="P951" s="131"/>
      <c r="Q951" s="131"/>
      <c r="R951" s="132"/>
      <c r="S951" s="133"/>
      <c r="T951" s="133"/>
      <c r="U951" s="134"/>
      <c r="V951" s="134"/>
      <c r="W951" s="135"/>
      <c r="X951" s="136"/>
      <c r="Y951" s="137"/>
    </row>
    <row r="952" spans="1:25" x14ac:dyDescent="0.2">
      <c r="A952" s="126"/>
      <c r="B952" s="197"/>
      <c r="F952" s="127"/>
      <c r="G952" s="203"/>
      <c r="H952" s="128"/>
      <c r="I952" s="129"/>
      <c r="J952" s="128"/>
      <c r="K952" s="130"/>
      <c r="L952" s="130"/>
      <c r="M952" s="131"/>
      <c r="N952" s="131"/>
      <c r="O952" s="131"/>
      <c r="P952" s="131"/>
      <c r="Q952" s="131"/>
      <c r="R952" s="132"/>
      <c r="S952" s="133"/>
      <c r="T952" s="133"/>
      <c r="U952" s="134"/>
      <c r="V952" s="134"/>
      <c r="W952" s="135"/>
      <c r="X952" s="136"/>
      <c r="Y952" s="137"/>
    </row>
    <row r="953" spans="1:25" x14ac:dyDescent="0.2">
      <c r="A953" s="126"/>
      <c r="B953" s="197"/>
      <c r="F953" s="127"/>
      <c r="G953" s="203"/>
      <c r="H953" s="128"/>
      <c r="I953" s="129"/>
      <c r="J953" s="128"/>
      <c r="K953" s="130"/>
      <c r="L953" s="130"/>
      <c r="M953" s="131"/>
      <c r="N953" s="131"/>
      <c r="O953" s="131"/>
      <c r="P953" s="131"/>
      <c r="Q953" s="131"/>
      <c r="R953" s="132"/>
      <c r="S953" s="133"/>
      <c r="T953" s="133"/>
      <c r="U953" s="134"/>
      <c r="V953" s="134"/>
      <c r="W953" s="135"/>
      <c r="X953" s="136"/>
      <c r="Y953" s="137"/>
    </row>
    <row r="954" spans="1:25" x14ac:dyDescent="0.2">
      <c r="A954" s="126"/>
      <c r="B954" s="197"/>
      <c r="F954" s="127"/>
      <c r="G954" s="203"/>
      <c r="H954" s="128"/>
      <c r="I954" s="129"/>
      <c r="J954" s="128"/>
      <c r="K954" s="130"/>
      <c r="L954" s="130"/>
      <c r="M954" s="131"/>
      <c r="N954" s="131"/>
      <c r="O954" s="131"/>
      <c r="P954" s="131"/>
      <c r="Q954" s="131"/>
      <c r="R954" s="132"/>
      <c r="S954" s="133"/>
      <c r="T954" s="133"/>
      <c r="U954" s="134"/>
      <c r="V954" s="134"/>
      <c r="W954" s="135"/>
      <c r="X954" s="136"/>
      <c r="Y954" s="137"/>
    </row>
    <row r="955" spans="1:25" x14ac:dyDescent="0.2">
      <c r="A955" s="126"/>
      <c r="B955" s="197"/>
      <c r="F955" s="127"/>
      <c r="G955" s="203"/>
      <c r="H955" s="128"/>
      <c r="I955" s="129"/>
      <c r="J955" s="128"/>
      <c r="K955" s="130"/>
      <c r="L955" s="130"/>
      <c r="M955" s="131"/>
      <c r="N955" s="131"/>
      <c r="O955" s="131"/>
      <c r="P955" s="131"/>
      <c r="Q955" s="131"/>
      <c r="R955" s="132"/>
      <c r="S955" s="133"/>
      <c r="T955" s="133"/>
      <c r="U955" s="134"/>
      <c r="V955" s="134"/>
      <c r="W955" s="135"/>
      <c r="X955" s="136"/>
      <c r="Y955" s="137"/>
    </row>
    <row r="956" spans="1:25" x14ac:dyDescent="0.2">
      <c r="A956" s="126"/>
      <c r="B956" s="197"/>
      <c r="F956" s="127"/>
      <c r="G956" s="203"/>
      <c r="H956" s="128"/>
      <c r="I956" s="129"/>
      <c r="J956" s="128"/>
      <c r="K956" s="130"/>
      <c r="L956" s="130"/>
      <c r="M956" s="131"/>
      <c r="N956" s="131"/>
      <c r="O956" s="131"/>
      <c r="P956" s="131"/>
      <c r="Q956" s="131"/>
      <c r="R956" s="132"/>
      <c r="S956" s="133"/>
      <c r="T956" s="133"/>
      <c r="U956" s="134"/>
      <c r="V956" s="134"/>
      <c r="W956" s="135"/>
      <c r="X956" s="136"/>
      <c r="Y956" s="137"/>
    </row>
    <row r="957" spans="1:25" x14ac:dyDescent="0.2">
      <c r="A957" s="126"/>
      <c r="B957" s="197"/>
      <c r="F957" s="127"/>
      <c r="G957" s="203"/>
      <c r="H957" s="128"/>
      <c r="I957" s="129"/>
      <c r="J957" s="128"/>
      <c r="K957" s="130"/>
      <c r="L957" s="130"/>
      <c r="M957" s="131"/>
      <c r="N957" s="131"/>
      <c r="O957" s="131"/>
      <c r="P957" s="131"/>
      <c r="Q957" s="131"/>
      <c r="R957" s="132"/>
      <c r="S957" s="133"/>
      <c r="T957" s="133"/>
      <c r="U957" s="134"/>
      <c r="V957" s="134"/>
      <c r="W957" s="135"/>
      <c r="X957" s="136"/>
      <c r="Y957" s="137"/>
    </row>
    <row r="958" spans="1:25" x14ac:dyDescent="0.2">
      <c r="A958" s="126"/>
      <c r="B958" s="197"/>
      <c r="F958" s="127"/>
      <c r="G958" s="203"/>
      <c r="H958" s="128"/>
      <c r="I958" s="129"/>
      <c r="J958" s="128"/>
      <c r="K958" s="130"/>
      <c r="L958" s="130"/>
      <c r="M958" s="131"/>
      <c r="N958" s="131"/>
      <c r="O958" s="131"/>
      <c r="P958" s="131"/>
      <c r="Q958" s="131"/>
      <c r="R958" s="132"/>
      <c r="S958" s="133"/>
      <c r="T958" s="133"/>
      <c r="U958" s="134"/>
      <c r="V958" s="134"/>
      <c r="W958" s="135"/>
      <c r="X958" s="136"/>
      <c r="Y958" s="137"/>
    </row>
    <row r="959" spans="1:25" x14ac:dyDescent="0.2">
      <c r="A959" s="126"/>
      <c r="B959" s="197"/>
      <c r="F959" s="127"/>
      <c r="G959" s="203"/>
      <c r="H959" s="128"/>
      <c r="I959" s="129"/>
      <c r="J959" s="128"/>
      <c r="K959" s="130"/>
      <c r="L959" s="130"/>
      <c r="M959" s="131"/>
      <c r="N959" s="131"/>
      <c r="O959" s="131"/>
      <c r="P959" s="131"/>
      <c r="Q959" s="131"/>
      <c r="R959" s="132"/>
      <c r="S959" s="133"/>
      <c r="T959" s="133"/>
      <c r="U959" s="134"/>
      <c r="V959" s="134"/>
      <c r="W959" s="135"/>
      <c r="X959" s="136"/>
      <c r="Y959" s="137"/>
    </row>
    <row r="960" spans="1:25" x14ac:dyDescent="0.2">
      <c r="A960" s="126"/>
      <c r="B960" s="197"/>
      <c r="F960" s="127"/>
      <c r="G960" s="203"/>
      <c r="H960" s="128"/>
      <c r="I960" s="129"/>
      <c r="J960" s="128"/>
      <c r="K960" s="130"/>
      <c r="L960" s="130"/>
      <c r="M960" s="131"/>
      <c r="N960" s="131"/>
      <c r="O960" s="131"/>
      <c r="P960" s="131"/>
      <c r="Q960" s="131"/>
      <c r="R960" s="132"/>
      <c r="S960" s="133"/>
      <c r="T960" s="133"/>
      <c r="U960" s="134"/>
      <c r="V960" s="134"/>
      <c r="W960" s="135"/>
      <c r="X960" s="136"/>
      <c r="Y960" s="137"/>
    </row>
    <row r="961" spans="1:25" x14ac:dyDescent="0.2">
      <c r="A961" s="126"/>
      <c r="B961" s="197"/>
      <c r="F961" s="127"/>
      <c r="G961" s="203"/>
      <c r="H961" s="128"/>
      <c r="I961" s="129"/>
      <c r="J961" s="128"/>
      <c r="K961" s="130"/>
      <c r="L961" s="130"/>
      <c r="M961" s="131"/>
      <c r="N961" s="131"/>
      <c r="O961" s="131"/>
      <c r="P961" s="131"/>
      <c r="Q961" s="131"/>
      <c r="R961" s="132"/>
      <c r="S961" s="133"/>
      <c r="T961" s="133"/>
      <c r="U961" s="134"/>
      <c r="V961" s="134"/>
      <c r="W961" s="135"/>
      <c r="X961" s="136"/>
      <c r="Y961" s="137"/>
    </row>
    <row r="962" spans="1:25" x14ac:dyDescent="0.2">
      <c r="A962" s="126"/>
      <c r="B962" s="197"/>
      <c r="F962" s="127"/>
      <c r="G962" s="203"/>
      <c r="H962" s="128"/>
      <c r="I962" s="129"/>
      <c r="J962" s="128"/>
      <c r="K962" s="130"/>
      <c r="L962" s="130"/>
      <c r="M962" s="131"/>
      <c r="N962" s="131"/>
      <c r="O962" s="131"/>
      <c r="P962" s="131"/>
      <c r="Q962" s="131"/>
      <c r="R962" s="132"/>
      <c r="S962" s="133"/>
      <c r="T962" s="133"/>
      <c r="U962" s="134"/>
      <c r="V962" s="134"/>
      <c r="W962" s="135"/>
      <c r="X962" s="136"/>
      <c r="Y962" s="137"/>
    </row>
    <row r="963" spans="1:25" x14ac:dyDescent="0.2">
      <c r="A963" s="126"/>
      <c r="B963" s="197"/>
      <c r="F963" s="127"/>
      <c r="G963" s="203"/>
      <c r="H963" s="128"/>
      <c r="I963" s="129"/>
      <c r="J963" s="128"/>
      <c r="K963" s="130"/>
      <c r="L963" s="130"/>
      <c r="M963" s="131"/>
      <c r="N963" s="131"/>
      <c r="O963" s="131"/>
      <c r="P963" s="131"/>
      <c r="Q963" s="131"/>
      <c r="R963" s="132"/>
      <c r="S963" s="133"/>
      <c r="T963" s="133"/>
      <c r="U963" s="134"/>
      <c r="V963" s="134"/>
      <c r="W963" s="135"/>
      <c r="X963" s="136"/>
      <c r="Y963" s="137"/>
    </row>
    <row r="964" spans="1:25" x14ac:dyDescent="0.2">
      <c r="A964" s="126"/>
      <c r="B964" s="197"/>
      <c r="F964" s="127"/>
      <c r="G964" s="203"/>
      <c r="H964" s="128"/>
      <c r="I964" s="129"/>
      <c r="J964" s="128"/>
      <c r="K964" s="130"/>
      <c r="L964" s="130"/>
      <c r="M964" s="131"/>
      <c r="N964" s="131"/>
      <c r="O964" s="131"/>
      <c r="P964" s="131"/>
      <c r="Q964" s="131"/>
      <c r="R964" s="132"/>
      <c r="S964" s="133"/>
      <c r="T964" s="133"/>
      <c r="U964" s="134"/>
      <c r="V964" s="134"/>
      <c r="W964" s="135"/>
      <c r="X964" s="136"/>
      <c r="Y964" s="137"/>
    </row>
    <row r="965" spans="1:25" x14ac:dyDescent="0.2">
      <c r="A965" s="126"/>
      <c r="B965" s="197"/>
      <c r="F965" s="127"/>
      <c r="G965" s="203"/>
      <c r="H965" s="128"/>
      <c r="I965" s="129"/>
      <c r="J965" s="128"/>
      <c r="K965" s="130"/>
      <c r="L965" s="130"/>
      <c r="M965" s="131"/>
      <c r="N965" s="131"/>
      <c r="O965" s="131"/>
      <c r="P965" s="131"/>
      <c r="Q965" s="131"/>
      <c r="R965" s="132"/>
      <c r="S965" s="133"/>
      <c r="T965" s="133"/>
      <c r="U965" s="134"/>
      <c r="V965" s="134"/>
      <c r="W965" s="135"/>
      <c r="X965" s="136"/>
      <c r="Y965" s="137"/>
    </row>
    <row r="966" spans="1:25" x14ac:dyDescent="0.2">
      <c r="A966" s="126"/>
      <c r="B966" s="197"/>
      <c r="F966" s="127"/>
      <c r="G966" s="203"/>
      <c r="H966" s="128"/>
      <c r="I966" s="129"/>
      <c r="J966" s="128"/>
      <c r="K966" s="130"/>
      <c r="L966" s="130"/>
      <c r="M966" s="131"/>
      <c r="N966" s="131"/>
      <c r="O966" s="131"/>
      <c r="P966" s="131"/>
      <c r="Q966" s="131"/>
      <c r="R966" s="132"/>
      <c r="S966" s="133"/>
      <c r="T966" s="133"/>
      <c r="U966" s="134"/>
      <c r="V966" s="134"/>
      <c r="W966" s="135"/>
      <c r="X966" s="136"/>
      <c r="Y966" s="137"/>
    </row>
    <row r="967" spans="1:25" x14ac:dyDescent="0.2">
      <c r="A967" s="126"/>
      <c r="B967" s="197"/>
      <c r="F967" s="127"/>
      <c r="G967" s="203"/>
      <c r="H967" s="128"/>
      <c r="I967" s="129"/>
      <c r="J967" s="128"/>
      <c r="K967" s="130"/>
      <c r="L967" s="130"/>
      <c r="M967" s="131"/>
      <c r="N967" s="131"/>
      <c r="O967" s="131"/>
      <c r="P967" s="131"/>
      <c r="Q967" s="131"/>
      <c r="R967" s="132"/>
      <c r="S967" s="133"/>
      <c r="T967" s="133"/>
      <c r="U967" s="134"/>
      <c r="V967" s="134"/>
      <c r="W967" s="135"/>
      <c r="X967" s="136"/>
      <c r="Y967" s="137"/>
    </row>
    <row r="968" spans="1:25" x14ac:dyDescent="0.2">
      <c r="A968" s="126"/>
      <c r="B968" s="197"/>
      <c r="F968" s="127"/>
      <c r="G968" s="203"/>
      <c r="H968" s="128"/>
      <c r="I968" s="129"/>
      <c r="J968" s="128"/>
      <c r="K968" s="130"/>
      <c r="L968" s="130"/>
      <c r="M968" s="131"/>
      <c r="N968" s="131"/>
      <c r="O968" s="131"/>
      <c r="P968" s="131"/>
      <c r="Q968" s="131"/>
      <c r="R968" s="132"/>
      <c r="S968" s="133"/>
      <c r="T968" s="133"/>
      <c r="U968" s="134"/>
      <c r="V968" s="134"/>
      <c r="W968" s="135"/>
      <c r="X968" s="136"/>
      <c r="Y968" s="137"/>
    </row>
    <row r="969" spans="1:25" x14ac:dyDescent="0.2">
      <c r="A969" s="126"/>
      <c r="B969" s="197"/>
      <c r="F969" s="127"/>
      <c r="G969" s="203"/>
      <c r="H969" s="128"/>
      <c r="I969" s="129"/>
      <c r="J969" s="128"/>
      <c r="K969" s="130"/>
      <c r="L969" s="130"/>
      <c r="M969" s="131"/>
      <c r="N969" s="131"/>
      <c r="O969" s="131"/>
      <c r="P969" s="131"/>
      <c r="Q969" s="131"/>
      <c r="R969" s="132"/>
      <c r="S969" s="133"/>
      <c r="T969" s="133"/>
      <c r="U969" s="134"/>
      <c r="V969" s="134"/>
      <c r="W969" s="135"/>
      <c r="X969" s="136"/>
      <c r="Y969" s="137"/>
    </row>
    <row r="970" spans="1:25" x14ac:dyDescent="0.2">
      <c r="A970" s="126"/>
      <c r="B970" s="197"/>
      <c r="F970" s="127"/>
      <c r="G970" s="203"/>
      <c r="H970" s="128"/>
      <c r="I970" s="129"/>
      <c r="J970" s="128"/>
      <c r="K970" s="130"/>
      <c r="L970" s="130"/>
      <c r="M970" s="131"/>
      <c r="N970" s="131"/>
      <c r="O970" s="131"/>
      <c r="P970" s="131"/>
      <c r="Q970" s="131"/>
      <c r="R970" s="132"/>
      <c r="S970" s="133"/>
      <c r="T970" s="133"/>
      <c r="U970" s="134"/>
      <c r="V970" s="134"/>
      <c r="W970" s="135"/>
      <c r="X970" s="136"/>
      <c r="Y970" s="137"/>
    </row>
    <row r="971" spans="1:25" x14ac:dyDescent="0.2">
      <c r="A971" s="126"/>
      <c r="B971" s="197"/>
      <c r="F971" s="127"/>
      <c r="G971" s="203"/>
      <c r="H971" s="128"/>
      <c r="I971" s="129"/>
      <c r="J971" s="128"/>
      <c r="K971" s="130"/>
      <c r="L971" s="130"/>
      <c r="M971" s="131"/>
      <c r="N971" s="131"/>
      <c r="O971" s="131"/>
      <c r="P971" s="131"/>
      <c r="Q971" s="131"/>
      <c r="R971" s="132"/>
      <c r="S971" s="133"/>
      <c r="T971" s="133"/>
      <c r="U971" s="134"/>
      <c r="V971" s="134"/>
      <c r="W971" s="135"/>
      <c r="X971" s="136"/>
      <c r="Y971" s="137"/>
    </row>
    <row r="972" spans="1:25" x14ac:dyDescent="0.2">
      <c r="A972" s="126"/>
      <c r="B972" s="197"/>
      <c r="F972" s="127"/>
      <c r="G972" s="203"/>
      <c r="H972" s="128"/>
      <c r="I972" s="129"/>
      <c r="J972" s="128"/>
      <c r="K972" s="130"/>
      <c r="L972" s="130"/>
      <c r="M972" s="131"/>
      <c r="N972" s="131"/>
      <c r="O972" s="131"/>
      <c r="P972" s="131"/>
      <c r="Q972" s="131"/>
      <c r="R972" s="132"/>
      <c r="S972" s="133"/>
      <c r="T972" s="133"/>
      <c r="U972" s="134"/>
      <c r="V972" s="134"/>
      <c r="W972" s="135"/>
      <c r="X972" s="136"/>
      <c r="Y972" s="137"/>
    </row>
    <row r="973" spans="1:25" x14ac:dyDescent="0.2">
      <c r="A973" s="126"/>
      <c r="B973" s="197"/>
      <c r="F973" s="127"/>
      <c r="G973" s="203"/>
      <c r="H973" s="128"/>
      <c r="I973" s="129"/>
      <c r="J973" s="128"/>
      <c r="K973" s="130"/>
      <c r="L973" s="130"/>
      <c r="M973" s="131"/>
      <c r="N973" s="131"/>
      <c r="O973" s="131"/>
      <c r="P973" s="131"/>
      <c r="Q973" s="131"/>
      <c r="R973" s="132"/>
      <c r="S973" s="133"/>
      <c r="T973" s="133"/>
      <c r="U973" s="134"/>
      <c r="V973" s="134"/>
      <c r="W973" s="135"/>
      <c r="X973" s="136"/>
      <c r="Y973" s="137"/>
    </row>
    <row r="974" spans="1:25" x14ac:dyDescent="0.2">
      <c r="A974" s="126"/>
      <c r="B974" s="197"/>
      <c r="F974" s="127"/>
      <c r="G974" s="203"/>
      <c r="H974" s="128"/>
      <c r="I974" s="129"/>
      <c r="J974" s="128"/>
      <c r="K974" s="130"/>
      <c r="L974" s="130"/>
      <c r="M974" s="131"/>
      <c r="N974" s="131"/>
      <c r="O974" s="131"/>
      <c r="P974" s="131"/>
      <c r="Q974" s="131"/>
      <c r="R974" s="132"/>
      <c r="S974" s="133"/>
      <c r="T974" s="133"/>
      <c r="U974" s="134"/>
      <c r="V974" s="134"/>
      <c r="W974" s="135"/>
      <c r="X974" s="136"/>
      <c r="Y974" s="137"/>
    </row>
    <row r="975" spans="1:25" x14ac:dyDescent="0.2">
      <c r="A975" s="126"/>
      <c r="B975" s="197"/>
      <c r="F975" s="127"/>
      <c r="G975" s="203"/>
      <c r="H975" s="128"/>
      <c r="I975" s="129"/>
      <c r="J975" s="128"/>
      <c r="K975" s="130"/>
      <c r="L975" s="130"/>
      <c r="M975" s="131"/>
      <c r="N975" s="131"/>
      <c r="O975" s="131"/>
      <c r="P975" s="131"/>
      <c r="Q975" s="131"/>
      <c r="R975" s="132"/>
      <c r="S975" s="133"/>
      <c r="T975" s="133"/>
      <c r="U975" s="134"/>
      <c r="V975" s="134"/>
      <c r="W975" s="135"/>
      <c r="X975" s="136"/>
      <c r="Y975" s="137"/>
    </row>
    <row r="976" spans="1:25" x14ac:dyDescent="0.2">
      <c r="A976" s="126"/>
      <c r="B976" s="197"/>
      <c r="F976" s="127"/>
      <c r="G976" s="203"/>
      <c r="H976" s="128"/>
      <c r="I976" s="129"/>
      <c r="J976" s="128"/>
      <c r="K976" s="130"/>
      <c r="L976" s="130"/>
      <c r="M976" s="131"/>
      <c r="N976" s="131"/>
      <c r="O976" s="131"/>
      <c r="P976" s="131"/>
      <c r="Q976" s="131"/>
      <c r="R976" s="132"/>
      <c r="S976" s="133"/>
      <c r="T976" s="133"/>
      <c r="U976" s="134"/>
      <c r="V976" s="134"/>
      <c r="W976" s="135"/>
      <c r="X976" s="136"/>
      <c r="Y976" s="137"/>
    </row>
    <row r="977" spans="1:25" x14ac:dyDescent="0.2">
      <c r="A977" s="126"/>
      <c r="B977" s="197"/>
      <c r="F977" s="127"/>
      <c r="G977" s="203"/>
      <c r="H977" s="128"/>
      <c r="I977" s="129"/>
      <c r="J977" s="128"/>
      <c r="K977" s="130"/>
      <c r="L977" s="130"/>
      <c r="M977" s="131"/>
      <c r="N977" s="131"/>
      <c r="O977" s="131"/>
      <c r="P977" s="131"/>
      <c r="Q977" s="131"/>
      <c r="R977" s="132"/>
      <c r="S977" s="133"/>
      <c r="T977" s="133"/>
      <c r="U977" s="134"/>
      <c r="V977" s="134"/>
      <c r="W977" s="135"/>
      <c r="X977" s="136"/>
      <c r="Y977" s="137"/>
    </row>
    <row r="978" spans="1:25" x14ac:dyDescent="0.2">
      <c r="A978" s="126"/>
      <c r="B978" s="197"/>
      <c r="F978" s="127"/>
      <c r="G978" s="203"/>
      <c r="H978" s="128"/>
      <c r="I978" s="129"/>
      <c r="J978" s="128"/>
      <c r="K978" s="130"/>
      <c r="L978" s="130"/>
      <c r="M978" s="131"/>
      <c r="N978" s="131"/>
      <c r="O978" s="131"/>
      <c r="P978" s="131"/>
      <c r="Q978" s="131"/>
      <c r="R978" s="132"/>
      <c r="S978" s="133"/>
      <c r="T978" s="133"/>
      <c r="U978" s="134"/>
      <c r="V978" s="134"/>
      <c r="W978" s="135"/>
      <c r="X978" s="136"/>
      <c r="Y978" s="137"/>
    </row>
    <row r="979" spans="1:25" x14ac:dyDescent="0.2">
      <c r="A979" s="126"/>
      <c r="B979" s="197"/>
      <c r="F979" s="127"/>
      <c r="G979" s="203"/>
      <c r="H979" s="128"/>
      <c r="I979" s="129"/>
      <c r="J979" s="128"/>
      <c r="K979" s="130"/>
      <c r="L979" s="130"/>
      <c r="M979" s="131"/>
      <c r="N979" s="131"/>
      <c r="O979" s="131"/>
      <c r="P979" s="131"/>
      <c r="Q979" s="131"/>
      <c r="R979" s="132"/>
      <c r="S979" s="133"/>
      <c r="T979" s="133"/>
      <c r="U979" s="134"/>
      <c r="V979" s="134"/>
      <c r="W979" s="135"/>
      <c r="X979" s="136"/>
      <c r="Y979" s="137"/>
    </row>
    <row r="980" spans="1:25" x14ac:dyDescent="0.2">
      <c r="A980" s="126"/>
      <c r="B980" s="197"/>
      <c r="F980" s="127"/>
      <c r="G980" s="203"/>
      <c r="H980" s="128"/>
      <c r="I980" s="129"/>
      <c r="J980" s="128"/>
      <c r="K980" s="130"/>
      <c r="L980" s="130"/>
      <c r="M980" s="131"/>
      <c r="N980" s="131"/>
      <c r="O980" s="131"/>
      <c r="P980" s="131"/>
      <c r="Q980" s="131"/>
      <c r="R980" s="132"/>
      <c r="S980" s="133"/>
      <c r="T980" s="133"/>
      <c r="U980" s="134"/>
      <c r="V980" s="134"/>
      <c r="W980" s="135"/>
      <c r="X980" s="136"/>
      <c r="Y980" s="137"/>
    </row>
    <row r="981" spans="1:25" x14ac:dyDescent="0.2">
      <c r="A981" s="126"/>
      <c r="B981" s="197"/>
      <c r="F981" s="127"/>
      <c r="G981" s="203"/>
      <c r="H981" s="128"/>
      <c r="I981" s="129"/>
      <c r="J981" s="128"/>
      <c r="K981" s="130"/>
      <c r="L981" s="130"/>
      <c r="M981" s="131"/>
      <c r="N981" s="131"/>
      <c r="O981" s="131"/>
      <c r="P981" s="131"/>
      <c r="Q981" s="131"/>
      <c r="R981" s="132"/>
      <c r="S981" s="133"/>
      <c r="T981" s="133"/>
      <c r="U981" s="134"/>
      <c r="V981" s="134"/>
      <c r="W981" s="135"/>
      <c r="X981" s="136"/>
      <c r="Y981" s="137"/>
    </row>
    <row r="982" spans="1:25" x14ac:dyDescent="0.2">
      <c r="A982" s="126"/>
      <c r="B982" s="197"/>
      <c r="F982" s="127"/>
      <c r="G982" s="203"/>
      <c r="H982" s="128"/>
      <c r="I982" s="129"/>
      <c r="J982" s="128"/>
      <c r="K982" s="130"/>
      <c r="L982" s="130"/>
      <c r="M982" s="131"/>
      <c r="N982" s="131"/>
      <c r="O982" s="131"/>
      <c r="P982" s="131"/>
      <c r="Q982" s="131"/>
      <c r="R982" s="132"/>
      <c r="S982" s="133"/>
      <c r="T982" s="133"/>
      <c r="U982" s="134"/>
      <c r="V982" s="134"/>
      <c r="W982" s="135"/>
      <c r="X982" s="136"/>
      <c r="Y982" s="137"/>
    </row>
    <row r="983" spans="1:25" x14ac:dyDescent="0.2">
      <c r="A983" s="126"/>
      <c r="B983" s="197"/>
      <c r="F983" s="127"/>
      <c r="G983" s="203"/>
      <c r="H983" s="128"/>
      <c r="I983" s="129"/>
      <c r="J983" s="128"/>
      <c r="K983" s="130"/>
      <c r="L983" s="130"/>
      <c r="M983" s="131"/>
      <c r="N983" s="131"/>
      <c r="O983" s="131"/>
      <c r="P983" s="131"/>
      <c r="Q983" s="131"/>
      <c r="R983" s="132"/>
      <c r="S983" s="133"/>
      <c r="T983" s="133"/>
      <c r="U983" s="134"/>
      <c r="V983" s="134"/>
      <c r="W983" s="135"/>
      <c r="X983" s="136"/>
      <c r="Y983" s="137"/>
    </row>
    <row r="984" spans="1:25" x14ac:dyDescent="0.2">
      <c r="A984" s="126"/>
      <c r="B984" s="197"/>
      <c r="F984" s="127"/>
      <c r="G984" s="203"/>
      <c r="H984" s="128"/>
      <c r="I984" s="129"/>
      <c r="J984" s="128"/>
      <c r="K984" s="130"/>
      <c r="L984" s="130"/>
      <c r="M984" s="131"/>
      <c r="N984" s="131"/>
      <c r="O984" s="131"/>
      <c r="P984" s="131"/>
      <c r="Q984" s="131"/>
      <c r="R984" s="132"/>
      <c r="S984" s="133"/>
      <c r="T984" s="133"/>
      <c r="U984" s="134"/>
      <c r="V984" s="134"/>
      <c r="W984" s="135"/>
      <c r="X984" s="136"/>
      <c r="Y984" s="137"/>
    </row>
    <row r="985" spans="1:25" x14ac:dyDescent="0.2">
      <c r="A985" s="126"/>
      <c r="B985" s="197"/>
      <c r="F985" s="127"/>
      <c r="G985" s="203"/>
      <c r="H985" s="128"/>
      <c r="I985" s="129"/>
      <c r="J985" s="128"/>
      <c r="K985" s="130"/>
      <c r="L985" s="130"/>
      <c r="M985" s="131"/>
      <c r="N985" s="131"/>
      <c r="O985" s="131"/>
      <c r="P985" s="131"/>
      <c r="Q985" s="131"/>
      <c r="R985" s="132"/>
      <c r="S985" s="133"/>
      <c r="T985" s="133"/>
      <c r="U985" s="134"/>
      <c r="V985" s="134"/>
      <c r="W985" s="135"/>
      <c r="X985" s="136"/>
      <c r="Y985" s="137"/>
    </row>
    <row r="986" spans="1:25" x14ac:dyDescent="0.2">
      <c r="A986" s="126"/>
      <c r="B986" s="197"/>
      <c r="F986" s="127"/>
      <c r="G986" s="203"/>
      <c r="H986" s="128"/>
      <c r="I986" s="129"/>
      <c r="J986" s="128"/>
      <c r="K986" s="130"/>
      <c r="L986" s="130"/>
      <c r="M986" s="131"/>
      <c r="N986" s="131"/>
      <c r="O986" s="131"/>
      <c r="P986" s="131"/>
      <c r="Q986" s="131"/>
      <c r="R986" s="132"/>
      <c r="S986" s="133"/>
      <c r="T986" s="133"/>
      <c r="U986" s="134"/>
      <c r="V986" s="134"/>
      <c r="W986" s="135"/>
      <c r="X986" s="136"/>
      <c r="Y986" s="137"/>
    </row>
    <row r="987" spans="1:25" x14ac:dyDescent="0.2">
      <c r="A987" s="126"/>
      <c r="B987" s="197"/>
      <c r="F987" s="127"/>
      <c r="G987" s="203"/>
      <c r="H987" s="128"/>
      <c r="I987" s="129"/>
      <c r="J987" s="128"/>
      <c r="K987" s="130"/>
      <c r="L987" s="130"/>
      <c r="M987" s="131"/>
      <c r="N987" s="131"/>
      <c r="O987" s="131"/>
      <c r="P987" s="131"/>
      <c r="Q987" s="131"/>
      <c r="R987" s="132"/>
      <c r="S987" s="133"/>
      <c r="T987" s="133"/>
      <c r="U987" s="134"/>
      <c r="V987" s="134"/>
      <c r="W987" s="135"/>
      <c r="X987" s="136"/>
      <c r="Y987" s="137"/>
    </row>
    <row r="988" spans="1:25" x14ac:dyDescent="0.2">
      <c r="A988" s="126"/>
      <c r="B988" s="197"/>
      <c r="F988" s="127"/>
      <c r="G988" s="203"/>
      <c r="H988" s="128"/>
      <c r="I988" s="129"/>
      <c r="J988" s="128"/>
      <c r="K988" s="130"/>
      <c r="L988" s="130"/>
      <c r="M988" s="131"/>
      <c r="N988" s="131"/>
      <c r="O988" s="131"/>
      <c r="P988" s="131"/>
      <c r="Q988" s="131"/>
      <c r="R988" s="132"/>
      <c r="S988" s="133"/>
      <c r="T988" s="133"/>
      <c r="U988" s="134"/>
      <c r="V988" s="134"/>
      <c r="W988" s="135"/>
      <c r="X988" s="136"/>
      <c r="Y988" s="137"/>
    </row>
    <row r="989" spans="1:25" x14ac:dyDescent="0.2">
      <c r="A989" s="126"/>
      <c r="B989" s="197"/>
      <c r="F989" s="127"/>
      <c r="G989" s="203"/>
      <c r="H989" s="128"/>
      <c r="I989" s="129"/>
      <c r="J989" s="128"/>
      <c r="K989" s="130"/>
      <c r="L989" s="130"/>
      <c r="M989" s="131"/>
      <c r="N989" s="131"/>
      <c r="O989" s="131"/>
      <c r="P989" s="131"/>
      <c r="Q989" s="131"/>
      <c r="R989" s="132"/>
      <c r="S989" s="133"/>
      <c r="T989" s="133"/>
      <c r="U989" s="134"/>
      <c r="V989" s="134"/>
      <c r="W989" s="135"/>
      <c r="X989" s="136"/>
      <c r="Y989" s="137"/>
    </row>
    <row r="990" spans="1:25" x14ac:dyDescent="0.2">
      <c r="A990" s="126"/>
      <c r="B990" s="197"/>
      <c r="F990" s="127"/>
      <c r="G990" s="203"/>
      <c r="H990" s="128"/>
      <c r="I990" s="129"/>
      <c r="J990" s="128"/>
      <c r="K990" s="130"/>
      <c r="L990" s="130"/>
      <c r="M990" s="131"/>
      <c r="N990" s="131"/>
      <c r="O990" s="131"/>
      <c r="P990" s="131"/>
      <c r="Q990" s="131"/>
      <c r="R990" s="132"/>
      <c r="S990" s="133"/>
      <c r="T990" s="133"/>
      <c r="U990" s="134"/>
      <c r="V990" s="134"/>
      <c r="W990" s="135"/>
      <c r="X990" s="136"/>
      <c r="Y990" s="137"/>
    </row>
    <row r="991" spans="1:25" x14ac:dyDescent="0.2">
      <c r="A991" s="126"/>
      <c r="B991" s="197"/>
      <c r="F991" s="127"/>
      <c r="G991" s="203"/>
      <c r="H991" s="128"/>
      <c r="I991" s="129"/>
      <c r="J991" s="128"/>
      <c r="K991" s="130"/>
      <c r="L991" s="130"/>
      <c r="M991" s="131"/>
      <c r="N991" s="131"/>
      <c r="O991" s="131"/>
      <c r="P991" s="131"/>
      <c r="Q991" s="131"/>
      <c r="R991" s="132"/>
      <c r="S991" s="133"/>
      <c r="T991" s="133"/>
      <c r="U991" s="134"/>
      <c r="V991" s="134"/>
      <c r="W991" s="135"/>
      <c r="X991" s="136"/>
      <c r="Y991" s="137"/>
    </row>
    <row r="992" spans="1:25" x14ac:dyDescent="0.2">
      <c r="A992" s="126"/>
      <c r="B992" s="197"/>
      <c r="F992" s="127"/>
      <c r="G992" s="203"/>
      <c r="H992" s="128"/>
      <c r="I992" s="129"/>
      <c r="J992" s="128"/>
      <c r="K992" s="130"/>
      <c r="L992" s="130"/>
      <c r="M992" s="131"/>
      <c r="N992" s="131"/>
      <c r="O992" s="131"/>
      <c r="P992" s="131"/>
      <c r="Q992" s="131"/>
      <c r="R992" s="132"/>
      <c r="S992" s="133"/>
      <c r="T992" s="133"/>
      <c r="U992" s="134"/>
      <c r="V992" s="134"/>
      <c r="W992" s="135"/>
      <c r="X992" s="136"/>
      <c r="Y992" s="137"/>
    </row>
    <row r="993" spans="1:25" x14ac:dyDescent="0.2">
      <c r="A993" s="126"/>
      <c r="B993" s="197"/>
      <c r="F993" s="127"/>
      <c r="G993" s="203"/>
      <c r="H993" s="128"/>
      <c r="I993" s="129"/>
      <c r="J993" s="128"/>
      <c r="K993" s="130"/>
      <c r="L993" s="130"/>
      <c r="M993" s="131"/>
      <c r="N993" s="131"/>
      <c r="O993" s="131"/>
      <c r="P993" s="131"/>
      <c r="Q993" s="131"/>
      <c r="R993" s="132"/>
      <c r="S993" s="133"/>
      <c r="T993" s="133"/>
      <c r="U993" s="134"/>
      <c r="V993" s="134"/>
      <c r="W993" s="135"/>
      <c r="X993" s="136"/>
      <c r="Y993" s="137"/>
    </row>
    <row r="994" spans="1:25" x14ac:dyDescent="0.2">
      <c r="A994" s="126"/>
      <c r="B994" s="197"/>
      <c r="F994" s="127"/>
      <c r="G994" s="203"/>
      <c r="H994" s="128"/>
      <c r="I994" s="129"/>
      <c r="J994" s="128"/>
      <c r="K994" s="130"/>
      <c r="L994" s="130"/>
      <c r="M994" s="131"/>
      <c r="N994" s="131"/>
      <c r="O994" s="131"/>
      <c r="P994" s="131"/>
      <c r="Q994" s="131"/>
      <c r="R994" s="132"/>
      <c r="S994" s="133"/>
      <c r="T994" s="133"/>
      <c r="U994" s="134"/>
      <c r="V994" s="134"/>
      <c r="W994" s="135"/>
      <c r="X994" s="136"/>
      <c r="Y994" s="137"/>
    </row>
    <row r="995" spans="1:25" x14ac:dyDescent="0.2">
      <c r="A995" s="126"/>
      <c r="B995" s="197"/>
      <c r="F995" s="127"/>
      <c r="G995" s="203"/>
      <c r="H995" s="128"/>
      <c r="I995" s="129"/>
      <c r="J995" s="128"/>
      <c r="K995" s="130"/>
      <c r="L995" s="130"/>
      <c r="M995" s="131"/>
      <c r="N995" s="131"/>
      <c r="O995" s="131"/>
      <c r="P995" s="131"/>
      <c r="Q995" s="131"/>
      <c r="R995" s="132"/>
      <c r="S995" s="133"/>
      <c r="T995" s="133"/>
      <c r="U995" s="134"/>
      <c r="V995" s="134"/>
      <c r="W995" s="135"/>
      <c r="X995" s="136"/>
      <c r="Y995" s="137"/>
    </row>
    <row r="996" spans="1:25" x14ac:dyDescent="0.2">
      <c r="A996" s="126"/>
      <c r="B996" s="197"/>
      <c r="F996" s="127"/>
      <c r="G996" s="203"/>
      <c r="H996" s="128"/>
      <c r="I996" s="129"/>
      <c r="J996" s="128"/>
      <c r="K996" s="130"/>
      <c r="L996" s="130"/>
      <c r="M996" s="131"/>
      <c r="N996" s="131"/>
      <c r="O996" s="131"/>
      <c r="P996" s="131"/>
      <c r="Q996" s="131"/>
      <c r="R996" s="132"/>
      <c r="S996" s="133"/>
      <c r="T996" s="133"/>
      <c r="U996" s="134"/>
      <c r="V996" s="134"/>
      <c r="W996" s="135"/>
      <c r="X996" s="136"/>
      <c r="Y996" s="137"/>
    </row>
    <row r="997" spans="1:25" x14ac:dyDescent="0.2">
      <c r="A997" s="126"/>
      <c r="B997" s="197"/>
      <c r="F997" s="127"/>
      <c r="G997" s="203"/>
      <c r="H997" s="128"/>
      <c r="I997" s="129"/>
      <c r="J997" s="128"/>
      <c r="K997" s="130"/>
      <c r="L997" s="130"/>
      <c r="M997" s="131"/>
      <c r="N997" s="131"/>
      <c r="O997" s="131"/>
      <c r="P997" s="131"/>
      <c r="Q997" s="131"/>
      <c r="R997" s="132"/>
      <c r="S997" s="133"/>
      <c r="T997" s="133"/>
      <c r="U997" s="134"/>
      <c r="V997" s="134"/>
      <c r="W997" s="135"/>
      <c r="X997" s="136"/>
      <c r="Y997" s="137"/>
    </row>
    <row r="998" spans="1:25" x14ac:dyDescent="0.2">
      <c r="A998" s="126"/>
      <c r="B998" s="197"/>
      <c r="F998" s="127"/>
      <c r="G998" s="203"/>
      <c r="H998" s="128"/>
      <c r="I998" s="129"/>
      <c r="J998" s="128"/>
      <c r="K998" s="130"/>
      <c r="L998" s="130"/>
      <c r="M998" s="131"/>
      <c r="N998" s="131"/>
      <c r="O998" s="131"/>
      <c r="P998" s="131"/>
      <c r="Q998" s="131"/>
      <c r="R998" s="132"/>
      <c r="S998" s="133"/>
      <c r="T998" s="133"/>
      <c r="U998" s="134"/>
      <c r="V998" s="134"/>
      <c r="W998" s="135"/>
      <c r="X998" s="136"/>
      <c r="Y998" s="137"/>
    </row>
    <row r="999" spans="1:25" x14ac:dyDescent="0.2">
      <c r="A999" s="126"/>
      <c r="B999" s="197"/>
      <c r="F999" s="127"/>
      <c r="G999" s="203"/>
      <c r="H999" s="128"/>
      <c r="I999" s="129"/>
      <c r="J999" s="128"/>
      <c r="K999" s="130"/>
      <c r="L999" s="130"/>
      <c r="M999" s="131"/>
      <c r="N999" s="131"/>
      <c r="O999" s="131"/>
      <c r="P999" s="131"/>
      <c r="Q999" s="131"/>
      <c r="R999" s="132"/>
      <c r="S999" s="133"/>
      <c r="T999" s="133"/>
      <c r="U999" s="134"/>
      <c r="V999" s="134"/>
      <c r="W999" s="135"/>
      <c r="X999" s="136"/>
      <c r="Y999" s="137"/>
    </row>
    <row r="1000" spans="1:25" x14ac:dyDescent="0.2">
      <c r="A1000" s="126"/>
      <c r="B1000" s="197"/>
      <c r="F1000" s="127"/>
      <c r="G1000" s="203"/>
      <c r="H1000" s="128"/>
      <c r="I1000" s="129"/>
      <c r="J1000" s="128"/>
      <c r="K1000" s="130"/>
      <c r="L1000" s="130"/>
      <c r="M1000" s="131"/>
      <c r="N1000" s="131"/>
      <c r="O1000" s="131"/>
      <c r="P1000" s="131"/>
      <c r="Q1000" s="131"/>
      <c r="R1000" s="132"/>
      <c r="S1000" s="133"/>
      <c r="T1000" s="133"/>
      <c r="U1000" s="134"/>
      <c r="V1000" s="134"/>
      <c r="W1000" s="135"/>
      <c r="X1000" s="136"/>
      <c r="Y1000" s="137"/>
    </row>
    <row r="1001" spans="1:25" x14ac:dyDescent="0.2">
      <c r="A1001" s="126"/>
      <c r="B1001" s="197"/>
      <c r="F1001" s="127"/>
      <c r="G1001" s="203"/>
      <c r="H1001" s="128"/>
      <c r="I1001" s="129"/>
      <c r="J1001" s="128"/>
      <c r="K1001" s="130"/>
      <c r="L1001" s="130"/>
      <c r="M1001" s="131"/>
      <c r="N1001" s="131"/>
      <c r="O1001" s="131"/>
      <c r="P1001" s="131"/>
      <c r="Q1001" s="131"/>
      <c r="R1001" s="132"/>
      <c r="S1001" s="133"/>
      <c r="T1001" s="133"/>
      <c r="U1001" s="134"/>
      <c r="V1001" s="134"/>
      <c r="W1001" s="135"/>
      <c r="X1001" s="136"/>
      <c r="Y1001" s="137"/>
    </row>
    <row r="1002" spans="1:25" x14ac:dyDescent="0.2">
      <c r="A1002" s="126"/>
      <c r="B1002" s="197"/>
      <c r="F1002" s="127"/>
      <c r="G1002" s="203"/>
      <c r="H1002" s="128"/>
      <c r="I1002" s="129"/>
      <c r="J1002" s="128"/>
      <c r="K1002" s="130"/>
      <c r="L1002" s="130"/>
      <c r="M1002" s="131"/>
      <c r="N1002" s="131"/>
      <c r="O1002" s="131"/>
      <c r="P1002" s="131"/>
      <c r="Q1002" s="131"/>
      <c r="R1002" s="132"/>
      <c r="S1002" s="133"/>
      <c r="T1002" s="133"/>
      <c r="U1002" s="134"/>
      <c r="V1002" s="134"/>
      <c r="W1002" s="135"/>
      <c r="X1002" s="136"/>
      <c r="Y1002" s="137"/>
    </row>
    <row r="1003" spans="1:25" x14ac:dyDescent="0.2">
      <c r="A1003" s="126"/>
      <c r="B1003" s="197"/>
      <c r="F1003" s="127"/>
      <c r="G1003" s="203"/>
      <c r="H1003" s="128"/>
      <c r="I1003" s="129"/>
      <c r="J1003" s="128"/>
      <c r="K1003" s="130"/>
      <c r="L1003" s="130"/>
      <c r="M1003" s="131"/>
      <c r="N1003" s="131"/>
      <c r="O1003" s="131"/>
      <c r="P1003" s="131"/>
      <c r="Q1003" s="131"/>
      <c r="R1003" s="132"/>
      <c r="S1003" s="133"/>
      <c r="T1003" s="133"/>
      <c r="U1003" s="134"/>
      <c r="V1003" s="134"/>
      <c r="W1003" s="135"/>
      <c r="X1003" s="136"/>
      <c r="Y1003" s="137"/>
    </row>
    <row r="1004" spans="1:25" x14ac:dyDescent="0.2">
      <c r="A1004" s="126"/>
      <c r="B1004" s="197"/>
      <c r="F1004" s="127"/>
      <c r="G1004" s="203"/>
      <c r="H1004" s="128"/>
      <c r="I1004" s="129"/>
      <c r="J1004" s="128"/>
      <c r="K1004" s="130"/>
      <c r="L1004" s="130"/>
      <c r="M1004" s="131"/>
      <c r="N1004" s="131"/>
      <c r="O1004" s="131"/>
      <c r="P1004" s="131"/>
      <c r="Q1004" s="131"/>
      <c r="R1004" s="132"/>
      <c r="S1004" s="133"/>
      <c r="T1004" s="133"/>
      <c r="U1004" s="134"/>
      <c r="V1004" s="134"/>
      <c r="W1004" s="135"/>
      <c r="X1004" s="136"/>
      <c r="Y1004" s="137"/>
    </row>
    <row r="1005" spans="1:25" x14ac:dyDescent="0.2">
      <c r="A1005" s="126"/>
      <c r="B1005" s="197"/>
      <c r="F1005" s="127"/>
      <c r="G1005" s="203"/>
      <c r="H1005" s="128"/>
      <c r="I1005" s="129"/>
      <c r="J1005" s="128"/>
      <c r="K1005" s="130"/>
      <c r="L1005" s="130"/>
      <c r="M1005" s="131"/>
      <c r="N1005" s="131"/>
      <c r="O1005" s="131"/>
      <c r="P1005" s="131"/>
      <c r="Q1005" s="131"/>
      <c r="R1005" s="132"/>
      <c r="S1005" s="133"/>
      <c r="T1005" s="133"/>
      <c r="U1005" s="134"/>
      <c r="V1005" s="134"/>
      <c r="W1005" s="135"/>
      <c r="X1005" s="136"/>
      <c r="Y1005" s="137"/>
    </row>
    <row r="1006" spans="1:25" x14ac:dyDescent="0.2">
      <c r="A1006" s="126"/>
      <c r="B1006" s="197"/>
      <c r="F1006" s="127"/>
      <c r="G1006" s="203"/>
      <c r="H1006" s="128"/>
      <c r="I1006" s="129"/>
      <c r="J1006" s="128"/>
      <c r="K1006" s="130"/>
      <c r="L1006" s="130"/>
      <c r="M1006" s="131"/>
      <c r="N1006" s="131"/>
      <c r="O1006" s="131"/>
      <c r="P1006" s="131"/>
      <c r="Q1006" s="131"/>
      <c r="R1006" s="132"/>
      <c r="S1006" s="133"/>
      <c r="T1006" s="133"/>
      <c r="U1006" s="134"/>
      <c r="V1006" s="134"/>
      <c r="W1006" s="135"/>
      <c r="X1006" s="136"/>
      <c r="Y1006" s="137"/>
    </row>
    <row r="1007" spans="1:25" x14ac:dyDescent="0.2">
      <c r="A1007" s="126"/>
      <c r="B1007" s="197"/>
      <c r="F1007" s="127"/>
      <c r="G1007" s="203"/>
      <c r="H1007" s="128"/>
      <c r="I1007" s="129"/>
      <c r="J1007" s="128"/>
      <c r="K1007" s="130"/>
      <c r="L1007" s="130"/>
      <c r="M1007" s="131"/>
      <c r="N1007" s="131"/>
      <c r="O1007" s="131"/>
      <c r="P1007" s="131"/>
      <c r="Q1007" s="131"/>
      <c r="R1007" s="132"/>
      <c r="S1007" s="133"/>
      <c r="T1007" s="133"/>
      <c r="U1007" s="134"/>
      <c r="V1007" s="134"/>
      <c r="W1007" s="135"/>
      <c r="X1007" s="136"/>
      <c r="Y1007" s="137"/>
    </row>
    <row r="1008" spans="1:25" x14ac:dyDescent="0.2">
      <c r="A1008" s="126"/>
      <c r="B1008" s="197"/>
      <c r="F1008" s="127"/>
      <c r="G1008" s="203"/>
      <c r="H1008" s="128"/>
      <c r="I1008" s="129"/>
      <c r="J1008" s="128"/>
      <c r="K1008" s="130"/>
      <c r="L1008" s="130"/>
      <c r="M1008" s="131"/>
      <c r="N1008" s="131"/>
      <c r="O1008" s="131"/>
      <c r="P1008" s="131"/>
      <c r="Q1008" s="131"/>
      <c r="R1008" s="132"/>
      <c r="S1008" s="133"/>
      <c r="T1008" s="133"/>
      <c r="U1008" s="134"/>
      <c r="V1008" s="134"/>
      <c r="W1008" s="135"/>
      <c r="X1008" s="136"/>
      <c r="Y1008" s="137"/>
    </row>
    <row r="1009" spans="1:25" x14ac:dyDescent="0.2">
      <c r="A1009" s="126"/>
      <c r="B1009" s="197"/>
      <c r="F1009" s="127"/>
      <c r="G1009" s="203"/>
      <c r="H1009" s="128"/>
      <c r="I1009" s="129"/>
      <c r="J1009" s="128"/>
      <c r="K1009" s="130"/>
      <c r="L1009" s="130"/>
      <c r="M1009" s="131"/>
      <c r="N1009" s="131"/>
      <c r="O1009" s="131"/>
      <c r="P1009" s="131"/>
      <c r="Q1009" s="131"/>
      <c r="R1009" s="132"/>
      <c r="S1009" s="133"/>
      <c r="T1009" s="133"/>
      <c r="U1009" s="134"/>
      <c r="V1009" s="134"/>
      <c r="W1009" s="135"/>
      <c r="X1009" s="136"/>
      <c r="Y1009" s="137"/>
    </row>
    <row r="1010" spans="1:25" x14ac:dyDescent="0.2">
      <c r="A1010" s="126"/>
      <c r="B1010" s="197"/>
      <c r="F1010" s="127"/>
      <c r="G1010" s="203"/>
      <c r="H1010" s="128"/>
      <c r="I1010" s="129"/>
      <c r="J1010" s="128"/>
      <c r="K1010" s="130"/>
      <c r="L1010" s="130"/>
      <c r="M1010" s="131"/>
      <c r="N1010" s="131"/>
      <c r="O1010" s="131"/>
      <c r="P1010" s="131"/>
      <c r="Q1010" s="131"/>
      <c r="R1010" s="132"/>
      <c r="S1010" s="133"/>
      <c r="T1010" s="133"/>
      <c r="U1010" s="134"/>
      <c r="V1010" s="134"/>
      <c r="W1010" s="135"/>
      <c r="X1010" s="136"/>
      <c r="Y1010" s="137"/>
    </row>
    <row r="1011" spans="1:25" x14ac:dyDescent="0.2">
      <c r="A1011" s="126"/>
      <c r="B1011" s="197"/>
      <c r="F1011" s="127"/>
      <c r="G1011" s="203"/>
      <c r="H1011" s="128"/>
      <c r="I1011" s="129"/>
      <c r="J1011" s="128"/>
      <c r="K1011" s="130"/>
      <c r="L1011" s="130"/>
      <c r="M1011" s="131"/>
      <c r="N1011" s="131"/>
      <c r="O1011" s="131"/>
      <c r="P1011" s="131"/>
      <c r="Q1011" s="131"/>
      <c r="R1011" s="132"/>
      <c r="S1011" s="133"/>
      <c r="T1011" s="133"/>
      <c r="U1011" s="134"/>
      <c r="V1011" s="134"/>
      <c r="W1011" s="135"/>
      <c r="X1011" s="136"/>
      <c r="Y1011" s="137"/>
    </row>
    <row r="1012" spans="1:25" x14ac:dyDescent="0.2">
      <c r="A1012" s="126"/>
      <c r="B1012" s="197"/>
      <c r="F1012" s="127"/>
      <c r="G1012" s="203"/>
      <c r="H1012" s="128"/>
      <c r="I1012" s="129"/>
      <c r="J1012" s="128"/>
      <c r="K1012" s="130"/>
      <c r="L1012" s="130"/>
      <c r="M1012" s="131"/>
      <c r="N1012" s="131"/>
      <c r="O1012" s="131"/>
      <c r="P1012" s="131"/>
      <c r="Q1012" s="131"/>
      <c r="R1012" s="132"/>
      <c r="S1012" s="133"/>
      <c r="T1012" s="133"/>
      <c r="U1012" s="134"/>
      <c r="V1012" s="134"/>
      <c r="W1012" s="135"/>
      <c r="X1012" s="136"/>
      <c r="Y1012" s="137"/>
    </row>
    <row r="1013" spans="1:25" x14ac:dyDescent="0.2">
      <c r="A1013" s="126"/>
      <c r="B1013" s="197"/>
      <c r="F1013" s="127"/>
      <c r="G1013" s="203"/>
      <c r="H1013" s="128"/>
      <c r="I1013" s="129"/>
      <c r="J1013" s="128"/>
      <c r="K1013" s="130"/>
      <c r="L1013" s="130"/>
      <c r="M1013" s="131"/>
      <c r="N1013" s="131"/>
      <c r="O1013" s="131"/>
      <c r="P1013" s="131"/>
      <c r="Q1013" s="131"/>
      <c r="R1013" s="132"/>
      <c r="S1013" s="133"/>
      <c r="T1013" s="133"/>
      <c r="U1013" s="134"/>
      <c r="V1013" s="134"/>
      <c r="W1013" s="135"/>
      <c r="X1013" s="136"/>
      <c r="Y1013" s="137"/>
    </row>
    <row r="1014" spans="1:25" x14ac:dyDescent="0.2">
      <c r="A1014" s="126"/>
      <c r="B1014" s="197"/>
      <c r="F1014" s="127"/>
      <c r="G1014" s="203"/>
      <c r="H1014" s="128"/>
      <c r="I1014" s="129"/>
      <c r="J1014" s="128"/>
      <c r="K1014" s="130"/>
      <c r="L1014" s="130"/>
      <c r="M1014" s="131"/>
      <c r="N1014" s="131"/>
      <c r="O1014" s="131"/>
      <c r="P1014" s="131"/>
      <c r="Q1014" s="131"/>
      <c r="R1014" s="132"/>
      <c r="S1014" s="133"/>
      <c r="T1014" s="133"/>
      <c r="U1014" s="134"/>
      <c r="V1014" s="134"/>
      <c r="W1014" s="135"/>
      <c r="X1014" s="136"/>
      <c r="Y1014" s="137"/>
    </row>
    <row r="1015" spans="1:25" x14ac:dyDescent="0.2">
      <c r="A1015" s="126"/>
      <c r="B1015" s="197"/>
      <c r="F1015" s="127"/>
      <c r="G1015" s="203"/>
      <c r="H1015" s="128"/>
      <c r="I1015" s="129"/>
      <c r="J1015" s="128"/>
      <c r="K1015" s="130"/>
      <c r="L1015" s="130"/>
      <c r="M1015" s="131"/>
      <c r="N1015" s="131"/>
      <c r="O1015" s="131"/>
      <c r="P1015" s="131"/>
      <c r="Q1015" s="131"/>
      <c r="R1015" s="132"/>
      <c r="S1015" s="133"/>
      <c r="T1015" s="133"/>
      <c r="U1015" s="134"/>
      <c r="V1015" s="134"/>
      <c r="W1015" s="135"/>
      <c r="X1015" s="136"/>
      <c r="Y1015" s="137"/>
    </row>
    <row r="1016" spans="1:25" x14ac:dyDescent="0.2">
      <c r="A1016" s="126"/>
      <c r="B1016" s="197"/>
      <c r="F1016" s="127"/>
      <c r="G1016" s="203"/>
      <c r="H1016" s="128"/>
      <c r="I1016" s="129"/>
      <c r="J1016" s="128"/>
      <c r="K1016" s="130"/>
      <c r="L1016" s="130"/>
      <c r="M1016" s="131"/>
      <c r="N1016" s="131"/>
      <c r="O1016" s="131"/>
      <c r="P1016" s="131"/>
      <c r="Q1016" s="131"/>
      <c r="R1016" s="132"/>
      <c r="S1016" s="133"/>
      <c r="T1016" s="133"/>
      <c r="U1016" s="134"/>
      <c r="V1016" s="134"/>
      <c r="W1016" s="135"/>
      <c r="X1016" s="136"/>
      <c r="Y1016" s="137"/>
    </row>
    <row r="1017" spans="1:25" x14ac:dyDescent="0.2">
      <c r="A1017" s="126"/>
      <c r="B1017" s="197"/>
      <c r="F1017" s="127"/>
      <c r="G1017" s="203"/>
      <c r="H1017" s="128"/>
      <c r="I1017" s="129"/>
      <c r="J1017" s="128"/>
      <c r="K1017" s="130"/>
      <c r="L1017" s="130"/>
      <c r="M1017" s="131"/>
      <c r="N1017" s="131"/>
      <c r="O1017" s="131"/>
      <c r="P1017" s="131"/>
      <c r="Q1017" s="131"/>
      <c r="R1017" s="132"/>
      <c r="S1017" s="133"/>
      <c r="T1017" s="133"/>
      <c r="U1017" s="134"/>
      <c r="V1017" s="134"/>
      <c r="W1017" s="135"/>
      <c r="X1017" s="136"/>
      <c r="Y1017" s="137"/>
    </row>
    <row r="1018" spans="1:25" x14ac:dyDescent="0.2">
      <c r="A1018" s="126"/>
      <c r="B1018" s="197"/>
      <c r="F1018" s="127"/>
      <c r="G1018" s="203"/>
      <c r="H1018" s="128"/>
      <c r="I1018" s="129"/>
      <c r="J1018" s="128"/>
      <c r="K1018" s="130"/>
      <c r="L1018" s="130"/>
      <c r="M1018" s="131"/>
      <c r="N1018" s="131"/>
      <c r="O1018" s="131"/>
      <c r="P1018" s="131"/>
      <c r="Q1018" s="131"/>
      <c r="R1018" s="132"/>
      <c r="S1018" s="133"/>
      <c r="T1018" s="133"/>
      <c r="U1018" s="134"/>
      <c r="V1018" s="134"/>
      <c r="W1018" s="135"/>
      <c r="X1018" s="136"/>
      <c r="Y1018" s="137"/>
    </row>
    <row r="1019" spans="1:25" x14ac:dyDescent="0.2">
      <c r="A1019" s="126"/>
      <c r="B1019" s="197"/>
      <c r="F1019" s="127"/>
      <c r="G1019" s="203"/>
      <c r="H1019" s="128"/>
      <c r="I1019" s="129"/>
      <c r="J1019" s="128"/>
      <c r="K1019" s="130"/>
      <c r="L1019" s="130"/>
      <c r="M1019" s="131"/>
      <c r="N1019" s="131"/>
      <c r="O1019" s="131"/>
      <c r="P1019" s="131"/>
      <c r="Q1019" s="131"/>
      <c r="R1019" s="132"/>
      <c r="S1019" s="133"/>
      <c r="T1019" s="133"/>
      <c r="U1019" s="134"/>
      <c r="V1019" s="134"/>
      <c r="W1019" s="135"/>
      <c r="X1019" s="136"/>
      <c r="Y1019" s="137"/>
    </row>
    <row r="1020" spans="1:25" x14ac:dyDescent="0.2">
      <c r="B1020" s="197"/>
    </row>
    <row r="1021" spans="1:25" x14ac:dyDescent="0.2">
      <c r="B1021" s="197"/>
    </row>
    <row r="1022" spans="1:25" x14ac:dyDescent="0.2">
      <c r="B1022" s="197"/>
    </row>
    <row r="1023" spans="1:25" x14ac:dyDescent="0.2">
      <c r="B1023" s="197"/>
    </row>
    <row r="1024" spans="1:25" x14ac:dyDescent="0.2">
      <c r="B1024" s="197"/>
    </row>
    <row r="1025" spans="2:2" x14ac:dyDescent="0.2">
      <c r="B1025" s="197"/>
    </row>
    <row r="1026" spans="2:2" x14ac:dyDescent="0.2">
      <c r="B1026" s="197"/>
    </row>
    <row r="1027" spans="2:2" x14ac:dyDescent="0.2">
      <c r="B1027" s="197"/>
    </row>
    <row r="1028" spans="2:2" x14ac:dyDescent="0.2">
      <c r="B1028" s="197"/>
    </row>
    <row r="1029" spans="2:2" x14ac:dyDescent="0.2">
      <c r="B1029" s="197"/>
    </row>
    <row r="1030" spans="2:2" x14ac:dyDescent="0.2">
      <c r="B1030" s="197"/>
    </row>
    <row r="1031" spans="2:2" x14ac:dyDescent="0.2">
      <c r="B1031" s="197"/>
    </row>
    <row r="1032" spans="2:2" x14ac:dyDescent="0.2">
      <c r="B1032" s="197"/>
    </row>
    <row r="1033" spans="2:2" x14ac:dyDescent="0.2">
      <c r="B1033" s="197"/>
    </row>
    <row r="1034" spans="2:2" x14ac:dyDescent="0.2">
      <c r="B1034" s="197"/>
    </row>
    <row r="1035" spans="2:2" x14ac:dyDescent="0.2">
      <c r="B1035" s="197"/>
    </row>
    <row r="1036" spans="2:2" x14ac:dyDescent="0.2">
      <c r="B1036" s="197"/>
    </row>
    <row r="1037" spans="2:2" x14ac:dyDescent="0.2">
      <c r="B1037" s="197"/>
    </row>
    <row r="1038" spans="2:2" x14ac:dyDescent="0.2">
      <c r="B1038" s="197"/>
    </row>
    <row r="1039" spans="2:2" x14ac:dyDescent="0.2">
      <c r="B1039" s="197"/>
    </row>
    <row r="1040" spans="2:2" x14ac:dyDescent="0.2">
      <c r="B1040" s="197"/>
    </row>
    <row r="1041" spans="2:2" x14ac:dyDescent="0.2">
      <c r="B1041" s="197"/>
    </row>
    <row r="1042" spans="2:2" x14ac:dyDescent="0.2">
      <c r="B1042" s="197"/>
    </row>
    <row r="1043" spans="2:2" x14ac:dyDescent="0.2">
      <c r="B1043" s="197"/>
    </row>
    <row r="1044" spans="2:2" x14ac:dyDescent="0.2">
      <c r="B1044" s="197"/>
    </row>
    <row r="1045" spans="2:2" x14ac:dyDescent="0.2">
      <c r="B1045" s="197"/>
    </row>
    <row r="1046" spans="2:2" x14ac:dyDescent="0.2">
      <c r="B1046" s="197"/>
    </row>
    <row r="1047" spans="2:2" x14ac:dyDescent="0.2">
      <c r="B1047" s="197"/>
    </row>
    <row r="1048" spans="2:2" x14ac:dyDescent="0.2">
      <c r="B1048" s="197"/>
    </row>
    <row r="1049" spans="2:2" x14ac:dyDescent="0.2">
      <c r="B1049" s="197"/>
    </row>
    <row r="1050" spans="2:2" x14ac:dyDescent="0.2">
      <c r="B1050" s="197"/>
    </row>
    <row r="1051" spans="2:2" x14ac:dyDescent="0.2">
      <c r="B1051" s="197"/>
    </row>
    <row r="1052" spans="2:2" x14ac:dyDescent="0.2">
      <c r="B1052" s="197"/>
    </row>
    <row r="1053" spans="2:2" x14ac:dyDescent="0.2">
      <c r="B1053" s="197"/>
    </row>
    <row r="1054" spans="2:2" x14ac:dyDescent="0.2">
      <c r="B1054" s="197"/>
    </row>
    <row r="1055" spans="2:2" x14ac:dyDescent="0.2">
      <c r="B1055" s="197"/>
    </row>
    <row r="1056" spans="2:2" x14ac:dyDescent="0.2">
      <c r="B1056" s="197"/>
    </row>
    <row r="1057" spans="2:2" x14ac:dyDescent="0.2">
      <c r="B1057" s="197"/>
    </row>
    <row r="1058" spans="2:2" x14ac:dyDescent="0.2">
      <c r="B1058" s="197"/>
    </row>
    <row r="1059" spans="2:2" x14ac:dyDescent="0.2">
      <c r="B1059" s="197"/>
    </row>
    <row r="1060" spans="2:2" x14ac:dyDescent="0.2">
      <c r="B1060" s="197"/>
    </row>
    <row r="1061" spans="2:2" x14ac:dyDescent="0.2">
      <c r="B1061" s="197"/>
    </row>
    <row r="1062" spans="2:2" x14ac:dyDescent="0.2">
      <c r="B1062" s="197"/>
    </row>
    <row r="1063" spans="2:2" x14ac:dyDescent="0.2">
      <c r="B1063" s="197"/>
    </row>
    <row r="1064" spans="2:2" x14ac:dyDescent="0.2">
      <c r="B1064" s="197"/>
    </row>
    <row r="1065" spans="2:2" x14ac:dyDescent="0.2">
      <c r="B1065" s="197"/>
    </row>
    <row r="1066" spans="2:2" x14ac:dyDescent="0.2">
      <c r="B1066" s="197"/>
    </row>
    <row r="1067" spans="2:2" x14ac:dyDescent="0.2">
      <c r="B1067" s="197"/>
    </row>
    <row r="1068" spans="2:2" x14ac:dyDescent="0.2">
      <c r="B1068" s="197"/>
    </row>
    <row r="1069" spans="2:2" x14ac:dyDescent="0.2">
      <c r="B1069" s="197"/>
    </row>
    <row r="1070" spans="2:2" x14ac:dyDescent="0.2">
      <c r="B1070" s="197"/>
    </row>
    <row r="1071" spans="2:2" x14ac:dyDescent="0.2">
      <c r="B1071" s="197"/>
    </row>
    <row r="1072" spans="2:2" x14ac:dyDescent="0.2">
      <c r="B1072" s="197"/>
    </row>
    <row r="1073" spans="2:2" x14ac:dyDescent="0.2">
      <c r="B1073" s="197"/>
    </row>
    <row r="1074" spans="2:2" x14ac:dyDescent="0.2">
      <c r="B1074" s="197"/>
    </row>
    <row r="1075" spans="2:2" x14ac:dyDescent="0.2">
      <c r="B1075" s="197"/>
    </row>
    <row r="1076" spans="2:2" x14ac:dyDescent="0.2">
      <c r="B1076" s="197"/>
    </row>
    <row r="1077" spans="2:2" x14ac:dyDescent="0.2">
      <c r="B1077" s="197"/>
    </row>
    <row r="1078" spans="2:2" x14ac:dyDescent="0.2">
      <c r="B1078" s="197"/>
    </row>
    <row r="1079" spans="2:2" x14ac:dyDescent="0.2">
      <c r="B1079" s="197"/>
    </row>
    <row r="1080" spans="2:2" x14ac:dyDescent="0.2">
      <c r="B1080" s="197"/>
    </row>
    <row r="1081" spans="2:2" x14ac:dyDescent="0.2">
      <c r="B1081" s="197"/>
    </row>
    <row r="1082" spans="2:2" x14ac:dyDescent="0.2">
      <c r="B1082" s="197"/>
    </row>
    <row r="1083" spans="2:2" x14ac:dyDescent="0.2">
      <c r="B1083" s="197"/>
    </row>
    <row r="1084" spans="2:2" x14ac:dyDescent="0.2">
      <c r="B1084" s="197"/>
    </row>
    <row r="1085" spans="2:2" x14ac:dyDescent="0.2">
      <c r="B1085" s="197"/>
    </row>
    <row r="1086" spans="2:2" x14ac:dyDescent="0.2">
      <c r="B1086" s="197"/>
    </row>
    <row r="1087" spans="2:2" x14ac:dyDescent="0.2">
      <c r="B1087" s="197"/>
    </row>
    <row r="1088" spans="2:2" x14ac:dyDescent="0.2">
      <c r="B1088" s="197"/>
    </row>
    <row r="1089" spans="2:2" x14ac:dyDescent="0.2">
      <c r="B1089" s="197"/>
    </row>
    <row r="1090" spans="2:2" x14ac:dyDescent="0.2">
      <c r="B1090" s="197"/>
    </row>
    <row r="1091" spans="2:2" x14ac:dyDescent="0.2">
      <c r="B1091" s="197"/>
    </row>
    <row r="1092" spans="2:2" x14ac:dyDescent="0.2">
      <c r="B1092" s="197"/>
    </row>
    <row r="1093" spans="2:2" x14ac:dyDescent="0.2">
      <c r="B1093" s="197"/>
    </row>
    <row r="1094" spans="2:2" x14ac:dyDescent="0.2">
      <c r="B1094" s="197"/>
    </row>
    <row r="1095" spans="2:2" x14ac:dyDescent="0.2">
      <c r="B1095" s="197"/>
    </row>
    <row r="1096" spans="2:2" x14ac:dyDescent="0.2">
      <c r="B1096" s="197"/>
    </row>
    <row r="1097" spans="2:2" x14ac:dyDescent="0.2">
      <c r="B1097" s="197"/>
    </row>
    <row r="1098" spans="2:2" x14ac:dyDescent="0.2">
      <c r="B1098" s="197"/>
    </row>
    <row r="1099" spans="2:2" x14ac:dyDescent="0.2">
      <c r="B1099" s="197"/>
    </row>
    <row r="1100" spans="2:2" x14ac:dyDescent="0.2">
      <c r="B1100" s="197"/>
    </row>
    <row r="1101" spans="2:2" x14ac:dyDescent="0.2">
      <c r="B1101" s="197"/>
    </row>
    <row r="1102" spans="2:2" x14ac:dyDescent="0.2">
      <c r="B1102" s="197"/>
    </row>
    <row r="1103" spans="2:2" x14ac:dyDescent="0.2">
      <c r="B1103" s="197"/>
    </row>
    <row r="1104" spans="2:2" x14ac:dyDescent="0.2">
      <c r="B1104" s="197"/>
    </row>
    <row r="1105" spans="2:2" x14ac:dyDescent="0.2">
      <c r="B1105" s="197"/>
    </row>
    <row r="1106" spans="2:2" x14ac:dyDescent="0.2">
      <c r="B1106" s="197"/>
    </row>
    <row r="1107" spans="2:2" x14ac:dyDescent="0.2">
      <c r="B1107" s="197"/>
    </row>
    <row r="1108" spans="2:2" x14ac:dyDescent="0.2">
      <c r="B1108" s="197"/>
    </row>
    <row r="1109" spans="2:2" x14ac:dyDescent="0.2">
      <c r="B1109" s="197"/>
    </row>
    <row r="1110" spans="2:2" x14ac:dyDescent="0.2">
      <c r="B1110" s="197"/>
    </row>
    <row r="1111" spans="2:2" x14ac:dyDescent="0.2">
      <c r="B1111" s="197"/>
    </row>
    <row r="1112" spans="2:2" x14ac:dyDescent="0.2">
      <c r="B1112" s="197"/>
    </row>
    <row r="1113" spans="2:2" x14ac:dyDescent="0.2">
      <c r="B1113" s="197"/>
    </row>
    <row r="1114" spans="2:2" x14ac:dyDescent="0.2">
      <c r="B1114" s="197"/>
    </row>
    <row r="1115" spans="2:2" x14ac:dyDescent="0.2">
      <c r="B1115" s="197"/>
    </row>
    <row r="1116" spans="2:2" x14ac:dyDescent="0.2">
      <c r="B1116" s="197"/>
    </row>
    <row r="1117" spans="2:2" x14ac:dyDescent="0.2">
      <c r="B1117" s="197"/>
    </row>
    <row r="1118" spans="2:2" x14ac:dyDescent="0.2">
      <c r="B1118" s="197"/>
    </row>
    <row r="1119" spans="2:2" x14ac:dyDescent="0.2">
      <c r="B1119" s="197"/>
    </row>
    <row r="1120" spans="2:2" x14ac:dyDescent="0.2">
      <c r="B1120" s="197"/>
    </row>
    <row r="1121" spans="2:2" x14ac:dyDescent="0.2">
      <c r="B1121" s="197"/>
    </row>
    <row r="1122" spans="2:2" x14ac:dyDescent="0.2">
      <c r="B1122" s="197"/>
    </row>
    <row r="1123" spans="2:2" x14ac:dyDescent="0.2">
      <c r="B1123" s="197"/>
    </row>
    <row r="1124" spans="2:2" x14ac:dyDescent="0.2">
      <c r="B1124" s="197"/>
    </row>
    <row r="1125" spans="2:2" x14ac:dyDescent="0.2">
      <c r="B1125" s="197"/>
    </row>
    <row r="1126" spans="2:2" x14ac:dyDescent="0.2">
      <c r="B1126" s="197"/>
    </row>
    <row r="1127" spans="2:2" x14ac:dyDescent="0.2">
      <c r="B1127" s="197"/>
    </row>
    <row r="1128" spans="2:2" x14ac:dyDescent="0.2">
      <c r="B1128" s="197"/>
    </row>
    <row r="1129" spans="2:2" x14ac:dyDescent="0.2">
      <c r="B1129" s="197"/>
    </row>
    <row r="1130" spans="2:2" x14ac:dyDescent="0.2">
      <c r="B1130" s="197"/>
    </row>
    <row r="1131" spans="2:2" x14ac:dyDescent="0.2">
      <c r="B1131" s="197"/>
    </row>
    <row r="1132" spans="2:2" x14ac:dyDescent="0.2">
      <c r="B1132" s="197"/>
    </row>
    <row r="1133" spans="2:2" x14ac:dyDescent="0.2">
      <c r="B1133" s="197"/>
    </row>
    <row r="1134" spans="2:2" x14ac:dyDescent="0.2">
      <c r="B1134" s="197"/>
    </row>
    <row r="1135" spans="2:2" x14ac:dyDescent="0.2">
      <c r="B1135" s="197"/>
    </row>
    <row r="1136" spans="2:2" x14ac:dyDescent="0.2">
      <c r="B1136" s="197"/>
    </row>
    <row r="1137" spans="2:2" x14ac:dyDescent="0.2">
      <c r="B1137" s="197"/>
    </row>
    <row r="1138" spans="2:2" x14ac:dyDescent="0.2">
      <c r="B1138" s="197"/>
    </row>
    <row r="1139" spans="2:2" x14ac:dyDescent="0.2">
      <c r="B1139" s="197"/>
    </row>
    <row r="1140" spans="2:2" x14ac:dyDescent="0.2">
      <c r="B1140" s="197"/>
    </row>
    <row r="1141" spans="2:2" x14ac:dyDescent="0.2">
      <c r="B1141" s="197"/>
    </row>
    <row r="1142" spans="2:2" x14ac:dyDescent="0.2">
      <c r="B1142" s="197"/>
    </row>
    <row r="1143" spans="2:2" x14ac:dyDescent="0.2">
      <c r="B1143" s="197"/>
    </row>
    <row r="1144" spans="2:2" x14ac:dyDescent="0.2">
      <c r="B1144" s="197"/>
    </row>
    <row r="1145" spans="2:2" x14ac:dyDescent="0.2">
      <c r="B1145" s="197"/>
    </row>
    <row r="1146" spans="2:2" x14ac:dyDescent="0.2">
      <c r="B1146" s="197"/>
    </row>
    <row r="1147" spans="2:2" x14ac:dyDescent="0.2">
      <c r="B1147" s="197"/>
    </row>
    <row r="1148" spans="2:2" x14ac:dyDescent="0.2">
      <c r="B1148" s="197"/>
    </row>
    <row r="1149" spans="2:2" x14ac:dyDescent="0.2">
      <c r="B1149" s="197"/>
    </row>
    <row r="1150" spans="2:2" x14ac:dyDescent="0.2">
      <c r="B1150" s="197"/>
    </row>
    <row r="1151" spans="2:2" x14ac:dyDescent="0.2">
      <c r="B1151" s="197"/>
    </row>
    <row r="1152" spans="2:2" x14ac:dyDescent="0.2">
      <c r="B1152" s="197"/>
    </row>
    <row r="1153" spans="2:2" x14ac:dyDescent="0.2">
      <c r="B1153" s="197"/>
    </row>
    <row r="1154" spans="2:2" x14ac:dyDescent="0.2">
      <c r="B1154" s="197"/>
    </row>
    <row r="1155" spans="2:2" x14ac:dyDescent="0.2">
      <c r="B1155" s="197"/>
    </row>
    <row r="1156" spans="2:2" x14ac:dyDescent="0.2">
      <c r="B1156" s="197"/>
    </row>
    <row r="1157" spans="2:2" x14ac:dyDescent="0.2">
      <c r="B1157" s="197"/>
    </row>
    <row r="1158" spans="2:2" x14ac:dyDescent="0.2">
      <c r="B1158" s="197"/>
    </row>
    <row r="1159" spans="2:2" x14ac:dyDescent="0.2">
      <c r="B1159" s="197"/>
    </row>
    <row r="1160" spans="2:2" x14ac:dyDescent="0.2">
      <c r="B1160" s="197"/>
    </row>
    <row r="1161" spans="2:2" x14ac:dyDescent="0.2">
      <c r="B1161" s="197"/>
    </row>
    <row r="1162" spans="2:2" x14ac:dyDescent="0.2">
      <c r="B1162" s="197"/>
    </row>
    <row r="1163" spans="2:2" x14ac:dyDescent="0.2">
      <c r="B1163" s="197"/>
    </row>
    <row r="1164" spans="2:2" x14ac:dyDescent="0.2">
      <c r="B1164" s="197"/>
    </row>
    <row r="1165" spans="2:2" x14ac:dyDescent="0.2">
      <c r="B1165" s="197"/>
    </row>
    <row r="1166" spans="2:2" x14ac:dyDescent="0.2">
      <c r="B1166" s="197"/>
    </row>
    <row r="1167" spans="2:2" x14ac:dyDescent="0.2">
      <c r="B1167" s="197"/>
    </row>
    <row r="1168" spans="2:2" x14ac:dyDescent="0.2">
      <c r="B1168" s="197"/>
    </row>
    <row r="1169" spans="2:2" x14ac:dyDescent="0.2">
      <c r="B1169" s="197"/>
    </row>
    <row r="1170" spans="2:2" x14ac:dyDescent="0.2">
      <c r="B1170" s="197"/>
    </row>
    <row r="1171" spans="2:2" x14ac:dyDescent="0.2">
      <c r="B1171" s="197"/>
    </row>
    <row r="1172" spans="2:2" x14ac:dyDescent="0.2">
      <c r="B1172" s="197"/>
    </row>
    <row r="1173" spans="2:2" x14ac:dyDescent="0.2">
      <c r="B1173" s="197"/>
    </row>
    <row r="1174" spans="2:2" x14ac:dyDescent="0.2">
      <c r="B1174" s="197"/>
    </row>
    <row r="1175" spans="2:2" x14ac:dyDescent="0.2">
      <c r="B1175" s="197"/>
    </row>
    <row r="1176" spans="2:2" x14ac:dyDescent="0.2">
      <c r="B1176" s="197"/>
    </row>
    <row r="1177" spans="2:2" x14ac:dyDescent="0.2">
      <c r="B1177" s="197"/>
    </row>
    <row r="1178" spans="2:2" x14ac:dyDescent="0.2">
      <c r="B1178" s="197"/>
    </row>
    <row r="1179" spans="2:2" x14ac:dyDescent="0.2">
      <c r="B1179" s="197"/>
    </row>
    <row r="1180" spans="2:2" x14ac:dyDescent="0.2">
      <c r="B1180" s="197"/>
    </row>
    <row r="1181" spans="2:2" x14ac:dyDescent="0.2">
      <c r="B1181" s="197"/>
    </row>
    <row r="1182" spans="2:2" x14ac:dyDescent="0.2">
      <c r="B1182" s="197"/>
    </row>
    <row r="1183" spans="2:2" x14ac:dyDescent="0.2">
      <c r="B1183" s="197"/>
    </row>
    <row r="1184" spans="2:2" x14ac:dyDescent="0.2">
      <c r="B1184" s="197"/>
    </row>
    <row r="1185" spans="2:2" x14ac:dyDescent="0.2">
      <c r="B1185" s="197"/>
    </row>
    <row r="1186" spans="2:2" x14ac:dyDescent="0.2">
      <c r="B1186" s="197"/>
    </row>
    <row r="1187" spans="2:2" x14ac:dyDescent="0.2">
      <c r="B1187" s="197"/>
    </row>
    <row r="1188" spans="2:2" x14ac:dyDescent="0.2">
      <c r="B1188" s="197"/>
    </row>
    <row r="1189" spans="2:2" x14ac:dyDescent="0.2">
      <c r="B1189" s="197"/>
    </row>
    <row r="1190" spans="2:2" x14ac:dyDescent="0.2">
      <c r="B1190" s="197"/>
    </row>
    <row r="1191" spans="2:2" x14ac:dyDescent="0.2">
      <c r="B1191" s="197"/>
    </row>
    <row r="1192" spans="2:2" x14ac:dyDescent="0.2">
      <c r="B1192" s="197"/>
    </row>
    <row r="1193" spans="2:2" x14ac:dyDescent="0.2">
      <c r="B1193" s="197"/>
    </row>
    <row r="1194" spans="2:2" x14ac:dyDescent="0.2">
      <c r="B1194" s="197"/>
    </row>
    <row r="1195" spans="2:2" x14ac:dyDescent="0.2">
      <c r="B1195" s="197"/>
    </row>
    <row r="1196" spans="2:2" x14ac:dyDescent="0.2">
      <c r="B1196" s="197"/>
    </row>
    <row r="1197" spans="2:2" x14ac:dyDescent="0.2">
      <c r="B1197" s="197"/>
    </row>
    <row r="1198" spans="2:2" x14ac:dyDescent="0.2">
      <c r="B1198" s="197"/>
    </row>
    <row r="1199" spans="2:2" x14ac:dyDescent="0.2">
      <c r="B1199" s="197"/>
    </row>
    <row r="1200" spans="2:2" x14ac:dyDescent="0.2">
      <c r="B1200" s="197"/>
    </row>
    <row r="1201" spans="2:2" x14ac:dyDescent="0.2">
      <c r="B1201" s="197"/>
    </row>
    <row r="1202" spans="2:2" x14ac:dyDescent="0.2">
      <c r="B1202" s="197"/>
    </row>
    <row r="1203" spans="2:2" x14ac:dyDescent="0.2">
      <c r="B1203" s="197"/>
    </row>
    <row r="1204" spans="2:2" x14ac:dyDescent="0.2">
      <c r="B1204" s="197"/>
    </row>
    <row r="1205" spans="2:2" x14ac:dyDescent="0.2">
      <c r="B1205" s="197"/>
    </row>
    <row r="1206" spans="2:2" x14ac:dyDescent="0.2">
      <c r="B1206" s="197"/>
    </row>
    <row r="1207" spans="2:2" x14ac:dyDescent="0.2">
      <c r="B1207" s="197"/>
    </row>
    <row r="1208" spans="2:2" x14ac:dyDescent="0.2">
      <c r="B1208" s="197"/>
    </row>
    <row r="1209" spans="2:2" x14ac:dyDescent="0.2">
      <c r="B1209" s="197"/>
    </row>
    <row r="1210" spans="2:2" x14ac:dyDescent="0.2">
      <c r="B1210" s="197"/>
    </row>
    <row r="1211" spans="2:2" x14ac:dyDescent="0.2">
      <c r="B1211" s="197"/>
    </row>
    <row r="1212" spans="2:2" x14ac:dyDescent="0.2">
      <c r="B1212" s="197"/>
    </row>
    <row r="1213" spans="2:2" x14ac:dyDescent="0.2">
      <c r="B1213" s="197"/>
    </row>
    <row r="1214" spans="2:2" x14ac:dyDescent="0.2">
      <c r="B1214" s="197"/>
    </row>
    <row r="1215" spans="2:2" x14ac:dyDescent="0.2">
      <c r="B1215" s="197"/>
    </row>
    <row r="1216" spans="2:2" x14ac:dyDescent="0.2">
      <c r="B1216" s="197"/>
    </row>
    <row r="1217" spans="2:2" x14ac:dyDescent="0.2">
      <c r="B1217" s="197"/>
    </row>
    <row r="1218" spans="2:2" x14ac:dyDescent="0.2">
      <c r="B1218" s="197"/>
    </row>
    <row r="1219" spans="2:2" x14ac:dyDescent="0.2">
      <c r="B1219" s="197"/>
    </row>
    <row r="1220" spans="2:2" x14ac:dyDescent="0.2">
      <c r="B1220" s="197"/>
    </row>
    <row r="1221" spans="2:2" x14ac:dyDescent="0.2">
      <c r="B1221" s="197"/>
    </row>
    <row r="1222" spans="2:2" x14ac:dyDescent="0.2">
      <c r="B1222" s="197"/>
    </row>
    <row r="1223" spans="2:2" x14ac:dyDescent="0.2">
      <c r="B1223" s="197"/>
    </row>
    <row r="1224" spans="2:2" x14ac:dyDescent="0.2">
      <c r="B1224" s="197"/>
    </row>
    <row r="1225" spans="2:2" x14ac:dyDescent="0.2">
      <c r="B1225" s="197"/>
    </row>
    <row r="1226" spans="2:2" x14ac:dyDescent="0.2">
      <c r="B1226" s="197"/>
    </row>
    <row r="1227" spans="2:2" x14ac:dyDescent="0.2">
      <c r="B1227" s="197"/>
    </row>
    <row r="1228" spans="2:2" x14ac:dyDescent="0.2">
      <c r="B1228" s="197"/>
    </row>
    <row r="1229" spans="2:2" x14ac:dyDescent="0.2">
      <c r="B1229" s="197"/>
    </row>
    <row r="1230" spans="2:2" x14ac:dyDescent="0.2">
      <c r="B1230" s="197"/>
    </row>
    <row r="1231" spans="2:2" x14ac:dyDescent="0.2">
      <c r="B1231" s="197"/>
    </row>
    <row r="1232" spans="2:2" x14ac:dyDescent="0.2">
      <c r="B1232" s="197"/>
    </row>
    <row r="1233" spans="2:2" x14ac:dyDescent="0.2">
      <c r="B1233" s="197"/>
    </row>
    <row r="1234" spans="2:2" x14ac:dyDescent="0.2">
      <c r="B1234" s="197"/>
    </row>
    <row r="1235" spans="2:2" x14ac:dyDescent="0.2">
      <c r="B1235" s="197"/>
    </row>
    <row r="1236" spans="2:2" x14ac:dyDescent="0.2">
      <c r="B1236" s="197"/>
    </row>
    <row r="1237" spans="2:2" x14ac:dyDescent="0.2">
      <c r="B1237" s="197"/>
    </row>
    <row r="1238" spans="2:2" x14ac:dyDescent="0.2">
      <c r="B1238" s="197"/>
    </row>
    <row r="1239" spans="2:2" x14ac:dyDescent="0.2">
      <c r="B1239" s="197"/>
    </row>
    <row r="1240" spans="2:2" x14ac:dyDescent="0.2">
      <c r="B1240" s="197"/>
    </row>
    <row r="1241" spans="2:2" x14ac:dyDescent="0.2">
      <c r="B1241" s="197"/>
    </row>
    <row r="1242" spans="2:2" x14ac:dyDescent="0.2">
      <c r="B1242" s="197"/>
    </row>
    <row r="1243" spans="2:2" x14ac:dyDescent="0.2">
      <c r="B1243" s="197"/>
    </row>
    <row r="1244" spans="2:2" x14ac:dyDescent="0.2">
      <c r="B1244" s="197"/>
    </row>
    <row r="1245" spans="2:2" x14ac:dyDescent="0.2">
      <c r="B1245" s="197"/>
    </row>
    <row r="1246" spans="2:2" x14ac:dyDescent="0.2">
      <c r="B1246" s="197"/>
    </row>
    <row r="1247" spans="2:2" x14ac:dyDescent="0.2">
      <c r="B1247" s="197"/>
    </row>
    <row r="1248" spans="2:2" x14ac:dyDescent="0.2">
      <c r="B1248" s="197"/>
    </row>
    <row r="1249" spans="2:2" x14ac:dyDescent="0.2">
      <c r="B1249" s="197"/>
    </row>
    <row r="1250" spans="2:2" x14ac:dyDescent="0.2">
      <c r="B1250" s="197"/>
    </row>
    <row r="1251" spans="2:2" x14ac:dyDescent="0.2">
      <c r="B1251" s="197"/>
    </row>
    <row r="1252" spans="2:2" x14ac:dyDescent="0.2">
      <c r="B1252" s="197"/>
    </row>
    <row r="1253" spans="2:2" x14ac:dyDescent="0.2">
      <c r="B1253" s="197"/>
    </row>
    <row r="1254" spans="2:2" x14ac:dyDescent="0.2">
      <c r="B1254" s="197"/>
    </row>
    <row r="1255" spans="2:2" x14ac:dyDescent="0.2">
      <c r="B1255" s="197"/>
    </row>
    <row r="1256" spans="2:2" x14ac:dyDescent="0.2">
      <c r="B1256" s="197"/>
    </row>
    <row r="1257" spans="2:2" x14ac:dyDescent="0.2">
      <c r="B1257" s="197"/>
    </row>
    <row r="1258" spans="2:2" x14ac:dyDescent="0.2">
      <c r="B1258" s="197"/>
    </row>
    <row r="1259" spans="2:2" x14ac:dyDescent="0.2">
      <c r="B1259" s="197"/>
    </row>
    <row r="1260" spans="2:2" x14ac:dyDescent="0.2">
      <c r="B1260" s="197"/>
    </row>
    <row r="1261" spans="2:2" x14ac:dyDescent="0.2">
      <c r="B1261" s="197"/>
    </row>
    <row r="1262" spans="2:2" x14ac:dyDescent="0.2">
      <c r="B1262" s="197"/>
    </row>
    <row r="1263" spans="2:2" x14ac:dyDescent="0.2">
      <c r="B1263" s="197"/>
    </row>
    <row r="1264" spans="2:2" x14ac:dyDescent="0.2">
      <c r="B1264" s="197"/>
    </row>
    <row r="1265" spans="2:2" x14ac:dyDescent="0.2">
      <c r="B1265" s="197"/>
    </row>
    <row r="1266" spans="2:2" x14ac:dyDescent="0.2">
      <c r="B1266" s="197"/>
    </row>
    <row r="1267" spans="2:2" x14ac:dyDescent="0.2">
      <c r="B1267" s="197"/>
    </row>
    <row r="1268" spans="2:2" x14ac:dyDescent="0.2">
      <c r="B1268" s="197"/>
    </row>
    <row r="1269" spans="2:2" x14ac:dyDescent="0.2">
      <c r="B1269" s="197"/>
    </row>
    <row r="1270" spans="2:2" x14ac:dyDescent="0.2">
      <c r="B1270" s="197"/>
    </row>
    <row r="1271" spans="2:2" x14ac:dyDescent="0.2">
      <c r="B1271" s="197"/>
    </row>
    <row r="1272" spans="2:2" x14ac:dyDescent="0.2">
      <c r="B1272" s="197"/>
    </row>
    <row r="1273" spans="2:2" x14ac:dyDescent="0.2">
      <c r="B1273" s="197"/>
    </row>
    <row r="1274" spans="2:2" x14ac:dyDescent="0.2">
      <c r="B1274" s="197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V129"/>
  <sheetViews>
    <sheetView workbookViewId="0">
      <pane ySplit="4" topLeftCell="A5" activePane="bottomLeft" state="frozen"/>
      <selection pane="bottomLeft" activeCell="D5" sqref="D5"/>
    </sheetView>
  </sheetViews>
  <sheetFormatPr defaultRowHeight="13.2" x14ac:dyDescent="0.25"/>
  <cols>
    <col min="1" max="1" width="9.109375" style="140" customWidth="1"/>
    <col min="2" max="3" width="9.109375" style="138" customWidth="1"/>
    <col min="4" max="4" width="12" style="156" bestFit="1" customWidth="1"/>
    <col min="5" max="5" width="10.5546875" style="139" customWidth="1"/>
    <col min="6" max="7" width="9.109375" style="88" customWidth="1"/>
    <col min="8" max="8" width="9.109375" style="83" customWidth="1"/>
    <col min="9" max="53" width="9.109375" style="88" customWidth="1"/>
  </cols>
  <sheetData>
    <row r="1" spans="1:74" x14ac:dyDescent="0.25">
      <c r="E1" s="139">
        <v>0.6</v>
      </c>
      <c r="F1" s="88">
        <f>SQRT(365)</f>
        <v>19.104973174542799</v>
      </c>
      <c r="G1" s="88">
        <f>SQRT(255)</f>
        <v>15.968719422671311</v>
      </c>
      <c r="L1" s="140">
        <f>M2-L2</f>
        <v>31</v>
      </c>
      <c r="M1" s="140">
        <f>N2-M2</f>
        <v>30</v>
      </c>
      <c r="N1" s="140">
        <f>O2-N2</f>
        <v>31</v>
      </c>
      <c r="O1" s="140">
        <f>P2-O2</f>
        <v>31</v>
      </c>
      <c r="P1" s="140">
        <f>Q2-P2</f>
        <v>28</v>
      </c>
      <c r="Q1" s="140">
        <v>31</v>
      </c>
      <c r="R1" s="140">
        <v>30</v>
      </c>
      <c r="S1" s="140">
        <v>31</v>
      </c>
      <c r="T1" s="140">
        <v>30</v>
      </c>
      <c r="U1" s="140">
        <v>31</v>
      </c>
      <c r="V1" s="140">
        <v>31</v>
      </c>
      <c r="W1" s="140">
        <v>30</v>
      </c>
      <c r="X1" s="140">
        <v>31</v>
      </c>
      <c r="Y1" s="140">
        <v>30</v>
      </c>
      <c r="Z1" s="140">
        <v>31</v>
      </c>
      <c r="AA1" s="140">
        <v>31</v>
      </c>
      <c r="AB1" s="88">
        <v>28</v>
      </c>
      <c r="AC1" s="88">
        <v>31</v>
      </c>
      <c r="AD1" s="88">
        <v>30</v>
      </c>
      <c r="AE1" s="88">
        <v>31</v>
      </c>
      <c r="AF1" s="88">
        <v>30</v>
      </c>
      <c r="AG1" s="88">
        <v>31</v>
      </c>
      <c r="AH1" s="88">
        <v>31</v>
      </c>
      <c r="AI1" s="88">
        <v>30</v>
      </c>
      <c r="AJ1" s="88">
        <v>31</v>
      </c>
      <c r="AK1" s="88">
        <v>30</v>
      </c>
      <c r="AL1" s="88">
        <v>31</v>
      </c>
      <c r="AM1" s="88">
        <v>31</v>
      </c>
      <c r="AN1" s="88">
        <v>28</v>
      </c>
    </row>
    <row r="2" spans="1:74" x14ac:dyDescent="0.25">
      <c r="F2" s="88">
        <f>$E1/F1</f>
        <v>3.140543535541282E-2</v>
      </c>
      <c r="G2" s="88">
        <f>$E1/G1</f>
        <v>3.757345746510897E-2</v>
      </c>
      <c r="L2" s="141">
        <v>36800</v>
      </c>
      <c r="M2" s="141">
        <v>36831</v>
      </c>
      <c r="N2" s="141">
        <v>36861</v>
      </c>
      <c r="O2" s="141">
        <v>36892</v>
      </c>
      <c r="P2" s="141">
        <v>36923</v>
      </c>
      <c r="Q2" s="141">
        <v>36951</v>
      </c>
      <c r="R2" s="141">
        <v>36982</v>
      </c>
      <c r="S2" s="141">
        <v>37012</v>
      </c>
      <c r="T2" s="141">
        <v>37043</v>
      </c>
      <c r="U2" s="141">
        <v>37073</v>
      </c>
      <c r="V2" s="141">
        <v>37104</v>
      </c>
      <c r="W2" s="141">
        <v>37135</v>
      </c>
      <c r="X2" s="141">
        <v>37165</v>
      </c>
      <c r="Y2" s="141">
        <v>37196</v>
      </c>
      <c r="Z2" s="141">
        <v>37226</v>
      </c>
      <c r="AA2" s="141">
        <v>37257</v>
      </c>
      <c r="AB2" s="141">
        <v>37288</v>
      </c>
      <c r="AC2" s="141">
        <v>37316</v>
      </c>
      <c r="AD2" s="141">
        <v>37347</v>
      </c>
      <c r="AE2" s="141">
        <v>37377</v>
      </c>
      <c r="AF2" s="141">
        <v>37408</v>
      </c>
      <c r="AG2" s="141">
        <v>37438</v>
      </c>
      <c r="AH2" s="141">
        <v>37469</v>
      </c>
      <c r="AI2" s="141">
        <v>37500</v>
      </c>
      <c r="AJ2" s="141">
        <v>37530</v>
      </c>
      <c r="AK2" s="141">
        <v>37561</v>
      </c>
      <c r="AL2" s="141">
        <v>37591</v>
      </c>
      <c r="AM2" s="87">
        <v>37622</v>
      </c>
      <c r="AN2" s="87">
        <v>37653</v>
      </c>
      <c r="AO2" s="87">
        <v>37681</v>
      </c>
      <c r="AP2" s="87">
        <v>37712</v>
      </c>
      <c r="AQ2" s="87">
        <v>37742</v>
      </c>
      <c r="AR2" s="87">
        <v>37773</v>
      </c>
      <c r="AS2" s="87">
        <v>37803</v>
      </c>
      <c r="AT2" s="87">
        <v>37834</v>
      </c>
      <c r="AU2" s="87">
        <v>37865</v>
      </c>
      <c r="AV2" s="87">
        <v>37895</v>
      </c>
      <c r="AW2" s="87">
        <v>37926</v>
      </c>
      <c r="AX2" s="87">
        <v>37956</v>
      </c>
      <c r="AY2" s="87">
        <v>37987</v>
      </c>
      <c r="AZ2" s="87">
        <v>38018</v>
      </c>
      <c r="BA2" s="87">
        <v>38047</v>
      </c>
      <c r="BB2" s="87">
        <v>38078</v>
      </c>
      <c r="BC2" s="87">
        <v>38108</v>
      </c>
      <c r="BD2" s="87">
        <v>38139</v>
      </c>
      <c r="BE2" s="87">
        <v>38169</v>
      </c>
      <c r="BF2" s="87">
        <v>38200</v>
      </c>
      <c r="BG2" s="87">
        <v>38231</v>
      </c>
      <c r="BH2" s="87">
        <v>38261</v>
      </c>
      <c r="BI2" s="87">
        <v>38292</v>
      </c>
      <c r="BJ2" s="87">
        <v>38322</v>
      </c>
      <c r="BK2" s="87">
        <v>38353</v>
      </c>
      <c r="BL2" s="87">
        <v>38384</v>
      </c>
      <c r="BM2" s="87">
        <v>38412</v>
      </c>
      <c r="BN2" s="87">
        <v>38443</v>
      </c>
      <c r="BO2" s="87">
        <v>38473</v>
      </c>
      <c r="BP2" s="87">
        <v>38504</v>
      </c>
      <c r="BQ2" s="87">
        <v>38534</v>
      </c>
      <c r="BR2" s="87">
        <v>38565</v>
      </c>
      <c r="BS2" s="87">
        <v>38596</v>
      </c>
      <c r="BT2" s="87">
        <v>38626</v>
      </c>
      <c r="BU2" s="87">
        <v>38657</v>
      </c>
      <c r="BV2" s="87">
        <v>38687</v>
      </c>
    </row>
    <row r="3" spans="1:74" x14ac:dyDescent="0.25">
      <c r="A3" s="140" t="s">
        <v>126</v>
      </c>
      <c r="L3" s="142">
        <f t="shared" ref="L3:Q3" si="0">IF($B3&lt;=L$2,IF($C3&gt;=L$2,($D3*L$1)/10000,0),0)</f>
        <v>0</v>
      </c>
      <c r="M3" s="142">
        <f t="shared" si="0"/>
        <v>0</v>
      </c>
      <c r="N3" s="142">
        <f t="shared" si="0"/>
        <v>0</v>
      </c>
      <c r="O3" s="142">
        <f t="shared" si="0"/>
        <v>0</v>
      </c>
      <c r="P3" s="142">
        <f t="shared" si="0"/>
        <v>0</v>
      </c>
      <c r="Q3" s="142">
        <f t="shared" si="0"/>
        <v>0</v>
      </c>
    </row>
    <row r="4" spans="1:74" ht="13.8" thickBot="1" x14ac:dyDescent="0.3">
      <c r="A4" s="155" t="s">
        <v>127</v>
      </c>
      <c r="B4" s="144" t="s">
        <v>128</v>
      </c>
      <c r="C4" s="144" t="s">
        <v>129</v>
      </c>
      <c r="D4" s="157" t="s">
        <v>119</v>
      </c>
      <c r="E4" s="145" t="s">
        <v>130</v>
      </c>
      <c r="F4" s="143" t="s">
        <v>131</v>
      </c>
      <c r="G4" s="143" t="s">
        <v>163</v>
      </c>
      <c r="H4" s="153" t="s">
        <v>132</v>
      </c>
      <c r="I4" s="143" t="s">
        <v>133</v>
      </c>
      <c r="J4" s="143" t="s">
        <v>134</v>
      </c>
      <c r="K4" s="143" t="s">
        <v>163</v>
      </c>
      <c r="L4" s="146" t="s">
        <v>135</v>
      </c>
      <c r="M4" s="146" t="s">
        <v>136</v>
      </c>
      <c r="N4" s="146" t="s">
        <v>137</v>
      </c>
      <c r="O4" s="146" t="s">
        <v>138</v>
      </c>
      <c r="P4" s="146" t="s">
        <v>139</v>
      </c>
      <c r="Q4" s="146" t="s">
        <v>140</v>
      </c>
      <c r="R4" s="146" t="s">
        <v>141</v>
      </c>
      <c r="S4" s="146" t="s">
        <v>142</v>
      </c>
      <c r="T4" s="146" t="s">
        <v>143</v>
      </c>
      <c r="U4" s="146" t="s">
        <v>144</v>
      </c>
      <c r="V4" s="146" t="s">
        <v>145</v>
      </c>
      <c r="W4" s="146" t="s">
        <v>146</v>
      </c>
      <c r="X4" s="146" t="s">
        <v>147</v>
      </c>
      <c r="Y4" s="146" t="s">
        <v>148</v>
      </c>
      <c r="Z4" s="146" t="s">
        <v>149</v>
      </c>
      <c r="AA4" s="146" t="s">
        <v>150</v>
      </c>
      <c r="AB4" s="146" t="s">
        <v>151</v>
      </c>
      <c r="AC4" s="146" t="s">
        <v>152</v>
      </c>
      <c r="AD4" s="146" t="s">
        <v>153</v>
      </c>
      <c r="AE4" s="146" t="s">
        <v>154</v>
      </c>
      <c r="AF4" s="146" t="s">
        <v>155</v>
      </c>
      <c r="AG4" s="146" t="s">
        <v>156</v>
      </c>
      <c r="AH4" s="146" t="s">
        <v>157</v>
      </c>
      <c r="AI4" s="146" t="s">
        <v>158</v>
      </c>
      <c r="AJ4" s="146" t="s">
        <v>159</v>
      </c>
      <c r="AK4" s="146" t="s">
        <v>160</v>
      </c>
      <c r="AL4" s="146" t="s">
        <v>161</v>
      </c>
      <c r="AM4" s="146" t="s">
        <v>177</v>
      </c>
      <c r="AN4" s="146" t="s">
        <v>166</v>
      </c>
      <c r="AO4" s="146" t="s">
        <v>167</v>
      </c>
      <c r="AP4" s="146" t="s">
        <v>168</v>
      </c>
      <c r="AQ4" s="146" t="s">
        <v>169</v>
      </c>
      <c r="AR4" s="146" t="s">
        <v>170</v>
      </c>
      <c r="AS4" s="146" t="s">
        <v>171</v>
      </c>
      <c r="AT4" s="146" t="s">
        <v>172</v>
      </c>
      <c r="AU4" s="146" t="s">
        <v>173</v>
      </c>
      <c r="AV4" s="146" t="s">
        <v>174</v>
      </c>
      <c r="AW4" s="146" t="s">
        <v>175</v>
      </c>
      <c r="AX4" s="146" t="s">
        <v>176</v>
      </c>
      <c r="AY4" s="146" t="s">
        <v>189</v>
      </c>
      <c r="AZ4" s="146" t="s">
        <v>178</v>
      </c>
      <c r="BA4" s="146" t="s">
        <v>179</v>
      </c>
      <c r="BB4" s="146" t="s">
        <v>180</v>
      </c>
      <c r="BC4" s="146" t="s">
        <v>181</v>
      </c>
      <c r="BD4" s="146" t="s">
        <v>182</v>
      </c>
      <c r="BE4" s="146" t="s">
        <v>183</v>
      </c>
      <c r="BF4" s="146" t="s">
        <v>184</v>
      </c>
      <c r="BG4" s="146" t="s">
        <v>185</v>
      </c>
      <c r="BH4" s="146" t="s">
        <v>186</v>
      </c>
      <c r="BI4" s="146" t="s">
        <v>187</v>
      </c>
      <c r="BJ4" s="146" t="s">
        <v>188</v>
      </c>
      <c r="BK4" s="146" t="s">
        <v>201</v>
      </c>
      <c r="BL4" s="146" t="s">
        <v>190</v>
      </c>
      <c r="BM4" s="146" t="s">
        <v>191</v>
      </c>
      <c r="BN4" s="146" t="s">
        <v>192</v>
      </c>
      <c r="BO4" s="146" t="s">
        <v>193</v>
      </c>
      <c r="BP4" s="146" t="s">
        <v>194</v>
      </c>
      <c r="BQ4" s="146" t="s">
        <v>195</v>
      </c>
      <c r="BR4" s="146" t="s">
        <v>196</v>
      </c>
      <c r="BS4" s="146" t="s">
        <v>197</v>
      </c>
      <c r="BT4" s="146" t="s">
        <v>198</v>
      </c>
      <c r="BU4" s="146" t="s">
        <v>199</v>
      </c>
      <c r="BV4" s="146" t="s">
        <v>200</v>
      </c>
    </row>
    <row r="5" spans="1:74" ht="13.8" thickTop="1" x14ac:dyDescent="0.25"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</row>
    <row r="6" spans="1:74" x14ac:dyDescent="0.25"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</row>
    <row r="7" spans="1:74" x14ac:dyDescent="0.25"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</row>
    <row r="8" spans="1:74" x14ac:dyDescent="0.25">
      <c r="A8" s="140" t="s">
        <v>203</v>
      </c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</row>
    <row r="9" spans="1:74" x14ac:dyDescent="0.25">
      <c r="G9" s="88" t="s">
        <v>165</v>
      </c>
      <c r="K9" s="88" t="str">
        <f t="shared" ref="K9:K22" si="1">IF(I9=1,0,G9)</f>
        <v>CENTRAL</v>
      </c>
      <c r="L9" s="142">
        <v>158.70360824912132</v>
      </c>
      <c r="M9" s="142">
        <v>156.56846295963408</v>
      </c>
      <c r="N9" s="142">
        <v>71.651065489625609</v>
      </c>
      <c r="O9" s="142">
        <v>-90.969045133518108</v>
      </c>
      <c r="P9" s="142">
        <v>-5.5429598424658444</v>
      </c>
      <c r="Q9" s="142">
        <v>25.498034995661669</v>
      </c>
      <c r="R9" s="142">
        <v>-75.843973149999997</v>
      </c>
      <c r="S9" s="142">
        <v>-79.088641879999997</v>
      </c>
      <c r="T9" s="142">
        <v>-73.900063869999997</v>
      </c>
      <c r="U9" s="142">
        <v>-79.453329220000001</v>
      </c>
      <c r="V9" s="142">
        <v>-81.753871749999988</v>
      </c>
      <c r="W9" s="142">
        <v>-77.666818559999996</v>
      </c>
      <c r="X9" s="142">
        <v>-76.373346240000004</v>
      </c>
      <c r="Y9" s="142">
        <v>27.878961639999993</v>
      </c>
      <c r="Z9" s="142">
        <v>24.385895379999994</v>
      </c>
      <c r="AA9" s="142">
        <v>3.2136136099999995</v>
      </c>
      <c r="AB9" s="142">
        <v>10.882925549999998</v>
      </c>
      <c r="AC9" s="142">
        <v>5.5921904899999992</v>
      </c>
      <c r="AD9" s="142">
        <v>19.015771339999997</v>
      </c>
      <c r="AE9" s="142">
        <v>16.24285699</v>
      </c>
      <c r="AF9" s="142">
        <v>17.876232529999999</v>
      </c>
      <c r="AG9" s="142">
        <v>16.853479499999999</v>
      </c>
      <c r="AH9" s="142">
        <v>17.140916280000003</v>
      </c>
      <c r="AI9" s="142">
        <v>18.77614496</v>
      </c>
      <c r="AJ9" s="142">
        <v>14.345595599999999</v>
      </c>
      <c r="AK9" s="142">
        <v>12.516624961640623</v>
      </c>
      <c r="AL9" s="142">
        <v>11.631141644166963</v>
      </c>
      <c r="AM9" s="142">
        <v>14.75614275710616</v>
      </c>
      <c r="AN9" s="142">
        <v>17.969738627265016</v>
      </c>
      <c r="AO9" s="142">
        <v>14.677648139671824</v>
      </c>
      <c r="AP9" s="142">
        <v>17.705829049999998</v>
      </c>
      <c r="AQ9" s="142">
        <v>16.885060259999999</v>
      </c>
      <c r="AR9" s="142">
        <v>17.914666650000001</v>
      </c>
      <c r="AS9" s="142">
        <v>17.26815697</v>
      </c>
      <c r="AT9" s="142">
        <v>17.427446379999999</v>
      </c>
      <c r="AU9" s="142">
        <v>18.547993269999999</v>
      </c>
      <c r="AV9" s="142">
        <v>10.668037550000001</v>
      </c>
      <c r="AW9" s="142">
        <v>10.12178067</v>
      </c>
      <c r="AX9" s="142">
        <v>9.3066362900000001</v>
      </c>
      <c r="AY9" s="142">
        <v>8.6048402700000004</v>
      </c>
      <c r="AZ9" s="142">
        <v>8.5780127499999992</v>
      </c>
      <c r="BA9" s="142">
        <v>9.5867178300000013</v>
      </c>
      <c r="BB9">
        <v>4.8290512200000002</v>
      </c>
    </row>
    <row r="10" spans="1:74" x14ac:dyDescent="0.25">
      <c r="G10" s="88" t="s">
        <v>202</v>
      </c>
      <c r="K10" s="88" t="str">
        <f t="shared" si="1"/>
        <v>EAST</v>
      </c>
      <c r="L10" s="142">
        <v>146.59751441279053</v>
      </c>
      <c r="M10" s="142">
        <v>97.821357721177591</v>
      </c>
      <c r="N10" s="142">
        <v>87.625856534672423</v>
      </c>
      <c r="O10" s="142">
        <v>144.02753685894251</v>
      </c>
      <c r="P10" s="142">
        <v>99.534487926245731</v>
      </c>
      <c r="Q10" s="142">
        <v>94.460989786312098</v>
      </c>
      <c r="R10" s="142">
        <v>125.98247534000001</v>
      </c>
      <c r="S10" s="142">
        <v>132.11481115999999</v>
      </c>
      <c r="T10" s="142">
        <v>121.87361898</v>
      </c>
      <c r="U10" s="142">
        <v>118.89976014999999</v>
      </c>
      <c r="V10" s="142">
        <v>117.74240061</v>
      </c>
      <c r="W10" s="142">
        <v>106.79056974</v>
      </c>
      <c r="X10" s="142">
        <v>93.636690290000004</v>
      </c>
      <c r="Y10" s="142">
        <v>107.37586598</v>
      </c>
      <c r="Z10" s="142">
        <v>99.762686250000002</v>
      </c>
      <c r="AA10" s="142">
        <v>98.465574259999997</v>
      </c>
      <c r="AB10" s="142">
        <v>91.839709320000011</v>
      </c>
      <c r="AC10" s="142">
        <v>100.81397882999998</v>
      </c>
      <c r="AD10" s="142">
        <v>99.378470970000009</v>
      </c>
      <c r="AE10" s="142">
        <v>98.524119409999983</v>
      </c>
      <c r="AF10" s="142">
        <v>93.090462770000002</v>
      </c>
      <c r="AG10" s="142">
        <v>94.225149520000002</v>
      </c>
      <c r="AH10" s="142">
        <v>92.779760980000006</v>
      </c>
      <c r="AI10" s="142">
        <v>87.635992849999994</v>
      </c>
      <c r="AJ10" s="142">
        <v>99.248270739999995</v>
      </c>
      <c r="AK10" s="142">
        <v>88.104480909999992</v>
      </c>
      <c r="AL10" s="142">
        <v>83.734446930000004</v>
      </c>
      <c r="AM10" s="142">
        <v>60.445875279999996</v>
      </c>
      <c r="AN10" s="142">
        <v>55.851298089999993</v>
      </c>
      <c r="AO10" s="142">
        <v>58.915806680000003</v>
      </c>
      <c r="AP10" s="142">
        <v>55.920918669999999</v>
      </c>
      <c r="AQ10" s="142">
        <v>57.550307879999998</v>
      </c>
      <c r="AR10" s="142">
        <v>55.979685189999998</v>
      </c>
      <c r="AS10" s="142">
        <v>57.794993170000012</v>
      </c>
      <c r="AT10" s="142">
        <v>57.630419150000002</v>
      </c>
      <c r="AU10" s="142">
        <v>54.019398859999995</v>
      </c>
      <c r="AV10" s="142">
        <v>42.193679630000005</v>
      </c>
      <c r="AW10" s="142">
        <v>33.291377360000006</v>
      </c>
      <c r="AX10" s="142">
        <v>28.520588549999999</v>
      </c>
      <c r="AY10" s="142">
        <v>26.75906926</v>
      </c>
      <c r="AZ10" s="142">
        <v>29.0150167</v>
      </c>
      <c r="BA10" s="142">
        <v>30.647977619999999</v>
      </c>
      <c r="BB10">
        <v>30.217413010000001</v>
      </c>
    </row>
    <row r="11" spans="1:74" x14ac:dyDescent="0.25">
      <c r="G11" s="88" t="s">
        <v>208</v>
      </c>
      <c r="K11" s="88" t="str">
        <f t="shared" si="1"/>
        <v>NY</v>
      </c>
      <c r="L11" s="142">
        <v>326.45019941097706</v>
      </c>
      <c r="M11" s="142">
        <v>104.88088436666169</v>
      </c>
      <c r="N11" s="142">
        <v>101.28936947189214</v>
      </c>
      <c r="O11" s="142">
        <v>71.534627094748259</v>
      </c>
      <c r="P11" s="142">
        <v>25.876114808558157</v>
      </c>
      <c r="Q11" s="142">
        <v>131.14773962235643</v>
      </c>
      <c r="R11" s="142">
        <v>-15.85895223429489</v>
      </c>
      <c r="S11" s="142">
        <v>-4.7953135216449674</v>
      </c>
      <c r="T11" s="142">
        <v>-9.9869188939784461</v>
      </c>
      <c r="U11" s="142">
        <v>16.854602227546362</v>
      </c>
      <c r="V11" s="142">
        <v>15.489455128978321</v>
      </c>
      <c r="W11" s="142">
        <v>-9.4235427047366631</v>
      </c>
      <c r="X11" s="142">
        <v>14.42813174093677</v>
      </c>
      <c r="Y11" s="142">
        <v>-32.434717571687258</v>
      </c>
      <c r="Z11" s="142">
        <v>-26.119752720840538</v>
      </c>
      <c r="AA11" s="142">
        <v>-7.6329313614529539</v>
      </c>
      <c r="AB11" s="142">
        <v>-13.678557968127869</v>
      </c>
      <c r="AC11" s="142">
        <v>-29.170025582511904</v>
      </c>
      <c r="AD11" s="142">
        <v>-9.0984180200000004</v>
      </c>
      <c r="AE11" s="142">
        <v>-8.8164250000000006</v>
      </c>
      <c r="AF11" s="142">
        <v>-8.5861769599999995</v>
      </c>
      <c r="AG11" s="142">
        <v>-8.4992812200000003</v>
      </c>
      <c r="AH11" s="142">
        <v>-8.5191496299999994</v>
      </c>
      <c r="AI11" s="142">
        <v>-8.0313920700000008</v>
      </c>
      <c r="AJ11" s="142">
        <v>-8.0653775799999998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2">
        <v>0</v>
      </c>
      <c r="AU11" s="142">
        <v>0</v>
      </c>
      <c r="AV11" s="142">
        <v>0</v>
      </c>
      <c r="AW11" s="142">
        <v>0</v>
      </c>
      <c r="AX11" s="142">
        <v>0</v>
      </c>
      <c r="AY11" s="142">
        <v>0</v>
      </c>
      <c r="AZ11" s="142">
        <v>0</v>
      </c>
      <c r="BA11" s="142">
        <v>0</v>
      </c>
      <c r="BB11">
        <v>0</v>
      </c>
    </row>
    <row r="12" spans="1:74" x14ac:dyDescent="0.25">
      <c r="G12" s="88" t="s">
        <v>209</v>
      </c>
      <c r="K12" s="88" t="str">
        <f t="shared" si="1"/>
        <v>TEXAS</v>
      </c>
      <c r="L12" s="142">
        <v>74.734586879999995</v>
      </c>
      <c r="M12" s="142">
        <v>-98.286522160000004</v>
      </c>
      <c r="N12" s="142">
        <v>-101.33088451999998</v>
      </c>
      <c r="O12" s="142">
        <v>-28.566570260000002</v>
      </c>
      <c r="P12" s="142">
        <v>-39.172993810000001</v>
      </c>
      <c r="Q12" s="142">
        <v>16.174101520000004</v>
      </c>
      <c r="R12" s="142">
        <v>71.161026880000009</v>
      </c>
      <c r="S12" s="142">
        <v>74.171986039999993</v>
      </c>
      <c r="T12" s="142">
        <v>81.03022412</v>
      </c>
      <c r="U12" s="142">
        <v>62.975398089999999</v>
      </c>
      <c r="V12" s="142">
        <v>59.184026950000003</v>
      </c>
      <c r="W12" s="142">
        <v>63.201958779999998</v>
      </c>
      <c r="X12" s="142">
        <v>64.293996410000005</v>
      </c>
      <c r="Y12" s="142">
        <v>69.17366835</v>
      </c>
      <c r="Z12" s="142">
        <v>71.084902679999999</v>
      </c>
      <c r="AA12" s="142">
        <v>9.7029739999999975E-2</v>
      </c>
      <c r="AB12" s="142">
        <v>-0.1497577699999999</v>
      </c>
      <c r="AC12" s="142">
        <v>-1.15512836</v>
      </c>
      <c r="AD12" s="142">
        <v>-1.0846092299999999</v>
      </c>
      <c r="AE12" s="142">
        <v>-1.4436516899999998</v>
      </c>
      <c r="AF12" s="142">
        <v>-1.4584961700000001</v>
      </c>
      <c r="AG12" s="142">
        <v>-1.7920747499999998</v>
      </c>
      <c r="AH12" s="142">
        <v>-1.9116795600000001</v>
      </c>
      <c r="AI12" s="142">
        <v>-2.0483902099999995</v>
      </c>
      <c r="AJ12" s="142">
        <v>-2.2852081899999996</v>
      </c>
      <c r="AK12" s="142">
        <v>-2.2409126499999998</v>
      </c>
      <c r="AL12" s="142">
        <v>-2.1778166300000006</v>
      </c>
      <c r="AM12" s="142">
        <v>-6.3346261699999999</v>
      </c>
      <c r="AN12" s="142">
        <v>-6.5718740699999998</v>
      </c>
      <c r="AO12" s="142">
        <v>-8.2444039599999996</v>
      </c>
      <c r="AP12" s="142">
        <v>-0.77127886999999995</v>
      </c>
      <c r="AQ12" s="142">
        <v>-0.79721001999999996</v>
      </c>
      <c r="AR12" s="142">
        <v>-0.71955360999999995</v>
      </c>
      <c r="AS12" s="142">
        <v>-0.74378239000000002</v>
      </c>
      <c r="AT12" s="142">
        <v>-0.71737287000000005</v>
      </c>
      <c r="AU12" s="142">
        <v>-0.75763420999999997</v>
      </c>
      <c r="AV12" s="142">
        <v>-0.66470105999999995</v>
      </c>
      <c r="AW12" s="142">
        <v>-0.706704</v>
      </c>
      <c r="AX12" s="142">
        <v>0</v>
      </c>
      <c r="AY12" s="142">
        <v>0</v>
      </c>
      <c r="AZ12" s="142">
        <v>0</v>
      </c>
      <c r="BA12" s="142">
        <v>0</v>
      </c>
      <c r="BB12">
        <v>0</v>
      </c>
    </row>
    <row r="13" spans="1:74" x14ac:dyDescent="0.25">
      <c r="G13" s="88" t="s">
        <v>164</v>
      </c>
      <c r="I13" s="88">
        <v>0</v>
      </c>
      <c r="K13" s="88" t="str">
        <f t="shared" si="1"/>
        <v>WEST</v>
      </c>
      <c r="L13" s="142">
        <v>-121.26795034632215</v>
      </c>
      <c r="M13" s="142">
        <v>-181.42270130950419</v>
      </c>
      <c r="N13" s="142">
        <v>-18.62706672548515</v>
      </c>
      <c r="O13" s="142">
        <v>-49.738778868412496</v>
      </c>
      <c r="P13" s="142">
        <v>-71.829304675003058</v>
      </c>
      <c r="Q13" s="142">
        <v>-68.941355768435201</v>
      </c>
      <c r="R13" s="142">
        <v>-16.439673416925494</v>
      </c>
      <c r="S13" s="142">
        <v>-11.792988611750403</v>
      </c>
      <c r="T13" s="142">
        <v>-13.495594253956355</v>
      </c>
      <c r="U13" s="142">
        <v>-23.011743718985777</v>
      </c>
      <c r="V13" s="142">
        <v>-28.007168895951288</v>
      </c>
      <c r="W13" s="142">
        <v>-30.589214964674937</v>
      </c>
      <c r="X13" s="142">
        <v>-26.447551211216329</v>
      </c>
      <c r="Y13" s="142">
        <v>-66.256273059999998</v>
      </c>
      <c r="Z13" s="142">
        <v>-68.909731780000001</v>
      </c>
      <c r="AA13" s="142">
        <v>2.3560356299999992</v>
      </c>
      <c r="AB13" s="142">
        <v>0.94389967999999946</v>
      </c>
      <c r="AC13" s="142">
        <v>3.1922593300000006</v>
      </c>
      <c r="AD13" s="142">
        <v>12.8076781</v>
      </c>
      <c r="AE13" s="142">
        <v>12.13781736</v>
      </c>
      <c r="AF13" s="142">
        <v>11.237611380000001</v>
      </c>
      <c r="AG13" s="142">
        <v>11.456663450000001</v>
      </c>
      <c r="AH13" s="142">
        <v>11.280557810000001</v>
      </c>
      <c r="AI13" s="142">
        <v>10.68793587</v>
      </c>
      <c r="AJ13" s="142">
        <v>10.89754121</v>
      </c>
      <c r="AK13" s="142">
        <v>13.870311189999999</v>
      </c>
      <c r="AL13" s="142">
        <v>14.9404983</v>
      </c>
      <c r="AM13" s="142">
        <v>23.203047525356247</v>
      </c>
      <c r="AN13" s="142">
        <v>19.062839023264083</v>
      </c>
      <c r="AO13" s="142">
        <v>22.678140465942658</v>
      </c>
      <c r="AP13" s="142">
        <v>19.876883740055838</v>
      </c>
      <c r="AQ13" s="142">
        <v>20.819140866791308</v>
      </c>
      <c r="AR13" s="142">
        <v>19.534970171170528</v>
      </c>
      <c r="AS13" s="142">
        <v>20.528642115181619</v>
      </c>
      <c r="AT13" s="142">
        <v>20.277998775229928</v>
      </c>
      <c r="AU13" s="142">
        <v>18.959518014948738</v>
      </c>
      <c r="AV13" s="142">
        <v>19.968280406731107</v>
      </c>
      <c r="AW13" s="142">
        <v>22.867802352465525</v>
      </c>
      <c r="AX13" s="142">
        <v>24.192304081480572</v>
      </c>
      <c r="AY13" s="142">
        <v>-0.80273318000000005</v>
      </c>
      <c r="AZ13" s="142">
        <v>-1.0313402700000001</v>
      </c>
      <c r="BA13" s="142">
        <v>-1.26011619</v>
      </c>
      <c r="BB13">
        <v>-1.2437966300000001</v>
      </c>
    </row>
    <row r="14" spans="1:74" x14ac:dyDescent="0.25">
      <c r="K14" s="88">
        <f t="shared" si="1"/>
        <v>0</v>
      </c>
      <c r="L14" s="142">
        <f t="shared" ref="L14:U14" si="2">IF($B14&lt;=L$2,IF($C14&gt;=L$2,($D14*L$1)/10000,0),0)</f>
        <v>0</v>
      </c>
      <c r="M14" s="142">
        <f t="shared" si="2"/>
        <v>0</v>
      </c>
      <c r="N14" s="142">
        <f t="shared" si="2"/>
        <v>0</v>
      </c>
      <c r="O14" s="142">
        <f t="shared" si="2"/>
        <v>0</v>
      </c>
      <c r="P14" s="142">
        <f t="shared" si="2"/>
        <v>0</v>
      </c>
      <c r="Q14" s="142">
        <f t="shared" si="2"/>
        <v>0</v>
      </c>
      <c r="R14" s="142">
        <f t="shared" si="2"/>
        <v>0</v>
      </c>
      <c r="S14" s="142">
        <f t="shared" si="2"/>
        <v>0</v>
      </c>
      <c r="T14" s="142">
        <f t="shared" si="2"/>
        <v>0</v>
      </c>
      <c r="U14" s="142">
        <f t="shared" si="2"/>
        <v>0</v>
      </c>
      <c r="V14" s="142">
        <f t="shared" ref="V14:AK14" si="3">IF($B14&lt;=V$2,IF($C14&gt;=V$2,($D14*V$1)/10000,0),0)</f>
        <v>0</v>
      </c>
      <c r="W14" s="142">
        <f t="shared" si="3"/>
        <v>0</v>
      </c>
      <c r="X14" s="142">
        <f t="shared" si="3"/>
        <v>0</v>
      </c>
      <c r="Y14" s="142">
        <f t="shared" si="3"/>
        <v>0</v>
      </c>
      <c r="Z14" s="142">
        <f t="shared" si="3"/>
        <v>0</v>
      </c>
      <c r="AA14" s="142">
        <f t="shared" si="3"/>
        <v>0</v>
      </c>
      <c r="AB14" s="142">
        <f t="shared" si="3"/>
        <v>0</v>
      </c>
      <c r="AC14" s="142">
        <f t="shared" si="3"/>
        <v>0</v>
      </c>
      <c r="AD14" s="142">
        <f t="shared" si="3"/>
        <v>0</v>
      </c>
      <c r="AE14" s="142">
        <f t="shared" si="3"/>
        <v>0</v>
      </c>
      <c r="AF14" s="142">
        <f t="shared" si="3"/>
        <v>0</v>
      </c>
      <c r="AG14" s="142">
        <f t="shared" si="3"/>
        <v>0</v>
      </c>
      <c r="AH14" s="142">
        <f t="shared" si="3"/>
        <v>0</v>
      </c>
      <c r="AI14" s="142">
        <f t="shared" si="3"/>
        <v>0</v>
      </c>
      <c r="AJ14" s="142">
        <f t="shared" si="3"/>
        <v>0</v>
      </c>
      <c r="AK14" s="142">
        <f t="shared" si="3"/>
        <v>0</v>
      </c>
      <c r="AL14" s="142">
        <f>IF($B14&lt;=AL$2,IF($C14&gt;=AL$2,($D14*AL$1)/10000,0),0)</f>
        <v>0</v>
      </c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</row>
    <row r="15" spans="1:74" x14ac:dyDescent="0.25">
      <c r="A15" s="140" t="s">
        <v>162</v>
      </c>
      <c r="H15" s="83" t="s">
        <v>232</v>
      </c>
      <c r="I15" s="88">
        <v>1</v>
      </c>
      <c r="K15" s="88">
        <f t="shared" si="1"/>
        <v>0</v>
      </c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</row>
    <row r="16" spans="1:74" x14ac:dyDescent="0.25"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</row>
    <row r="17" spans="1:74" x14ac:dyDescent="0.25">
      <c r="G17" s="88" t="s">
        <v>208</v>
      </c>
      <c r="H17" s="83" t="s">
        <v>213</v>
      </c>
      <c r="K17" s="88" t="str">
        <f t="shared" si="1"/>
        <v>NY</v>
      </c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</row>
    <row r="18" spans="1:74" x14ac:dyDescent="0.25">
      <c r="G18" s="88" t="s">
        <v>164</v>
      </c>
      <c r="H18" s="83" t="s">
        <v>213</v>
      </c>
      <c r="K18" s="88" t="str">
        <f t="shared" si="1"/>
        <v>WEST</v>
      </c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</row>
    <row r="19" spans="1:74" x14ac:dyDescent="0.25">
      <c r="B19" s="156">
        <f>25/30</f>
        <v>0.83333333333333337</v>
      </c>
      <c r="G19" s="88" t="s">
        <v>202</v>
      </c>
      <c r="H19" s="83" t="s">
        <v>213</v>
      </c>
      <c r="K19" s="88" t="str">
        <f t="shared" si="1"/>
        <v>EAST</v>
      </c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</row>
    <row r="20" spans="1:74" x14ac:dyDescent="0.25">
      <c r="G20" s="88" t="s">
        <v>208</v>
      </c>
      <c r="H20" s="83" t="s">
        <v>214</v>
      </c>
      <c r="K20" s="88" t="str">
        <f t="shared" si="1"/>
        <v>NY</v>
      </c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</row>
    <row r="21" spans="1:74" x14ac:dyDescent="0.25">
      <c r="G21" s="88" t="s">
        <v>164</v>
      </c>
      <c r="H21" s="83" t="s">
        <v>214</v>
      </c>
      <c r="K21" s="88" t="str">
        <f t="shared" si="1"/>
        <v>WEST</v>
      </c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</row>
    <row r="22" spans="1:74" x14ac:dyDescent="0.25">
      <c r="G22" s="88" t="s">
        <v>202</v>
      </c>
      <c r="H22" s="83" t="s">
        <v>214</v>
      </c>
      <c r="K22" s="88" t="str">
        <f t="shared" si="1"/>
        <v>EAST</v>
      </c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</row>
    <row r="23" spans="1:74" x14ac:dyDescent="0.25">
      <c r="H23" s="191">
        <f>SUM(H25:H31)</f>
        <v>0</v>
      </c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</row>
    <row r="24" spans="1:74" x14ac:dyDescent="0.25"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</row>
    <row r="25" spans="1:74" ht="12" customHeight="1" x14ac:dyDescent="0.25">
      <c r="A25" s="140" t="s">
        <v>299</v>
      </c>
      <c r="B25" s="138">
        <v>36800</v>
      </c>
      <c r="C25" s="138">
        <v>36800</v>
      </c>
      <c r="E25" s="139">
        <v>4.8449999999999998</v>
      </c>
      <c r="F25" s="88" t="s">
        <v>223</v>
      </c>
      <c r="H25" s="90">
        <f t="shared" ref="H25:H45" si="4">((I25-E25)*SUM(L25:AV25)*10000)</f>
        <v>0</v>
      </c>
      <c r="I25" s="198">
        <v>3.9870000000000001</v>
      </c>
      <c r="J25" s="88" t="s">
        <v>134</v>
      </c>
      <c r="K25" s="88">
        <f t="shared" ref="K25:K40" si="5">IF(I25=1,0,G25)</f>
        <v>0</v>
      </c>
      <c r="L25" s="142">
        <f t="shared" ref="L25:V30" si="6">IF($B25&lt;=L$2,IF($C25&gt;=L$2,$D25,0),0)</f>
        <v>0</v>
      </c>
      <c r="M25" s="142">
        <f t="shared" si="6"/>
        <v>0</v>
      </c>
      <c r="N25" s="142">
        <f t="shared" si="6"/>
        <v>0</v>
      </c>
      <c r="O25" s="142">
        <f t="shared" si="6"/>
        <v>0</v>
      </c>
      <c r="P25" s="142">
        <f t="shared" si="6"/>
        <v>0</v>
      </c>
      <c r="Q25" s="142">
        <f t="shared" si="6"/>
        <v>0</v>
      </c>
      <c r="R25" s="142">
        <f t="shared" si="6"/>
        <v>0</v>
      </c>
      <c r="S25" s="142">
        <f t="shared" si="6"/>
        <v>0</v>
      </c>
      <c r="T25" s="142">
        <f t="shared" si="6"/>
        <v>0</v>
      </c>
      <c r="U25" s="142">
        <f t="shared" si="6"/>
        <v>0</v>
      </c>
      <c r="V25" s="142">
        <f t="shared" si="6"/>
        <v>0</v>
      </c>
      <c r="W25" s="142">
        <f t="shared" ref="W25:AM30" si="7">IF($B25&lt;=W$2,IF($C25&gt;=W$2,$D25,0),0)</f>
        <v>0</v>
      </c>
      <c r="X25" s="142">
        <f t="shared" si="7"/>
        <v>0</v>
      </c>
      <c r="Y25" s="142">
        <f t="shared" si="7"/>
        <v>0</v>
      </c>
      <c r="Z25" s="142">
        <f t="shared" si="7"/>
        <v>0</v>
      </c>
      <c r="AA25" s="142">
        <f t="shared" si="7"/>
        <v>0</v>
      </c>
      <c r="AB25" s="142">
        <f t="shared" si="7"/>
        <v>0</v>
      </c>
      <c r="AC25" s="142">
        <f t="shared" si="7"/>
        <v>0</v>
      </c>
      <c r="AD25" s="142">
        <f t="shared" si="7"/>
        <v>0</v>
      </c>
      <c r="AE25" s="142">
        <f t="shared" si="7"/>
        <v>0</v>
      </c>
      <c r="AF25" s="142">
        <f t="shared" si="7"/>
        <v>0</v>
      </c>
      <c r="AG25" s="142">
        <f t="shared" si="7"/>
        <v>0</v>
      </c>
      <c r="AH25" s="142">
        <f t="shared" si="7"/>
        <v>0</v>
      </c>
      <c r="AI25" s="142">
        <f t="shared" si="7"/>
        <v>0</v>
      </c>
      <c r="AJ25" s="142">
        <f t="shared" si="7"/>
        <v>0</v>
      </c>
      <c r="AK25" s="142">
        <f t="shared" si="7"/>
        <v>0</v>
      </c>
      <c r="AL25" s="142">
        <f t="shared" si="7"/>
        <v>0</v>
      </c>
      <c r="AM25" s="142">
        <f t="shared" si="7"/>
        <v>0</v>
      </c>
      <c r="AN25" s="142">
        <f t="shared" ref="AM25:BV32" si="8">IF($B25&lt;=AN$2,IF($C25&gt;=AN$2,$D25,0),0)</f>
        <v>0</v>
      </c>
      <c r="AO25" s="142">
        <f t="shared" si="8"/>
        <v>0</v>
      </c>
      <c r="AP25" s="142">
        <f t="shared" si="8"/>
        <v>0</v>
      </c>
      <c r="AQ25" s="142">
        <f t="shared" si="8"/>
        <v>0</v>
      </c>
      <c r="AR25" s="142">
        <f t="shared" si="8"/>
        <v>0</v>
      </c>
      <c r="AS25" s="142">
        <f t="shared" si="8"/>
        <v>0</v>
      </c>
      <c r="AT25" s="142">
        <f t="shared" si="8"/>
        <v>0</v>
      </c>
      <c r="AU25" s="142">
        <f t="shared" si="8"/>
        <v>0</v>
      </c>
      <c r="AV25" s="142">
        <f t="shared" si="8"/>
        <v>0</v>
      </c>
      <c r="AW25" s="142">
        <f t="shared" si="8"/>
        <v>0</v>
      </c>
      <c r="AX25" s="142">
        <f t="shared" si="8"/>
        <v>0</v>
      </c>
      <c r="AY25" s="142">
        <f t="shared" si="8"/>
        <v>0</v>
      </c>
      <c r="AZ25" s="142">
        <f t="shared" si="8"/>
        <v>0</v>
      </c>
      <c r="BA25" s="142">
        <f t="shared" si="8"/>
        <v>0</v>
      </c>
      <c r="BB25" s="142">
        <f t="shared" si="8"/>
        <v>0</v>
      </c>
      <c r="BC25" s="142">
        <f t="shared" si="8"/>
        <v>0</v>
      </c>
      <c r="BD25" s="142">
        <f t="shared" si="8"/>
        <v>0</v>
      </c>
      <c r="BE25" s="142">
        <f t="shared" si="8"/>
        <v>0</v>
      </c>
      <c r="BF25" s="142">
        <f t="shared" si="8"/>
        <v>0</v>
      </c>
      <c r="BG25" s="142">
        <f t="shared" si="8"/>
        <v>0</v>
      </c>
      <c r="BH25" s="142">
        <f t="shared" si="8"/>
        <v>0</v>
      </c>
      <c r="BI25" s="142">
        <f t="shared" si="8"/>
        <v>0</v>
      </c>
      <c r="BJ25" s="142">
        <f t="shared" si="8"/>
        <v>0</v>
      </c>
      <c r="BK25" s="142">
        <f t="shared" si="8"/>
        <v>0</v>
      </c>
      <c r="BL25" s="142">
        <f t="shared" si="8"/>
        <v>0</v>
      </c>
      <c r="BM25" s="142">
        <f t="shared" si="8"/>
        <v>0</v>
      </c>
      <c r="BN25" s="142">
        <f t="shared" si="8"/>
        <v>0</v>
      </c>
      <c r="BO25" s="142">
        <f t="shared" si="8"/>
        <v>0</v>
      </c>
      <c r="BP25" s="142">
        <f t="shared" si="8"/>
        <v>0</v>
      </c>
      <c r="BQ25" s="142">
        <f t="shared" si="8"/>
        <v>0</v>
      </c>
      <c r="BR25" s="142">
        <f t="shared" si="8"/>
        <v>0</v>
      </c>
      <c r="BS25" s="142">
        <f t="shared" si="8"/>
        <v>0</v>
      </c>
      <c r="BT25" s="142">
        <f t="shared" si="8"/>
        <v>0</v>
      </c>
      <c r="BU25" s="142">
        <f t="shared" si="8"/>
        <v>0</v>
      </c>
      <c r="BV25" s="142">
        <f t="shared" si="8"/>
        <v>0</v>
      </c>
    </row>
    <row r="26" spans="1:74" x14ac:dyDescent="0.25">
      <c r="A26" s="140">
        <v>1</v>
      </c>
      <c r="B26" s="138">
        <v>36982</v>
      </c>
      <c r="C26" s="138">
        <v>37165</v>
      </c>
      <c r="E26" s="139">
        <v>3.98</v>
      </c>
      <c r="F26" s="88" t="s">
        <v>223</v>
      </c>
      <c r="H26" s="90">
        <f t="shared" si="4"/>
        <v>0</v>
      </c>
      <c r="I26" s="198">
        <v>3.9870000000000001</v>
      </c>
      <c r="J26" s="88" t="s">
        <v>134</v>
      </c>
      <c r="K26" s="88">
        <f t="shared" si="5"/>
        <v>0</v>
      </c>
      <c r="L26" s="142">
        <f t="shared" si="6"/>
        <v>0</v>
      </c>
      <c r="M26" s="142">
        <f t="shared" si="6"/>
        <v>0</v>
      </c>
      <c r="N26" s="142">
        <f t="shared" si="6"/>
        <v>0</v>
      </c>
      <c r="O26" s="142">
        <f t="shared" si="6"/>
        <v>0</v>
      </c>
      <c r="P26" s="142">
        <f t="shared" si="6"/>
        <v>0</v>
      </c>
      <c r="Q26" s="142">
        <f t="shared" si="6"/>
        <v>0</v>
      </c>
      <c r="R26" s="142">
        <f t="shared" si="6"/>
        <v>0</v>
      </c>
      <c r="S26" s="142">
        <f t="shared" si="6"/>
        <v>0</v>
      </c>
      <c r="T26" s="142">
        <f t="shared" si="6"/>
        <v>0</v>
      </c>
      <c r="U26" s="142">
        <f t="shared" si="6"/>
        <v>0</v>
      </c>
      <c r="V26" s="142">
        <f t="shared" si="6"/>
        <v>0</v>
      </c>
      <c r="W26" s="142">
        <f t="shared" si="7"/>
        <v>0</v>
      </c>
      <c r="X26" s="142">
        <f t="shared" si="7"/>
        <v>0</v>
      </c>
      <c r="Y26" s="142">
        <f t="shared" si="7"/>
        <v>0</v>
      </c>
      <c r="Z26" s="142">
        <f t="shared" si="7"/>
        <v>0</v>
      </c>
      <c r="AA26" s="142">
        <f t="shared" si="7"/>
        <v>0</v>
      </c>
      <c r="AB26" s="142">
        <f t="shared" si="7"/>
        <v>0</v>
      </c>
      <c r="AC26" s="142">
        <f t="shared" si="7"/>
        <v>0</v>
      </c>
      <c r="AD26" s="142">
        <f t="shared" si="7"/>
        <v>0</v>
      </c>
      <c r="AE26" s="142">
        <f t="shared" si="7"/>
        <v>0</v>
      </c>
      <c r="AF26" s="142">
        <f t="shared" si="7"/>
        <v>0</v>
      </c>
      <c r="AG26" s="142">
        <f t="shared" si="7"/>
        <v>0</v>
      </c>
      <c r="AH26" s="142">
        <f t="shared" si="7"/>
        <v>0</v>
      </c>
      <c r="AI26" s="142">
        <f t="shared" si="7"/>
        <v>0</v>
      </c>
      <c r="AJ26" s="142">
        <f t="shared" si="7"/>
        <v>0</v>
      </c>
      <c r="AK26" s="142">
        <f t="shared" si="7"/>
        <v>0</v>
      </c>
      <c r="AL26" s="142">
        <f t="shared" si="7"/>
        <v>0</v>
      </c>
      <c r="AM26" s="142">
        <f t="shared" si="8"/>
        <v>0</v>
      </c>
      <c r="AN26" s="142">
        <f t="shared" si="8"/>
        <v>0</v>
      </c>
      <c r="AO26" s="142">
        <f t="shared" si="8"/>
        <v>0</v>
      </c>
      <c r="AP26" s="142">
        <f t="shared" si="8"/>
        <v>0</v>
      </c>
      <c r="AQ26" s="142">
        <f t="shared" si="8"/>
        <v>0</v>
      </c>
      <c r="AR26" s="142">
        <f t="shared" si="8"/>
        <v>0</v>
      </c>
      <c r="AS26" s="142">
        <f t="shared" si="8"/>
        <v>0</v>
      </c>
      <c r="AT26" s="142">
        <f t="shared" si="8"/>
        <v>0</v>
      </c>
      <c r="AU26" s="142">
        <f t="shared" si="8"/>
        <v>0</v>
      </c>
      <c r="AV26" s="142">
        <f t="shared" si="8"/>
        <v>0</v>
      </c>
      <c r="AW26" s="142">
        <f t="shared" si="8"/>
        <v>0</v>
      </c>
      <c r="AX26" s="142">
        <f t="shared" si="8"/>
        <v>0</v>
      </c>
      <c r="AY26" s="142">
        <f t="shared" si="8"/>
        <v>0</v>
      </c>
      <c r="AZ26" s="142">
        <f t="shared" si="8"/>
        <v>0</v>
      </c>
      <c r="BA26" s="142">
        <f t="shared" si="8"/>
        <v>0</v>
      </c>
      <c r="BB26" s="142">
        <f t="shared" si="8"/>
        <v>0</v>
      </c>
      <c r="BC26" s="142">
        <f t="shared" si="8"/>
        <v>0</v>
      </c>
      <c r="BD26" s="142">
        <f t="shared" si="8"/>
        <v>0</v>
      </c>
      <c r="BE26" s="142">
        <f t="shared" si="8"/>
        <v>0</v>
      </c>
      <c r="BF26" s="142">
        <f t="shared" si="8"/>
        <v>0</v>
      </c>
      <c r="BG26" s="142">
        <f t="shared" si="8"/>
        <v>0</v>
      </c>
      <c r="BH26" s="142">
        <f t="shared" si="8"/>
        <v>0</v>
      </c>
      <c r="BI26" s="142">
        <f t="shared" si="8"/>
        <v>0</v>
      </c>
      <c r="BJ26" s="142">
        <f t="shared" si="8"/>
        <v>0</v>
      </c>
      <c r="BK26" s="142">
        <f t="shared" si="8"/>
        <v>0</v>
      </c>
      <c r="BL26" s="142">
        <f t="shared" si="8"/>
        <v>0</v>
      </c>
      <c r="BM26" s="142">
        <f t="shared" si="8"/>
        <v>0</v>
      </c>
      <c r="BN26" s="142">
        <f t="shared" si="8"/>
        <v>0</v>
      </c>
      <c r="BO26" s="142">
        <f t="shared" si="8"/>
        <v>0</v>
      </c>
      <c r="BP26" s="142">
        <f t="shared" si="8"/>
        <v>0</v>
      </c>
      <c r="BQ26" s="142">
        <f t="shared" si="8"/>
        <v>0</v>
      </c>
      <c r="BR26" s="142">
        <f t="shared" si="8"/>
        <v>0</v>
      </c>
      <c r="BS26" s="142">
        <f t="shared" si="8"/>
        <v>0</v>
      </c>
      <c r="BT26" s="142">
        <f t="shared" si="8"/>
        <v>0</v>
      </c>
      <c r="BU26" s="142">
        <f t="shared" si="8"/>
        <v>0</v>
      </c>
      <c r="BV26" s="142">
        <f t="shared" si="8"/>
        <v>0</v>
      </c>
    </row>
    <row r="27" spans="1:74" x14ac:dyDescent="0.25">
      <c r="A27" s="140">
        <v>1</v>
      </c>
      <c r="B27" s="138">
        <v>36800</v>
      </c>
      <c r="C27" s="138">
        <v>36800</v>
      </c>
      <c r="E27" s="139">
        <v>4.8449999999999998</v>
      </c>
      <c r="F27" s="88" t="s">
        <v>223</v>
      </c>
      <c r="H27" s="90">
        <f t="shared" si="4"/>
        <v>0</v>
      </c>
      <c r="I27" s="198">
        <v>3.9870000000000001</v>
      </c>
      <c r="J27" s="88" t="s">
        <v>134</v>
      </c>
      <c r="K27" s="88">
        <f t="shared" si="5"/>
        <v>0</v>
      </c>
      <c r="L27" s="142">
        <f t="shared" si="6"/>
        <v>0</v>
      </c>
      <c r="M27" s="142">
        <f t="shared" si="6"/>
        <v>0</v>
      </c>
      <c r="N27" s="142">
        <f t="shared" si="6"/>
        <v>0</v>
      </c>
      <c r="O27" s="142">
        <f t="shared" si="6"/>
        <v>0</v>
      </c>
      <c r="P27" s="142">
        <f t="shared" si="6"/>
        <v>0</v>
      </c>
      <c r="Q27" s="142">
        <f t="shared" si="6"/>
        <v>0</v>
      </c>
      <c r="R27" s="142">
        <f t="shared" si="6"/>
        <v>0</v>
      </c>
      <c r="S27" s="142">
        <f t="shared" si="6"/>
        <v>0</v>
      </c>
      <c r="T27" s="142">
        <f t="shared" si="6"/>
        <v>0</v>
      </c>
      <c r="U27" s="142">
        <f t="shared" si="6"/>
        <v>0</v>
      </c>
      <c r="V27" s="142">
        <f t="shared" si="6"/>
        <v>0</v>
      </c>
      <c r="W27" s="142">
        <f t="shared" si="7"/>
        <v>0</v>
      </c>
      <c r="X27" s="142">
        <f t="shared" si="7"/>
        <v>0</v>
      </c>
      <c r="Y27" s="142">
        <f t="shared" si="7"/>
        <v>0</v>
      </c>
      <c r="Z27" s="142">
        <f t="shared" si="7"/>
        <v>0</v>
      </c>
      <c r="AA27" s="142">
        <f t="shared" si="7"/>
        <v>0</v>
      </c>
      <c r="AB27" s="142">
        <f t="shared" si="7"/>
        <v>0</v>
      </c>
      <c r="AC27" s="142">
        <f t="shared" si="7"/>
        <v>0</v>
      </c>
      <c r="AD27" s="142">
        <f t="shared" si="7"/>
        <v>0</v>
      </c>
      <c r="AE27" s="142">
        <f t="shared" si="7"/>
        <v>0</v>
      </c>
      <c r="AF27" s="142">
        <f t="shared" si="7"/>
        <v>0</v>
      </c>
      <c r="AG27" s="142">
        <f t="shared" si="7"/>
        <v>0</v>
      </c>
      <c r="AH27" s="142">
        <f t="shared" si="7"/>
        <v>0</v>
      </c>
      <c r="AI27" s="142">
        <f t="shared" si="7"/>
        <v>0</v>
      </c>
      <c r="AJ27" s="142">
        <f t="shared" si="7"/>
        <v>0</v>
      </c>
      <c r="AK27" s="142">
        <f t="shared" si="7"/>
        <v>0</v>
      </c>
      <c r="AL27" s="142">
        <f t="shared" si="7"/>
        <v>0</v>
      </c>
      <c r="AM27" s="142">
        <f t="shared" si="8"/>
        <v>0</v>
      </c>
      <c r="AN27" s="142">
        <f t="shared" si="8"/>
        <v>0</v>
      </c>
      <c r="AO27" s="142">
        <f t="shared" si="8"/>
        <v>0</v>
      </c>
      <c r="AP27" s="142">
        <f t="shared" si="8"/>
        <v>0</v>
      </c>
      <c r="AQ27" s="142">
        <f t="shared" si="8"/>
        <v>0</v>
      </c>
      <c r="AR27" s="142">
        <f t="shared" si="8"/>
        <v>0</v>
      </c>
      <c r="AS27" s="142">
        <f t="shared" si="8"/>
        <v>0</v>
      </c>
      <c r="AT27" s="142">
        <f t="shared" si="8"/>
        <v>0</v>
      </c>
      <c r="AU27" s="142">
        <f t="shared" si="8"/>
        <v>0</v>
      </c>
      <c r="AV27" s="142">
        <f t="shared" si="8"/>
        <v>0</v>
      </c>
      <c r="AW27" s="142">
        <f t="shared" si="8"/>
        <v>0</v>
      </c>
      <c r="AX27" s="142">
        <f t="shared" si="8"/>
        <v>0</v>
      </c>
      <c r="AY27" s="142">
        <f t="shared" si="8"/>
        <v>0</v>
      </c>
      <c r="AZ27" s="142">
        <f t="shared" si="8"/>
        <v>0</v>
      </c>
      <c r="BA27" s="142">
        <f t="shared" si="8"/>
        <v>0</v>
      </c>
      <c r="BB27" s="142">
        <f t="shared" si="8"/>
        <v>0</v>
      </c>
      <c r="BC27" s="142">
        <f t="shared" si="8"/>
        <v>0</v>
      </c>
      <c r="BD27" s="142">
        <f t="shared" si="8"/>
        <v>0</v>
      </c>
      <c r="BE27" s="142">
        <f t="shared" si="8"/>
        <v>0</v>
      </c>
      <c r="BF27" s="142">
        <f t="shared" si="8"/>
        <v>0</v>
      </c>
      <c r="BG27" s="142">
        <f t="shared" si="8"/>
        <v>0</v>
      </c>
      <c r="BH27" s="142">
        <f t="shared" si="8"/>
        <v>0</v>
      </c>
      <c r="BI27" s="142">
        <f t="shared" si="8"/>
        <v>0</v>
      </c>
      <c r="BJ27" s="142">
        <f t="shared" si="8"/>
        <v>0</v>
      </c>
      <c r="BK27" s="142">
        <f t="shared" si="8"/>
        <v>0</v>
      </c>
      <c r="BL27" s="142">
        <f t="shared" si="8"/>
        <v>0</v>
      </c>
      <c r="BM27" s="142">
        <f t="shared" si="8"/>
        <v>0</v>
      </c>
      <c r="BN27" s="142">
        <f t="shared" si="8"/>
        <v>0</v>
      </c>
      <c r="BO27" s="142">
        <f t="shared" si="8"/>
        <v>0</v>
      </c>
      <c r="BP27" s="142">
        <f t="shared" si="8"/>
        <v>0</v>
      </c>
      <c r="BQ27" s="142">
        <f t="shared" si="8"/>
        <v>0</v>
      </c>
      <c r="BR27" s="142">
        <f t="shared" si="8"/>
        <v>0</v>
      </c>
      <c r="BS27" s="142">
        <f t="shared" si="8"/>
        <v>0</v>
      </c>
      <c r="BT27" s="142">
        <f t="shared" si="8"/>
        <v>0</v>
      </c>
      <c r="BU27" s="142">
        <f t="shared" si="8"/>
        <v>0</v>
      </c>
      <c r="BV27" s="142">
        <f t="shared" si="8"/>
        <v>0</v>
      </c>
    </row>
    <row r="28" spans="1:74" ht="12" customHeight="1" x14ac:dyDescent="0.25">
      <c r="A28" s="140">
        <v>1</v>
      </c>
      <c r="B28" s="138">
        <v>36831</v>
      </c>
      <c r="C28" s="138">
        <v>36951</v>
      </c>
      <c r="E28" s="139">
        <v>4.7350000000000003</v>
      </c>
      <c r="F28" s="88" t="s">
        <v>223</v>
      </c>
      <c r="H28" s="90">
        <f t="shared" si="4"/>
        <v>0</v>
      </c>
      <c r="I28" s="198">
        <v>3.9870000000000001</v>
      </c>
      <c r="J28" s="88" t="s">
        <v>134</v>
      </c>
      <c r="K28" s="88">
        <f t="shared" si="5"/>
        <v>0</v>
      </c>
      <c r="L28" s="142">
        <f t="shared" si="6"/>
        <v>0</v>
      </c>
      <c r="M28" s="142">
        <f t="shared" si="6"/>
        <v>0</v>
      </c>
      <c r="N28" s="142">
        <f t="shared" si="6"/>
        <v>0</v>
      </c>
      <c r="O28" s="142">
        <f t="shared" si="6"/>
        <v>0</v>
      </c>
      <c r="P28" s="142">
        <f t="shared" si="6"/>
        <v>0</v>
      </c>
      <c r="Q28" s="142">
        <f t="shared" si="6"/>
        <v>0</v>
      </c>
      <c r="R28" s="142">
        <f t="shared" si="6"/>
        <v>0</v>
      </c>
      <c r="S28" s="142">
        <f t="shared" si="6"/>
        <v>0</v>
      </c>
      <c r="T28" s="142">
        <f t="shared" si="6"/>
        <v>0</v>
      </c>
      <c r="U28" s="142">
        <f t="shared" si="6"/>
        <v>0</v>
      </c>
      <c r="V28" s="142">
        <f t="shared" si="6"/>
        <v>0</v>
      </c>
      <c r="W28" s="142">
        <f t="shared" si="7"/>
        <v>0</v>
      </c>
      <c r="X28" s="142">
        <f t="shared" si="7"/>
        <v>0</v>
      </c>
      <c r="Y28" s="142">
        <f t="shared" si="7"/>
        <v>0</v>
      </c>
      <c r="Z28" s="142">
        <f t="shared" si="7"/>
        <v>0</v>
      </c>
      <c r="AA28" s="142">
        <f t="shared" si="7"/>
        <v>0</v>
      </c>
      <c r="AB28" s="142">
        <f t="shared" si="7"/>
        <v>0</v>
      </c>
      <c r="AC28" s="142">
        <f t="shared" si="7"/>
        <v>0</v>
      </c>
      <c r="AD28" s="142">
        <f t="shared" si="7"/>
        <v>0</v>
      </c>
      <c r="AE28" s="142">
        <f t="shared" si="7"/>
        <v>0</v>
      </c>
      <c r="AF28" s="142">
        <f t="shared" si="7"/>
        <v>0</v>
      </c>
      <c r="AG28" s="142">
        <f t="shared" si="7"/>
        <v>0</v>
      </c>
      <c r="AH28" s="142">
        <f t="shared" si="7"/>
        <v>0</v>
      </c>
      <c r="AI28" s="142">
        <f t="shared" si="7"/>
        <v>0</v>
      </c>
      <c r="AJ28" s="142">
        <f t="shared" si="7"/>
        <v>0</v>
      </c>
      <c r="AK28" s="142">
        <f t="shared" si="7"/>
        <v>0</v>
      </c>
      <c r="AL28" s="142">
        <f t="shared" si="7"/>
        <v>0</v>
      </c>
      <c r="AM28" s="142">
        <f t="shared" si="8"/>
        <v>0</v>
      </c>
      <c r="AN28" s="142">
        <f t="shared" si="8"/>
        <v>0</v>
      </c>
      <c r="AO28" s="142">
        <f t="shared" si="8"/>
        <v>0</v>
      </c>
      <c r="AP28" s="142">
        <f t="shared" si="8"/>
        <v>0</v>
      </c>
      <c r="AQ28" s="142">
        <f t="shared" si="8"/>
        <v>0</v>
      </c>
      <c r="AR28" s="142">
        <f t="shared" si="8"/>
        <v>0</v>
      </c>
      <c r="AS28" s="142">
        <f t="shared" si="8"/>
        <v>0</v>
      </c>
      <c r="AT28" s="142">
        <f t="shared" si="8"/>
        <v>0</v>
      </c>
      <c r="AU28" s="142">
        <f t="shared" si="8"/>
        <v>0</v>
      </c>
      <c r="AV28" s="142">
        <f t="shared" si="8"/>
        <v>0</v>
      </c>
      <c r="AW28" s="142">
        <f t="shared" si="8"/>
        <v>0</v>
      </c>
      <c r="AX28" s="142">
        <f t="shared" si="8"/>
        <v>0</v>
      </c>
      <c r="AY28" s="142">
        <f t="shared" si="8"/>
        <v>0</v>
      </c>
      <c r="AZ28" s="142">
        <f t="shared" si="8"/>
        <v>0</v>
      </c>
      <c r="BA28" s="142">
        <f t="shared" si="8"/>
        <v>0</v>
      </c>
      <c r="BB28" s="142">
        <f t="shared" si="8"/>
        <v>0</v>
      </c>
      <c r="BC28" s="142">
        <f t="shared" si="8"/>
        <v>0</v>
      </c>
      <c r="BD28" s="142">
        <f t="shared" si="8"/>
        <v>0</v>
      </c>
      <c r="BE28" s="142">
        <f t="shared" si="8"/>
        <v>0</v>
      </c>
      <c r="BF28" s="142">
        <f t="shared" si="8"/>
        <v>0</v>
      </c>
      <c r="BG28" s="142">
        <f t="shared" si="8"/>
        <v>0</v>
      </c>
      <c r="BH28" s="142">
        <f t="shared" si="8"/>
        <v>0</v>
      </c>
      <c r="BI28" s="142">
        <f t="shared" si="8"/>
        <v>0</v>
      </c>
      <c r="BJ28" s="142">
        <f t="shared" si="8"/>
        <v>0</v>
      </c>
      <c r="BK28" s="142">
        <f t="shared" si="8"/>
        <v>0</v>
      </c>
      <c r="BL28" s="142">
        <f t="shared" si="8"/>
        <v>0</v>
      </c>
      <c r="BM28" s="142">
        <f t="shared" si="8"/>
        <v>0</v>
      </c>
      <c r="BN28" s="142">
        <f t="shared" si="8"/>
        <v>0</v>
      </c>
      <c r="BO28" s="142">
        <f t="shared" si="8"/>
        <v>0</v>
      </c>
      <c r="BP28" s="142">
        <f t="shared" si="8"/>
        <v>0</v>
      </c>
      <c r="BQ28" s="142">
        <f t="shared" si="8"/>
        <v>0</v>
      </c>
      <c r="BR28" s="142">
        <f t="shared" si="8"/>
        <v>0</v>
      </c>
      <c r="BS28" s="142">
        <f t="shared" si="8"/>
        <v>0</v>
      </c>
      <c r="BT28" s="142">
        <f t="shared" si="8"/>
        <v>0</v>
      </c>
      <c r="BU28" s="142">
        <f t="shared" si="8"/>
        <v>0</v>
      </c>
      <c r="BV28" s="142">
        <f t="shared" si="8"/>
        <v>0</v>
      </c>
    </row>
    <row r="29" spans="1:74" x14ac:dyDescent="0.25">
      <c r="A29" s="140">
        <v>1</v>
      </c>
      <c r="B29" s="138">
        <v>36800</v>
      </c>
      <c r="C29" s="138">
        <v>36800</v>
      </c>
      <c r="E29" s="139">
        <v>4.83</v>
      </c>
      <c r="F29" s="88" t="s">
        <v>223</v>
      </c>
      <c r="H29" s="90">
        <f t="shared" si="4"/>
        <v>0</v>
      </c>
      <c r="I29" s="198">
        <v>4.0559999999999992</v>
      </c>
      <c r="J29" s="88" t="s">
        <v>134</v>
      </c>
      <c r="K29" s="88">
        <f>IF(I29=1,0,G29)</f>
        <v>0</v>
      </c>
      <c r="L29" s="142">
        <f t="shared" si="6"/>
        <v>0</v>
      </c>
      <c r="M29" s="142">
        <f t="shared" si="6"/>
        <v>0</v>
      </c>
      <c r="N29" s="142">
        <f t="shared" si="6"/>
        <v>0</v>
      </c>
      <c r="O29" s="142">
        <f t="shared" si="6"/>
        <v>0</v>
      </c>
      <c r="P29" s="142">
        <f t="shared" si="6"/>
        <v>0</v>
      </c>
      <c r="Q29" s="142">
        <f t="shared" si="6"/>
        <v>0</v>
      </c>
      <c r="R29" s="142">
        <f t="shared" si="6"/>
        <v>0</v>
      </c>
      <c r="S29" s="142">
        <f t="shared" si="6"/>
        <v>0</v>
      </c>
      <c r="T29" s="142">
        <f t="shared" si="6"/>
        <v>0</v>
      </c>
      <c r="U29" s="142">
        <f t="shared" si="6"/>
        <v>0</v>
      </c>
      <c r="V29" s="142">
        <f t="shared" si="6"/>
        <v>0</v>
      </c>
      <c r="W29" s="142">
        <f t="shared" si="7"/>
        <v>0</v>
      </c>
      <c r="X29" s="142">
        <f t="shared" si="7"/>
        <v>0</v>
      </c>
      <c r="Y29" s="142">
        <f t="shared" si="7"/>
        <v>0</v>
      </c>
      <c r="Z29" s="142">
        <f t="shared" si="7"/>
        <v>0</v>
      </c>
      <c r="AA29" s="142">
        <f t="shared" si="7"/>
        <v>0</v>
      </c>
      <c r="AB29" s="142">
        <f t="shared" si="7"/>
        <v>0</v>
      </c>
      <c r="AC29" s="142">
        <f t="shared" si="7"/>
        <v>0</v>
      </c>
      <c r="AD29" s="142">
        <f t="shared" si="7"/>
        <v>0</v>
      </c>
      <c r="AE29" s="142">
        <f t="shared" si="7"/>
        <v>0</v>
      </c>
      <c r="AF29" s="142">
        <f t="shared" si="7"/>
        <v>0</v>
      </c>
      <c r="AG29" s="142">
        <f t="shared" si="7"/>
        <v>0</v>
      </c>
      <c r="AH29" s="142">
        <f t="shared" si="7"/>
        <v>0</v>
      </c>
      <c r="AI29" s="142">
        <f t="shared" si="7"/>
        <v>0</v>
      </c>
      <c r="AJ29" s="142">
        <f t="shared" si="7"/>
        <v>0</v>
      </c>
      <c r="AK29" s="142">
        <f t="shared" si="7"/>
        <v>0</v>
      </c>
      <c r="AL29" s="142">
        <f t="shared" si="7"/>
        <v>0</v>
      </c>
      <c r="AM29" s="142">
        <f t="shared" si="8"/>
        <v>0</v>
      </c>
      <c r="AN29" s="142">
        <f t="shared" si="8"/>
        <v>0</v>
      </c>
      <c r="AO29" s="142">
        <f t="shared" si="8"/>
        <v>0</v>
      </c>
      <c r="AP29" s="142">
        <f t="shared" si="8"/>
        <v>0</v>
      </c>
      <c r="AQ29" s="142">
        <f t="shared" si="8"/>
        <v>0</v>
      </c>
      <c r="AR29" s="142">
        <f t="shared" si="8"/>
        <v>0</v>
      </c>
      <c r="AS29" s="142">
        <f t="shared" si="8"/>
        <v>0</v>
      </c>
      <c r="AT29" s="142">
        <f t="shared" si="8"/>
        <v>0</v>
      </c>
      <c r="AU29" s="142">
        <f t="shared" si="8"/>
        <v>0</v>
      </c>
      <c r="AV29" s="142">
        <f t="shared" si="8"/>
        <v>0</v>
      </c>
      <c r="AW29" s="142">
        <f t="shared" si="8"/>
        <v>0</v>
      </c>
      <c r="AX29" s="142">
        <f t="shared" si="8"/>
        <v>0</v>
      </c>
      <c r="AY29" s="142">
        <f t="shared" si="8"/>
        <v>0</v>
      </c>
      <c r="AZ29" s="142">
        <f t="shared" si="8"/>
        <v>0</v>
      </c>
      <c r="BA29" s="142">
        <f t="shared" si="8"/>
        <v>0</v>
      </c>
      <c r="BB29" s="142">
        <f t="shared" si="8"/>
        <v>0</v>
      </c>
      <c r="BC29" s="142">
        <f t="shared" si="8"/>
        <v>0</v>
      </c>
      <c r="BD29" s="142">
        <f t="shared" si="8"/>
        <v>0</v>
      </c>
      <c r="BE29" s="142">
        <f t="shared" si="8"/>
        <v>0</v>
      </c>
      <c r="BF29" s="142">
        <f t="shared" si="8"/>
        <v>0</v>
      </c>
      <c r="BG29" s="142">
        <f t="shared" si="8"/>
        <v>0</v>
      </c>
      <c r="BH29" s="142">
        <f t="shared" si="8"/>
        <v>0</v>
      </c>
      <c r="BI29" s="142">
        <f t="shared" si="8"/>
        <v>0</v>
      </c>
      <c r="BJ29" s="142">
        <f t="shared" si="8"/>
        <v>0</v>
      </c>
      <c r="BK29" s="142">
        <f t="shared" si="8"/>
        <v>0</v>
      </c>
      <c r="BL29" s="142">
        <f t="shared" si="8"/>
        <v>0</v>
      </c>
      <c r="BM29" s="142">
        <f t="shared" si="8"/>
        <v>0</v>
      </c>
      <c r="BN29" s="142">
        <f t="shared" si="8"/>
        <v>0</v>
      </c>
      <c r="BO29" s="142">
        <f t="shared" si="8"/>
        <v>0</v>
      </c>
      <c r="BP29" s="142">
        <f t="shared" si="8"/>
        <v>0</v>
      </c>
      <c r="BQ29" s="142">
        <f t="shared" si="8"/>
        <v>0</v>
      </c>
      <c r="BR29" s="142">
        <f t="shared" si="8"/>
        <v>0</v>
      </c>
      <c r="BS29" s="142">
        <f t="shared" si="8"/>
        <v>0</v>
      </c>
      <c r="BT29" s="142">
        <f t="shared" si="8"/>
        <v>0</v>
      </c>
      <c r="BU29" s="142">
        <f t="shared" si="8"/>
        <v>0</v>
      </c>
      <c r="BV29" s="142">
        <f t="shared" si="8"/>
        <v>0</v>
      </c>
    </row>
    <row r="30" spans="1:74" ht="12" customHeight="1" x14ac:dyDescent="0.25">
      <c r="A30" s="140">
        <v>1</v>
      </c>
      <c r="B30" s="138">
        <v>36831</v>
      </c>
      <c r="C30" s="138">
        <v>36951</v>
      </c>
      <c r="E30" s="139">
        <v>4.7300000000000004</v>
      </c>
      <c r="F30" s="88" t="s">
        <v>223</v>
      </c>
      <c r="H30" s="90">
        <f t="shared" si="4"/>
        <v>0</v>
      </c>
      <c r="I30" s="198">
        <v>4.0559999999999992</v>
      </c>
      <c r="J30" s="88" t="s">
        <v>134</v>
      </c>
      <c r="K30" s="88">
        <f t="shared" si="5"/>
        <v>0</v>
      </c>
      <c r="L30" s="142">
        <f t="shared" si="6"/>
        <v>0</v>
      </c>
      <c r="M30" s="142">
        <f t="shared" si="6"/>
        <v>0</v>
      </c>
      <c r="N30" s="142">
        <f t="shared" si="6"/>
        <v>0</v>
      </c>
      <c r="O30" s="142">
        <f t="shared" si="6"/>
        <v>0</v>
      </c>
      <c r="P30" s="142">
        <f t="shared" si="6"/>
        <v>0</v>
      </c>
      <c r="Q30" s="142">
        <f t="shared" si="6"/>
        <v>0</v>
      </c>
      <c r="R30" s="142">
        <f t="shared" si="6"/>
        <v>0</v>
      </c>
      <c r="S30" s="142">
        <f t="shared" si="6"/>
        <v>0</v>
      </c>
      <c r="T30" s="142">
        <f t="shared" si="6"/>
        <v>0</v>
      </c>
      <c r="U30" s="142">
        <f t="shared" si="6"/>
        <v>0</v>
      </c>
      <c r="V30" s="142">
        <f t="shared" si="6"/>
        <v>0</v>
      </c>
      <c r="W30" s="142">
        <f t="shared" si="7"/>
        <v>0</v>
      </c>
      <c r="X30" s="142">
        <f t="shared" si="7"/>
        <v>0</v>
      </c>
      <c r="Y30" s="142">
        <f t="shared" si="7"/>
        <v>0</v>
      </c>
      <c r="Z30" s="142">
        <f t="shared" si="7"/>
        <v>0</v>
      </c>
      <c r="AA30" s="142">
        <f t="shared" si="7"/>
        <v>0</v>
      </c>
      <c r="AB30" s="142">
        <f t="shared" si="7"/>
        <v>0</v>
      </c>
      <c r="AC30" s="142">
        <f t="shared" si="7"/>
        <v>0</v>
      </c>
      <c r="AD30" s="142">
        <f t="shared" si="7"/>
        <v>0</v>
      </c>
      <c r="AE30" s="142">
        <f t="shared" si="7"/>
        <v>0</v>
      </c>
      <c r="AF30" s="142">
        <f t="shared" si="7"/>
        <v>0</v>
      </c>
      <c r="AG30" s="142">
        <f t="shared" si="7"/>
        <v>0</v>
      </c>
      <c r="AH30" s="142">
        <f t="shared" si="7"/>
        <v>0</v>
      </c>
      <c r="AI30" s="142">
        <f t="shared" si="7"/>
        <v>0</v>
      </c>
      <c r="AJ30" s="142">
        <f t="shared" si="7"/>
        <v>0</v>
      </c>
      <c r="AK30" s="142">
        <f t="shared" si="7"/>
        <v>0</v>
      </c>
      <c r="AL30" s="142">
        <f t="shared" si="7"/>
        <v>0</v>
      </c>
      <c r="AM30" s="142">
        <f t="shared" si="8"/>
        <v>0</v>
      </c>
      <c r="AN30" s="142">
        <f t="shared" si="8"/>
        <v>0</v>
      </c>
      <c r="AO30" s="142">
        <f t="shared" si="8"/>
        <v>0</v>
      </c>
      <c r="AP30" s="142">
        <f t="shared" si="8"/>
        <v>0</v>
      </c>
      <c r="AQ30" s="142">
        <f t="shared" si="8"/>
        <v>0</v>
      </c>
      <c r="AR30" s="142">
        <f t="shared" si="8"/>
        <v>0</v>
      </c>
      <c r="AS30" s="142">
        <f t="shared" si="8"/>
        <v>0</v>
      </c>
      <c r="AT30" s="142">
        <f t="shared" si="8"/>
        <v>0</v>
      </c>
      <c r="AU30" s="142">
        <f t="shared" si="8"/>
        <v>0</v>
      </c>
      <c r="AV30" s="142">
        <f t="shared" si="8"/>
        <v>0</v>
      </c>
      <c r="AW30" s="142">
        <f t="shared" si="8"/>
        <v>0</v>
      </c>
      <c r="AX30" s="142">
        <f t="shared" si="8"/>
        <v>0</v>
      </c>
      <c r="AY30" s="142">
        <f t="shared" si="8"/>
        <v>0</v>
      </c>
      <c r="AZ30" s="142">
        <f t="shared" si="8"/>
        <v>0</v>
      </c>
      <c r="BA30" s="142">
        <f t="shared" si="8"/>
        <v>0</v>
      </c>
      <c r="BB30" s="142">
        <f t="shared" si="8"/>
        <v>0</v>
      </c>
      <c r="BC30" s="142">
        <f t="shared" si="8"/>
        <v>0</v>
      </c>
      <c r="BD30" s="142">
        <f t="shared" si="8"/>
        <v>0</v>
      </c>
      <c r="BE30" s="142">
        <f t="shared" si="8"/>
        <v>0</v>
      </c>
      <c r="BF30" s="142">
        <f t="shared" si="8"/>
        <v>0</v>
      </c>
      <c r="BG30" s="142">
        <f t="shared" si="8"/>
        <v>0</v>
      </c>
      <c r="BH30" s="142">
        <f t="shared" si="8"/>
        <v>0</v>
      </c>
      <c r="BI30" s="142">
        <f t="shared" si="8"/>
        <v>0</v>
      </c>
      <c r="BJ30" s="142">
        <f t="shared" si="8"/>
        <v>0</v>
      </c>
      <c r="BK30" s="142">
        <f t="shared" si="8"/>
        <v>0</v>
      </c>
      <c r="BL30" s="142">
        <f t="shared" si="8"/>
        <v>0</v>
      </c>
      <c r="BM30" s="142">
        <f t="shared" si="8"/>
        <v>0</v>
      </c>
      <c r="BN30" s="142">
        <f t="shared" si="8"/>
        <v>0</v>
      </c>
      <c r="BO30" s="142">
        <f t="shared" si="8"/>
        <v>0</v>
      </c>
      <c r="BP30" s="142">
        <f t="shared" si="8"/>
        <v>0</v>
      </c>
      <c r="BQ30" s="142">
        <f t="shared" si="8"/>
        <v>0</v>
      </c>
      <c r="BR30" s="142">
        <f t="shared" si="8"/>
        <v>0</v>
      </c>
      <c r="BS30" s="142">
        <f t="shared" si="8"/>
        <v>0</v>
      </c>
      <c r="BT30" s="142">
        <f t="shared" si="8"/>
        <v>0</v>
      </c>
      <c r="BU30" s="142">
        <f t="shared" si="8"/>
        <v>0</v>
      </c>
      <c r="BV30" s="142">
        <f t="shared" si="8"/>
        <v>0</v>
      </c>
    </row>
    <row r="31" spans="1:74" x14ac:dyDescent="0.25">
      <c r="B31" s="138">
        <v>36800</v>
      </c>
      <c r="C31" s="138">
        <v>36800</v>
      </c>
      <c r="E31" s="139">
        <v>4.5549999999999997</v>
      </c>
      <c r="F31" s="88" t="s">
        <v>223</v>
      </c>
      <c r="H31" s="90">
        <f t="shared" si="4"/>
        <v>0</v>
      </c>
      <c r="I31" s="198">
        <v>3.9860000000000002</v>
      </c>
      <c r="J31" s="88" t="s">
        <v>134</v>
      </c>
      <c r="K31" s="88">
        <f t="shared" si="5"/>
        <v>0</v>
      </c>
      <c r="L31" s="142">
        <f t="shared" ref="L31:V31" si="9">IF($B31&lt;=L$2,IF($C31&gt;=L$2,$D31,0),0)</f>
        <v>0</v>
      </c>
      <c r="M31" s="142">
        <f t="shared" si="9"/>
        <v>0</v>
      </c>
      <c r="N31" s="142">
        <f t="shared" si="9"/>
        <v>0</v>
      </c>
      <c r="O31" s="142">
        <f t="shared" si="9"/>
        <v>0</v>
      </c>
      <c r="P31" s="142">
        <f t="shared" si="9"/>
        <v>0</v>
      </c>
      <c r="Q31" s="142">
        <f t="shared" si="9"/>
        <v>0</v>
      </c>
      <c r="R31" s="142">
        <f t="shared" si="9"/>
        <v>0</v>
      </c>
      <c r="S31" s="142">
        <f t="shared" si="9"/>
        <v>0</v>
      </c>
      <c r="T31" s="142">
        <f t="shared" si="9"/>
        <v>0</v>
      </c>
      <c r="U31" s="142">
        <f t="shared" si="9"/>
        <v>0</v>
      </c>
      <c r="V31" s="142">
        <f t="shared" si="9"/>
        <v>0</v>
      </c>
      <c r="W31" s="142">
        <f t="shared" ref="W31:AM37" si="10">IF($B31&lt;=W$2,IF($C31&gt;=W$2,$D31,0),0)</f>
        <v>0</v>
      </c>
      <c r="X31" s="142">
        <f t="shared" si="10"/>
        <v>0</v>
      </c>
      <c r="Y31" s="142">
        <f t="shared" si="10"/>
        <v>0</v>
      </c>
      <c r="Z31" s="142">
        <f t="shared" si="10"/>
        <v>0</v>
      </c>
      <c r="AA31" s="142">
        <f t="shared" si="10"/>
        <v>0</v>
      </c>
      <c r="AB31" s="142">
        <f t="shared" si="10"/>
        <v>0</v>
      </c>
      <c r="AC31" s="142">
        <f t="shared" si="10"/>
        <v>0</v>
      </c>
      <c r="AD31" s="142">
        <f t="shared" si="10"/>
        <v>0</v>
      </c>
      <c r="AE31" s="142">
        <f t="shared" si="10"/>
        <v>0</v>
      </c>
      <c r="AF31" s="142">
        <f t="shared" ref="AF31:AU31" si="11">IF($B31&lt;=AF$2,IF($C31&gt;=AF$2,$D31,0),0)</f>
        <v>0</v>
      </c>
      <c r="AG31" s="142">
        <f t="shared" si="11"/>
        <v>0</v>
      </c>
      <c r="AH31" s="142">
        <f t="shared" si="11"/>
        <v>0</v>
      </c>
      <c r="AI31" s="142">
        <f t="shared" si="11"/>
        <v>0</v>
      </c>
      <c r="AJ31" s="142">
        <f t="shared" si="11"/>
        <v>0</v>
      </c>
      <c r="AK31" s="142">
        <f t="shared" si="11"/>
        <v>0</v>
      </c>
      <c r="AL31" s="142">
        <f t="shared" si="11"/>
        <v>0</v>
      </c>
      <c r="AM31" s="142">
        <f t="shared" si="11"/>
        <v>0</v>
      </c>
      <c r="AN31" s="142">
        <f t="shared" si="11"/>
        <v>0</v>
      </c>
      <c r="AO31" s="142">
        <f t="shared" si="11"/>
        <v>0</v>
      </c>
      <c r="AP31" s="142">
        <f t="shared" si="11"/>
        <v>0</v>
      </c>
      <c r="AQ31" s="142">
        <f t="shared" si="11"/>
        <v>0</v>
      </c>
      <c r="AR31" s="142">
        <f t="shared" si="11"/>
        <v>0</v>
      </c>
      <c r="AS31" s="142">
        <f t="shared" si="11"/>
        <v>0</v>
      </c>
      <c r="AT31" s="142">
        <f t="shared" si="11"/>
        <v>0</v>
      </c>
      <c r="AU31" s="142">
        <f t="shared" si="11"/>
        <v>0</v>
      </c>
      <c r="AV31" s="142">
        <f t="shared" si="8"/>
        <v>0</v>
      </c>
      <c r="AW31" s="142">
        <f t="shared" si="8"/>
        <v>0</v>
      </c>
      <c r="AX31" s="142">
        <f t="shared" si="8"/>
        <v>0</v>
      </c>
      <c r="AY31" s="142">
        <f t="shared" si="8"/>
        <v>0</v>
      </c>
      <c r="AZ31" s="142">
        <f t="shared" si="8"/>
        <v>0</v>
      </c>
      <c r="BA31" s="142">
        <f t="shared" si="8"/>
        <v>0</v>
      </c>
      <c r="BB31" s="142">
        <f t="shared" si="8"/>
        <v>0</v>
      </c>
      <c r="BC31" s="142">
        <f t="shared" si="8"/>
        <v>0</v>
      </c>
      <c r="BD31" s="142">
        <f t="shared" si="8"/>
        <v>0</v>
      </c>
      <c r="BE31" s="142">
        <f t="shared" si="8"/>
        <v>0</v>
      </c>
      <c r="BF31" s="142">
        <f t="shared" si="8"/>
        <v>0</v>
      </c>
      <c r="BG31" s="142">
        <f t="shared" si="8"/>
        <v>0</v>
      </c>
      <c r="BH31" s="142">
        <f t="shared" si="8"/>
        <v>0</v>
      </c>
      <c r="BI31" s="142">
        <f t="shared" si="8"/>
        <v>0</v>
      </c>
      <c r="BJ31" s="142">
        <f t="shared" si="8"/>
        <v>0</v>
      </c>
      <c r="BK31" s="142">
        <f t="shared" si="8"/>
        <v>0</v>
      </c>
      <c r="BL31" s="142">
        <f t="shared" si="8"/>
        <v>0</v>
      </c>
      <c r="BM31" s="142">
        <f t="shared" si="8"/>
        <v>0</v>
      </c>
      <c r="BN31" s="142">
        <f t="shared" si="8"/>
        <v>0</v>
      </c>
      <c r="BO31" s="142">
        <f t="shared" si="8"/>
        <v>0</v>
      </c>
      <c r="BP31" s="142">
        <f t="shared" si="8"/>
        <v>0</v>
      </c>
      <c r="BQ31" s="142">
        <f t="shared" si="8"/>
        <v>0</v>
      </c>
      <c r="BR31" s="142">
        <f t="shared" si="8"/>
        <v>0</v>
      </c>
      <c r="BS31" s="142">
        <f t="shared" si="8"/>
        <v>0</v>
      </c>
      <c r="BT31" s="142">
        <f t="shared" si="8"/>
        <v>0</v>
      </c>
      <c r="BU31" s="142">
        <f t="shared" si="8"/>
        <v>0</v>
      </c>
      <c r="BV31" s="142">
        <f t="shared" si="8"/>
        <v>0</v>
      </c>
    </row>
    <row r="32" spans="1:74" ht="12" customHeight="1" x14ac:dyDescent="0.25">
      <c r="B32" s="138">
        <v>36800</v>
      </c>
      <c r="C32" s="138">
        <v>36800</v>
      </c>
      <c r="E32" s="139">
        <v>4.45</v>
      </c>
      <c r="F32" s="88" t="s">
        <v>223</v>
      </c>
      <c r="H32" s="90">
        <f t="shared" si="4"/>
        <v>0</v>
      </c>
      <c r="I32" s="198">
        <v>3.9870000000000001</v>
      </c>
      <c r="J32" s="88" t="s">
        <v>134</v>
      </c>
      <c r="K32" s="88">
        <f t="shared" si="5"/>
        <v>0</v>
      </c>
      <c r="L32" s="142">
        <f t="shared" ref="L32:M37" si="12">IF($B32&lt;=L$2,IF($C32&gt;=L$2,$D32,0),0)</f>
        <v>0</v>
      </c>
      <c r="M32" s="142">
        <f t="shared" si="12"/>
        <v>0</v>
      </c>
      <c r="N32" s="142">
        <f t="shared" ref="N32:V45" si="13">IF($B32&lt;=N$2,IF($C32&gt;=N$2,$D32,0),0)</f>
        <v>0</v>
      </c>
      <c r="O32" s="142">
        <f t="shared" si="13"/>
        <v>0</v>
      </c>
      <c r="P32" s="142">
        <f t="shared" si="13"/>
        <v>0</v>
      </c>
      <c r="Q32" s="142">
        <f t="shared" si="13"/>
        <v>0</v>
      </c>
      <c r="R32" s="142">
        <f t="shared" si="13"/>
        <v>0</v>
      </c>
      <c r="S32" s="142">
        <f t="shared" si="13"/>
        <v>0</v>
      </c>
      <c r="T32" s="142">
        <f t="shared" si="13"/>
        <v>0</v>
      </c>
      <c r="U32" s="142">
        <f t="shared" si="13"/>
        <v>0</v>
      </c>
      <c r="V32" s="142">
        <f t="shared" si="13"/>
        <v>0</v>
      </c>
      <c r="W32" s="142">
        <f t="shared" si="10"/>
        <v>0</v>
      </c>
      <c r="X32" s="142">
        <f t="shared" si="10"/>
        <v>0</v>
      </c>
      <c r="Y32" s="142">
        <f t="shared" si="10"/>
        <v>0</v>
      </c>
      <c r="Z32" s="142">
        <f t="shared" si="10"/>
        <v>0</v>
      </c>
      <c r="AA32" s="142">
        <f t="shared" si="10"/>
        <v>0</v>
      </c>
      <c r="AB32" s="142">
        <f t="shared" si="10"/>
        <v>0</v>
      </c>
      <c r="AC32" s="142">
        <f t="shared" si="10"/>
        <v>0</v>
      </c>
      <c r="AD32" s="142">
        <f t="shared" si="10"/>
        <v>0</v>
      </c>
      <c r="AE32" s="142">
        <f t="shared" si="10"/>
        <v>0</v>
      </c>
      <c r="AF32" s="142">
        <f t="shared" ref="AF32:AL32" si="14">IF($B32&lt;=AF$2,IF($C32&gt;=AF$2,$D32,0),0)</f>
        <v>0</v>
      </c>
      <c r="AG32" s="142">
        <f t="shared" si="14"/>
        <v>0</v>
      </c>
      <c r="AH32" s="142">
        <f t="shared" si="14"/>
        <v>0</v>
      </c>
      <c r="AI32" s="142">
        <f t="shared" si="14"/>
        <v>0</v>
      </c>
      <c r="AJ32" s="142">
        <f t="shared" si="14"/>
        <v>0</v>
      </c>
      <c r="AK32" s="142">
        <f t="shared" si="14"/>
        <v>0</v>
      </c>
      <c r="AL32" s="142">
        <f t="shared" si="14"/>
        <v>0</v>
      </c>
      <c r="AM32" s="142">
        <f t="shared" si="8"/>
        <v>0</v>
      </c>
      <c r="AN32" s="142">
        <f t="shared" si="8"/>
        <v>0</v>
      </c>
      <c r="AO32" s="142">
        <f t="shared" si="8"/>
        <v>0</v>
      </c>
      <c r="AP32" s="142">
        <f t="shared" si="8"/>
        <v>0</v>
      </c>
      <c r="AQ32" s="142">
        <f t="shared" si="8"/>
        <v>0</v>
      </c>
      <c r="AR32" s="142">
        <f t="shared" si="8"/>
        <v>0</v>
      </c>
      <c r="AS32" s="142">
        <f t="shared" si="8"/>
        <v>0</v>
      </c>
      <c r="AT32" s="142">
        <f t="shared" si="8"/>
        <v>0</v>
      </c>
      <c r="AU32" s="142">
        <f t="shared" si="8"/>
        <v>0</v>
      </c>
      <c r="AV32" s="142">
        <f t="shared" si="8"/>
        <v>0</v>
      </c>
      <c r="AW32" s="142">
        <f t="shared" si="8"/>
        <v>0</v>
      </c>
      <c r="AX32" s="142">
        <f t="shared" si="8"/>
        <v>0</v>
      </c>
      <c r="AY32" s="142">
        <f t="shared" si="8"/>
        <v>0</v>
      </c>
      <c r="AZ32" s="142">
        <f t="shared" ref="AM32:BV40" si="15">IF($B32&lt;=AZ$2,IF($C32&gt;=AZ$2,$D32,0),0)</f>
        <v>0</v>
      </c>
      <c r="BA32" s="142">
        <f t="shared" si="15"/>
        <v>0</v>
      </c>
      <c r="BB32" s="142">
        <f t="shared" si="15"/>
        <v>0</v>
      </c>
      <c r="BC32" s="142">
        <f t="shared" si="15"/>
        <v>0</v>
      </c>
      <c r="BD32" s="142">
        <f t="shared" si="15"/>
        <v>0</v>
      </c>
      <c r="BE32" s="142">
        <f t="shared" si="15"/>
        <v>0</v>
      </c>
      <c r="BF32" s="142">
        <f t="shared" si="15"/>
        <v>0</v>
      </c>
      <c r="BG32" s="142">
        <f t="shared" si="15"/>
        <v>0</v>
      </c>
      <c r="BH32" s="142">
        <f t="shared" si="15"/>
        <v>0</v>
      </c>
      <c r="BI32" s="142">
        <f t="shared" si="15"/>
        <v>0</v>
      </c>
      <c r="BJ32" s="142">
        <f t="shared" si="15"/>
        <v>0</v>
      </c>
      <c r="BK32" s="142">
        <f t="shared" si="15"/>
        <v>0</v>
      </c>
      <c r="BL32" s="142">
        <f t="shared" si="15"/>
        <v>0</v>
      </c>
      <c r="BM32" s="142">
        <f t="shared" si="15"/>
        <v>0</v>
      </c>
      <c r="BN32" s="142">
        <f t="shared" si="15"/>
        <v>0</v>
      </c>
      <c r="BO32" s="142">
        <f t="shared" si="15"/>
        <v>0</v>
      </c>
      <c r="BP32" s="142">
        <f t="shared" si="15"/>
        <v>0</v>
      </c>
      <c r="BQ32" s="142">
        <f t="shared" si="15"/>
        <v>0</v>
      </c>
      <c r="BR32" s="142">
        <f t="shared" si="15"/>
        <v>0</v>
      </c>
      <c r="BS32" s="142">
        <f t="shared" si="15"/>
        <v>0</v>
      </c>
      <c r="BT32" s="142">
        <f t="shared" si="15"/>
        <v>0</v>
      </c>
      <c r="BU32" s="142">
        <f t="shared" si="15"/>
        <v>0</v>
      </c>
      <c r="BV32" s="142">
        <f t="shared" si="15"/>
        <v>0</v>
      </c>
    </row>
    <row r="33" spans="2:74" x14ac:dyDescent="0.25">
      <c r="B33" s="138">
        <v>36800</v>
      </c>
      <c r="C33" s="138">
        <v>36800</v>
      </c>
      <c r="E33" s="139">
        <v>4.4800000000000004</v>
      </c>
      <c r="F33" s="88" t="s">
        <v>223</v>
      </c>
      <c r="H33" s="90">
        <f t="shared" si="4"/>
        <v>0</v>
      </c>
      <c r="I33" s="198">
        <v>3.9870000000000001</v>
      </c>
      <c r="J33" s="88" t="s">
        <v>134</v>
      </c>
      <c r="K33" s="88">
        <f>IF(I33=1,0,G33)</f>
        <v>0</v>
      </c>
      <c r="L33" s="142">
        <f t="shared" si="12"/>
        <v>0</v>
      </c>
      <c r="M33" s="142">
        <f t="shared" si="12"/>
        <v>0</v>
      </c>
      <c r="N33" s="142">
        <f t="shared" si="13"/>
        <v>0</v>
      </c>
      <c r="O33" s="142">
        <f t="shared" si="13"/>
        <v>0</v>
      </c>
      <c r="P33" s="142">
        <f t="shared" si="13"/>
        <v>0</v>
      </c>
      <c r="Q33" s="142">
        <f t="shared" si="13"/>
        <v>0</v>
      </c>
      <c r="R33" s="142">
        <f t="shared" si="13"/>
        <v>0</v>
      </c>
      <c r="S33" s="142">
        <f t="shared" si="13"/>
        <v>0</v>
      </c>
      <c r="T33" s="142">
        <f t="shared" si="13"/>
        <v>0</v>
      </c>
      <c r="U33" s="142">
        <f t="shared" si="13"/>
        <v>0</v>
      </c>
      <c r="V33" s="142">
        <f t="shared" si="13"/>
        <v>0</v>
      </c>
      <c r="W33" s="142">
        <f t="shared" si="10"/>
        <v>0</v>
      </c>
      <c r="X33" s="142">
        <f t="shared" si="10"/>
        <v>0</v>
      </c>
      <c r="Y33" s="142">
        <f t="shared" si="10"/>
        <v>0</v>
      </c>
      <c r="Z33" s="142">
        <f t="shared" si="10"/>
        <v>0</v>
      </c>
      <c r="AA33" s="142">
        <f t="shared" si="10"/>
        <v>0</v>
      </c>
      <c r="AB33" s="142">
        <f t="shared" si="10"/>
        <v>0</v>
      </c>
      <c r="AC33" s="142">
        <f t="shared" si="10"/>
        <v>0</v>
      </c>
      <c r="AD33" s="142">
        <f t="shared" si="10"/>
        <v>0</v>
      </c>
      <c r="AE33" s="142">
        <f t="shared" si="10"/>
        <v>0</v>
      </c>
      <c r="AF33" s="142">
        <f t="shared" si="10"/>
        <v>0</v>
      </c>
      <c r="AG33" s="142">
        <f t="shared" si="10"/>
        <v>0</v>
      </c>
      <c r="AH33" s="142">
        <f t="shared" si="10"/>
        <v>0</v>
      </c>
      <c r="AI33" s="142">
        <f t="shared" si="10"/>
        <v>0</v>
      </c>
      <c r="AJ33" s="142">
        <f t="shared" si="10"/>
        <v>0</v>
      </c>
      <c r="AK33" s="142">
        <f t="shared" si="10"/>
        <v>0</v>
      </c>
      <c r="AL33" s="142">
        <f t="shared" si="10"/>
        <v>0</v>
      </c>
      <c r="AM33" s="142">
        <f t="shared" si="10"/>
        <v>0</v>
      </c>
      <c r="AN33" s="142">
        <f t="shared" ref="AN33:BV33" si="16">IF($B33&lt;=AN$2,IF($C33&gt;=AN$2,$D33,0),0)</f>
        <v>0</v>
      </c>
      <c r="AO33" s="142">
        <f t="shared" si="16"/>
        <v>0</v>
      </c>
      <c r="AP33" s="142">
        <f t="shared" si="16"/>
        <v>0</v>
      </c>
      <c r="AQ33" s="142">
        <f t="shared" si="16"/>
        <v>0</v>
      </c>
      <c r="AR33" s="142">
        <f t="shared" si="16"/>
        <v>0</v>
      </c>
      <c r="AS33" s="142">
        <f t="shared" si="16"/>
        <v>0</v>
      </c>
      <c r="AT33" s="142">
        <f t="shared" si="16"/>
        <v>0</v>
      </c>
      <c r="AU33" s="142">
        <f t="shared" si="16"/>
        <v>0</v>
      </c>
      <c r="AV33" s="142">
        <f t="shared" si="16"/>
        <v>0</v>
      </c>
      <c r="AW33" s="142">
        <f t="shared" si="16"/>
        <v>0</v>
      </c>
      <c r="AX33" s="142">
        <f t="shared" si="16"/>
        <v>0</v>
      </c>
      <c r="AY33" s="142">
        <f t="shared" si="16"/>
        <v>0</v>
      </c>
      <c r="AZ33" s="142">
        <f t="shared" si="16"/>
        <v>0</v>
      </c>
      <c r="BA33" s="142">
        <f t="shared" si="16"/>
        <v>0</v>
      </c>
      <c r="BB33" s="142">
        <f t="shared" si="16"/>
        <v>0</v>
      </c>
      <c r="BC33" s="142">
        <f t="shared" si="16"/>
        <v>0</v>
      </c>
      <c r="BD33" s="142">
        <f t="shared" si="16"/>
        <v>0</v>
      </c>
      <c r="BE33" s="142">
        <f t="shared" si="16"/>
        <v>0</v>
      </c>
      <c r="BF33" s="142">
        <f t="shared" si="16"/>
        <v>0</v>
      </c>
      <c r="BG33" s="142">
        <f t="shared" si="16"/>
        <v>0</v>
      </c>
      <c r="BH33" s="142">
        <f t="shared" si="16"/>
        <v>0</v>
      </c>
      <c r="BI33" s="142">
        <f t="shared" si="16"/>
        <v>0</v>
      </c>
      <c r="BJ33" s="142">
        <f t="shared" si="16"/>
        <v>0</v>
      </c>
      <c r="BK33" s="142">
        <f t="shared" si="16"/>
        <v>0</v>
      </c>
      <c r="BL33" s="142">
        <f t="shared" si="16"/>
        <v>0</v>
      </c>
      <c r="BM33" s="142">
        <f t="shared" si="16"/>
        <v>0</v>
      </c>
      <c r="BN33" s="142">
        <f t="shared" si="16"/>
        <v>0</v>
      </c>
      <c r="BO33" s="142">
        <f t="shared" si="16"/>
        <v>0</v>
      </c>
      <c r="BP33" s="142">
        <f t="shared" si="16"/>
        <v>0</v>
      </c>
      <c r="BQ33" s="142">
        <f t="shared" si="16"/>
        <v>0</v>
      </c>
      <c r="BR33" s="142">
        <f t="shared" si="16"/>
        <v>0</v>
      </c>
      <c r="BS33" s="142">
        <f t="shared" si="16"/>
        <v>0</v>
      </c>
      <c r="BT33" s="142">
        <f t="shared" si="16"/>
        <v>0</v>
      </c>
      <c r="BU33" s="142">
        <f t="shared" si="16"/>
        <v>0</v>
      </c>
      <c r="BV33" s="142">
        <f t="shared" si="16"/>
        <v>0</v>
      </c>
    </row>
    <row r="34" spans="2:74" x14ac:dyDescent="0.25">
      <c r="B34" s="138">
        <v>36800</v>
      </c>
      <c r="C34" s="138">
        <v>36800</v>
      </c>
      <c r="E34" s="139">
        <v>4.4800000000000004</v>
      </c>
      <c r="F34" s="88" t="s">
        <v>223</v>
      </c>
      <c r="H34" s="90">
        <f t="shared" si="4"/>
        <v>0</v>
      </c>
      <c r="I34" s="198">
        <v>3.9870000000000001</v>
      </c>
      <c r="J34" s="88" t="s">
        <v>134</v>
      </c>
      <c r="K34" s="88">
        <f t="shared" si="5"/>
        <v>0</v>
      </c>
      <c r="L34" s="142">
        <f t="shared" si="12"/>
        <v>0</v>
      </c>
      <c r="M34" s="142">
        <f t="shared" si="12"/>
        <v>0</v>
      </c>
      <c r="N34" s="142">
        <f t="shared" si="13"/>
        <v>0</v>
      </c>
      <c r="O34" s="142">
        <f t="shared" si="13"/>
        <v>0</v>
      </c>
      <c r="P34" s="142">
        <f t="shared" si="13"/>
        <v>0</v>
      </c>
      <c r="Q34" s="142">
        <f t="shared" si="13"/>
        <v>0</v>
      </c>
      <c r="R34" s="142">
        <f t="shared" si="13"/>
        <v>0</v>
      </c>
      <c r="S34" s="142">
        <f t="shared" si="13"/>
        <v>0</v>
      </c>
      <c r="T34" s="142">
        <f t="shared" si="13"/>
        <v>0</v>
      </c>
      <c r="U34" s="142">
        <f t="shared" si="13"/>
        <v>0</v>
      </c>
      <c r="V34" s="142">
        <f t="shared" si="13"/>
        <v>0</v>
      </c>
      <c r="W34" s="142">
        <f t="shared" si="10"/>
        <v>0</v>
      </c>
      <c r="X34" s="142">
        <f t="shared" si="10"/>
        <v>0</v>
      </c>
      <c r="Y34" s="142">
        <f t="shared" si="10"/>
        <v>0</v>
      </c>
      <c r="Z34" s="142">
        <f t="shared" si="10"/>
        <v>0</v>
      </c>
      <c r="AA34" s="142">
        <f t="shared" si="10"/>
        <v>0</v>
      </c>
      <c r="AB34" s="142">
        <f t="shared" si="10"/>
        <v>0</v>
      </c>
      <c r="AC34" s="142">
        <f t="shared" si="10"/>
        <v>0</v>
      </c>
      <c r="AD34" s="142">
        <f t="shared" si="10"/>
        <v>0</v>
      </c>
      <c r="AE34" s="142">
        <f t="shared" si="10"/>
        <v>0</v>
      </c>
      <c r="AF34" s="142">
        <f t="shared" ref="AF34:AL45" si="17">IF($B34&lt;=AF$2,IF($C34&gt;=AF$2,$D34,0),0)</f>
        <v>0</v>
      </c>
      <c r="AG34" s="142">
        <f t="shared" si="17"/>
        <v>0</v>
      </c>
      <c r="AH34" s="142">
        <f t="shared" si="17"/>
        <v>0</v>
      </c>
      <c r="AI34" s="142">
        <f t="shared" si="17"/>
        <v>0</v>
      </c>
      <c r="AJ34" s="142">
        <f t="shared" si="17"/>
        <v>0</v>
      </c>
      <c r="AK34" s="142">
        <f t="shared" si="17"/>
        <v>0</v>
      </c>
      <c r="AL34" s="142">
        <f t="shared" si="17"/>
        <v>0</v>
      </c>
      <c r="AM34" s="142">
        <f t="shared" si="15"/>
        <v>0</v>
      </c>
      <c r="AN34" s="142">
        <f t="shared" si="15"/>
        <v>0</v>
      </c>
      <c r="AO34" s="142">
        <f t="shared" si="15"/>
        <v>0</v>
      </c>
      <c r="AP34" s="142">
        <f t="shared" si="15"/>
        <v>0</v>
      </c>
      <c r="AQ34" s="142">
        <f t="shared" si="15"/>
        <v>0</v>
      </c>
      <c r="AR34" s="142">
        <f t="shared" si="15"/>
        <v>0</v>
      </c>
      <c r="AS34" s="142">
        <f t="shared" si="15"/>
        <v>0</v>
      </c>
      <c r="AT34" s="142">
        <f t="shared" si="15"/>
        <v>0</v>
      </c>
      <c r="AU34" s="142">
        <f t="shared" si="15"/>
        <v>0</v>
      </c>
      <c r="AV34" s="142">
        <f t="shared" si="15"/>
        <v>0</v>
      </c>
      <c r="AW34" s="142">
        <f t="shared" si="15"/>
        <v>0</v>
      </c>
      <c r="AX34" s="142">
        <f t="shared" si="15"/>
        <v>0</v>
      </c>
      <c r="AY34" s="142">
        <f t="shared" si="15"/>
        <v>0</v>
      </c>
      <c r="AZ34" s="142">
        <f t="shared" si="15"/>
        <v>0</v>
      </c>
      <c r="BA34" s="142">
        <f t="shared" si="15"/>
        <v>0</v>
      </c>
      <c r="BB34" s="142">
        <f t="shared" si="15"/>
        <v>0</v>
      </c>
      <c r="BC34" s="142">
        <f t="shared" si="15"/>
        <v>0</v>
      </c>
      <c r="BD34" s="142">
        <f t="shared" si="15"/>
        <v>0</v>
      </c>
      <c r="BE34" s="142">
        <f>IF($B34&lt;=BE$2,IF($C34&gt;=BE$2,$D34,0),0)</f>
        <v>0</v>
      </c>
      <c r="BF34" s="142">
        <f t="shared" si="15"/>
        <v>0</v>
      </c>
      <c r="BG34" s="142">
        <f t="shared" si="15"/>
        <v>0</v>
      </c>
      <c r="BH34" s="142">
        <f t="shared" si="15"/>
        <v>0</v>
      </c>
      <c r="BI34" s="142">
        <f t="shared" si="15"/>
        <v>0</v>
      </c>
      <c r="BJ34" s="142">
        <f t="shared" si="15"/>
        <v>0</v>
      </c>
      <c r="BK34" s="142">
        <f t="shared" si="15"/>
        <v>0</v>
      </c>
      <c r="BL34" s="142">
        <f t="shared" si="15"/>
        <v>0</v>
      </c>
      <c r="BM34" s="142">
        <f t="shared" si="15"/>
        <v>0</v>
      </c>
      <c r="BN34" s="142">
        <f t="shared" si="15"/>
        <v>0</v>
      </c>
      <c r="BO34" s="142">
        <f t="shared" si="15"/>
        <v>0</v>
      </c>
      <c r="BP34" s="142">
        <f t="shared" si="15"/>
        <v>0</v>
      </c>
      <c r="BQ34" s="142">
        <f t="shared" si="15"/>
        <v>0</v>
      </c>
      <c r="BR34" s="142">
        <f t="shared" si="15"/>
        <v>0</v>
      </c>
      <c r="BS34" s="142">
        <f t="shared" si="15"/>
        <v>0</v>
      </c>
      <c r="BT34" s="142">
        <f t="shared" si="15"/>
        <v>0</v>
      </c>
      <c r="BU34" s="142">
        <f t="shared" si="15"/>
        <v>0</v>
      </c>
      <c r="BV34" s="142">
        <f t="shared" si="15"/>
        <v>0</v>
      </c>
    </row>
    <row r="35" spans="2:74" x14ac:dyDescent="0.25">
      <c r="B35" s="138">
        <v>36800</v>
      </c>
      <c r="C35" s="138">
        <v>36800</v>
      </c>
      <c r="E35" s="139">
        <v>4.4550000000000001</v>
      </c>
      <c r="F35" s="88" t="s">
        <v>223</v>
      </c>
      <c r="H35" s="90">
        <f t="shared" si="4"/>
        <v>0</v>
      </c>
      <c r="I35" s="198">
        <v>4.08</v>
      </c>
      <c r="J35" s="88" t="s">
        <v>134</v>
      </c>
      <c r="K35" s="88">
        <f t="shared" si="5"/>
        <v>0</v>
      </c>
      <c r="L35" s="142">
        <f t="shared" si="12"/>
        <v>0</v>
      </c>
      <c r="M35" s="142">
        <f t="shared" si="12"/>
        <v>0</v>
      </c>
      <c r="N35" s="142">
        <f t="shared" si="13"/>
        <v>0</v>
      </c>
      <c r="O35" s="142">
        <f t="shared" si="13"/>
        <v>0</v>
      </c>
      <c r="P35" s="142">
        <f t="shared" si="13"/>
        <v>0</v>
      </c>
      <c r="Q35" s="142">
        <f t="shared" si="13"/>
        <v>0</v>
      </c>
      <c r="R35" s="142">
        <f t="shared" si="13"/>
        <v>0</v>
      </c>
      <c r="S35" s="142">
        <f t="shared" si="13"/>
        <v>0</v>
      </c>
      <c r="T35" s="142">
        <f t="shared" si="13"/>
        <v>0</v>
      </c>
      <c r="U35" s="142">
        <f t="shared" si="13"/>
        <v>0</v>
      </c>
      <c r="V35" s="142">
        <f t="shared" si="13"/>
        <v>0</v>
      </c>
      <c r="W35" s="142">
        <f t="shared" si="10"/>
        <v>0</v>
      </c>
      <c r="X35" s="142">
        <f t="shared" si="10"/>
        <v>0</v>
      </c>
      <c r="Y35" s="142">
        <f t="shared" si="10"/>
        <v>0</v>
      </c>
      <c r="Z35" s="142">
        <f t="shared" si="10"/>
        <v>0</v>
      </c>
      <c r="AA35" s="142">
        <f t="shared" si="10"/>
        <v>0</v>
      </c>
      <c r="AB35" s="142">
        <f t="shared" si="10"/>
        <v>0</v>
      </c>
      <c r="AC35" s="142">
        <f t="shared" si="10"/>
        <v>0</v>
      </c>
      <c r="AD35" s="142">
        <f t="shared" si="10"/>
        <v>0</v>
      </c>
      <c r="AE35" s="142">
        <f t="shared" si="10"/>
        <v>0</v>
      </c>
      <c r="AF35" s="142">
        <f t="shared" si="17"/>
        <v>0</v>
      </c>
      <c r="AG35" s="142">
        <f t="shared" si="17"/>
        <v>0</v>
      </c>
      <c r="AH35" s="142">
        <f t="shared" si="17"/>
        <v>0</v>
      </c>
      <c r="AI35" s="142">
        <f t="shared" si="17"/>
        <v>0</v>
      </c>
      <c r="AJ35" s="142">
        <f t="shared" si="17"/>
        <v>0</v>
      </c>
      <c r="AK35" s="142">
        <f t="shared" si="17"/>
        <v>0</v>
      </c>
      <c r="AL35" s="142">
        <f t="shared" si="17"/>
        <v>0</v>
      </c>
      <c r="AM35" s="142">
        <f t="shared" si="15"/>
        <v>0</v>
      </c>
      <c r="AN35" s="142">
        <f t="shared" si="15"/>
        <v>0</v>
      </c>
      <c r="AO35" s="142">
        <f t="shared" si="15"/>
        <v>0</v>
      </c>
      <c r="AP35" s="142">
        <f t="shared" si="15"/>
        <v>0</v>
      </c>
      <c r="AQ35" s="142">
        <f t="shared" si="15"/>
        <v>0</v>
      </c>
      <c r="AR35" s="142">
        <f t="shared" si="15"/>
        <v>0</v>
      </c>
      <c r="AS35" s="142">
        <f t="shared" si="15"/>
        <v>0</v>
      </c>
      <c r="AT35" s="142">
        <f t="shared" si="15"/>
        <v>0</v>
      </c>
      <c r="AU35" s="142">
        <f t="shared" si="15"/>
        <v>0</v>
      </c>
      <c r="AV35" s="142">
        <f t="shared" si="15"/>
        <v>0</v>
      </c>
      <c r="AW35" s="142">
        <f t="shared" si="15"/>
        <v>0</v>
      </c>
      <c r="AX35" s="142">
        <f t="shared" si="15"/>
        <v>0</v>
      </c>
      <c r="AY35" s="142">
        <f t="shared" si="15"/>
        <v>0</v>
      </c>
      <c r="AZ35" s="142">
        <f t="shared" si="15"/>
        <v>0</v>
      </c>
      <c r="BA35" s="142">
        <f t="shared" si="15"/>
        <v>0</v>
      </c>
      <c r="BB35" s="142">
        <f t="shared" si="15"/>
        <v>0</v>
      </c>
      <c r="BC35" s="142">
        <f t="shared" si="15"/>
        <v>0</v>
      </c>
      <c r="BD35" s="142">
        <f t="shared" si="15"/>
        <v>0</v>
      </c>
      <c r="BE35" s="142">
        <f t="shared" si="15"/>
        <v>0</v>
      </c>
      <c r="BF35" s="142">
        <f t="shared" si="15"/>
        <v>0</v>
      </c>
      <c r="BG35" s="142">
        <f t="shared" si="15"/>
        <v>0</v>
      </c>
      <c r="BH35" s="142">
        <f t="shared" si="15"/>
        <v>0</v>
      </c>
      <c r="BI35" s="142">
        <f t="shared" si="15"/>
        <v>0</v>
      </c>
      <c r="BJ35" s="142">
        <f t="shared" si="15"/>
        <v>0</v>
      </c>
      <c r="BK35" s="142">
        <f t="shared" si="15"/>
        <v>0</v>
      </c>
      <c r="BL35" s="142">
        <f t="shared" si="15"/>
        <v>0</v>
      </c>
      <c r="BM35" s="142">
        <f t="shared" si="15"/>
        <v>0</v>
      </c>
      <c r="BN35" s="142">
        <f t="shared" si="15"/>
        <v>0</v>
      </c>
      <c r="BO35" s="142">
        <f t="shared" si="15"/>
        <v>0</v>
      </c>
      <c r="BP35" s="142">
        <f t="shared" si="15"/>
        <v>0</v>
      </c>
      <c r="BQ35" s="142">
        <f t="shared" si="15"/>
        <v>0</v>
      </c>
      <c r="BR35" s="142">
        <f t="shared" si="15"/>
        <v>0</v>
      </c>
      <c r="BS35" s="142">
        <f t="shared" si="15"/>
        <v>0</v>
      </c>
      <c r="BT35" s="142">
        <f t="shared" si="15"/>
        <v>0</v>
      </c>
      <c r="BU35" s="142">
        <f t="shared" si="15"/>
        <v>0</v>
      </c>
      <c r="BV35" s="142">
        <f t="shared" si="15"/>
        <v>0</v>
      </c>
    </row>
    <row r="36" spans="2:74" x14ac:dyDescent="0.25">
      <c r="B36" s="138">
        <v>36800</v>
      </c>
      <c r="C36" s="138">
        <v>36800</v>
      </c>
      <c r="E36" s="139">
        <v>4.415</v>
      </c>
      <c r="F36" s="88" t="s">
        <v>223</v>
      </c>
      <c r="H36" s="90">
        <f t="shared" si="4"/>
        <v>0</v>
      </c>
      <c r="I36" s="198">
        <v>4.1749999999999998</v>
      </c>
      <c r="J36" s="88" t="s">
        <v>134</v>
      </c>
      <c r="K36" s="88">
        <f t="shared" si="5"/>
        <v>0</v>
      </c>
      <c r="L36" s="142">
        <f t="shared" si="12"/>
        <v>0</v>
      </c>
      <c r="M36" s="142">
        <f t="shared" si="12"/>
        <v>0</v>
      </c>
      <c r="N36" s="142">
        <f t="shared" si="13"/>
        <v>0</v>
      </c>
      <c r="O36" s="142">
        <f t="shared" si="13"/>
        <v>0</v>
      </c>
      <c r="P36" s="142">
        <f t="shared" si="13"/>
        <v>0</v>
      </c>
      <c r="Q36" s="142">
        <f t="shared" si="13"/>
        <v>0</v>
      </c>
      <c r="R36" s="142">
        <f t="shared" si="13"/>
        <v>0</v>
      </c>
      <c r="S36" s="142">
        <f t="shared" si="13"/>
        <v>0</v>
      </c>
      <c r="T36" s="142">
        <f t="shared" si="13"/>
        <v>0</v>
      </c>
      <c r="U36" s="142">
        <f t="shared" si="13"/>
        <v>0</v>
      </c>
      <c r="V36" s="142">
        <f t="shared" si="13"/>
        <v>0</v>
      </c>
      <c r="W36" s="142">
        <f t="shared" si="10"/>
        <v>0</v>
      </c>
      <c r="X36" s="142">
        <f t="shared" si="10"/>
        <v>0</v>
      </c>
      <c r="Y36" s="142">
        <f t="shared" si="10"/>
        <v>0</v>
      </c>
      <c r="Z36" s="142">
        <f t="shared" si="10"/>
        <v>0</v>
      </c>
      <c r="AA36" s="142">
        <f t="shared" si="10"/>
        <v>0</v>
      </c>
      <c r="AB36" s="142">
        <f t="shared" si="10"/>
        <v>0</v>
      </c>
      <c r="AC36" s="142">
        <f t="shared" si="10"/>
        <v>0</v>
      </c>
      <c r="AD36" s="142">
        <f t="shared" si="10"/>
        <v>0</v>
      </c>
      <c r="AE36" s="142">
        <f t="shared" si="10"/>
        <v>0</v>
      </c>
      <c r="AF36" s="142">
        <f t="shared" si="17"/>
        <v>0</v>
      </c>
      <c r="AG36" s="142">
        <f t="shared" si="17"/>
        <v>0</v>
      </c>
      <c r="AH36" s="142">
        <f t="shared" si="17"/>
        <v>0</v>
      </c>
      <c r="AI36" s="142">
        <f t="shared" si="17"/>
        <v>0</v>
      </c>
      <c r="AJ36" s="142">
        <f t="shared" si="17"/>
        <v>0</v>
      </c>
      <c r="AK36" s="142">
        <f t="shared" si="17"/>
        <v>0</v>
      </c>
      <c r="AL36" s="142">
        <f t="shared" si="17"/>
        <v>0</v>
      </c>
      <c r="AM36" s="142">
        <f t="shared" si="15"/>
        <v>0</v>
      </c>
      <c r="AN36" s="142">
        <f t="shared" si="15"/>
        <v>0</v>
      </c>
      <c r="AO36" s="142">
        <f t="shared" si="15"/>
        <v>0</v>
      </c>
      <c r="AP36" s="142">
        <f t="shared" si="15"/>
        <v>0</v>
      </c>
      <c r="AQ36" s="142">
        <f t="shared" si="15"/>
        <v>0</v>
      </c>
      <c r="AR36" s="142">
        <f t="shared" si="15"/>
        <v>0</v>
      </c>
      <c r="AS36" s="142">
        <f t="shared" si="15"/>
        <v>0</v>
      </c>
      <c r="AT36" s="142">
        <f t="shared" si="15"/>
        <v>0</v>
      </c>
      <c r="AU36" s="142">
        <f t="shared" si="15"/>
        <v>0</v>
      </c>
      <c r="AV36" s="142">
        <f t="shared" si="15"/>
        <v>0</v>
      </c>
      <c r="AW36" s="142">
        <f t="shared" si="15"/>
        <v>0</v>
      </c>
      <c r="AX36" s="142">
        <f t="shared" si="15"/>
        <v>0</v>
      </c>
      <c r="AY36" s="142">
        <f t="shared" si="15"/>
        <v>0</v>
      </c>
      <c r="AZ36" s="142">
        <f t="shared" si="15"/>
        <v>0</v>
      </c>
      <c r="BA36" s="142">
        <f t="shared" si="15"/>
        <v>0</v>
      </c>
      <c r="BB36" s="142">
        <f t="shared" si="15"/>
        <v>0</v>
      </c>
      <c r="BC36" s="142">
        <f t="shared" si="15"/>
        <v>0</v>
      </c>
      <c r="BD36" s="142">
        <f t="shared" si="15"/>
        <v>0</v>
      </c>
      <c r="BE36" s="142">
        <f t="shared" si="15"/>
        <v>0</v>
      </c>
      <c r="BF36" s="142">
        <f t="shared" si="15"/>
        <v>0</v>
      </c>
      <c r="BG36" s="142">
        <f t="shared" si="15"/>
        <v>0</v>
      </c>
      <c r="BH36" s="142">
        <f t="shared" si="15"/>
        <v>0</v>
      </c>
      <c r="BI36" s="142">
        <f t="shared" si="15"/>
        <v>0</v>
      </c>
      <c r="BJ36" s="142">
        <f t="shared" si="15"/>
        <v>0</v>
      </c>
      <c r="BK36" s="142">
        <f t="shared" si="15"/>
        <v>0</v>
      </c>
      <c r="BL36" s="142">
        <f t="shared" si="15"/>
        <v>0</v>
      </c>
      <c r="BM36" s="142">
        <f t="shared" si="15"/>
        <v>0</v>
      </c>
      <c r="BN36" s="142">
        <f t="shared" si="15"/>
        <v>0</v>
      </c>
      <c r="BO36" s="142">
        <f t="shared" si="15"/>
        <v>0</v>
      </c>
      <c r="BP36" s="142">
        <f t="shared" si="15"/>
        <v>0</v>
      </c>
      <c r="BQ36" s="142">
        <f t="shared" si="15"/>
        <v>0</v>
      </c>
      <c r="BR36" s="142">
        <f t="shared" si="15"/>
        <v>0</v>
      </c>
      <c r="BS36" s="142">
        <f t="shared" si="15"/>
        <v>0</v>
      </c>
      <c r="BT36" s="142">
        <f t="shared" si="15"/>
        <v>0</v>
      </c>
      <c r="BU36" s="142">
        <f t="shared" si="15"/>
        <v>0</v>
      </c>
      <c r="BV36" s="142">
        <f t="shared" si="15"/>
        <v>0</v>
      </c>
    </row>
    <row r="37" spans="2:74" x14ac:dyDescent="0.25">
      <c r="B37" s="138">
        <v>36800</v>
      </c>
      <c r="C37" s="138">
        <v>36800</v>
      </c>
      <c r="E37" s="139">
        <v>4.4850000000000003</v>
      </c>
      <c r="F37" s="88" t="s">
        <v>223</v>
      </c>
      <c r="H37" s="90">
        <f t="shared" si="4"/>
        <v>0</v>
      </c>
      <c r="I37" s="198">
        <v>3.9870000000000001</v>
      </c>
      <c r="J37" s="88" t="s">
        <v>134</v>
      </c>
      <c r="K37" s="88">
        <f>IF(I37=1,0,G37)</f>
        <v>0</v>
      </c>
      <c r="L37" s="142">
        <f t="shared" si="12"/>
        <v>0</v>
      </c>
      <c r="M37" s="142">
        <f t="shared" si="12"/>
        <v>0</v>
      </c>
      <c r="N37" s="142">
        <f t="shared" si="13"/>
        <v>0</v>
      </c>
      <c r="O37" s="142">
        <f t="shared" si="13"/>
        <v>0</v>
      </c>
      <c r="P37" s="142">
        <f t="shared" si="13"/>
        <v>0</v>
      </c>
      <c r="Q37" s="142">
        <f t="shared" si="13"/>
        <v>0</v>
      </c>
      <c r="R37" s="142">
        <f t="shared" si="13"/>
        <v>0</v>
      </c>
      <c r="S37" s="142">
        <f t="shared" si="13"/>
        <v>0</v>
      </c>
      <c r="T37" s="142">
        <f t="shared" si="13"/>
        <v>0</v>
      </c>
      <c r="U37" s="142">
        <f t="shared" si="13"/>
        <v>0</v>
      </c>
      <c r="V37" s="142">
        <f t="shared" si="13"/>
        <v>0</v>
      </c>
      <c r="W37" s="142">
        <f t="shared" si="10"/>
        <v>0</v>
      </c>
      <c r="X37" s="142">
        <f t="shared" si="10"/>
        <v>0</v>
      </c>
      <c r="Y37" s="142">
        <f t="shared" si="10"/>
        <v>0</v>
      </c>
      <c r="Z37" s="142">
        <f t="shared" si="10"/>
        <v>0</v>
      </c>
      <c r="AA37" s="142">
        <f t="shared" si="10"/>
        <v>0</v>
      </c>
      <c r="AB37" s="142">
        <f t="shared" si="10"/>
        <v>0</v>
      </c>
      <c r="AC37" s="142">
        <f t="shared" si="10"/>
        <v>0</v>
      </c>
      <c r="AD37" s="142">
        <f t="shared" si="10"/>
        <v>0</v>
      </c>
      <c r="AE37" s="142">
        <f t="shared" si="10"/>
        <v>0</v>
      </c>
      <c r="AF37" s="142">
        <f t="shared" si="17"/>
        <v>0</v>
      </c>
      <c r="AG37" s="142">
        <f t="shared" si="17"/>
        <v>0</v>
      </c>
      <c r="AH37" s="142">
        <f t="shared" si="17"/>
        <v>0</v>
      </c>
      <c r="AI37" s="142">
        <f t="shared" si="17"/>
        <v>0</v>
      </c>
      <c r="AJ37" s="142">
        <f t="shared" si="17"/>
        <v>0</v>
      </c>
      <c r="AK37" s="142">
        <f t="shared" si="17"/>
        <v>0</v>
      </c>
      <c r="AL37" s="142">
        <f t="shared" si="17"/>
        <v>0</v>
      </c>
      <c r="AM37" s="142">
        <f t="shared" si="15"/>
        <v>0</v>
      </c>
      <c r="AN37" s="142">
        <f t="shared" si="15"/>
        <v>0</v>
      </c>
      <c r="AO37" s="142">
        <f t="shared" si="15"/>
        <v>0</v>
      </c>
      <c r="AP37" s="142">
        <f t="shared" si="15"/>
        <v>0</v>
      </c>
      <c r="AQ37" s="142">
        <f t="shared" si="15"/>
        <v>0</v>
      </c>
      <c r="AR37" s="142">
        <f t="shared" si="15"/>
        <v>0</v>
      </c>
      <c r="AS37" s="142">
        <f t="shared" si="15"/>
        <v>0</v>
      </c>
      <c r="AT37" s="142">
        <f t="shared" si="15"/>
        <v>0</v>
      </c>
      <c r="AU37" s="142">
        <f t="shared" si="15"/>
        <v>0</v>
      </c>
      <c r="AV37" s="142">
        <f t="shared" si="15"/>
        <v>0</v>
      </c>
      <c r="AW37" s="142">
        <f t="shared" si="15"/>
        <v>0</v>
      </c>
      <c r="AX37" s="142">
        <f t="shared" si="15"/>
        <v>0</v>
      </c>
      <c r="AY37" s="142">
        <f t="shared" si="15"/>
        <v>0</v>
      </c>
      <c r="AZ37" s="142">
        <f t="shared" si="15"/>
        <v>0</v>
      </c>
      <c r="BA37" s="142">
        <f t="shared" si="15"/>
        <v>0</v>
      </c>
      <c r="BB37" s="142">
        <f t="shared" si="15"/>
        <v>0</v>
      </c>
      <c r="BC37" s="142">
        <f t="shared" si="15"/>
        <v>0</v>
      </c>
      <c r="BD37" s="142">
        <f t="shared" si="15"/>
        <v>0</v>
      </c>
      <c r="BE37" s="142">
        <f t="shared" si="15"/>
        <v>0</v>
      </c>
      <c r="BF37" s="142">
        <f t="shared" si="15"/>
        <v>0</v>
      </c>
      <c r="BG37" s="142">
        <f t="shared" si="15"/>
        <v>0</v>
      </c>
      <c r="BH37" s="142">
        <f t="shared" si="15"/>
        <v>0</v>
      </c>
      <c r="BI37" s="142">
        <f t="shared" si="15"/>
        <v>0</v>
      </c>
      <c r="BJ37" s="142">
        <f t="shared" si="15"/>
        <v>0</v>
      </c>
      <c r="BK37" s="142">
        <f t="shared" si="15"/>
        <v>0</v>
      </c>
      <c r="BL37" s="142">
        <f t="shared" si="15"/>
        <v>0</v>
      </c>
      <c r="BM37" s="142">
        <f t="shared" si="15"/>
        <v>0</v>
      </c>
      <c r="BN37" s="142">
        <f t="shared" si="15"/>
        <v>0</v>
      </c>
      <c r="BO37" s="142">
        <f t="shared" si="15"/>
        <v>0</v>
      </c>
      <c r="BP37" s="142">
        <f t="shared" si="15"/>
        <v>0</v>
      </c>
      <c r="BQ37" s="142">
        <f t="shared" si="15"/>
        <v>0</v>
      </c>
      <c r="BR37" s="142">
        <f t="shared" si="15"/>
        <v>0</v>
      </c>
      <c r="BS37" s="142">
        <f t="shared" si="15"/>
        <v>0</v>
      </c>
      <c r="BT37" s="142">
        <f t="shared" si="15"/>
        <v>0</v>
      </c>
      <c r="BU37" s="142">
        <f t="shared" si="15"/>
        <v>0</v>
      </c>
      <c r="BV37" s="142">
        <f t="shared" si="15"/>
        <v>0</v>
      </c>
    </row>
    <row r="38" spans="2:74" x14ac:dyDescent="0.25">
      <c r="B38" s="138">
        <v>36800</v>
      </c>
      <c r="C38" s="138">
        <v>36800</v>
      </c>
      <c r="E38" s="139">
        <v>4.5075000000000003</v>
      </c>
      <c r="F38" s="88" t="s">
        <v>223</v>
      </c>
      <c r="H38" s="90">
        <f t="shared" si="4"/>
        <v>0</v>
      </c>
      <c r="I38" s="198">
        <v>3.9870000000000001</v>
      </c>
      <c r="J38" s="88" t="s">
        <v>134</v>
      </c>
      <c r="K38" s="88">
        <f>IF(I38=1,0,G38)</f>
        <v>0</v>
      </c>
      <c r="L38" s="142">
        <f t="shared" ref="L38:Q39" si="18">IF($B38&lt;=L$2,IF($C38&gt;=L$2,$D38,0),0)</f>
        <v>0</v>
      </c>
      <c r="M38" s="142">
        <f t="shared" si="18"/>
        <v>0</v>
      </c>
      <c r="N38" s="142">
        <f t="shared" si="18"/>
        <v>0</v>
      </c>
      <c r="O38" s="142">
        <f t="shared" si="18"/>
        <v>0</v>
      </c>
      <c r="P38" s="142">
        <f t="shared" si="18"/>
        <v>0</v>
      </c>
      <c r="Q38" s="142">
        <f t="shared" si="18"/>
        <v>0</v>
      </c>
      <c r="R38" s="142">
        <f t="shared" si="13"/>
        <v>0</v>
      </c>
      <c r="S38" s="142">
        <f t="shared" si="13"/>
        <v>0</v>
      </c>
      <c r="T38" s="142">
        <f t="shared" si="13"/>
        <v>0</v>
      </c>
      <c r="U38" s="142">
        <f t="shared" si="13"/>
        <v>0</v>
      </c>
      <c r="V38" s="142">
        <f t="shared" si="13"/>
        <v>0</v>
      </c>
      <c r="W38" s="142">
        <f t="shared" ref="W38:AC45" si="19">IF($B38&lt;=W$2,IF($C38&gt;=W$2,$D38,0),0)</f>
        <v>0</v>
      </c>
      <c r="X38" s="142">
        <f t="shared" si="19"/>
        <v>0</v>
      </c>
      <c r="Y38" s="142">
        <f t="shared" si="19"/>
        <v>0</v>
      </c>
      <c r="Z38" s="142">
        <f t="shared" si="19"/>
        <v>0</v>
      </c>
      <c r="AA38" s="142">
        <f t="shared" si="19"/>
        <v>0</v>
      </c>
      <c r="AB38" s="142">
        <f t="shared" si="19"/>
        <v>0</v>
      </c>
      <c r="AC38" s="142">
        <f t="shared" si="19"/>
        <v>0</v>
      </c>
      <c r="AD38" s="142">
        <f t="shared" ref="AD38:AE45" si="20">IF($B38&lt;=AD$2,IF($C38&gt;=AD$2,$D38,0),0)</f>
        <v>0</v>
      </c>
      <c r="AE38" s="142">
        <f t="shared" si="20"/>
        <v>0</v>
      </c>
      <c r="AF38" s="142">
        <f t="shared" si="17"/>
        <v>0</v>
      </c>
      <c r="AG38" s="142">
        <f t="shared" si="17"/>
        <v>0</v>
      </c>
      <c r="AH38" s="142">
        <f t="shared" si="17"/>
        <v>0</v>
      </c>
      <c r="AI38" s="142">
        <f t="shared" si="17"/>
        <v>0</v>
      </c>
      <c r="AJ38" s="142">
        <f t="shared" si="17"/>
        <v>0</v>
      </c>
      <c r="AK38" s="142">
        <f t="shared" si="17"/>
        <v>0</v>
      </c>
      <c r="AL38" s="142">
        <f t="shared" si="17"/>
        <v>0</v>
      </c>
      <c r="AM38" s="142">
        <f t="shared" si="15"/>
        <v>0</v>
      </c>
      <c r="AN38" s="142">
        <f t="shared" si="15"/>
        <v>0</v>
      </c>
      <c r="AO38" s="142">
        <f t="shared" si="15"/>
        <v>0</v>
      </c>
      <c r="AP38" s="142">
        <f t="shared" si="15"/>
        <v>0</v>
      </c>
      <c r="AQ38" s="142">
        <f t="shared" si="15"/>
        <v>0</v>
      </c>
      <c r="AR38" s="142">
        <f t="shared" si="15"/>
        <v>0</v>
      </c>
      <c r="AS38" s="142">
        <f t="shared" si="15"/>
        <v>0</v>
      </c>
      <c r="AT38" s="142">
        <f t="shared" si="15"/>
        <v>0</v>
      </c>
      <c r="AU38" s="142">
        <f t="shared" si="15"/>
        <v>0</v>
      </c>
      <c r="AV38" s="142">
        <f t="shared" si="15"/>
        <v>0</v>
      </c>
      <c r="AW38" s="142">
        <f t="shared" si="15"/>
        <v>0</v>
      </c>
      <c r="AX38" s="142">
        <f t="shared" si="15"/>
        <v>0</v>
      </c>
      <c r="AY38" s="142">
        <f t="shared" si="15"/>
        <v>0</v>
      </c>
      <c r="AZ38" s="142">
        <f t="shared" si="15"/>
        <v>0</v>
      </c>
      <c r="BA38" s="142">
        <f t="shared" si="15"/>
        <v>0</v>
      </c>
      <c r="BB38" s="142">
        <f t="shared" si="15"/>
        <v>0</v>
      </c>
      <c r="BC38" s="142">
        <f t="shared" si="15"/>
        <v>0</v>
      </c>
      <c r="BD38" s="142">
        <f t="shared" si="15"/>
        <v>0</v>
      </c>
      <c r="BE38" s="142">
        <f t="shared" si="15"/>
        <v>0</v>
      </c>
      <c r="BF38" s="142">
        <f t="shared" si="15"/>
        <v>0</v>
      </c>
      <c r="BG38" s="142">
        <f t="shared" si="15"/>
        <v>0</v>
      </c>
      <c r="BH38" s="142">
        <f t="shared" si="15"/>
        <v>0</v>
      </c>
      <c r="BI38" s="142">
        <f t="shared" si="15"/>
        <v>0</v>
      </c>
      <c r="BJ38" s="142">
        <f t="shared" si="15"/>
        <v>0</v>
      </c>
      <c r="BK38" s="142">
        <f t="shared" si="15"/>
        <v>0</v>
      </c>
      <c r="BL38" s="142">
        <f t="shared" si="15"/>
        <v>0</v>
      </c>
      <c r="BM38" s="142">
        <f t="shared" si="15"/>
        <v>0</v>
      </c>
      <c r="BN38" s="142">
        <f t="shared" si="15"/>
        <v>0</v>
      </c>
      <c r="BO38" s="142">
        <f t="shared" si="15"/>
        <v>0</v>
      </c>
      <c r="BP38" s="142">
        <f t="shared" si="15"/>
        <v>0</v>
      </c>
      <c r="BQ38" s="142">
        <f t="shared" si="15"/>
        <v>0</v>
      </c>
      <c r="BR38" s="142">
        <f t="shared" si="15"/>
        <v>0</v>
      </c>
      <c r="BS38" s="142">
        <f t="shared" si="15"/>
        <v>0</v>
      </c>
      <c r="BT38" s="142">
        <f t="shared" si="15"/>
        <v>0</v>
      </c>
      <c r="BU38" s="142">
        <f t="shared" si="15"/>
        <v>0</v>
      </c>
      <c r="BV38" s="142">
        <f t="shared" si="15"/>
        <v>0</v>
      </c>
    </row>
    <row r="39" spans="2:74" ht="12" customHeight="1" x14ac:dyDescent="0.25">
      <c r="B39" s="138">
        <v>36800</v>
      </c>
      <c r="C39" s="138">
        <v>36800</v>
      </c>
      <c r="E39" s="139">
        <v>4.43</v>
      </c>
      <c r="F39" s="88" t="s">
        <v>223</v>
      </c>
      <c r="H39" s="90">
        <f t="shared" si="4"/>
        <v>0</v>
      </c>
      <c r="I39" s="198">
        <v>4.109</v>
      </c>
      <c r="J39" s="88" t="s">
        <v>134</v>
      </c>
      <c r="K39" s="88">
        <f>IF(I39=1,0,G39)</f>
        <v>0</v>
      </c>
      <c r="L39" s="142">
        <f t="shared" si="18"/>
        <v>0</v>
      </c>
      <c r="M39" s="142">
        <f t="shared" si="18"/>
        <v>0</v>
      </c>
      <c r="N39" s="142">
        <f t="shared" si="18"/>
        <v>0</v>
      </c>
      <c r="O39" s="142">
        <f t="shared" si="18"/>
        <v>0</v>
      </c>
      <c r="P39" s="142">
        <f t="shared" si="18"/>
        <v>0</v>
      </c>
      <c r="Q39" s="142">
        <f t="shared" si="18"/>
        <v>0</v>
      </c>
      <c r="R39" s="142">
        <f t="shared" si="13"/>
        <v>0</v>
      </c>
      <c r="S39" s="142">
        <f t="shared" si="13"/>
        <v>0</v>
      </c>
      <c r="T39" s="142">
        <f t="shared" si="13"/>
        <v>0</v>
      </c>
      <c r="U39" s="142">
        <f t="shared" si="13"/>
        <v>0</v>
      </c>
      <c r="V39" s="142">
        <f t="shared" si="13"/>
        <v>0</v>
      </c>
      <c r="W39" s="142">
        <f t="shared" si="19"/>
        <v>0</v>
      </c>
      <c r="X39" s="142">
        <f t="shared" si="19"/>
        <v>0</v>
      </c>
      <c r="Y39" s="142">
        <f t="shared" si="19"/>
        <v>0</v>
      </c>
      <c r="Z39" s="142">
        <f t="shared" si="19"/>
        <v>0</v>
      </c>
      <c r="AA39" s="142">
        <f t="shared" si="19"/>
        <v>0</v>
      </c>
      <c r="AB39" s="142">
        <f t="shared" si="19"/>
        <v>0</v>
      </c>
      <c r="AC39" s="142">
        <f t="shared" si="19"/>
        <v>0</v>
      </c>
      <c r="AD39" s="142">
        <f t="shared" si="20"/>
        <v>0</v>
      </c>
      <c r="AE39" s="142">
        <f t="shared" si="20"/>
        <v>0</v>
      </c>
      <c r="AF39" s="142">
        <f t="shared" si="17"/>
        <v>0</v>
      </c>
      <c r="AG39" s="142">
        <f t="shared" si="17"/>
        <v>0</v>
      </c>
      <c r="AH39" s="142">
        <f t="shared" si="17"/>
        <v>0</v>
      </c>
      <c r="AI39" s="142">
        <f t="shared" si="17"/>
        <v>0</v>
      </c>
      <c r="AJ39" s="142">
        <f t="shared" si="17"/>
        <v>0</v>
      </c>
      <c r="AK39" s="142">
        <f t="shared" si="17"/>
        <v>0</v>
      </c>
      <c r="AL39" s="142">
        <f t="shared" si="17"/>
        <v>0</v>
      </c>
      <c r="AM39" s="142">
        <f t="shared" si="15"/>
        <v>0</v>
      </c>
      <c r="AN39" s="142">
        <f t="shared" si="15"/>
        <v>0</v>
      </c>
      <c r="AO39" s="142">
        <f t="shared" si="15"/>
        <v>0</v>
      </c>
      <c r="AP39" s="142">
        <f t="shared" si="15"/>
        <v>0</v>
      </c>
      <c r="AQ39" s="142">
        <f t="shared" si="15"/>
        <v>0</v>
      </c>
      <c r="AR39" s="142">
        <f t="shared" si="15"/>
        <v>0</v>
      </c>
      <c r="AS39" s="142">
        <f t="shared" si="15"/>
        <v>0</v>
      </c>
      <c r="AT39" s="142">
        <f t="shared" si="15"/>
        <v>0</v>
      </c>
      <c r="AU39" s="142">
        <f t="shared" si="15"/>
        <v>0</v>
      </c>
      <c r="AV39" s="142">
        <f t="shared" si="15"/>
        <v>0</v>
      </c>
      <c r="AW39" s="142">
        <f t="shared" si="15"/>
        <v>0</v>
      </c>
      <c r="AX39" s="142">
        <f t="shared" si="15"/>
        <v>0</v>
      </c>
      <c r="AY39" s="142">
        <f t="shared" si="15"/>
        <v>0</v>
      </c>
      <c r="AZ39" s="142">
        <f t="shared" si="15"/>
        <v>0</v>
      </c>
      <c r="BA39" s="142">
        <f t="shared" si="15"/>
        <v>0</v>
      </c>
      <c r="BB39" s="142">
        <f t="shared" si="15"/>
        <v>0</v>
      </c>
      <c r="BC39" s="142">
        <f t="shared" si="15"/>
        <v>0</v>
      </c>
      <c r="BD39" s="142">
        <f t="shared" si="15"/>
        <v>0</v>
      </c>
      <c r="BE39" s="142">
        <f t="shared" si="15"/>
        <v>0</v>
      </c>
      <c r="BF39" s="142">
        <f t="shared" si="15"/>
        <v>0</v>
      </c>
      <c r="BG39" s="142">
        <f t="shared" si="15"/>
        <v>0</v>
      </c>
      <c r="BH39" s="142">
        <f t="shared" si="15"/>
        <v>0</v>
      </c>
      <c r="BI39" s="142">
        <f t="shared" si="15"/>
        <v>0</v>
      </c>
      <c r="BJ39" s="142">
        <f t="shared" si="15"/>
        <v>0</v>
      </c>
      <c r="BK39" s="142">
        <f t="shared" si="15"/>
        <v>0</v>
      </c>
      <c r="BL39" s="142">
        <f t="shared" si="15"/>
        <v>0</v>
      </c>
      <c r="BM39" s="142">
        <f t="shared" si="15"/>
        <v>0</v>
      </c>
      <c r="BN39" s="142">
        <f t="shared" si="15"/>
        <v>0</v>
      </c>
      <c r="BO39" s="142">
        <f t="shared" si="15"/>
        <v>0</v>
      </c>
      <c r="BP39" s="142">
        <f t="shared" si="15"/>
        <v>0</v>
      </c>
      <c r="BQ39" s="142">
        <f t="shared" si="15"/>
        <v>0</v>
      </c>
      <c r="BR39" s="142">
        <f t="shared" si="15"/>
        <v>0</v>
      </c>
      <c r="BS39" s="142">
        <f t="shared" si="15"/>
        <v>0</v>
      </c>
      <c r="BT39" s="142">
        <f t="shared" si="15"/>
        <v>0</v>
      </c>
      <c r="BU39" s="142">
        <f t="shared" si="15"/>
        <v>0</v>
      </c>
      <c r="BV39" s="142">
        <f t="shared" si="15"/>
        <v>0</v>
      </c>
    </row>
    <row r="40" spans="2:74" ht="12" customHeight="1" x14ac:dyDescent="0.25">
      <c r="B40" s="138">
        <v>36800</v>
      </c>
      <c r="C40" s="138">
        <v>36800</v>
      </c>
      <c r="E40" s="139">
        <v>4.55</v>
      </c>
      <c r="F40" s="88" t="s">
        <v>223</v>
      </c>
      <c r="H40" s="90">
        <f t="shared" si="4"/>
        <v>0</v>
      </c>
      <c r="I40" s="198">
        <v>4.109</v>
      </c>
      <c r="J40" s="88" t="s">
        <v>134</v>
      </c>
      <c r="K40" s="88">
        <f t="shared" si="5"/>
        <v>0</v>
      </c>
      <c r="L40" s="142">
        <f t="shared" ref="L40:M45" si="21">IF($B40&lt;=L$2,IF($C40&gt;=L$2,$D40,0),0)</f>
        <v>0</v>
      </c>
      <c r="M40" s="142">
        <f t="shared" si="21"/>
        <v>0</v>
      </c>
      <c r="N40" s="142">
        <f t="shared" si="13"/>
        <v>0</v>
      </c>
      <c r="O40" s="142">
        <f t="shared" si="13"/>
        <v>0</v>
      </c>
      <c r="P40" s="142">
        <f t="shared" si="13"/>
        <v>0</v>
      </c>
      <c r="Q40" s="142">
        <f t="shared" si="13"/>
        <v>0</v>
      </c>
      <c r="R40" s="142">
        <f t="shared" si="13"/>
        <v>0</v>
      </c>
      <c r="S40" s="142">
        <f t="shared" si="13"/>
        <v>0</v>
      </c>
      <c r="T40" s="142">
        <f t="shared" si="13"/>
        <v>0</v>
      </c>
      <c r="U40" s="142">
        <f t="shared" si="13"/>
        <v>0</v>
      </c>
      <c r="V40" s="142">
        <f t="shared" si="13"/>
        <v>0</v>
      </c>
      <c r="W40" s="142">
        <f t="shared" si="19"/>
        <v>0</v>
      </c>
      <c r="X40" s="142">
        <f t="shared" si="19"/>
        <v>0</v>
      </c>
      <c r="Y40" s="142">
        <f t="shared" si="19"/>
        <v>0</v>
      </c>
      <c r="Z40" s="142">
        <f t="shared" si="19"/>
        <v>0</v>
      </c>
      <c r="AA40" s="142">
        <f t="shared" si="19"/>
        <v>0</v>
      </c>
      <c r="AB40" s="142">
        <f t="shared" si="19"/>
        <v>0</v>
      </c>
      <c r="AC40" s="142">
        <f t="shared" si="19"/>
        <v>0</v>
      </c>
      <c r="AD40" s="142">
        <f t="shared" si="20"/>
        <v>0</v>
      </c>
      <c r="AE40" s="142">
        <f t="shared" si="20"/>
        <v>0</v>
      </c>
      <c r="AF40" s="142">
        <f t="shared" si="17"/>
        <v>0</v>
      </c>
      <c r="AG40" s="142">
        <f t="shared" si="17"/>
        <v>0</v>
      </c>
      <c r="AH40" s="142">
        <f t="shared" si="17"/>
        <v>0</v>
      </c>
      <c r="AI40" s="142">
        <f t="shared" si="17"/>
        <v>0</v>
      </c>
      <c r="AJ40" s="142">
        <f t="shared" si="17"/>
        <v>0</v>
      </c>
      <c r="AK40" s="142">
        <f t="shared" si="17"/>
        <v>0</v>
      </c>
      <c r="AL40" s="142">
        <f t="shared" si="17"/>
        <v>0</v>
      </c>
      <c r="AM40" s="142">
        <f t="shared" si="15"/>
        <v>0</v>
      </c>
      <c r="AN40" s="142">
        <f t="shared" si="15"/>
        <v>0</v>
      </c>
      <c r="AO40" s="142">
        <f t="shared" si="15"/>
        <v>0</v>
      </c>
      <c r="AP40" s="142">
        <f t="shared" si="15"/>
        <v>0</v>
      </c>
      <c r="AQ40" s="142">
        <f t="shared" si="15"/>
        <v>0</v>
      </c>
      <c r="AR40" s="142">
        <f t="shared" si="15"/>
        <v>0</v>
      </c>
      <c r="AS40" s="142">
        <f t="shared" si="15"/>
        <v>0</v>
      </c>
      <c r="AT40" s="142">
        <f t="shared" si="15"/>
        <v>0</v>
      </c>
      <c r="AU40" s="142">
        <f t="shared" si="15"/>
        <v>0</v>
      </c>
      <c r="AV40" s="142">
        <f t="shared" si="15"/>
        <v>0</v>
      </c>
      <c r="AW40" s="142">
        <f t="shared" si="15"/>
        <v>0</v>
      </c>
      <c r="AX40" s="142">
        <f t="shared" si="15"/>
        <v>0</v>
      </c>
      <c r="AY40" s="142">
        <f t="shared" si="15"/>
        <v>0</v>
      </c>
      <c r="AZ40" s="142">
        <f t="shared" si="15"/>
        <v>0</v>
      </c>
      <c r="BA40" s="142">
        <f t="shared" si="15"/>
        <v>0</v>
      </c>
      <c r="BB40" s="142">
        <f t="shared" si="15"/>
        <v>0</v>
      </c>
      <c r="BC40" s="142">
        <f t="shared" ref="AM40:BV49" si="22">IF($B40&lt;=BC$2,IF($C40&gt;=BC$2,$D40,0),0)</f>
        <v>0</v>
      </c>
      <c r="BD40" s="142">
        <f t="shared" si="22"/>
        <v>0</v>
      </c>
      <c r="BE40" s="142">
        <f t="shared" si="22"/>
        <v>0</v>
      </c>
      <c r="BF40" s="142">
        <f t="shared" si="22"/>
        <v>0</v>
      </c>
      <c r="BG40" s="142">
        <f t="shared" si="22"/>
        <v>0</v>
      </c>
      <c r="BH40" s="142">
        <f t="shared" si="22"/>
        <v>0</v>
      </c>
      <c r="BI40" s="142">
        <f t="shared" si="22"/>
        <v>0</v>
      </c>
      <c r="BJ40" s="142">
        <f t="shared" si="22"/>
        <v>0</v>
      </c>
      <c r="BK40" s="142">
        <f t="shared" si="22"/>
        <v>0</v>
      </c>
      <c r="BL40" s="142">
        <f t="shared" si="22"/>
        <v>0</v>
      </c>
      <c r="BM40" s="142">
        <f t="shared" si="22"/>
        <v>0</v>
      </c>
      <c r="BN40" s="142">
        <f t="shared" si="22"/>
        <v>0</v>
      </c>
      <c r="BO40" s="142">
        <f t="shared" si="22"/>
        <v>0</v>
      </c>
      <c r="BP40" s="142">
        <f t="shared" si="22"/>
        <v>0</v>
      </c>
      <c r="BQ40" s="142">
        <f t="shared" si="22"/>
        <v>0</v>
      </c>
      <c r="BR40" s="142">
        <f t="shared" si="22"/>
        <v>0</v>
      </c>
      <c r="BS40" s="142">
        <f t="shared" si="22"/>
        <v>0</v>
      </c>
      <c r="BT40" s="142">
        <f t="shared" si="22"/>
        <v>0</v>
      </c>
      <c r="BU40" s="142">
        <f t="shared" si="22"/>
        <v>0</v>
      </c>
      <c r="BV40" s="142">
        <f t="shared" si="22"/>
        <v>0</v>
      </c>
    </row>
    <row r="41" spans="2:74" ht="12" customHeight="1" x14ac:dyDescent="0.25">
      <c r="B41" s="138">
        <v>36800</v>
      </c>
      <c r="C41" s="138">
        <v>36800</v>
      </c>
      <c r="E41" s="139">
        <v>4.5350000000000001</v>
      </c>
      <c r="F41" s="88" t="s">
        <v>223</v>
      </c>
      <c r="H41" s="90">
        <f t="shared" si="4"/>
        <v>0</v>
      </c>
      <c r="I41" s="198">
        <v>4.109</v>
      </c>
      <c r="J41" s="88" t="s">
        <v>134</v>
      </c>
      <c r="K41" s="88">
        <f>IF(I41=1,0,G41)</f>
        <v>0</v>
      </c>
      <c r="L41" s="142">
        <f t="shared" si="21"/>
        <v>0</v>
      </c>
      <c r="M41" s="142">
        <f t="shared" si="21"/>
        <v>0</v>
      </c>
      <c r="N41" s="142">
        <f t="shared" si="13"/>
        <v>0</v>
      </c>
      <c r="O41" s="142">
        <f t="shared" si="13"/>
        <v>0</v>
      </c>
      <c r="P41" s="142">
        <f t="shared" si="13"/>
        <v>0</v>
      </c>
      <c r="Q41" s="142">
        <f t="shared" si="13"/>
        <v>0</v>
      </c>
      <c r="R41" s="142">
        <f t="shared" si="13"/>
        <v>0</v>
      </c>
      <c r="S41" s="142">
        <f t="shared" si="13"/>
        <v>0</v>
      </c>
      <c r="T41" s="142">
        <f t="shared" si="13"/>
        <v>0</v>
      </c>
      <c r="U41" s="142">
        <f t="shared" si="13"/>
        <v>0</v>
      </c>
      <c r="V41" s="142">
        <f t="shared" si="13"/>
        <v>0</v>
      </c>
      <c r="W41" s="142">
        <f t="shared" si="19"/>
        <v>0</v>
      </c>
      <c r="X41" s="142">
        <f t="shared" si="19"/>
        <v>0</v>
      </c>
      <c r="Y41" s="142">
        <f t="shared" si="19"/>
        <v>0</v>
      </c>
      <c r="Z41" s="142">
        <f t="shared" si="19"/>
        <v>0</v>
      </c>
      <c r="AA41" s="142">
        <f t="shared" si="19"/>
        <v>0</v>
      </c>
      <c r="AB41" s="142">
        <f t="shared" si="19"/>
        <v>0</v>
      </c>
      <c r="AC41" s="142">
        <f t="shared" si="19"/>
        <v>0</v>
      </c>
      <c r="AD41" s="142">
        <f t="shared" si="20"/>
        <v>0</v>
      </c>
      <c r="AE41" s="142">
        <f t="shared" si="20"/>
        <v>0</v>
      </c>
      <c r="AF41" s="142">
        <f t="shared" si="17"/>
        <v>0</v>
      </c>
      <c r="AG41" s="142">
        <f t="shared" si="17"/>
        <v>0</v>
      </c>
      <c r="AH41" s="142">
        <f t="shared" si="17"/>
        <v>0</v>
      </c>
      <c r="AI41" s="142">
        <f t="shared" si="17"/>
        <v>0</v>
      </c>
      <c r="AJ41" s="142">
        <f t="shared" si="17"/>
        <v>0</v>
      </c>
      <c r="AK41" s="142">
        <f t="shared" si="17"/>
        <v>0</v>
      </c>
      <c r="AL41" s="142">
        <f t="shared" si="17"/>
        <v>0</v>
      </c>
      <c r="AM41" s="142">
        <f t="shared" si="22"/>
        <v>0</v>
      </c>
      <c r="AN41" s="142">
        <f t="shared" si="22"/>
        <v>0</v>
      </c>
      <c r="AO41" s="142">
        <f t="shared" si="22"/>
        <v>0</v>
      </c>
      <c r="AP41" s="142">
        <f t="shared" si="22"/>
        <v>0</v>
      </c>
      <c r="AQ41" s="142">
        <f t="shared" si="22"/>
        <v>0</v>
      </c>
      <c r="AR41" s="142">
        <f t="shared" si="22"/>
        <v>0</v>
      </c>
      <c r="AS41" s="142">
        <f t="shared" si="22"/>
        <v>0</v>
      </c>
      <c r="AT41" s="142">
        <f t="shared" si="22"/>
        <v>0</v>
      </c>
      <c r="AU41" s="142">
        <f t="shared" si="22"/>
        <v>0</v>
      </c>
      <c r="AV41" s="142">
        <f t="shared" si="22"/>
        <v>0</v>
      </c>
      <c r="AW41" s="142">
        <f t="shared" si="22"/>
        <v>0</v>
      </c>
      <c r="AX41" s="142">
        <f t="shared" si="22"/>
        <v>0</v>
      </c>
      <c r="AY41" s="142">
        <f t="shared" si="22"/>
        <v>0</v>
      </c>
      <c r="AZ41" s="142">
        <f t="shared" si="22"/>
        <v>0</v>
      </c>
      <c r="BA41" s="142">
        <f t="shared" si="22"/>
        <v>0</v>
      </c>
      <c r="BB41" s="142">
        <f t="shared" si="22"/>
        <v>0</v>
      </c>
      <c r="BC41" s="142">
        <f t="shared" si="22"/>
        <v>0</v>
      </c>
      <c r="BD41" s="142">
        <f t="shared" si="22"/>
        <v>0</v>
      </c>
      <c r="BE41" s="142">
        <f t="shared" si="22"/>
        <v>0</v>
      </c>
      <c r="BF41" s="142">
        <f t="shared" si="22"/>
        <v>0</v>
      </c>
      <c r="BG41" s="142">
        <f t="shared" si="22"/>
        <v>0</v>
      </c>
      <c r="BH41" s="142">
        <f t="shared" si="22"/>
        <v>0</v>
      </c>
      <c r="BI41" s="142">
        <f t="shared" si="22"/>
        <v>0</v>
      </c>
      <c r="BJ41" s="142">
        <f t="shared" si="22"/>
        <v>0</v>
      </c>
      <c r="BK41" s="142">
        <f t="shared" si="22"/>
        <v>0</v>
      </c>
      <c r="BL41" s="142">
        <f t="shared" si="22"/>
        <v>0</v>
      </c>
      <c r="BM41" s="142">
        <f t="shared" si="22"/>
        <v>0</v>
      </c>
      <c r="BN41" s="142">
        <f t="shared" si="22"/>
        <v>0</v>
      </c>
      <c r="BO41" s="142">
        <f t="shared" si="22"/>
        <v>0</v>
      </c>
      <c r="BP41" s="142">
        <f t="shared" si="22"/>
        <v>0</v>
      </c>
      <c r="BQ41" s="142">
        <f t="shared" si="22"/>
        <v>0</v>
      </c>
      <c r="BR41" s="142">
        <f t="shared" si="22"/>
        <v>0</v>
      </c>
      <c r="BS41" s="142">
        <f t="shared" si="22"/>
        <v>0</v>
      </c>
      <c r="BT41" s="142">
        <f t="shared" si="22"/>
        <v>0</v>
      </c>
      <c r="BU41" s="142">
        <f t="shared" si="22"/>
        <v>0</v>
      </c>
      <c r="BV41" s="142">
        <f t="shared" si="22"/>
        <v>0</v>
      </c>
    </row>
    <row r="42" spans="2:74" ht="12" customHeight="1" x14ac:dyDescent="0.25">
      <c r="B42" s="138">
        <v>36800</v>
      </c>
      <c r="C42" s="138">
        <v>36800</v>
      </c>
      <c r="E42" s="139">
        <v>4.53</v>
      </c>
      <c r="F42" s="88" t="s">
        <v>223</v>
      </c>
      <c r="H42" s="90">
        <f t="shared" si="4"/>
        <v>0</v>
      </c>
      <c r="I42" s="198">
        <v>4.109</v>
      </c>
      <c r="J42" s="88" t="s">
        <v>134</v>
      </c>
      <c r="K42" s="88">
        <f>IF(I42=1,0,G42)</f>
        <v>0</v>
      </c>
      <c r="L42" s="142">
        <f t="shared" si="21"/>
        <v>0</v>
      </c>
      <c r="M42" s="142">
        <f t="shared" si="21"/>
        <v>0</v>
      </c>
      <c r="N42" s="142">
        <f t="shared" si="13"/>
        <v>0</v>
      </c>
      <c r="O42" s="142">
        <f t="shared" si="13"/>
        <v>0</v>
      </c>
      <c r="P42" s="142">
        <f t="shared" si="13"/>
        <v>0</v>
      </c>
      <c r="Q42" s="142">
        <f t="shared" si="13"/>
        <v>0</v>
      </c>
      <c r="R42" s="142">
        <f t="shared" si="13"/>
        <v>0</v>
      </c>
      <c r="S42" s="142">
        <f t="shared" si="13"/>
        <v>0</v>
      </c>
      <c r="T42" s="142">
        <f t="shared" si="13"/>
        <v>0</v>
      </c>
      <c r="U42" s="142">
        <f t="shared" si="13"/>
        <v>0</v>
      </c>
      <c r="V42" s="142">
        <f t="shared" si="13"/>
        <v>0</v>
      </c>
      <c r="W42" s="142">
        <f t="shared" si="19"/>
        <v>0</v>
      </c>
      <c r="X42" s="142">
        <f t="shared" si="19"/>
        <v>0</v>
      </c>
      <c r="Y42" s="142">
        <f t="shared" si="19"/>
        <v>0</v>
      </c>
      <c r="Z42" s="142">
        <f t="shared" si="19"/>
        <v>0</v>
      </c>
      <c r="AA42" s="142">
        <f t="shared" si="19"/>
        <v>0</v>
      </c>
      <c r="AB42" s="142">
        <f t="shared" si="19"/>
        <v>0</v>
      </c>
      <c r="AC42" s="142">
        <f t="shared" si="19"/>
        <v>0</v>
      </c>
      <c r="AD42" s="142">
        <f t="shared" si="20"/>
        <v>0</v>
      </c>
      <c r="AE42" s="142">
        <f t="shared" si="20"/>
        <v>0</v>
      </c>
      <c r="AF42" s="142">
        <f t="shared" si="17"/>
        <v>0</v>
      </c>
      <c r="AG42" s="142">
        <f t="shared" si="17"/>
        <v>0</v>
      </c>
      <c r="AH42" s="142">
        <f t="shared" si="17"/>
        <v>0</v>
      </c>
      <c r="AI42" s="142">
        <f t="shared" si="17"/>
        <v>0</v>
      </c>
      <c r="AJ42" s="142">
        <f t="shared" si="17"/>
        <v>0</v>
      </c>
      <c r="AK42" s="142">
        <f t="shared" si="17"/>
        <v>0</v>
      </c>
      <c r="AL42" s="142">
        <f t="shared" si="17"/>
        <v>0</v>
      </c>
      <c r="AM42" s="142">
        <f t="shared" si="22"/>
        <v>0</v>
      </c>
      <c r="AN42" s="142">
        <f t="shared" si="22"/>
        <v>0</v>
      </c>
      <c r="AO42" s="142">
        <f t="shared" si="22"/>
        <v>0</v>
      </c>
      <c r="AP42" s="142">
        <f t="shared" si="22"/>
        <v>0</v>
      </c>
      <c r="AQ42" s="142">
        <f t="shared" si="22"/>
        <v>0</v>
      </c>
      <c r="AR42" s="142">
        <f t="shared" si="22"/>
        <v>0</v>
      </c>
      <c r="AS42" s="142">
        <f t="shared" si="22"/>
        <v>0</v>
      </c>
      <c r="AT42" s="142">
        <f t="shared" si="22"/>
        <v>0</v>
      </c>
      <c r="AU42" s="142">
        <f t="shared" si="22"/>
        <v>0</v>
      </c>
      <c r="AV42" s="142">
        <f t="shared" si="22"/>
        <v>0</v>
      </c>
      <c r="AW42" s="142">
        <f t="shared" si="22"/>
        <v>0</v>
      </c>
      <c r="AX42" s="142">
        <f t="shared" si="22"/>
        <v>0</v>
      </c>
      <c r="AY42" s="142">
        <f t="shared" si="22"/>
        <v>0</v>
      </c>
      <c r="AZ42" s="142">
        <f t="shared" si="22"/>
        <v>0</v>
      </c>
      <c r="BA42" s="142">
        <f t="shared" si="22"/>
        <v>0</v>
      </c>
      <c r="BB42" s="142">
        <f t="shared" si="22"/>
        <v>0</v>
      </c>
      <c r="BC42" s="142">
        <f t="shared" si="22"/>
        <v>0</v>
      </c>
      <c r="BD42" s="142">
        <f t="shared" si="22"/>
        <v>0</v>
      </c>
      <c r="BE42" s="142">
        <f t="shared" si="22"/>
        <v>0</v>
      </c>
      <c r="BF42" s="142">
        <f t="shared" si="22"/>
        <v>0</v>
      </c>
      <c r="BG42" s="142">
        <f t="shared" si="22"/>
        <v>0</v>
      </c>
      <c r="BH42" s="142">
        <f t="shared" si="22"/>
        <v>0</v>
      </c>
      <c r="BI42" s="142">
        <f t="shared" si="22"/>
        <v>0</v>
      </c>
      <c r="BJ42" s="142">
        <f t="shared" si="22"/>
        <v>0</v>
      </c>
      <c r="BK42" s="142">
        <f t="shared" si="22"/>
        <v>0</v>
      </c>
      <c r="BL42" s="142">
        <f t="shared" si="22"/>
        <v>0</v>
      </c>
      <c r="BM42" s="142">
        <f t="shared" si="22"/>
        <v>0</v>
      </c>
      <c r="BN42" s="142">
        <f t="shared" si="22"/>
        <v>0</v>
      </c>
      <c r="BO42" s="142">
        <f t="shared" si="22"/>
        <v>0</v>
      </c>
      <c r="BP42" s="142">
        <f t="shared" si="22"/>
        <v>0</v>
      </c>
      <c r="BQ42" s="142">
        <f t="shared" si="22"/>
        <v>0</v>
      </c>
      <c r="BR42" s="142">
        <f t="shared" si="22"/>
        <v>0</v>
      </c>
      <c r="BS42" s="142">
        <f t="shared" si="22"/>
        <v>0</v>
      </c>
      <c r="BT42" s="142">
        <f t="shared" si="22"/>
        <v>0</v>
      </c>
      <c r="BU42" s="142">
        <f t="shared" si="22"/>
        <v>0</v>
      </c>
      <c r="BV42" s="142">
        <f t="shared" si="22"/>
        <v>0</v>
      </c>
    </row>
    <row r="43" spans="2:74" ht="12" customHeight="1" x14ac:dyDescent="0.25">
      <c r="B43" s="138">
        <v>36800</v>
      </c>
      <c r="C43" s="138">
        <v>36800</v>
      </c>
      <c r="E43" s="139">
        <v>3.76</v>
      </c>
      <c r="F43" s="88" t="s">
        <v>223</v>
      </c>
      <c r="H43" s="90">
        <f t="shared" si="4"/>
        <v>0</v>
      </c>
      <c r="I43" s="198">
        <v>4.109</v>
      </c>
      <c r="J43" s="88" t="s">
        <v>134</v>
      </c>
      <c r="K43" s="88">
        <f>IF(I43=1,0,G43)</f>
        <v>0</v>
      </c>
      <c r="L43" s="142">
        <f t="shared" si="21"/>
        <v>0</v>
      </c>
      <c r="M43" s="142">
        <f t="shared" si="21"/>
        <v>0</v>
      </c>
      <c r="N43" s="142">
        <f t="shared" si="13"/>
        <v>0</v>
      </c>
      <c r="O43" s="142">
        <f t="shared" si="13"/>
        <v>0</v>
      </c>
      <c r="P43" s="142">
        <f t="shared" si="13"/>
        <v>0</v>
      </c>
      <c r="Q43" s="142">
        <f t="shared" si="13"/>
        <v>0</v>
      </c>
      <c r="R43" s="142">
        <f t="shared" si="13"/>
        <v>0</v>
      </c>
      <c r="S43" s="142">
        <f t="shared" si="13"/>
        <v>0</v>
      </c>
      <c r="T43" s="142">
        <f t="shared" si="13"/>
        <v>0</v>
      </c>
      <c r="U43" s="142">
        <f t="shared" si="13"/>
        <v>0</v>
      </c>
      <c r="V43" s="142">
        <f t="shared" si="13"/>
        <v>0</v>
      </c>
      <c r="W43" s="142">
        <f t="shared" si="19"/>
        <v>0</v>
      </c>
      <c r="X43" s="142">
        <f t="shared" si="19"/>
        <v>0</v>
      </c>
      <c r="Y43" s="142">
        <f t="shared" si="19"/>
        <v>0</v>
      </c>
      <c r="Z43" s="142">
        <f t="shared" si="19"/>
        <v>0</v>
      </c>
      <c r="AA43" s="142">
        <f t="shared" si="19"/>
        <v>0</v>
      </c>
      <c r="AB43" s="142">
        <f t="shared" si="19"/>
        <v>0</v>
      </c>
      <c r="AC43" s="142">
        <f t="shared" si="19"/>
        <v>0</v>
      </c>
      <c r="AD43" s="142">
        <f t="shared" si="20"/>
        <v>0</v>
      </c>
      <c r="AE43" s="142">
        <f t="shared" si="20"/>
        <v>0</v>
      </c>
      <c r="AF43" s="142">
        <f t="shared" si="17"/>
        <v>0</v>
      </c>
      <c r="AG43" s="142">
        <f t="shared" si="17"/>
        <v>0</v>
      </c>
      <c r="AH43" s="142">
        <f t="shared" si="17"/>
        <v>0</v>
      </c>
      <c r="AI43" s="142">
        <f t="shared" si="17"/>
        <v>0</v>
      </c>
      <c r="AJ43" s="142">
        <f t="shared" si="17"/>
        <v>0</v>
      </c>
      <c r="AK43" s="142">
        <f t="shared" si="17"/>
        <v>0</v>
      </c>
      <c r="AL43" s="142">
        <f t="shared" si="17"/>
        <v>0</v>
      </c>
      <c r="AM43" s="142">
        <f t="shared" si="22"/>
        <v>0</v>
      </c>
      <c r="AN43" s="142">
        <f t="shared" si="22"/>
        <v>0</v>
      </c>
      <c r="AO43" s="142">
        <f t="shared" si="22"/>
        <v>0</v>
      </c>
      <c r="AP43" s="142">
        <f t="shared" si="22"/>
        <v>0</v>
      </c>
      <c r="AQ43" s="142">
        <f t="shared" si="22"/>
        <v>0</v>
      </c>
      <c r="AR43" s="142">
        <f t="shared" si="22"/>
        <v>0</v>
      </c>
      <c r="AS43" s="142">
        <f t="shared" si="22"/>
        <v>0</v>
      </c>
      <c r="AT43" s="142">
        <f t="shared" si="22"/>
        <v>0</v>
      </c>
      <c r="AU43" s="142">
        <f t="shared" si="22"/>
        <v>0</v>
      </c>
      <c r="AV43" s="142">
        <f t="shared" si="22"/>
        <v>0</v>
      </c>
      <c r="AW43" s="142">
        <f t="shared" si="22"/>
        <v>0</v>
      </c>
      <c r="AX43" s="142">
        <f t="shared" si="22"/>
        <v>0</v>
      </c>
      <c r="AY43" s="142">
        <f t="shared" si="22"/>
        <v>0</v>
      </c>
      <c r="AZ43" s="142">
        <f t="shared" si="22"/>
        <v>0</v>
      </c>
      <c r="BA43" s="142">
        <f t="shared" si="22"/>
        <v>0</v>
      </c>
      <c r="BB43" s="142">
        <f t="shared" si="22"/>
        <v>0</v>
      </c>
      <c r="BC43" s="142">
        <f t="shared" si="22"/>
        <v>0</v>
      </c>
      <c r="BD43" s="142">
        <f t="shared" si="22"/>
        <v>0</v>
      </c>
      <c r="BE43" s="142">
        <f t="shared" si="22"/>
        <v>0</v>
      </c>
      <c r="BF43" s="142">
        <f t="shared" si="22"/>
        <v>0</v>
      </c>
      <c r="BG43" s="142">
        <f t="shared" si="22"/>
        <v>0</v>
      </c>
      <c r="BH43" s="142">
        <f t="shared" si="22"/>
        <v>0</v>
      </c>
      <c r="BI43" s="142">
        <f t="shared" si="22"/>
        <v>0</v>
      </c>
      <c r="BJ43" s="142">
        <f t="shared" si="22"/>
        <v>0</v>
      </c>
      <c r="BK43" s="142">
        <f t="shared" si="22"/>
        <v>0</v>
      </c>
      <c r="BL43" s="142">
        <f t="shared" si="22"/>
        <v>0</v>
      </c>
      <c r="BM43" s="142">
        <f t="shared" si="22"/>
        <v>0</v>
      </c>
      <c r="BN43" s="142">
        <f t="shared" si="22"/>
        <v>0</v>
      </c>
      <c r="BO43" s="142">
        <f t="shared" si="22"/>
        <v>0</v>
      </c>
      <c r="BP43" s="142">
        <f t="shared" si="22"/>
        <v>0</v>
      </c>
      <c r="BQ43" s="142">
        <f t="shared" si="22"/>
        <v>0</v>
      </c>
      <c r="BR43" s="142">
        <f t="shared" si="22"/>
        <v>0</v>
      </c>
      <c r="BS43" s="142">
        <f t="shared" si="22"/>
        <v>0</v>
      </c>
      <c r="BT43" s="142">
        <f t="shared" si="22"/>
        <v>0</v>
      </c>
      <c r="BU43" s="142">
        <f t="shared" si="22"/>
        <v>0</v>
      </c>
      <c r="BV43" s="142">
        <f t="shared" si="22"/>
        <v>0</v>
      </c>
    </row>
    <row r="44" spans="2:74" ht="12" customHeight="1" x14ac:dyDescent="0.25">
      <c r="B44" s="138">
        <v>36800</v>
      </c>
      <c r="C44" s="138">
        <v>36800</v>
      </c>
      <c r="E44" s="139">
        <v>3.76</v>
      </c>
      <c r="F44" s="88" t="s">
        <v>223</v>
      </c>
      <c r="H44" s="90">
        <f t="shared" si="4"/>
        <v>0</v>
      </c>
      <c r="I44" s="198">
        <v>4.109</v>
      </c>
      <c r="J44" s="88" t="s">
        <v>134</v>
      </c>
      <c r="K44" s="88">
        <f>IF(I44=1,0,G44)</f>
        <v>0</v>
      </c>
      <c r="L44" s="142">
        <f t="shared" si="21"/>
        <v>0</v>
      </c>
      <c r="M44" s="142">
        <f t="shared" si="21"/>
        <v>0</v>
      </c>
      <c r="N44" s="142">
        <f t="shared" si="13"/>
        <v>0</v>
      </c>
      <c r="O44" s="142">
        <f t="shared" si="13"/>
        <v>0</v>
      </c>
      <c r="P44" s="142">
        <f t="shared" si="13"/>
        <v>0</v>
      </c>
      <c r="Q44" s="142">
        <f t="shared" si="13"/>
        <v>0</v>
      </c>
      <c r="R44" s="142">
        <f t="shared" si="13"/>
        <v>0</v>
      </c>
      <c r="S44" s="142">
        <f t="shared" si="13"/>
        <v>0</v>
      </c>
      <c r="T44" s="142">
        <f t="shared" si="13"/>
        <v>0</v>
      </c>
      <c r="U44" s="142">
        <f t="shared" si="13"/>
        <v>0</v>
      </c>
      <c r="V44" s="142">
        <f t="shared" si="13"/>
        <v>0</v>
      </c>
      <c r="W44" s="142">
        <f t="shared" si="19"/>
        <v>0</v>
      </c>
      <c r="X44" s="142">
        <f t="shared" si="19"/>
        <v>0</v>
      </c>
      <c r="Y44" s="142">
        <f t="shared" si="19"/>
        <v>0</v>
      </c>
      <c r="Z44" s="142">
        <f t="shared" si="19"/>
        <v>0</v>
      </c>
      <c r="AA44" s="142">
        <f t="shared" si="19"/>
        <v>0</v>
      </c>
      <c r="AB44" s="142">
        <f t="shared" si="19"/>
        <v>0</v>
      </c>
      <c r="AC44" s="142">
        <f t="shared" si="19"/>
        <v>0</v>
      </c>
      <c r="AD44" s="142">
        <f t="shared" si="20"/>
        <v>0</v>
      </c>
      <c r="AE44" s="142">
        <f t="shared" si="20"/>
        <v>0</v>
      </c>
      <c r="AF44" s="142">
        <f t="shared" si="17"/>
        <v>0</v>
      </c>
      <c r="AG44" s="142">
        <f t="shared" si="17"/>
        <v>0</v>
      </c>
      <c r="AH44" s="142">
        <f t="shared" si="17"/>
        <v>0</v>
      </c>
      <c r="AI44" s="142">
        <f t="shared" si="17"/>
        <v>0</v>
      </c>
      <c r="AJ44" s="142">
        <f t="shared" si="17"/>
        <v>0</v>
      </c>
      <c r="AK44" s="142">
        <f t="shared" si="17"/>
        <v>0</v>
      </c>
      <c r="AL44" s="142">
        <f t="shared" si="17"/>
        <v>0</v>
      </c>
      <c r="AM44" s="142">
        <f t="shared" si="22"/>
        <v>0</v>
      </c>
      <c r="AN44" s="142">
        <f t="shared" si="22"/>
        <v>0</v>
      </c>
      <c r="AO44" s="142">
        <f t="shared" si="22"/>
        <v>0</v>
      </c>
      <c r="AP44" s="142">
        <f t="shared" si="22"/>
        <v>0</v>
      </c>
      <c r="AQ44" s="142">
        <f t="shared" si="22"/>
        <v>0</v>
      </c>
      <c r="AR44" s="142">
        <f t="shared" si="22"/>
        <v>0</v>
      </c>
      <c r="AS44" s="142">
        <f t="shared" si="22"/>
        <v>0</v>
      </c>
      <c r="AT44" s="142">
        <f t="shared" si="22"/>
        <v>0</v>
      </c>
      <c r="AU44" s="142">
        <f t="shared" si="22"/>
        <v>0</v>
      </c>
      <c r="AV44" s="142">
        <f t="shared" si="22"/>
        <v>0</v>
      </c>
      <c r="AW44" s="142">
        <f t="shared" si="22"/>
        <v>0</v>
      </c>
      <c r="AX44" s="142">
        <f t="shared" si="22"/>
        <v>0</v>
      </c>
      <c r="AY44" s="142">
        <f t="shared" si="22"/>
        <v>0</v>
      </c>
      <c r="AZ44" s="142">
        <f t="shared" si="22"/>
        <v>0</v>
      </c>
      <c r="BA44" s="142">
        <f t="shared" si="22"/>
        <v>0</v>
      </c>
      <c r="BB44" s="142">
        <f t="shared" si="22"/>
        <v>0</v>
      </c>
      <c r="BC44" s="142">
        <f t="shared" si="22"/>
        <v>0</v>
      </c>
      <c r="BD44" s="142">
        <f t="shared" si="22"/>
        <v>0</v>
      </c>
      <c r="BE44" s="142">
        <f t="shared" si="22"/>
        <v>0</v>
      </c>
      <c r="BF44" s="142">
        <f t="shared" si="22"/>
        <v>0</v>
      </c>
      <c r="BG44" s="142">
        <f t="shared" si="22"/>
        <v>0</v>
      </c>
      <c r="BH44" s="142">
        <f t="shared" si="22"/>
        <v>0</v>
      </c>
      <c r="BI44" s="142">
        <f t="shared" si="22"/>
        <v>0</v>
      </c>
      <c r="BJ44" s="142">
        <f t="shared" si="22"/>
        <v>0</v>
      </c>
      <c r="BK44" s="142">
        <f t="shared" si="22"/>
        <v>0</v>
      </c>
      <c r="BL44" s="142">
        <f t="shared" si="22"/>
        <v>0</v>
      </c>
      <c r="BM44" s="142">
        <f t="shared" si="22"/>
        <v>0</v>
      </c>
      <c r="BN44" s="142">
        <f t="shared" si="22"/>
        <v>0</v>
      </c>
      <c r="BO44" s="142">
        <f t="shared" si="22"/>
        <v>0</v>
      </c>
      <c r="BP44" s="142">
        <f t="shared" si="22"/>
        <v>0</v>
      </c>
      <c r="BQ44" s="142">
        <f t="shared" si="22"/>
        <v>0</v>
      </c>
      <c r="BR44" s="142">
        <f t="shared" si="22"/>
        <v>0</v>
      </c>
      <c r="BS44" s="142">
        <f t="shared" si="22"/>
        <v>0</v>
      </c>
      <c r="BT44" s="142">
        <f t="shared" si="22"/>
        <v>0</v>
      </c>
      <c r="BU44" s="142">
        <f t="shared" si="22"/>
        <v>0</v>
      </c>
      <c r="BV44" s="142">
        <f t="shared" si="22"/>
        <v>0</v>
      </c>
    </row>
    <row r="45" spans="2:74" ht="12" customHeight="1" x14ac:dyDescent="0.25">
      <c r="B45" s="138">
        <v>36800</v>
      </c>
      <c r="C45" s="138">
        <v>36800</v>
      </c>
      <c r="E45" s="139">
        <v>3.7549999999999999</v>
      </c>
      <c r="F45" s="88" t="s">
        <v>223</v>
      </c>
      <c r="H45" s="90">
        <f t="shared" si="4"/>
        <v>0</v>
      </c>
      <c r="I45" s="198">
        <v>4.109</v>
      </c>
      <c r="J45" s="88" t="s">
        <v>134</v>
      </c>
      <c r="K45" s="88">
        <f>IF(I45=1,0,G45)</f>
        <v>0</v>
      </c>
      <c r="L45" s="142">
        <f t="shared" si="21"/>
        <v>0</v>
      </c>
      <c r="M45" s="142">
        <f t="shared" si="21"/>
        <v>0</v>
      </c>
      <c r="N45" s="142">
        <f t="shared" si="13"/>
        <v>0</v>
      </c>
      <c r="O45" s="142">
        <f t="shared" si="13"/>
        <v>0</v>
      </c>
      <c r="P45" s="142">
        <f t="shared" si="13"/>
        <v>0</v>
      </c>
      <c r="Q45" s="142">
        <f t="shared" si="13"/>
        <v>0</v>
      </c>
      <c r="R45" s="142">
        <f t="shared" si="13"/>
        <v>0</v>
      </c>
      <c r="S45" s="142">
        <f t="shared" si="13"/>
        <v>0</v>
      </c>
      <c r="T45" s="142">
        <f t="shared" si="13"/>
        <v>0</v>
      </c>
      <c r="U45" s="142">
        <f t="shared" si="13"/>
        <v>0</v>
      </c>
      <c r="V45" s="142">
        <f t="shared" si="13"/>
        <v>0</v>
      </c>
      <c r="W45" s="142">
        <f t="shared" si="19"/>
        <v>0</v>
      </c>
      <c r="X45" s="142">
        <f t="shared" si="19"/>
        <v>0</v>
      </c>
      <c r="Y45" s="142">
        <f t="shared" si="19"/>
        <v>0</v>
      </c>
      <c r="Z45" s="142">
        <f t="shared" si="19"/>
        <v>0</v>
      </c>
      <c r="AA45" s="142">
        <f t="shared" si="19"/>
        <v>0</v>
      </c>
      <c r="AB45" s="142">
        <f t="shared" si="19"/>
        <v>0</v>
      </c>
      <c r="AC45" s="142">
        <f t="shared" si="19"/>
        <v>0</v>
      </c>
      <c r="AD45" s="142">
        <f t="shared" si="20"/>
        <v>0</v>
      </c>
      <c r="AE45" s="142">
        <f t="shared" si="20"/>
        <v>0</v>
      </c>
      <c r="AF45" s="142">
        <f t="shared" si="17"/>
        <v>0</v>
      </c>
      <c r="AG45" s="142">
        <f t="shared" si="17"/>
        <v>0</v>
      </c>
      <c r="AH45" s="142">
        <f t="shared" si="17"/>
        <v>0</v>
      </c>
      <c r="AI45" s="142">
        <f t="shared" si="17"/>
        <v>0</v>
      </c>
      <c r="AJ45" s="142">
        <f t="shared" si="17"/>
        <v>0</v>
      </c>
      <c r="AK45" s="142">
        <f t="shared" si="17"/>
        <v>0</v>
      </c>
      <c r="AL45" s="142">
        <f t="shared" si="17"/>
        <v>0</v>
      </c>
      <c r="AM45" s="142">
        <f t="shared" si="22"/>
        <v>0</v>
      </c>
      <c r="AN45" s="142">
        <f t="shared" si="22"/>
        <v>0</v>
      </c>
      <c r="AO45" s="142">
        <f t="shared" si="22"/>
        <v>0</v>
      </c>
      <c r="AP45" s="142">
        <f t="shared" si="22"/>
        <v>0</v>
      </c>
      <c r="AQ45" s="142">
        <f t="shared" si="22"/>
        <v>0</v>
      </c>
      <c r="AR45" s="142">
        <f t="shared" si="22"/>
        <v>0</v>
      </c>
      <c r="AS45" s="142">
        <f t="shared" si="22"/>
        <v>0</v>
      </c>
      <c r="AT45" s="142">
        <f t="shared" si="22"/>
        <v>0</v>
      </c>
      <c r="AU45" s="142">
        <f t="shared" si="22"/>
        <v>0</v>
      </c>
      <c r="AV45" s="142">
        <f t="shared" si="22"/>
        <v>0</v>
      </c>
      <c r="AW45" s="142">
        <f t="shared" si="22"/>
        <v>0</v>
      </c>
      <c r="AX45" s="142">
        <f t="shared" si="22"/>
        <v>0</v>
      </c>
      <c r="AY45" s="142">
        <f t="shared" si="22"/>
        <v>0</v>
      </c>
      <c r="AZ45" s="142">
        <f t="shared" si="22"/>
        <v>0</v>
      </c>
      <c r="BA45" s="142">
        <f t="shared" si="22"/>
        <v>0</v>
      </c>
      <c r="BB45" s="142">
        <f t="shared" si="22"/>
        <v>0</v>
      </c>
      <c r="BC45" s="142">
        <f t="shared" si="22"/>
        <v>0</v>
      </c>
      <c r="BD45" s="142">
        <f t="shared" si="22"/>
        <v>0</v>
      </c>
      <c r="BE45" s="142">
        <f t="shared" si="22"/>
        <v>0</v>
      </c>
      <c r="BF45" s="142">
        <f t="shared" si="22"/>
        <v>0</v>
      </c>
      <c r="BG45" s="142">
        <f t="shared" si="22"/>
        <v>0</v>
      </c>
      <c r="BH45" s="142">
        <f t="shared" si="22"/>
        <v>0</v>
      </c>
      <c r="BI45" s="142">
        <f t="shared" si="22"/>
        <v>0</v>
      </c>
      <c r="BJ45" s="142">
        <f t="shared" si="22"/>
        <v>0</v>
      </c>
      <c r="BK45" s="142">
        <f t="shared" si="22"/>
        <v>0</v>
      </c>
      <c r="BL45" s="142">
        <f t="shared" si="22"/>
        <v>0</v>
      </c>
      <c r="BM45" s="142">
        <f t="shared" si="22"/>
        <v>0</v>
      </c>
      <c r="BN45" s="142">
        <f t="shared" si="22"/>
        <v>0</v>
      </c>
      <c r="BO45" s="142">
        <f t="shared" si="22"/>
        <v>0</v>
      </c>
      <c r="BP45" s="142">
        <f t="shared" si="22"/>
        <v>0</v>
      </c>
      <c r="BQ45" s="142">
        <f t="shared" si="22"/>
        <v>0</v>
      </c>
      <c r="BR45" s="142">
        <f t="shared" si="22"/>
        <v>0</v>
      </c>
      <c r="BS45" s="142">
        <f t="shared" si="22"/>
        <v>0</v>
      </c>
      <c r="BT45" s="142">
        <f t="shared" si="22"/>
        <v>0</v>
      </c>
      <c r="BU45" s="142">
        <f t="shared" si="22"/>
        <v>0</v>
      </c>
      <c r="BV45" s="142">
        <f t="shared" si="22"/>
        <v>0</v>
      </c>
    </row>
    <row r="46" spans="2:74" x14ac:dyDescent="0.25">
      <c r="H46" s="90"/>
      <c r="I46" s="139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</row>
    <row r="47" spans="2:74" x14ac:dyDescent="0.25">
      <c r="H47" s="90"/>
      <c r="I47" s="139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</row>
    <row r="48" spans="2:74" x14ac:dyDescent="0.25">
      <c r="B48" s="138">
        <v>36708</v>
      </c>
      <c r="C48" s="138">
        <v>36738</v>
      </c>
      <c r="E48" s="139">
        <v>4.2699999999999996</v>
      </c>
      <c r="F48" s="88" t="s">
        <v>248</v>
      </c>
      <c r="H48" s="90">
        <f t="shared" ref="H48:H54" si="23">((I48-E48)*SUM(L48:AV48)*10000)</f>
        <v>0</v>
      </c>
      <c r="I48" s="139">
        <v>3.52</v>
      </c>
      <c r="J48" s="88" t="s">
        <v>134</v>
      </c>
      <c r="K48" s="88">
        <f t="shared" ref="K48:K54" si="24">IF(I48=1,0,G48)</f>
        <v>0</v>
      </c>
      <c r="L48" s="142">
        <f t="shared" ref="L48:M53" si="25">IF($B48&lt;=L$2,IF($C48&gt;=L$2,$D48,0),0)</f>
        <v>0</v>
      </c>
      <c r="M48" s="142">
        <f t="shared" si="25"/>
        <v>0</v>
      </c>
      <c r="N48" s="142">
        <f t="shared" ref="N48:AC54" si="26">IF($B48&lt;=N$2,IF($C48&gt;=N$2,$D48,0),0)</f>
        <v>0</v>
      </c>
      <c r="O48" s="142">
        <f t="shared" si="26"/>
        <v>0</v>
      </c>
      <c r="P48" s="142">
        <f t="shared" si="26"/>
        <v>0</v>
      </c>
      <c r="Q48" s="142">
        <f t="shared" si="26"/>
        <v>0</v>
      </c>
      <c r="R48" s="142">
        <f t="shared" si="26"/>
        <v>0</v>
      </c>
      <c r="S48" s="142">
        <f t="shared" si="26"/>
        <v>0</v>
      </c>
      <c r="T48" s="142">
        <f t="shared" si="26"/>
        <v>0</v>
      </c>
      <c r="U48" s="142">
        <f t="shared" si="26"/>
        <v>0</v>
      </c>
      <c r="V48" s="142">
        <f t="shared" si="26"/>
        <v>0</v>
      </c>
      <c r="W48" s="142">
        <f t="shared" si="26"/>
        <v>0</v>
      </c>
      <c r="X48" s="142">
        <f t="shared" si="26"/>
        <v>0</v>
      </c>
      <c r="Y48" s="142">
        <f t="shared" si="26"/>
        <v>0</v>
      </c>
      <c r="Z48" s="142">
        <f t="shared" si="26"/>
        <v>0</v>
      </c>
      <c r="AA48" s="142">
        <f t="shared" si="26"/>
        <v>0</v>
      </c>
      <c r="AB48" s="142">
        <f t="shared" si="26"/>
        <v>0</v>
      </c>
      <c r="AC48" s="142">
        <f t="shared" si="26"/>
        <v>0</v>
      </c>
      <c r="AD48" s="142">
        <f t="shared" ref="AD48:AE54" si="27">IF($B48&lt;=AD$2,IF($C48&gt;=AD$2,$D48,0),0)</f>
        <v>0</v>
      </c>
      <c r="AE48" s="142">
        <f t="shared" si="27"/>
        <v>0</v>
      </c>
      <c r="AF48" s="142">
        <f t="shared" ref="AF48:AL54" si="28">IF($B48&lt;=AF$2,IF($C48&gt;=AF$2,$D48,0),0)</f>
        <v>0</v>
      </c>
      <c r="AG48" s="142">
        <f t="shared" si="28"/>
        <v>0</v>
      </c>
      <c r="AH48" s="142">
        <f t="shared" si="28"/>
        <v>0</v>
      </c>
      <c r="AI48" s="142">
        <f t="shared" si="28"/>
        <v>0</v>
      </c>
      <c r="AJ48" s="142">
        <f t="shared" si="28"/>
        <v>0</v>
      </c>
      <c r="AK48" s="142">
        <f t="shared" si="28"/>
        <v>0</v>
      </c>
      <c r="AL48" s="142">
        <f t="shared" si="28"/>
        <v>0</v>
      </c>
      <c r="AM48" s="142">
        <f t="shared" si="22"/>
        <v>0</v>
      </c>
      <c r="AN48" s="142">
        <f t="shared" si="22"/>
        <v>0</v>
      </c>
      <c r="AO48" s="142">
        <f t="shared" si="22"/>
        <v>0</v>
      </c>
      <c r="AP48" s="142">
        <f t="shared" si="22"/>
        <v>0</v>
      </c>
      <c r="AQ48" s="142">
        <f t="shared" si="22"/>
        <v>0</v>
      </c>
      <c r="AR48" s="142">
        <f t="shared" si="22"/>
        <v>0</v>
      </c>
      <c r="AS48" s="142">
        <f t="shared" si="22"/>
        <v>0</v>
      </c>
      <c r="AT48" s="142">
        <f t="shared" si="22"/>
        <v>0</v>
      </c>
      <c r="AU48" s="142">
        <f t="shared" si="22"/>
        <v>0</v>
      </c>
      <c r="AV48" s="142">
        <f t="shared" si="22"/>
        <v>0</v>
      </c>
      <c r="AW48" s="142">
        <f t="shared" si="22"/>
        <v>0</v>
      </c>
      <c r="AX48" s="142">
        <f t="shared" si="22"/>
        <v>0</v>
      </c>
      <c r="AY48" s="142">
        <f t="shared" si="22"/>
        <v>0</v>
      </c>
      <c r="AZ48" s="142">
        <f t="shared" si="22"/>
        <v>0</v>
      </c>
      <c r="BA48" s="142">
        <f t="shared" si="22"/>
        <v>0</v>
      </c>
      <c r="BB48" s="142">
        <f t="shared" si="22"/>
        <v>0</v>
      </c>
      <c r="BC48" s="142">
        <f t="shared" si="22"/>
        <v>0</v>
      </c>
      <c r="BD48" s="142">
        <f t="shared" si="22"/>
        <v>0</v>
      </c>
      <c r="BE48" s="142">
        <f t="shared" si="22"/>
        <v>0</v>
      </c>
      <c r="BF48" s="142">
        <f t="shared" si="22"/>
        <v>0</v>
      </c>
      <c r="BG48" s="142">
        <f t="shared" si="22"/>
        <v>0</v>
      </c>
      <c r="BH48" s="142">
        <f t="shared" si="22"/>
        <v>0</v>
      </c>
      <c r="BI48" s="142">
        <f t="shared" si="22"/>
        <v>0</v>
      </c>
      <c r="BJ48" s="142">
        <f t="shared" si="22"/>
        <v>0</v>
      </c>
      <c r="BK48" s="142">
        <f t="shared" si="22"/>
        <v>0</v>
      </c>
      <c r="BL48" s="142">
        <f t="shared" si="22"/>
        <v>0</v>
      </c>
      <c r="BM48" s="142">
        <f t="shared" si="22"/>
        <v>0</v>
      </c>
      <c r="BN48" s="142">
        <f t="shared" si="22"/>
        <v>0</v>
      </c>
      <c r="BO48" s="142">
        <f t="shared" si="22"/>
        <v>0</v>
      </c>
      <c r="BP48" s="142">
        <f t="shared" si="22"/>
        <v>0</v>
      </c>
      <c r="BQ48" s="142">
        <f t="shared" si="22"/>
        <v>0</v>
      </c>
      <c r="BR48" s="142">
        <f t="shared" si="22"/>
        <v>0</v>
      </c>
      <c r="BS48" s="142">
        <f t="shared" si="22"/>
        <v>0</v>
      </c>
      <c r="BT48" s="142">
        <f t="shared" si="22"/>
        <v>0</v>
      </c>
      <c r="BU48" s="142">
        <f t="shared" si="22"/>
        <v>0</v>
      </c>
      <c r="BV48" s="142">
        <f t="shared" si="22"/>
        <v>0</v>
      </c>
    </row>
    <row r="49" spans="1:74" x14ac:dyDescent="0.25">
      <c r="B49" s="138">
        <v>36708</v>
      </c>
      <c r="C49" s="138">
        <v>36738</v>
      </c>
      <c r="E49" s="139">
        <v>-0.59</v>
      </c>
      <c r="F49" s="88" t="s">
        <v>246</v>
      </c>
      <c r="H49" s="90">
        <f t="shared" si="23"/>
        <v>0</v>
      </c>
      <c r="I49" s="139">
        <v>3.65</v>
      </c>
      <c r="J49" s="88" t="s">
        <v>134</v>
      </c>
      <c r="K49" s="88">
        <f t="shared" si="24"/>
        <v>0</v>
      </c>
      <c r="L49" s="142">
        <f t="shared" si="25"/>
        <v>0</v>
      </c>
      <c r="M49" s="142">
        <f t="shared" si="25"/>
        <v>0</v>
      </c>
      <c r="N49" s="142">
        <f t="shared" si="26"/>
        <v>0</v>
      </c>
      <c r="O49" s="142">
        <f t="shared" si="26"/>
        <v>0</v>
      </c>
      <c r="P49" s="142">
        <f t="shared" si="26"/>
        <v>0</v>
      </c>
      <c r="Q49" s="142">
        <f t="shared" si="26"/>
        <v>0</v>
      </c>
      <c r="R49" s="142">
        <f t="shared" si="26"/>
        <v>0</v>
      </c>
      <c r="S49" s="142">
        <f t="shared" si="26"/>
        <v>0</v>
      </c>
      <c r="T49" s="142">
        <f t="shared" si="26"/>
        <v>0</v>
      </c>
      <c r="U49" s="142">
        <f t="shared" si="26"/>
        <v>0</v>
      </c>
      <c r="V49" s="142">
        <f t="shared" si="26"/>
        <v>0</v>
      </c>
      <c r="W49" s="142">
        <f t="shared" si="26"/>
        <v>0</v>
      </c>
      <c r="X49" s="142">
        <f t="shared" si="26"/>
        <v>0</v>
      </c>
      <c r="Y49" s="142">
        <f t="shared" si="26"/>
        <v>0</v>
      </c>
      <c r="Z49" s="142">
        <f t="shared" si="26"/>
        <v>0</v>
      </c>
      <c r="AA49" s="142">
        <f t="shared" si="26"/>
        <v>0</v>
      </c>
      <c r="AB49" s="142">
        <f t="shared" si="26"/>
        <v>0</v>
      </c>
      <c r="AC49" s="142">
        <f t="shared" si="26"/>
        <v>0</v>
      </c>
      <c r="AD49" s="142">
        <f t="shared" si="27"/>
        <v>0</v>
      </c>
      <c r="AE49" s="142">
        <f t="shared" si="27"/>
        <v>0</v>
      </c>
      <c r="AF49" s="142">
        <f t="shared" si="28"/>
        <v>0</v>
      </c>
      <c r="AG49" s="142">
        <f t="shared" si="28"/>
        <v>0</v>
      </c>
      <c r="AH49" s="142">
        <f t="shared" si="28"/>
        <v>0</v>
      </c>
      <c r="AI49" s="142">
        <f t="shared" si="28"/>
        <v>0</v>
      </c>
      <c r="AJ49" s="142">
        <f t="shared" si="28"/>
        <v>0</v>
      </c>
      <c r="AK49" s="142">
        <f t="shared" si="28"/>
        <v>0</v>
      </c>
      <c r="AL49" s="142">
        <f t="shared" si="28"/>
        <v>0</v>
      </c>
      <c r="AM49" s="142">
        <f t="shared" si="22"/>
        <v>0</v>
      </c>
      <c r="AN49" s="142">
        <f t="shared" si="22"/>
        <v>0</v>
      </c>
      <c r="AO49" s="142">
        <f t="shared" si="22"/>
        <v>0</v>
      </c>
      <c r="AP49" s="142">
        <f t="shared" si="22"/>
        <v>0</v>
      </c>
      <c r="AQ49" s="142">
        <f t="shared" si="22"/>
        <v>0</v>
      </c>
      <c r="AR49" s="142">
        <f t="shared" si="22"/>
        <v>0</v>
      </c>
      <c r="AS49" s="142">
        <f t="shared" si="22"/>
        <v>0</v>
      </c>
      <c r="AT49" s="142">
        <f t="shared" si="22"/>
        <v>0</v>
      </c>
      <c r="AU49" s="142">
        <f t="shared" si="22"/>
        <v>0</v>
      </c>
      <c r="AV49" s="142">
        <f t="shared" si="22"/>
        <v>0</v>
      </c>
      <c r="AW49" s="142">
        <f t="shared" si="22"/>
        <v>0</v>
      </c>
      <c r="AX49" s="142">
        <f t="shared" si="22"/>
        <v>0</v>
      </c>
      <c r="AY49" s="142">
        <f t="shared" si="22"/>
        <v>0</v>
      </c>
      <c r="AZ49" s="142">
        <f t="shared" si="22"/>
        <v>0</v>
      </c>
      <c r="BA49" s="142">
        <f t="shared" si="22"/>
        <v>0</v>
      </c>
      <c r="BB49" s="142">
        <f t="shared" si="22"/>
        <v>0</v>
      </c>
      <c r="BC49" s="142">
        <f t="shared" si="22"/>
        <v>0</v>
      </c>
      <c r="BD49" s="142">
        <f t="shared" si="22"/>
        <v>0</v>
      </c>
      <c r="BE49" s="142">
        <f t="shared" si="22"/>
        <v>0</v>
      </c>
      <c r="BF49" s="142">
        <f t="shared" ref="AM49:BV54" si="29">IF($B49&lt;=BF$2,IF($C49&gt;=BF$2,$D49,0),0)</f>
        <v>0</v>
      </c>
      <c r="BG49" s="142">
        <f t="shared" si="29"/>
        <v>0</v>
      </c>
      <c r="BH49" s="142">
        <f t="shared" si="29"/>
        <v>0</v>
      </c>
      <c r="BI49" s="142">
        <f t="shared" si="29"/>
        <v>0</v>
      </c>
      <c r="BJ49" s="142">
        <f t="shared" si="29"/>
        <v>0</v>
      </c>
      <c r="BK49" s="142">
        <f t="shared" si="29"/>
        <v>0</v>
      </c>
      <c r="BL49" s="142">
        <f t="shared" si="29"/>
        <v>0</v>
      </c>
      <c r="BM49" s="142">
        <f t="shared" si="29"/>
        <v>0</v>
      </c>
      <c r="BN49" s="142">
        <f t="shared" si="29"/>
        <v>0</v>
      </c>
      <c r="BO49" s="142">
        <f t="shared" si="29"/>
        <v>0</v>
      </c>
      <c r="BP49" s="142">
        <f t="shared" si="29"/>
        <v>0</v>
      </c>
      <c r="BQ49" s="142">
        <f t="shared" si="29"/>
        <v>0</v>
      </c>
      <c r="BR49" s="142">
        <f t="shared" si="29"/>
        <v>0</v>
      </c>
      <c r="BS49" s="142">
        <f t="shared" si="29"/>
        <v>0</v>
      </c>
      <c r="BT49" s="142">
        <f t="shared" si="29"/>
        <v>0</v>
      </c>
      <c r="BU49" s="142">
        <f t="shared" si="29"/>
        <v>0</v>
      </c>
      <c r="BV49" s="142">
        <f t="shared" si="29"/>
        <v>0</v>
      </c>
    </row>
    <row r="50" spans="1:74" x14ac:dyDescent="0.25">
      <c r="B50" s="138">
        <v>36708</v>
      </c>
      <c r="C50" s="138">
        <v>36738</v>
      </c>
      <c r="E50" s="139">
        <v>0</v>
      </c>
      <c r="F50" s="88" t="s">
        <v>248</v>
      </c>
      <c r="H50" s="90">
        <f t="shared" si="23"/>
        <v>0</v>
      </c>
      <c r="I50" s="139">
        <v>3.65</v>
      </c>
      <c r="J50" s="88" t="s">
        <v>134</v>
      </c>
      <c r="K50" s="88">
        <f t="shared" si="24"/>
        <v>0</v>
      </c>
      <c r="L50" s="142">
        <f t="shared" si="25"/>
        <v>0</v>
      </c>
      <c r="M50" s="142">
        <f t="shared" si="25"/>
        <v>0</v>
      </c>
      <c r="N50" s="142">
        <f t="shared" si="26"/>
        <v>0</v>
      </c>
      <c r="O50" s="142">
        <f t="shared" si="26"/>
        <v>0</v>
      </c>
      <c r="P50" s="142">
        <f t="shared" si="26"/>
        <v>0</v>
      </c>
      <c r="Q50" s="142">
        <f t="shared" si="26"/>
        <v>0</v>
      </c>
      <c r="R50" s="142">
        <f t="shared" si="26"/>
        <v>0</v>
      </c>
      <c r="S50" s="142">
        <f t="shared" si="26"/>
        <v>0</v>
      </c>
      <c r="T50" s="142">
        <f t="shared" si="26"/>
        <v>0</v>
      </c>
      <c r="U50" s="142">
        <f t="shared" si="26"/>
        <v>0</v>
      </c>
      <c r="V50" s="142">
        <f t="shared" si="26"/>
        <v>0</v>
      </c>
      <c r="W50" s="142">
        <f t="shared" si="26"/>
        <v>0</v>
      </c>
      <c r="X50" s="142">
        <f t="shared" si="26"/>
        <v>0</v>
      </c>
      <c r="Y50" s="142">
        <f t="shared" si="26"/>
        <v>0</v>
      </c>
      <c r="Z50" s="142">
        <f t="shared" si="26"/>
        <v>0</v>
      </c>
      <c r="AA50" s="142">
        <f t="shared" si="26"/>
        <v>0</v>
      </c>
      <c r="AB50" s="142">
        <f t="shared" si="26"/>
        <v>0</v>
      </c>
      <c r="AC50" s="142">
        <f t="shared" si="26"/>
        <v>0</v>
      </c>
      <c r="AD50" s="142">
        <f t="shared" si="27"/>
        <v>0</v>
      </c>
      <c r="AE50" s="142">
        <f t="shared" si="27"/>
        <v>0</v>
      </c>
      <c r="AF50" s="142">
        <f t="shared" si="28"/>
        <v>0</v>
      </c>
      <c r="AG50" s="142">
        <f t="shared" si="28"/>
        <v>0</v>
      </c>
      <c r="AH50" s="142">
        <f t="shared" si="28"/>
        <v>0</v>
      </c>
      <c r="AI50" s="142">
        <f t="shared" si="28"/>
        <v>0</v>
      </c>
      <c r="AJ50" s="142">
        <f t="shared" si="28"/>
        <v>0</v>
      </c>
      <c r="AK50" s="142">
        <f t="shared" si="28"/>
        <v>0</v>
      </c>
      <c r="AL50" s="142">
        <f t="shared" si="28"/>
        <v>0</v>
      </c>
      <c r="AM50" s="142">
        <f t="shared" si="29"/>
        <v>0</v>
      </c>
      <c r="AN50" s="142">
        <f t="shared" si="29"/>
        <v>0</v>
      </c>
      <c r="AO50" s="142">
        <f t="shared" si="29"/>
        <v>0</v>
      </c>
      <c r="AP50" s="142">
        <f t="shared" si="29"/>
        <v>0</v>
      </c>
      <c r="AQ50" s="142">
        <f t="shared" si="29"/>
        <v>0</v>
      </c>
      <c r="AR50" s="142">
        <f t="shared" si="29"/>
        <v>0</v>
      </c>
      <c r="AS50" s="142">
        <f t="shared" si="29"/>
        <v>0</v>
      </c>
      <c r="AT50" s="142">
        <f t="shared" si="29"/>
        <v>0</v>
      </c>
      <c r="AU50" s="142">
        <f t="shared" si="29"/>
        <v>0</v>
      </c>
      <c r="AV50" s="142">
        <f t="shared" si="29"/>
        <v>0</v>
      </c>
      <c r="AW50" s="142">
        <f t="shared" si="29"/>
        <v>0</v>
      </c>
      <c r="AX50" s="142">
        <f t="shared" si="29"/>
        <v>0</v>
      </c>
      <c r="AY50" s="142">
        <f t="shared" si="29"/>
        <v>0</v>
      </c>
      <c r="AZ50" s="142">
        <f t="shared" si="29"/>
        <v>0</v>
      </c>
      <c r="BA50" s="142">
        <f t="shared" si="29"/>
        <v>0</v>
      </c>
      <c r="BB50" s="142">
        <f t="shared" si="29"/>
        <v>0</v>
      </c>
      <c r="BC50" s="142">
        <f t="shared" si="29"/>
        <v>0</v>
      </c>
      <c r="BD50" s="142">
        <f t="shared" si="29"/>
        <v>0</v>
      </c>
      <c r="BE50" s="142">
        <f t="shared" si="29"/>
        <v>0</v>
      </c>
      <c r="BF50" s="142">
        <f t="shared" si="29"/>
        <v>0</v>
      </c>
      <c r="BG50" s="142">
        <f t="shared" si="29"/>
        <v>0</v>
      </c>
      <c r="BH50" s="142">
        <f t="shared" si="29"/>
        <v>0</v>
      </c>
      <c r="BI50" s="142">
        <f t="shared" si="29"/>
        <v>0</v>
      </c>
      <c r="BJ50" s="142">
        <f t="shared" si="29"/>
        <v>0</v>
      </c>
      <c r="BK50" s="142">
        <f t="shared" si="29"/>
        <v>0</v>
      </c>
      <c r="BL50" s="142">
        <f t="shared" si="29"/>
        <v>0</v>
      </c>
      <c r="BM50" s="142">
        <f t="shared" si="29"/>
        <v>0</v>
      </c>
      <c r="BN50" s="142">
        <f t="shared" si="29"/>
        <v>0</v>
      </c>
      <c r="BO50" s="142">
        <f t="shared" si="29"/>
        <v>0</v>
      </c>
      <c r="BP50" s="142">
        <f t="shared" si="29"/>
        <v>0</v>
      </c>
      <c r="BQ50" s="142">
        <f t="shared" si="29"/>
        <v>0</v>
      </c>
      <c r="BR50" s="142">
        <f t="shared" si="29"/>
        <v>0</v>
      </c>
      <c r="BS50" s="142">
        <f t="shared" si="29"/>
        <v>0</v>
      </c>
      <c r="BT50" s="142">
        <f t="shared" si="29"/>
        <v>0</v>
      </c>
      <c r="BU50" s="142">
        <f t="shared" si="29"/>
        <v>0</v>
      </c>
      <c r="BV50" s="142">
        <f t="shared" si="29"/>
        <v>0</v>
      </c>
    </row>
    <row r="51" spans="1:74" x14ac:dyDescent="0.25">
      <c r="B51" s="138">
        <v>36708</v>
      </c>
      <c r="C51" s="138">
        <v>36738</v>
      </c>
      <c r="E51" s="139">
        <v>-0.35</v>
      </c>
      <c r="F51" s="88" t="s">
        <v>247</v>
      </c>
      <c r="H51" s="90">
        <f t="shared" si="23"/>
        <v>0</v>
      </c>
      <c r="I51" s="139">
        <v>3.52</v>
      </c>
      <c r="J51" s="88" t="s">
        <v>134</v>
      </c>
      <c r="K51" s="88">
        <f t="shared" si="24"/>
        <v>0</v>
      </c>
      <c r="L51" s="142">
        <f t="shared" si="25"/>
        <v>0</v>
      </c>
      <c r="M51" s="142">
        <f t="shared" si="25"/>
        <v>0</v>
      </c>
      <c r="N51" s="142">
        <f t="shared" si="26"/>
        <v>0</v>
      </c>
      <c r="O51" s="142">
        <f t="shared" si="26"/>
        <v>0</v>
      </c>
      <c r="P51" s="142">
        <f t="shared" si="26"/>
        <v>0</v>
      </c>
      <c r="Q51" s="142">
        <f t="shared" si="26"/>
        <v>0</v>
      </c>
      <c r="R51" s="142">
        <f t="shared" si="26"/>
        <v>0</v>
      </c>
      <c r="S51" s="142">
        <f t="shared" si="26"/>
        <v>0</v>
      </c>
      <c r="T51" s="142">
        <f t="shared" si="26"/>
        <v>0</v>
      </c>
      <c r="U51" s="142">
        <f t="shared" si="26"/>
        <v>0</v>
      </c>
      <c r="V51" s="142">
        <f t="shared" si="26"/>
        <v>0</v>
      </c>
      <c r="W51" s="142">
        <f t="shared" si="26"/>
        <v>0</v>
      </c>
      <c r="X51" s="142">
        <f t="shared" si="26"/>
        <v>0</v>
      </c>
      <c r="Y51" s="142">
        <f t="shared" si="26"/>
        <v>0</v>
      </c>
      <c r="Z51" s="142">
        <f t="shared" si="26"/>
        <v>0</v>
      </c>
      <c r="AA51" s="142">
        <f t="shared" si="26"/>
        <v>0</v>
      </c>
      <c r="AB51" s="142">
        <f t="shared" si="26"/>
        <v>0</v>
      </c>
      <c r="AC51" s="142">
        <f t="shared" si="26"/>
        <v>0</v>
      </c>
      <c r="AD51" s="142">
        <f t="shared" si="27"/>
        <v>0</v>
      </c>
      <c r="AE51" s="142">
        <f t="shared" si="27"/>
        <v>0</v>
      </c>
      <c r="AF51" s="142">
        <f t="shared" si="28"/>
        <v>0</v>
      </c>
      <c r="AG51" s="142">
        <f t="shared" si="28"/>
        <v>0</v>
      </c>
      <c r="AH51" s="142">
        <f t="shared" si="28"/>
        <v>0</v>
      </c>
      <c r="AI51" s="142">
        <f t="shared" si="28"/>
        <v>0</v>
      </c>
      <c r="AJ51" s="142">
        <f t="shared" si="28"/>
        <v>0</v>
      </c>
      <c r="AK51" s="142">
        <f t="shared" si="28"/>
        <v>0</v>
      </c>
      <c r="AL51" s="142">
        <f t="shared" si="28"/>
        <v>0</v>
      </c>
      <c r="AM51" s="142">
        <f t="shared" si="29"/>
        <v>0</v>
      </c>
      <c r="AN51" s="142">
        <f t="shared" si="29"/>
        <v>0</v>
      </c>
      <c r="AO51" s="142">
        <f t="shared" si="29"/>
        <v>0</v>
      </c>
      <c r="AP51" s="142">
        <f t="shared" si="29"/>
        <v>0</v>
      </c>
      <c r="AQ51" s="142">
        <f t="shared" si="29"/>
        <v>0</v>
      </c>
      <c r="AR51" s="142">
        <f t="shared" si="29"/>
        <v>0</v>
      </c>
      <c r="AS51" s="142">
        <f t="shared" si="29"/>
        <v>0</v>
      </c>
      <c r="AT51" s="142">
        <f t="shared" si="29"/>
        <v>0</v>
      </c>
      <c r="AU51" s="142">
        <f t="shared" si="29"/>
        <v>0</v>
      </c>
      <c r="AV51" s="142">
        <f t="shared" si="29"/>
        <v>0</v>
      </c>
      <c r="AW51" s="142">
        <f t="shared" si="29"/>
        <v>0</v>
      </c>
      <c r="AX51" s="142">
        <f t="shared" si="29"/>
        <v>0</v>
      </c>
      <c r="AY51" s="142">
        <f t="shared" si="29"/>
        <v>0</v>
      </c>
      <c r="AZ51" s="142">
        <f t="shared" si="29"/>
        <v>0</v>
      </c>
      <c r="BA51" s="142">
        <f t="shared" si="29"/>
        <v>0</v>
      </c>
      <c r="BB51" s="142">
        <f t="shared" si="29"/>
        <v>0</v>
      </c>
      <c r="BC51" s="142">
        <f t="shared" si="29"/>
        <v>0</v>
      </c>
      <c r="BD51" s="142">
        <f t="shared" si="29"/>
        <v>0</v>
      </c>
      <c r="BE51" s="142">
        <f t="shared" si="29"/>
        <v>0</v>
      </c>
      <c r="BF51" s="142">
        <f t="shared" si="29"/>
        <v>0</v>
      </c>
      <c r="BG51" s="142">
        <f t="shared" si="29"/>
        <v>0</v>
      </c>
      <c r="BH51" s="142">
        <f t="shared" si="29"/>
        <v>0</v>
      </c>
      <c r="BI51" s="142">
        <f t="shared" si="29"/>
        <v>0</v>
      </c>
      <c r="BJ51" s="142">
        <f t="shared" si="29"/>
        <v>0</v>
      </c>
      <c r="BK51" s="142">
        <f t="shared" si="29"/>
        <v>0</v>
      </c>
      <c r="BL51" s="142">
        <f t="shared" si="29"/>
        <v>0</v>
      </c>
      <c r="BM51" s="142">
        <f t="shared" si="29"/>
        <v>0</v>
      </c>
      <c r="BN51" s="142">
        <f t="shared" si="29"/>
        <v>0</v>
      </c>
      <c r="BO51" s="142">
        <f t="shared" si="29"/>
        <v>0</v>
      </c>
      <c r="BP51" s="142">
        <f t="shared" si="29"/>
        <v>0</v>
      </c>
      <c r="BQ51" s="142">
        <f t="shared" si="29"/>
        <v>0</v>
      </c>
      <c r="BR51" s="142">
        <f t="shared" si="29"/>
        <v>0</v>
      </c>
      <c r="BS51" s="142">
        <f t="shared" si="29"/>
        <v>0</v>
      </c>
      <c r="BT51" s="142">
        <f t="shared" si="29"/>
        <v>0</v>
      </c>
      <c r="BU51" s="142">
        <f t="shared" si="29"/>
        <v>0</v>
      </c>
      <c r="BV51" s="142">
        <f t="shared" si="29"/>
        <v>0</v>
      </c>
    </row>
    <row r="52" spans="1:74" x14ac:dyDescent="0.25">
      <c r="B52" s="138">
        <v>36708</v>
      </c>
      <c r="C52" s="138">
        <v>36738</v>
      </c>
      <c r="E52" s="139">
        <v>0</v>
      </c>
      <c r="F52" s="88" t="s">
        <v>252</v>
      </c>
      <c r="H52" s="90">
        <f t="shared" si="23"/>
        <v>0</v>
      </c>
      <c r="I52" s="139">
        <v>3.65</v>
      </c>
      <c r="J52" s="88" t="s">
        <v>134</v>
      </c>
      <c r="K52" s="88">
        <f t="shared" si="24"/>
        <v>0</v>
      </c>
      <c r="L52" s="142">
        <f t="shared" si="25"/>
        <v>0</v>
      </c>
      <c r="M52" s="142">
        <f t="shared" si="25"/>
        <v>0</v>
      </c>
      <c r="N52" s="142">
        <f t="shared" si="26"/>
        <v>0</v>
      </c>
      <c r="O52" s="142">
        <f t="shared" si="26"/>
        <v>0</v>
      </c>
      <c r="P52" s="142">
        <f t="shared" si="26"/>
        <v>0</v>
      </c>
      <c r="Q52" s="142">
        <f t="shared" si="26"/>
        <v>0</v>
      </c>
      <c r="R52" s="142">
        <f t="shared" si="26"/>
        <v>0</v>
      </c>
      <c r="S52" s="142">
        <f t="shared" si="26"/>
        <v>0</v>
      </c>
      <c r="T52" s="142">
        <f t="shared" si="26"/>
        <v>0</v>
      </c>
      <c r="U52" s="142">
        <f t="shared" si="26"/>
        <v>0</v>
      </c>
      <c r="V52" s="142">
        <f t="shared" si="26"/>
        <v>0</v>
      </c>
      <c r="W52" s="142">
        <f t="shared" si="26"/>
        <v>0</v>
      </c>
      <c r="X52" s="142">
        <f t="shared" si="26"/>
        <v>0</v>
      </c>
      <c r="Y52" s="142">
        <f t="shared" si="26"/>
        <v>0</v>
      </c>
      <c r="Z52" s="142">
        <f t="shared" si="26"/>
        <v>0</v>
      </c>
      <c r="AA52" s="142">
        <f t="shared" si="26"/>
        <v>0</v>
      </c>
      <c r="AB52" s="142">
        <f t="shared" si="26"/>
        <v>0</v>
      </c>
      <c r="AC52" s="142">
        <f t="shared" si="26"/>
        <v>0</v>
      </c>
      <c r="AD52" s="142">
        <f t="shared" si="27"/>
        <v>0</v>
      </c>
      <c r="AE52" s="142">
        <f t="shared" si="27"/>
        <v>0</v>
      </c>
      <c r="AF52" s="142">
        <f t="shared" si="28"/>
        <v>0</v>
      </c>
      <c r="AG52" s="142">
        <f t="shared" si="28"/>
        <v>0</v>
      </c>
      <c r="AH52" s="142">
        <f t="shared" si="28"/>
        <v>0</v>
      </c>
      <c r="AI52" s="142">
        <f t="shared" si="28"/>
        <v>0</v>
      </c>
      <c r="AJ52" s="142">
        <f t="shared" si="28"/>
        <v>0</v>
      </c>
      <c r="AK52" s="142">
        <f t="shared" si="28"/>
        <v>0</v>
      </c>
      <c r="AL52" s="142">
        <f t="shared" si="28"/>
        <v>0</v>
      </c>
      <c r="AM52" s="142">
        <f t="shared" si="29"/>
        <v>0</v>
      </c>
      <c r="AN52" s="142">
        <f t="shared" si="29"/>
        <v>0</v>
      </c>
      <c r="AO52" s="142">
        <f t="shared" si="29"/>
        <v>0</v>
      </c>
      <c r="AP52" s="142">
        <f t="shared" si="29"/>
        <v>0</v>
      </c>
      <c r="AQ52" s="142">
        <f t="shared" si="29"/>
        <v>0</v>
      </c>
      <c r="AR52" s="142">
        <f t="shared" si="29"/>
        <v>0</v>
      </c>
      <c r="AS52" s="142">
        <f t="shared" si="29"/>
        <v>0</v>
      </c>
      <c r="AT52" s="142">
        <f t="shared" si="29"/>
        <v>0</v>
      </c>
      <c r="AU52" s="142">
        <f t="shared" si="29"/>
        <v>0</v>
      </c>
      <c r="AV52" s="142">
        <f t="shared" si="29"/>
        <v>0</v>
      </c>
      <c r="AW52" s="142">
        <f t="shared" si="29"/>
        <v>0</v>
      </c>
      <c r="AX52" s="142">
        <f t="shared" si="29"/>
        <v>0</v>
      </c>
      <c r="AY52" s="142">
        <f t="shared" si="29"/>
        <v>0</v>
      </c>
      <c r="AZ52" s="142">
        <f t="shared" si="29"/>
        <v>0</v>
      </c>
      <c r="BA52" s="142">
        <f t="shared" si="29"/>
        <v>0</v>
      </c>
      <c r="BB52" s="142">
        <f t="shared" si="29"/>
        <v>0</v>
      </c>
      <c r="BC52" s="142">
        <f t="shared" si="29"/>
        <v>0</v>
      </c>
      <c r="BD52" s="142">
        <f t="shared" si="29"/>
        <v>0</v>
      </c>
      <c r="BE52" s="142">
        <f t="shared" si="29"/>
        <v>0</v>
      </c>
      <c r="BF52" s="142">
        <f t="shared" si="29"/>
        <v>0</v>
      </c>
      <c r="BG52" s="142">
        <f t="shared" si="29"/>
        <v>0</v>
      </c>
      <c r="BH52" s="142">
        <f t="shared" si="29"/>
        <v>0</v>
      </c>
      <c r="BI52" s="142">
        <f t="shared" si="29"/>
        <v>0</v>
      </c>
      <c r="BJ52" s="142">
        <f t="shared" si="29"/>
        <v>0</v>
      </c>
      <c r="BK52" s="142">
        <f t="shared" si="29"/>
        <v>0</v>
      </c>
      <c r="BL52" s="142">
        <f t="shared" si="29"/>
        <v>0</v>
      </c>
      <c r="BM52" s="142">
        <f t="shared" si="29"/>
        <v>0</v>
      </c>
      <c r="BN52" s="142">
        <f t="shared" si="29"/>
        <v>0</v>
      </c>
      <c r="BO52" s="142">
        <f t="shared" si="29"/>
        <v>0</v>
      </c>
      <c r="BP52" s="142">
        <f t="shared" si="29"/>
        <v>0</v>
      </c>
      <c r="BQ52" s="142">
        <f t="shared" si="29"/>
        <v>0</v>
      </c>
      <c r="BR52" s="142">
        <f t="shared" si="29"/>
        <v>0</v>
      </c>
      <c r="BS52" s="142">
        <f t="shared" si="29"/>
        <v>0</v>
      </c>
      <c r="BT52" s="142">
        <f t="shared" si="29"/>
        <v>0</v>
      </c>
      <c r="BU52" s="142">
        <f t="shared" si="29"/>
        <v>0</v>
      </c>
      <c r="BV52" s="142">
        <f t="shared" si="29"/>
        <v>0</v>
      </c>
    </row>
    <row r="53" spans="1:74" x14ac:dyDescent="0.25">
      <c r="B53" s="138">
        <v>36708</v>
      </c>
      <c r="C53" s="138">
        <v>36738</v>
      </c>
      <c r="E53" s="139">
        <v>4.05</v>
      </c>
      <c r="F53" s="88" t="s">
        <v>248</v>
      </c>
      <c r="H53" s="90">
        <f t="shared" si="23"/>
        <v>0</v>
      </c>
      <c r="I53" s="139">
        <v>4.05</v>
      </c>
      <c r="J53" s="88" t="s">
        <v>134</v>
      </c>
      <c r="K53" s="88">
        <f t="shared" si="24"/>
        <v>0</v>
      </c>
      <c r="L53" s="142">
        <f t="shared" si="25"/>
        <v>0</v>
      </c>
      <c r="M53" s="142">
        <f t="shared" si="25"/>
        <v>0</v>
      </c>
      <c r="N53" s="142">
        <f t="shared" si="26"/>
        <v>0</v>
      </c>
      <c r="O53" s="142">
        <f t="shared" si="26"/>
        <v>0</v>
      </c>
      <c r="P53" s="142">
        <f t="shared" si="26"/>
        <v>0</v>
      </c>
      <c r="Q53" s="142">
        <f t="shared" si="26"/>
        <v>0</v>
      </c>
      <c r="R53" s="142">
        <f t="shared" si="26"/>
        <v>0</v>
      </c>
      <c r="S53" s="142">
        <f t="shared" si="26"/>
        <v>0</v>
      </c>
      <c r="T53" s="142">
        <f t="shared" si="26"/>
        <v>0</v>
      </c>
      <c r="U53" s="142">
        <f t="shared" si="26"/>
        <v>0</v>
      </c>
      <c r="V53" s="142">
        <f t="shared" si="26"/>
        <v>0</v>
      </c>
      <c r="W53" s="142">
        <f t="shared" si="26"/>
        <v>0</v>
      </c>
      <c r="X53" s="142">
        <f t="shared" si="26"/>
        <v>0</v>
      </c>
      <c r="Y53" s="142">
        <f t="shared" si="26"/>
        <v>0</v>
      </c>
      <c r="Z53" s="142">
        <f t="shared" si="26"/>
        <v>0</v>
      </c>
      <c r="AA53" s="142">
        <f t="shared" si="26"/>
        <v>0</v>
      </c>
      <c r="AB53" s="142">
        <f t="shared" si="26"/>
        <v>0</v>
      </c>
      <c r="AC53" s="142">
        <f t="shared" si="26"/>
        <v>0</v>
      </c>
      <c r="AD53" s="142">
        <f t="shared" si="27"/>
        <v>0</v>
      </c>
      <c r="AE53" s="142">
        <f t="shared" si="27"/>
        <v>0</v>
      </c>
      <c r="AF53" s="142">
        <f t="shared" si="28"/>
        <v>0</v>
      </c>
      <c r="AG53" s="142">
        <f t="shared" si="28"/>
        <v>0</v>
      </c>
      <c r="AH53" s="142">
        <f t="shared" si="28"/>
        <v>0</v>
      </c>
      <c r="AI53" s="142">
        <f t="shared" si="28"/>
        <v>0</v>
      </c>
      <c r="AJ53" s="142">
        <f t="shared" si="28"/>
        <v>0</v>
      </c>
      <c r="AK53" s="142">
        <f t="shared" si="28"/>
        <v>0</v>
      </c>
      <c r="AL53" s="142">
        <f t="shared" si="28"/>
        <v>0</v>
      </c>
      <c r="AM53" s="142">
        <f t="shared" si="29"/>
        <v>0</v>
      </c>
      <c r="AN53" s="142">
        <f t="shared" si="29"/>
        <v>0</v>
      </c>
      <c r="AO53" s="142">
        <f t="shared" si="29"/>
        <v>0</v>
      </c>
      <c r="AP53" s="142">
        <f t="shared" si="29"/>
        <v>0</v>
      </c>
      <c r="AQ53" s="142">
        <f t="shared" si="29"/>
        <v>0</v>
      </c>
      <c r="AR53" s="142">
        <f t="shared" si="29"/>
        <v>0</v>
      </c>
      <c r="AS53" s="142">
        <f t="shared" si="29"/>
        <v>0</v>
      </c>
      <c r="AT53" s="142">
        <f t="shared" si="29"/>
        <v>0</v>
      </c>
      <c r="AU53" s="142">
        <f t="shared" si="29"/>
        <v>0</v>
      </c>
      <c r="AV53" s="142">
        <f t="shared" si="29"/>
        <v>0</v>
      </c>
      <c r="AW53" s="142">
        <f t="shared" si="29"/>
        <v>0</v>
      </c>
      <c r="AX53" s="142">
        <f t="shared" si="29"/>
        <v>0</v>
      </c>
      <c r="AY53" s="142">
        <f t="shared" si="29"/>
        <v>0</v>
      </c>
      <c r="AZ53" s="142">
        <f t="shared" si="29"/>
        <v>0</v>
      </c>
      <c r="BA53" s="142">
        <f t="shared" si="29"/>
        <v>0</v>
      </c>
      <c r="BB53" s="142">
        <f t="shared" si="29"/>
        <v>0</v>
      </c>
      <c r="BC53" s="142">
        <f t="shared" si="29"/>
        <v>0</v>
      </c>
      <c r="BD53" s="142">
        <f t="shared" si="29"/>
        <v>0</v>
      </c>
      <c r="BE53" s="142">
        <f t="shared" si="29"/>
        <v>0</v>
      </c>
      <c r="BF53" s="142">
        <f t="shared" si="29"/>
        <v>0</v>
      </c>
      <c r="BG53" s="142">
        <f t="shared" si="29"/>
        <v>0</v>
      </c>
      <c r="BH53" s="142">
        <f t="shared" si="29"/>
        <v>0</v>
      </c>
      <c r="BI53" s="142">
        <f t="shared" si="29"/>
        <v>0</v>
      </c>
      <c r="BJ53" s="142">
        <f t="shared" si="29"/>
        <v>0</v>
      </c>
      <c r="BK53" s="142">
        <f t="shared" si="29"/>
        <v>0</v>
      </c>
      <c r="BL53" s="142">
        <f t="shared" si="29"/>
        <v>0</v>
      </c>
      <c r="BM53" s="142">
        <f t="shared" si="29"/>
        <v>0</v>
      </c>
      <c r="BN53" s="142">
        <f t="shared" si="29"/>
        <v>0</v>
      </c>
      <c r="BO53" s="142">
        <f t="shared" si="29"/>
        <v>0</v>
      </c>
      <c r="BP53" s="142">
        <f t="shared" si="29"/>
        <v>0</v>
      </c>
      <c r="BQ53" s="142">
        <f t="shared" si="29"/>
        <v>0</v>
      </c>
      <c r="BR53" s="142">
        <f t="shared" si="29"/>
        <v>0</v>
      </c>
      <c r="BS53" s="142">
        <f t="shared" si="29"/>
        <v>0</v>
      </c>
      <c r="BT53" s="142">
        <f t="shared" si="29"/>
        <v>0</v>
      </c>
      <c r="BU53" s="142">
        <f t="shared" si="29"/>
        <v>0</v>
      </c>
      <c r="BV53" s="142">
        <f t="shared" si="29"/>
        <v>0</v>
      </c>
    </row>
    <row r="54" spans="1:74" x14ac:dyDescent="0.25">
      <c r="B54" s="138">
        <v>36708</v>
      </c>
      <c r="C54" s="138">
        <v>36738</v>
      </c>
      <c r="E54" s="139">
        <v>4.03</v>
      </c>
      <c r="F54" s="88" t="s">
        <v>248</v>
      </c>
      <c r="H54" s="90">
        <f t="shared" si="23"/>
        <v>0</v>
      </c>
      <c r="I54" s="139">
        <v>4.05</v>
      </c>
      <c r="J54" s="88" t="s">
        <v>134</v>
      </c>
      <c r="K54" s="88">
        <f t="shared" si="24"/>
        <v>0</v>
      </c>
      <c r="L54" s="142">
        <f>IF($B54&lt;=L$2,IF($C54&gt;=L$2,$D54,0),0)</f>
        <v>0</v>
      </c>
      <c r="M54" s="142">
        <f>IF($B54&lt;=M$2,IF($C54&gt;=M$2,$D54,0),0)</f>
        <v>0</v>
      </c>
      <c r="N54" s="142">
        <f t="shared" si="26"/>
        <v>0</v>
      </c>
      <c r="O54" s="142">
        <f t="shared" si="26"/>
        <v>0</v>
      </c>
      <c r="P54" s="142">
        <f t="shared" si="26"/>
        <v>0</v>
      </c>
      <c r="Q54" s="142">
        <f t="shared" si="26"/>
        <v>0</v>
      </c>
      <c r="R54" s="142">
        <f t="shared" si="26"/>
        <v>0</v>
      </c>
      <c r="S54" s="142">
        <f t="shared" si="26"/>
        <v>0</v>
      </c>
      <c r="T54" s="142">
        <f t="shared" si="26"/>
        <v>0</v>
      </c>
      <c r="U54" s="142">
        <f t="shared" si="26"/>
        <v>0</v>
      </c>
      <c r="V54" s="142">
        <f t="shared" si="26"/>
        <v>0</v>
      </c>
      <c r="W54" s="142">
        <f t="shared" si="26"/>
        <v>0</v>
      </c>
      <c r="X54" s="142">
        <f t="shared" si="26"/>
        <v>0</v>
      </c>
      <c r="Y54" s="142">
        <f t="shared" si="26"/>
        <v>0</v>
      </c>
      <c r="Z54" s="142">
        <f t="shared" si="26"/>
        <v>0</v>
      </c>
      <c r="AA54" s="142">
        <f t="shared" si="26"/>
        <v>0</v>
      </c>
      <c r="AB54" s="142">
        <f t="shared" si="26"/>
        <v>0</v>
      </c>
      <c r="AC54" s="142">
        <f t="shared" si="26"/>
        <v>0</v>
      </c>
      <c r="AD54" s="142">
        <f t="shared" si="27"/>
        <v>0</v>
      </c>
      <c r="AE54" s="142">
        <f t="shared" si="27"/>
        <v>0</v>
      </c>
      <c r="AF54" s="142">
        <f t="shared" si="28"/>
        <v>0</v>
      </c>
      <c r="AG54" s="142">
        <f t="shared" si="28"/>
        <v>0</v>
      </c>
      <c r="AH54" s="142">
        <f t="shared" si="28"/>
        <v>0</v>
      </c>
      <c r="AI54" s="142">
        <f t="shared" si="28"/>
        <v>0</v>
      </c>
      <c r="AJ54" s="142">
        <f t="shared" si="28"/>
        <v>0</v>
      </c>
      <c r="AK54" s="142">
        <f t="shared" si="28"/>
        <v>0</v>
      </c>
      <c r="AL54" s="142">
        <f t="shared" si="28"/>
        <v>0</v>
      </c>
      <c r="AM54" s="142">
        <f t="shared" si="29"/>
        <v>0</v>
      </c>
      <c r="AN54" s="142">
        <f t="shared" si="29"/>
        <v>0</v>
      </c>
      <c r="AO54" s="142">
        <f t="shared" si="29"/>
        <v>0</v>
      </c>
      <c r="AP54" s="142">
        <f t="shared" si="29"/>
        <v>0</v>
      </c>
      <c r="AQ54" s="142">
        <f t="shared" si="29"/>
        <v>0</v>
      </c>
      <c r="AR54" s="142">
        <f t="shared" si="29"/>
        <v>0</v>
      </c>
      <c r="AS54" s="142">
        <f t="shared" si="29"/>
        <v>0</v>
      </c>
      <c r="AT54" s="142">
        <f t="shared" si="29"/>
        <v>0</v>
      </c>
      <c r="AU54" s="142">
        <f t="shared" si="29"/>
        <v>0</v>
      </c>
      <c r="AV54" s="142">
        <f t="shared" si="29"/>
        <v>0</v>
      </c>
      <c r="AW54" s="142">
        <f t="shared" si="29"/>
        <v>0</v>
      </c>
      <c r="AX54" s="142">
        <f t="shared" si="29"/>
        <v>0</v>
      </c>
      <c r="AY54" s="142">
        <f t="shared" si="29"/>
        <v>0</v>
      </c>
      <c r="AZ54" s="142">
        <f t="shared" si="29"/>
        <v>0</v>
      </c>
      <c r="BA54" s="142">
        <f t="shared" si="29"/>
        <v>0</v>
      </c>
      <c r="BB54" s="142">
        <f t="shared" si="29"/>
        <v>0</v>
      </c>
      <c r="BC54" s="142">
        <f t="shared" si="29"/>
        <v>0</v>
      </c>
      <c r="BD54" s="142">
        <f t="shared" si="29"/>
        <v>0</v>
      </c>
      <c r="BE54" s="142">
        <f t="shared" si="29"/>
        <v>0</v>
      </c>
      <c r="BF54" s="142">
        <f t="shared" si="29"/>
        <v>0</v>
      </c>
      <c r="BG54" s="142">
        <f t="shared" si="29"/>
        <v>0</v>
      </c>
      <c r="BH54" s="142">
        <f t="shared" si="29"/>
        <v>0</v>
      </c>
      <c r="BI54" s="142">
        <f t="shared" si="29"/>
        <v>0</v>
      </c>
      <c r="BJ54" s="142">
        <f t="shared" si="29"/>
        <v>0</v>
      </c>
      <c r="BK54" s="142">
        <f t="shared" si="29"/>
        <v>0</v>
      </c>
      <c r="BL54" s="142">
        <f t="shared" si="29"/>
        <v>0</v>
      </c>
      <c r="BM54" s="142">
        <f t="shared" si="29"/>
        <v>0</v>
      </c>
      <c r="BN54" s="142">
        <f t="shared" si="29"/>
        <v>0</v>
      </c>
      <c r="BO54" s="142">
        <f t="shared" si="29"/>
        <v>0</v>
      </c>
      <c r="BP54" s="142">
        <f t="shared" si="29"/>
        <v>0</v>
      </c>
      <c r="BQ54" s="142">
        <f t="shared" si="29"/>
        <v>0</v>
      </c>
      <c r="BR54" s="142">
        <f t="shared" si="29"/>
        <v>0</v>
      </c>
      <c r="BS54" s="142">
        <f t="shared" si="29"/>
        <v>0</v>
      </c>
      <c r="BT54" s="142">
        <f t="shared" si="29"/>
        <v>0</v>
      </c>
      <c r="BU54" s="142">
        <f t="shared" si="29"/>
        <v>0</v>
      </c>
      <c r="BV54" s="142">
        <f t="shared" si="29"/>
        <v>0</v>
      </c>
    </row>
    <row r="55" spans="1:74" x14ac:dyDescent="0.25">
      <c r="H55" s="90"/>
      <c r="I55" s="139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</row>
    <row r="56" spans="1:74" x14ac:dyDescent="0.25">
      <c r="H56" s="154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</row>
    <row r="57" spans="1:74" x14ac:dyDescent="0.25">
      <c r="A57" s="140">
        <v>1</v>
      </c>
      <c r="B57" s="138">
        <v>36982</v>
      </c>
      <c r="C57" s="138">
        <v>37165</v>
      </c>
      <c r="E57" s="139">
        <v>0.47</v>
      </c>
      <c r="F57" s="88" t="s">
        <v>225</v>
      </c>
      <c r="G57" s="88" t="s">
        <v>222</v>
      </c>
      <c r="H57" s="90">
        <f t="shared" ref="H57:H74" si="30">((I57-E57)*SUM(L57:AV57)*10000)</f>
        <v>0</v>
      </c>
      <c r="I57" s="139">
        <v>-0.72</v>
      </c>
      <c r="K57" s="88" t="str">
        <f t="shared" ref="K57:K82" si="31">IF(I57=1,0,G57)</f>
        <v>west</v>
      </c>
      <c r="L57" s="142">
        <f t="shared" ref="L57:W82" si="32">IF($B57&lt;=L$2,IF($C57&gt;=L$2,$D57,0),0)</f>
        <v>0</v>
      </c>
      <c r="M57" s="142">
        <f t="shared" si="32"/>
        <v>0</v>
      </c>
      <c r="N57" s="142">
        <f t="shared" si="32"/>
        <v>0</v>
      </c>
      <c r="O57" s="142">
        <f t="shared" si="32"/>
        <v>0</v>
      </c>
      <c r="P57" s="142">
        <f t="shared" si="32"/>
        <v>0</v>
      </c>
      <c r="Q57" s="142">
        <f t="shared" si="32"/>
        <v>0</v>
      </c>
      <c r="R57" s="142">
        <f t="shared" si="32"/>
        <v>0</v>
      </c>
      <c r="S57" s="142">
        <f t="shared" si="32"/>
        <v>0</v>
      </c>
      <c r="T57" s="142">
        <f t="shared" si="32"/>
        <v>0</v>
      </c>
      <c r="U57" s="142">
        <f t="shared" si="32"/>
        <v>0</v>
      </c>
      <c r="V57" s="142">
        <f t="shared" si="32"/>
        <v>0</v>
      </c>
      <c r="W57" s="142">
        <f t="shared" ref="W57:AM58" si="33">IF($B57&lt;=W$2,IF($C57&gt;=W$2,$D57,0),0)</f>
        <v>0</v>
      </c>
      <c r="X57" s="142">
        <f t="shared" si="33"/>
        <v>0</v>
      </c>
      <c r="Y57" s="142">
        <f t="shared" si="33"/>
        <v>0</v>
      </c>
      <c r="Z57" s="142">
        <f t="shared" si="33"/>
        <v>0</v>
      </c>
      <c r="AA57" s="142">
        <f t="shared" si="33"/>
        <v>0</v>
      </c>
      <c r="AB57" s="142">
        <f t="shared" si="33"/>
        <v>0</v>
      </c>
      <c r="AC57" s="142">
        <f t="shared" si="33"/>
        <v>0</v>
      </c>
      <c r="AD57" s="142">
        <f t="shared" si="33"/>
        <v>0</v>
      </c>
      <c r="AE57" s="142">
        <f t="shared" si="33"/>
        <v>0</v>
      </c>
      <c r="AF57" s="142">
        <f t="shared" si="33"/>
        <v>0</v>
      </c>
      <c r="AG57" s="142">
        <f t="shared" si="33"/>
        <v>0</v>
      </c>
      <c r="AH57" s="142">
        <f t="shared" si="33"/>
        <v>0</v>
      </c>
      <c r="AI57" s="142">
        <f t="shared" si="33"/>
        <v>0</v>
      </c>
      <c r="AJ57" s="142">
        <f t="shared" si="33"/>
        <v>0</v>
      </c>
      <c r="AK57" s="142">
        <f t="shared" si="33"/>
        <v>0</v>
      </c>
      <c r="AL57" s="142">
        <f t="shared" si="33"/>
        <v>0</v>
      </c>
      <c r="AM57" s="142">
        <f t="shared" si="33"/>
        <v>0</v>
      </c>
      <c r="AN57" s="142">
        <f t="shared" ref="AN57:AW61" si="34">IF($B57&lt;=AN$2,IF($C57&gt;=AN$2,$D57,0),0)</f>
        <v>0</v>
      </c>
      <c r="AO57" s="142">
        <f t="shared" si="34"/>
        <v>0</v>
      </c>
      <c r="AP57" s="142">
        <f t="shared" si="34"/>
        <v>0</v>
      </c>
      <c r="AQ57" s="142">
        <f t="shared" si="34"/>
        <v>0</v>
      </c>
      <c r="AR57" s="142">
        <f t="shared" si="34"/>
        <v>0</v>
      </c>
      <c r="AS57" s="142">
        <f t="shared" si="34"/>
        <v>0</v>
      </c>
      <c r="AT57" s="142">
        <f t="shared" si="34"/>
        <v>0</v>
      </c>
      <c r="AU57" s="142">
        <f t="shared" si="34"/>
        <v>0</v>
      </c>
      <c r="AV57" s="142">
        <f t="shared" si="34"/>
        <v>0</v>
      </c>
      <c r="AW57" s="142">
        <f t="shared" si="34"/>
        <v>0</v>
      </c>
      <c r="AX57" s="142">
        <f t="shared" ref="AX57:BG61" si="35">IF($B57&lt;=AX$2,IF($C57&gt;=AX$2,$D57,0),0)</f>
        <v>0</v>
      </c>
      <c r="AY57" s="142">
        <f t="shared" si="35"/>
        <v>0</v>
      </c>
      <c r="AZ57" s="142">
        <f t="shared" si="35"/>
        <v>0</v>
      </c>
      <c r="BA57" s="142">
        <f t="shared" si="35"/>
        <v>0</v>
      </c>
      <c r="BB57" s="142">
        <f t="shared" si="35"/>
        <v>0</v>
      </c>
      <c r="BC57" s="142">
        <f t="shared" si="35"/>
        <v>0</v>
      </c>
      <c r="BD57" s="142">
        <f t="shared" si="35"/>
        <v>0</v>
      </c>
      <c r="BE57" s="142">
        <f t="shared" si="35"/>
        <v>0</v>
      </c>
      <c r="BF57" s="142">
        <f t="shared" si="35"/>
        <v>0</v>
      </c>
      <c r="BG57" s="142">
        <f t="shared" si="35"/>
        <v>0</v>
      </c>
      <c r="BH57" s="142">
        <f t="shared" ref="BH57:BV61" si="36">IF($B57&lt;=BH$2,IF($C57&gt;=BH$2,$D57,0),0)</f>
        <v>0</v>
      </c>
      <c r="BI57" s="142">
        <f t="shared" si="36"/>
        <v>0</v>
      </c>
      <c r="BJ57" s="142">
        <f t="shared" si="36"/>
        <v>0</v>
      </c>
      <c r="BK57" s="142">
        <f t="shared" si="36"/>
        <v>0</v>
      </c>
      <c r="BL57" s="142">
        <f t="shared" si="36"/>
        <v>0</v>
      </c>
      <c r="BM57" s="142">
        <f t="shared" si="36"/>
        <v>0</v>
      </c>
      <c r="BN57" s="142">
        <f t="shared" si="36"/>
        <v>0</v>
      </c>
      <c r="BO57" s="142">
        <f t="shared" si="36"/>
        <v>0</v>
      </c>
      <c r="BP57" s="142">
        <f t="shared" si="36"/>
        <v>0</v>
      </c>
      <c r="BQ57" s="142">
        <f t="shared" si="36"/>
        <v>0</v>
      </c>
      <c r="BR57" s="142">
        <f t="shared" si="36"/>
        <v>0</v>
      </c>
      <c r="BS57" s="142">
        <f t="shared" si="36"/>
        <v>0</v>
      </c>
      <c r="BT57" s="142">
        <f t="shared" si="36"/>
        <v>0</v>
      </c>
      <c r="BU57" s="142">
        <f t="shared" si="36"/>
        <v>0</v>
      </c>
      <c r="BV57" s="142">
        <f t="shared" si="36"/>
        <v>0</v>
      </c>
    </row>
    <row r="58" spans="1:74" x14ac:dyDescent="0.25">
      <c r="A58" s="140">
        <v>1</v>
      </c>
      <c r="B58" s="138">
        <v>36982</v>
      </c>
      <c r="C58" s="138">
        <v>37165</v>
      </c>
      <c r="E58" s="139">
        <v>-0.70499999999999996</v>
      </c>
      <c r="F58" s="88" t="s">
        <v>231</v>
      </c>
      <c r="G58" s="88" t="s">
        <v>222</v>
      </c>
      <c r="H58" s="90">
        <f t="shared" si="30"/>
        <v>0</v>
      </c>
      <c r="I58" s="139">
        <v>-0.53500000000000003</v>
      </c>
      <c r="K58" s="88" t="str">
        <f t="shared" si="31"/>
        <v>west</v>
      </c>
      <c r="L58" s="142">
        <f t="shared" si="32"/>
        <v>0</v>
      </c>
      <c r="M58" s="142">
        <f t="shared" si="32"/>
        <v>0</v>
      </c>
      <c r="N58" s="142">
        <f t="shared" si="32"/>
        <v>0</v>
      </c>
      <c r="O58" s="142">
        <f t="shared" si="32"/>
        <v>0</v>
      </c>
      <c r="P58" s="142">
        <f t="shared" si="32"/>
        <v>0</v>
      </c>
      <c r="Q58" s="142">
        <f t="shared" si="32"/>
        <v>0</v>
      </c>
      <c r="R58" s="142">
        <f t="shared" si="32"/>
        <v>0</v>
      </c>
      <c r="S58" s="142">
        <f t="shared" si="32"/>
        <v>0</v>
      </c>
      <c r="T58" s="142">
        <f t="shared" si="32"/>
        <v>0</v>
      </c>
      <c r="U58" s="142">
        <f t="shared" si="32"/>
        <v>0</v>
      </c>
      <c r="V58" s="142">
        <f t="shared" si="32"/>
        <v>0</v>
      </c>
      <c r="W58" s="142">
        <f t="shared" si="33"/>
        <v>0</v>
      </c>
      <c r="X58" s="142">
        <f t="shared" si="33"/>
        <v>0</v>
      </c>
      <c r="Y58" s="142">
        <f t="shared" si="33"/>
        <v>0</v>
      </c>
      <c r="Z58" s="142">
        <f t="shared" si="33"/>
        <v>0</v>
      </c>
      <c r="AA58" s="142">
        <f t="shared" si="33"/>
        <v>0</v>
      </c>
      <c r="AB58" s="142">
        <f t="shared" si="33"/>
        <v>0</v>
      </c>
      <c r="AC58" s="142">
        <f t="shared" si="33"/>
        <v>0</v>
      </c>
      <c r="AD58" s="142">
        <f t="shared" si="33"/>
        <v>0</v>
      </c>
      <c r="AE58" s="142">
        <f t="shared" si="33"/>
        <v>0</v>
      </c>
      <c r="AF58" s="142">
        <f t="shared" si="33"/>
        <v>0</v>
      </c>
      <c r="AG58" s="142">
        <f t="shared" si="33"/>
        <v>0</v>
      </c>
      <c r="AH58" s="142">
        <f t="shared" si="33"/>
        <v>0</v>
      </c>
      <c r="AI58" s="142">
        <f t="shared" si="33"/>
        <v>0</v>
      </c>
      <c r="AJ58" s="142">
        <f t="shared" si="33"/>
        <v>0</v>
      </c>
      <c r="AK58" s="142">
        <f t="shared" si="33"/>
        <v>0</v>
      </c>
      <c r="AL58" s="142">
        <f t="shared" si="33"/>
        <v>0</v>
      </c>
      <c r="AM58" s="142">
        <f>IF($B58&lt;=AM$2,IF($C58&gt;=AM$2,$D58,0),0)</f>
        <v>0</v>
      </c>
      <c r="AN58" s="142">
        <f t="shared" si="34"/>
        <v>0</v>
      </c>
      <c r="AO58" s="142">
        <f t="shared" si="34"/>
        <v>0</v>
      </c>
      <c r="AP58" s="142">
        <f t="shared" si="34"/>
        <v>0</v>
      </c>
      <c r="AQ58" s="142">
        <f t="shared" si="34"/>
        <v>0</v>
      </c>
      <c r="AR58" s="142">
        <f t="shared" si="34"/>
        <v>0</v>
      </c>
      <c r="AS58" s="142">
        <f t="shared" si="34"/>
        <v>0</v>
      </c>
      <c r="AT58" s="142">
        <f t="shared" si="34"/>
        <v>0</v>
      </c>
      <c r="AU58" s="142">
        <f t="shared" si="34"/>
        <v>0</v>
      </c>
      <c r="AV58" s="142">
        <f t="shared" si="34"/>
        <v>0</v>
      </c>
      <c r="AW58" s="142">
        <f t="shared" si="34"/>
        <v>0</v>
      </c>
      <c r="AX58" s="142">
        <f t="shared" si="35"/>
        <v>0</v>
      </c>
      <c r="AY58" s="142">
        <f t="shared" si="35"/>
        <v>0</v>
      </c>
      <c r="AZ58" s="142">
        <f t="shared" si="35"/>
        <v>0</v>
      </c>
      <c r="BA58" s="142">
        <f t="shared" si="35"/>
        <v>0</v>
      </c>
      <c r="BB58" s="142">
        <f t="shared" si="35"/>
        <v>0</v>
      </c>
      <c r="BC58" s="142">
        <f t="shared" si="35"/>
        <v>0</v>
      </c>
      <c r="BD58" s="142">
        <f t="shared" si="35"/>
        <v>0</v>
      </c>
      <c r="BE58" s="142">
        <f t="shared" si="35"/>
        <v>0</v>
      </c>
      <c r="BF58" s="142">
        <f t="shared" si="35"/>
        <v>0</v>
      </c>
      <c r="BG58" s="142">
        <f t="shared" si="35"/>
        <v>0</v>
      </c>
      <c r="BH58" s="142">
        <f t="shared" si="36"/>
        <v>0</v>
      </c>
      <c r="BI58" s="142">
        <f t="shared" si="36"/>
        <v>0</v>
      </c>
      <c r="BJ58" s="142">
        <f t="shared" si="36"/>
        <v>0</v>
      </c>
      <c r="BK58" s="142">
        <f t="shared" si="36"/>
        <v>0</v>
      </c>
      <c r="BL58" s="142">
        <f t="shared" si="36"/>
        <v>0</v>
      </c>
      <c r="BM58" s="142">
        <f t="shared" si="36"/>
        <v>0</v>
      </c>
      <c r="BN58" s="142">
        <f t="shared" si="36"/>
        <v>0</v>
      </c>
      <c r="BO58" s="142">
        <f t="shared" si="36"/>
        <v>0</v>
      </c>
      <c r="BP58" s="142">
        <f t="shared" si="36"/>
        <v>0</v>
      </c>
      <c r="BQ58" s="142">
        <f t="shared" si="36"/>
        <v>0</v>
      </c>
      <c r="BR58" s="142">
        <f t="shared" si="36"/>
        <v>0</v>
      </c>
      <c r="BS58" s="142">
        <f t="shared" si="36"/>
        <v>0</v>
      </c>
      <c r="BT58" s="142">
        <f t="shared" si="36"/>
        <v>0</v>
      </c>
      <c r="BU58" s="142">
        <f t="shared" si="36"/>
        <v>0</v>
      </c>
      <c r="BV58" s="142">
        <f t="shared" si="36"/>
        <v>0</v>
      </c>
    </row>
    <row r="59" spans="1:74" x14ac:dyDescent="0.25">
      <c r="A59" s="140">
        <v>1</v>
      </c>
      <c r="B59" s="138">
        <v>36831</v>
      </c>
      <c r="C59" s="138">
        <v>36951</v>
      </c>
      <c r="E59" s="139">
        <v>0.38</v>
      </c>
      <c r="F59" s="88" t="s">
        <v>225</v>
      </c>
      <c r="G59" s="88" t="s">
        <v>222</v>
      </c>
      <c r="H59" s="90">
        <f t="shared" si="30"/>
        <v>0</v>
      </c>
      <c r="I59" s="139">
        <v>-0.72</v>
      </c>
      <c r="K59" s="88" t="str">
        <f t="shared" si="31"/>
        <v>west</v>
      </c>
      <c r="L59" s="142">
        <f t="shared" si="32"/>
        <v>0</v>
      </c>
      <c r="M59" s="142">
        <f t="shared" si="32"/>
        <v>0</v>
      </c>
      <c r="N59" s="142">
        <f t="shared" si="32"/>
        <v>0</v>
      </c>
      <c r="O59" s="142">
        <f t="shared" si="32"/>
        <v>0</v>
      </c>
      <c r="P59" s="142">
        <f t="shared" si="32"/>
        <v>0</v>
      </c>
      <c r="Q59" s="142">
        <f t="shared" si="32"/>
        <v>0</v>
      </c>
      <c r="R59" s="142">
        <f t="shared" si="32"/>
        <v>0</v>
      </c>
      <c r="S59" s="142">
        <f t="shared" si="32"/>
        <v>0</v>
      </c>
      <c r="T59" s="142">
        <f t="shared" si="32"/>
        <v>0</v>
      </c>
      <c r="U59" s="142">
        <f t="shared" si="32"/>
        <v>0</v>
      </c>
      <c r="V59" s="142">
        <f t="shared" si="32"/>
        <v>0</v>
      </c>
      <c r="W59" s="142">
        <f t="shared" si="32"/>
        <v>0</v>
      </c>
      <c r="X59" s="142">
        <f t="shared" ref="X59:AM64" si="37">IF($B59&lt;=X$2,IF($C59&gt;=X$2,$D59,0),0)</f>
        <v>0</v>
      </c>
      <c r="Y59" s="142">
        <f t="shared" si="37"/>
        <v>0</v>
      </c>
      <c r="Z59" s="142">
        <f t="shared" si="37"/>
        <v>0</v>
      </c>
      <c r="AA59" s="142">
        <f t="shared" si="37"/>
        <v>0</v>
      </c>
      <c r="AB59" s="142">
        <f t="shared" si="37"/>
        <v>0</v>
      </c>
      <c r="AC59" s="142">
        <f t="shared" si="37"/>
        <v>0</v>
      </c>
      <c r="AD59" s="142">
        <f t="shared" si="37"/>
        <v>0</v>
      </c>
      <c r="AE59" s="142">
        <f t="shared" si="37"/>
        <v>0</v>
      </c>
      <c r="AF59" s="142">
        <f t="shared" si="37"/>
        <v>0</v>
      </c>
      <c r="AG59" s="142">
        <f t="shared" si="37"/>
        <v>0</v>
      </c>
      <c r="AH59" s="142">
        <f t="shared" si="37"/>
        <v>0</v>
      </c>
      <c r="AI59" s="142">
        <f t="shared" si="37"/>
        <v>0</v>
      </c>
      <c r="AJ59" s="142">
        <f t="shared" si="37"/>
        <v>0</v>
      </c>
      <c r="AK59" s="142">
        <f t="shared" si="37"/>
        <v>0</v>
      </c>
      <c r="AL59" s="142">
        <f t="shared" si="37"/>
        <v>0</v>
      </c>
      <c r="AM59" s="142">
        <f t="shared" si="37"/>
        <v>0</v>
      </c>
      <c r="AN59" s="142">
        <f t="shared" si="34"/>
        <v>0</v>
      </c>
      <c r="AO59" s="142">
        <f t="shared" si="34"/>
        <v>0</v>
      </c>
      <c r="AP59" s="142">
        <f t="shared" si="34"/>
        <v>0</v>
      </c>
      <c r="AQ59" s="142">
        <f t="shared" si="34"/>
        <v>0</v>
      </c>
      <c r="AR59" s="142">
        <f t="shared" si="34"/>
        <v>0</v>
      </c>
      <c r="AS59" s="142">
        <f t="shared" si="34"/>
        <v>0</v>
      </c>
      <c r="AT59" s="142">
        <f t="shared" si="34"/>
        <v>0</v>
      </c>
      <c r="AU59" s="142">
        <f t="shared" si="34"/>
        <v>0</v>
      </c>
      <c r="AV59" s="142">
        <f t="shared" si="34"/>
        <v>0</v>
      </c>
      <c r="AW59" s="142">
        <f t="shared" si="34"/>
        <v>0</v>
      </c>
      <c r="AX59" s="142">
        <f t="shared" si="35"/>
        <v>0</v>
      </c>
      <c r="AY59" s="142">
        <f t="shared" si="35"/>
        <v>0</v>
      </c>
      <c r="AZ59" s="142">
        <f t="shared" si="35"/>
        <v>0</v>
      </c>
      <c r="BA59" s="142">
        <f t="shared" si="35"/>
        <v>0</v>
      </c>
      <c r="BB59" s="142">
        <f t="shared" si="35"/>
        <v>0</v>
      </c>
      <c r="BC59" s="142">
        <f t="shared" si="35"/>
        <v>0</v>
      </c>
      <c r="BD59" s="142">
        <f t="shared" si="35"/>
        <v>0</v>
      </c>
      <c r="BE59" s="142">
        <f t="shared" si="35"/>
        <v>0</v>
      </c>
      <c r="BF59" s="142">
        <f t="shared" si="35"/>
        <v>0</v>
      </c>
      <c r="BG59" s="142">
        <f t="shared" si="35"/>
        <v>0</v>
      </c>
      <c r="BH59" s="142">
        <f t="shared" si="36"/>
        <v>0</v>
      </c>
      <c r="BI59" s="142">
        <f t="shared" si="36"/>
        <v>0</v>
      </c>
      <c r="BJ59" s="142">
        <f t="shared" si="36"/>
        <v>0</v>
      </c>
      <c r="BK59" s="142">
        <f t="shared" si="36"/>
        <v>0</v>
      </c>
      <c r="BL59" s="142">
        <f t="shared" si="36"/>
        <v>0</v>
      </c>
      <c r="BM59" s="142">
        <f t="shared" si="36"/>
        <v>0</v>
      </c>
      <c r="BN59" s="142">
        <f t="shared" si="36"/>
        <v>0</v>
      </c>
      <c r="BO59" s="142">
        <f t="shared" si="36"/>
        <v>0</v>
      </c>
      <c r="BP59" s="142">
        <f t="shared" si="36"/>
        <v>0</v>
      </c>
      <c r="BQ59" s="142">
        <f t="shared" si="36"/>
        <v>0</v>
      </c>
      <c r="BR59" s="142">
        <f t="shared" si="36"/>
        <v>0</v>
      </c>
      <c r="BS59" s="142">
        <f t="shared" si="36"/>
        <v>0</v>
      </c>
      <c r="BT59" s="142">
        <f t="shared" si="36"/>
        <v>0</v>
      </c>
      <c r="BU59" s="142">
        <f t="shared" si="36"/>
        <v>0</v>
      </c>
      <c r="BV59" s="142">
        <f t="shared" si="36"/>
        <v>0</v>
      </c>
    </row>
    <row r="60" spans="1:74" x14ac:dyDescent="0.25">
      <c r="A60" s="140">
        <v>1</v>
      </c>
      <c r="B60" s="138">
        <v>36982</v>
      </c>
      <c r="C60" s="138">
        <v>37165</v>
      </c>
      <c r="E60" s="139">
        <v>-0.71</v>
      </c>
      <c r="F60" s="88" t="s">
        <v>231</v>
      </c>
      <c r="G60" s="88" t="s">
        <v>222</v>
      </c>
      <c r="H60" s="90">
        <f t="shared" si="30"/>
        <v>0</v>
      </c>
      <c r="I60" s="139">
        <v>-0.72</v>
      </c>
      <c r="K60" s="88" t="str">
        <f t="shared" si="31"/>
        <v>west</v>
      </c>
      <c r="L60" s="142">
        <f t="shared" si="32"/>
        <v>0</v>
      </c>
      <c r="M60" s="142">
        <f t="shared" si="32"/>
        <v>0</v>
      </c>
      <c r="N60" s="142">
        <f t="shared" si="32"/>
        <v>0</v>
      </c>
      <c r="O60" s="142">
        <f t="shared" si="32"/>
        <v>0</v>
      </c>
      <c r="P60" s="142">
        <f t="shared" si="32"/>
        <v>0</v>
      </c>
      <c r="Q60" s="142">
        <f t="shared" si="32"/>
        <v>0</v>
      </c>
      <c r="R60" s="142">
        <f t="shared" si="32"/>
        <v>0</v>
      </c>
      <c r="S60" s="142">
        <f t="shared" si="32"/>
        <v>0</v>
      </c>
      <c r="T60" s="142">
        <f t="shared" si="32"/>
        <v>0</v>
      </c>
      <c r="U60" s="142">
        <f t="shared" si="32"/>
        <v>0</v>
      </c>
      <c r="V60" s="142">
        <f t="shared" si="32"/>
        <v>0</v>
      </c>
      <c r="W60" s="142">
        <f t="shared" si="32"/>
        <v>0</v>
      </c>
      <c r="X60" s="142">
        <f t="shared" si="37"/>
        <v>0</v>
      </c>
      <c r="Y60" s="142">
        <f t="shared" si="37"/>
        <v>0</v>
      </c>
      <c r="Z60" s="142">
        <f t="shared" si="37"/>
        <v>0</v>
      </c>
      <c r="AA60" s="142">
        <f t="shared" si="37"/>
        <v>0</v>
      </c>
      <c r="AB60" s="142">
        <f t="shared" si="37"/>
        <v>0</v>
      </c>
      <c r="AC60" s="142">
        <f t="shared" si="37"/>
        <v>0</v>
      </c>
      <c r="AD60" s="142">
        <f t="shared" si="37"/>
        <v>0</v>
      </c>
      <c r="AE60" s="142">
        <f t="shared" si="37"/>
        <v>0</v>
      </c>
      <c r="AF60" s="142">
        <f t="shared" si="37"/>
        <v>0</v>
      </c>
      <c r="AG60" s="142">
        <f t="shared" si="37"/>
        <v>0</v>
      </c>
      <c r="AH60" s="142">
        <f t="shared" si="37"/>
        <v>0</v>
      </c>
      <c r="AI60" s="142">
        <f t="shared" si="37"/>
        <v>0</v>
      </c>
      <c r="AJ60" s="142">
        <f t="shared" si="37"/>
        <v>0</v>
      </c>
      <c r="AK60" s="142">
        <f t="shared" si="37"/>
        <v>0</v>
      </c>
      <c r="AL60" s="142">
        <f t="shared" si="37"/>
        <v>0</v>
      </c>
      <c r="AM60" s="142">
        <f>IF($B60&lt;=AM$2,IF($C60&gt;=AM$2,$D60,0),0)</f>
        <v>0</v>
      </c>
      <c r="AN60" s="142">
        <f t="shared" si="34"/>
        <v>0</v>
      </c>
      <c r="AO60" s="142">
        <f t="shared" si="34"/>
        <v>0</v>
      </c>
      <c r="AP60" s="142">
        <f t="shared" si="34"/>
        <v>0</v>
      </c>
      <c r="AQ60" s="142">
        <f t="shared" si="34"/>
        <v>0</v>
      </c>
      <c r="AR60" s="142">
        <f t="shared" si="34"/>
        <v>0</v>
      </c>
      <c r="AS60" s="142">
        <f t="shared" si="34"/>
        <v>0</v>
      </c>
      <c r="AT60" s="142">
        <f t="shared" si="34"/>
        <v>0</v>
      </c>
      <c r="AU60" s="142">
        <f t="shared" si="34"/>
        <v>0</v>
      </c>
      <c r="AV60" s="142">
        <f t="shared" si="34"/>
        <v>0</v>
      </c>
      <c r="AW60" s="142">
        <f t="shared" si="34"/>
        <v>0</v>
      </c>
      <c r="AX60" s="142">
        <f t="shared" si="35"/>
        <v>0</v>
      </c>
      <c r="AY60" s="142">
        <f t="shared" si="35"/>
        <v>0</v>
      </c>
      <c r="AZ60" s="142">
        <f t="shared" si="35"/>
        <v>0</v>
      </c>
      <c r="BA60" s="142">
        <f t="shared" si="35"/>
        <v>0</v>
      </c>
      <c r="BB60" s="142">
        <f t="shared" si="35"/>
        <v>0</v>
      </c>
      <c r="BC60" s="142">
        <f t="shared" si="35"/>
        <v>0</v>
      </c>
      <c r="BD60" s="142">
        <f t="shared" si="35"/>
        <v>0</v>
      </c>
      <c r="BE60" s="142">
        <f t="shared" si="35"/>
        <v>0</v>
      </c>
      <c r="BF60" s="142">
        <f t="shared" si="35"/>
        <v>0</v>
      </c>
      <c r="BG60" s="142">
        <f t="shared" si="35"/>
        <v>0</v>
      </c>
      <c r="BH60" s="142">
        <f t="shared" si="36"/>
        <v>0</v>
      </c>
      <c r="BI60" s="142">
        <f t="shared" si="36"/>
        <v>0</v>
      </c>
      <c r="BJ60" s="142">
        <f t="shared" si="36"/>
        <v>0</v>
      </c>
      <c r="BK60" s="142">
        <f t="shared" si="36"/>
        <v>0</v>
      </c>
      <c r="BL60" s="142">
        <f t="shared" si="36"/>
        <v>0</v>
      </c>
      <c r="BM60" s="142">
        <f t="shared" si="36"/>
        <v>0</v>
      </c>
      <c r="BN60" s="142">
        <f t="shared" si="36"/>
        <v>0</v>
      </c>
      <c r="BO60" s="142">
        <f t="shared" si="36"/>
        <v>0</v>
      </c>
      <c r="BP60" s="142">
        <f t="shared" si="36"/>
        <v>0</v>
      </c>
      <c r="BQ60" s="142">
        <f t="shared" si="36"/>
        <v>0</v>
      </c>
      <c r="BR60" s="142">
        <f t="shared" si="36"/>
        <v>0</v>
      </c>
      <c r="BS60" s="142">
        <f t="shared" si="36"/>
        <v>0</v>
      </c>
      <c r="BT60" s="142">
        <f t="shared" si="36"/>
        <v>0</v>
      </c>
      <c r="BU60" s="142">
        <f t="shared" si="36"/>
        <v>0</v>
      </c>
      <c r="BV60" s="142">
        <f t="shared" si="36"/>
        <v>0</v>
      </c>
    </row>
    <row r="61" spans="1:74" x14ac:dyDescent="0.25">
      <c r="A61" s="140">
        <v>1</v>
      </c>
      <c r="B61" s="138">
        <v>36982</v>
      </c>
      <c r="C61" s="138">
        <v>37165</v>
      </c>
      <c r="E61" s="139">
        <v>0.46500000000000002</v>
      </c>
      <c r="F61" s="88" t="s">
        <v>225</v>
      </c>
      <c r="G61" s="88" t="s">
        <v>222</v>
      </c>
      <c r="H61" s="90">
        <f t="shared" si="30"/>
        <v>0</v>
      </c>
      <c r="I61" s="139">
        <v>0.59</v>
      </c>
      <c r="K61" s="88" t="str">
        <f t="shared" si="31"/>
        <v>west</v>
      </c>
      <c r="L61" s="142">
        <f t="shared" si="32"/>
        <v>0</v>
      </c>
      <c r="M61" s="142">
        <f t="shared" si="32"/>
        <v>0</v>
      </c>
      <c r="N61" s="142">
        <f t="shared" si="32"/>
        <v>0</v>
      </c>
      <c r="O61" s="142">
        <f t="shared" si="32"/>
        <v>0</v>
      </c>
      <c r="P61" s="142">
        <f t="shared" si="32"/>
        <v>0</v>
      </c>
      <c r="Q61" s="142">
        <f t="shared" si="32"/>
        <v>0</v>
      </c>
      <c r="R61" s="142">
        <f t="shared" si="32"/>
        <v>0</v>
      </c>
      <c r="S61" s="142">
        <f t="shared" si="32"/>
        <v>0</v>
      </c>
      <c r="T61" s="142">
        <f t="shared" si="32"/>
        <v>0</v>
      </c>
      <c r="U61" s="142">
        <f t="shared" si="32"/>
        <v>0</v>
      </c>
      <c r="V61" s="142">
        <f t="shared" si="32"/>
        <v>0</v>
      </c>
      <c r="W61" s="142">
        <f t="shared" si="32"/>
        <v>0</v>
      </c>
      <c r="X61" s="142">
        <f t="shared" si="37"/>
        <v>0</v>
      </c>
      <c r="Y61" s="142">
        <f t="shared" si="37"/>
        <v>0</v>
      </c>
      <c r="Z61" s="142">
        <f t="shared" si="37"/>
        <v>0</v>
      </c>
      <c r="AA61" s="142">
        <f t="shared" si="37"/>
        <v>0</v>
      </c>
      <c r="AB61" s="142">
        <f t="shared" si="37"/>
        <v>0</v>
      </c>
      <c r="AC61" s="142">
        <f t="shared" si="37"/>
        <v>0</v>
      </c>
      <c r="AD61" s="142">
        <f t="shared" si="37"/>
        <v>0</v>
      </c>
      <c r="AE61" s="142">
        <f t="shared" si="37"/>
        <v>0</v>
      </c>
      <c r="AF61" s="142">
        <f t="shared" si="37"/>
        <v>0</v>
      </c>
      <c r="AG61" s="142">
        <f t="shared" si="37"/>
        <v>0</v>
      </c>
      <c r="AH61" s="142">
        <f t="shared" si="37"/>
        <v>0</v>
      </c>
      <c r="AI61" s="142">
        <f t="shared" si="37"/>
        <v>0</v>
      </c>
      <c r="AJ61" s="142">
        <f t="shared" si="37"/>
        <v>0</v>
      </c>
      <c r="AK61" s="142">
        <f t="shared" si="37"/>
        <v>0</v>
      </c>
      <c r="AL61" s="142">
        <f t="shared" si="37"/>
        <v>0</v>
      </c>
      <c r="AM61" s="142">
        <f>IF($B61&lt;=AM$2,IF($C61&gt;=AM$2,$D61,0),0)</f>
        <v>0</v>
      </c>
      <c r="AN61" s="142">
        <f t="shared" si="34"/>
        <v>0</v>
      </c>
      <c r="AO61" s="142">
        <f t="shared" si="34"/>
        <v>0</v>
      </c>
      <c r="AP61" s="142">
        <f t="shared" si="34"/>
        <v>0</v>
      </c>
      <c r="AQ61" s="142">
        <f t="shared" si="34"/>
        <v>0</v>
      </c>
      <c r="AR61" s="142">
        <f t="shared" si="34"/>
        <v>0</v>
      </c>
      <c r="AS61" s="142">
        <f t="shared" si="34"/>
        <v>0</v>
      </c>
      <c r="AT61" s="142">
        <f t="shared" si="34"/>
        <v>0</v>
      </c>
      <c r="AU61" s="142">
        <f t="shared" si="34"/>
        <v>0</v>
      </c>
      <c r="AV61" s="142">
        <f t="shared" si="34"/>
        <v>0</v>
      </c>
      <c r="AW61" s="142">
        <f t="shared" si="34"/>
        <v>0</v>
      </c>
      <c r="AX61" s="142">
        <f t="shared" si="35"/>
        <v>0</v>
      </c>
      <c r="AY61" s="142">
        <f t="shared" si="35"/>
        <v>0</v>
      </c>
      <c r="AZ61" s="142">
        <f t="shared" si="35"/>
        <v>0</v>
      </c>
      <c r="BA61" s="142">
        <f t="shared" si="35"/>
        <v>0</v>
      </c>
      <c r="BB61" s="142">
        <f t="shared" si="35"/>
        <v>0</v>
      </c>
      <c r="BC61" s="142">
        <f t="shared" si="35"/>
        <v>0</v>
      </c>
      <c r="BD61" s="142">
        <f t="shared" si="35"/>
        <v>0</v>
      </c>
      <c r="BE61" s="142">
        <f t="shared" si="35"/>
        <v>0</v>
      </c>
      <c r="BF61" s="142">
        <f t="shared" si="35"/>
        <v>0</v>
      </c>
      <c r="BG61" s="142">
        <f t="shared" si="35"/>
        <v>0</v>
      </c>
      <c r="BH61" s="142">
        <f t="shared" si="36"/>
        <v>0</v>
      </c>
      <c r="BI61" s="142">
        <f t="shared" si="36"/>
        <v>0</v>
      </c>
      <c r="BJ61" s="142">
        <f t="shared" si="36"/>
        <v>0</v>
      </c>
      <c r="BK61" s="142">
        <f t="shared" si="36"/>
        <v>0</v>
      </c>
      <c r="BL61" s="142">
        <f t="shared" si="36"/>
        <v>0</v>
      </c>
      <c r="BM61" s="142">
        <f t="shared" si="36"/>
        <v>0</v>
      </c>
      <c r="BN61" s="142">
        <f t="shared" si="36"/>
        <v>0</v>
      </c>
      <c r="BO61" s="142">
        <f t="shared" si="36"/>
        <v>0</v>
      </c>
      <c r="BP61" s="142">
        <f t="shared" si="36"/>
        <v>0</v>
      </c>
      <c r="BQ61" s="142">
        <f t="shared" si="36"/>
        <v>0</v>
      </c>
      <c r="BR61" s="142">
        <f t="shared" si="36"/>
        <v>0</v>
      </c>
      <c r="BS61" s="142">
        <f t="shared" si="36"/>
        <v>0</v>
      </c>
      <c r="BT61" s="142">
        <f t="shared" si="36"/>
        <v>0</v>
      </c>
      <c r="BU61" s="142">
        <f t="shared" si="36"/>
        <v>0</v>
      </c>
      <c r="BV61" s="142">
        <f t="shared" si="36"/>
        <v>0</v>
      </c>
    </row>
    <row r="62" spans="1:74" x14ac:dyDescent="0.25">
      <c r="A62" s="140">
        <v>1</v>
      </c>
      <c r="B62" s="138">
        <v>36800</v>
      </c>
      <c r="C62" s="138">
        <v>36800</v>
      </c>
      <c r="E62" s="139">
        <v>0.59</v>
      </c>
      <c r="F62" s="88" t="s">
        <v>225</v>
      </c>
      <c r="G62" s="88" t="s">
        <v>222</v>
      </c>
      <c r="H62" s="90">
        <f t="shared" si="30"/>
        <v>0</v>
      </c>
      <c r="I62" s="139">
        <v>-0.72</v>
      </c>
      <c r="K62" s="88" t="str">
        <f t="shared" si="31"/>
        <v>west</v>
      </c>
      <c r="L62" s="142">
        <f t="shared" si="32"/>
        <v>0</v>
      </c>
      <c r="M62" s="142">
        <f t="shared" si="32"/>
        <v>0</v>
      </c>
      <c r="N62" s="142">
        <f t="shared" si="32"/>
        <v>0</v>
      </c>
      <c r="O62" s="142">
        <f t="shared" si="32"/>
        <v>0</v>
      </c>
      <c r="P62" s="142">
        <f t="shared" si="32"/>
        <v>0</v>
      </c>
      <c r="Q62" s="142">
        <f t="shared" si="32"/>
        <v>0</v>
      </c>
      <c r="R62" s="142">
        <f t="shared" si="32"/>
        <v>0</v>
      </c>
      <c r="S62" s="142">
        <f t="shared" si="32"/>
        <v>0</v>
      </c>
      <c r="T62" s="142">
        <f t="shared" si="32"/>
        <v>0</v>
      </c>
      <c r="U62" s="142">
        <f t="shared" si="32"/>
        <v>0</v>
      </c>
      <c r="V62" s="142">
        <f t="shared" si="32"/>
        <v>0</v>
      </c>
      <c r="W62" s="142">
        <f t="shared" ref="W62:AM71" si="38">IF($B62&lt;=W$2,IF($C62&gt;=W$2,$D62,0),0)</f>
        <v>0</v>
      </c>
      <c r="X62" s="142">
        <f t="shared" si="38"/>
        <v>0</v>
      </c>
      <c r="Y62" s="142">
        <f t="shared" si="38"/>
        <v>0</v>
      </c>
      <c r="Z62" s="142">
        <f t="shared" si="38"/>
        <v>0</v>
      </c>
      <c r="AA62" s="142">
        <f t="shared" si="38"/>
        <v>0</v>
      </c>
      <c r="AB62" s="142">
        <f t="shared" si="38"/>
        <v>0</v>
      </c>
      <c r="AC62" s="142">
        <f t="shared" si="38"/>
        <v>0</v>
      </c>
      <c r="AD62" s="142">
        <f t="shared" si="38"/>
        <v>0</v>
      </c>
      <c r="AE62" s="142">
        <f t="shared" si="38"/>
        <v>0</v>
      </c>
      <c r="AF62" s="142">
        <f t="shared" si="38"/>
        <v>0</v>
      </c>
      <c r="AG62" s="142">
        <f t="shared" si="38"/>
        <v>0</v>
      </c>
      <c r="AH62" s="142">
        <f t="shared" si="38"/>
        <v>0</v>
      </c>
      <c r="AI62" s="142">
        <f t="shared" si="38"/>
        <v>0</v>
      </c>
      <c r="AJ62" s="142">
        <f t="shared" si="38"/>
        <v>0</v>
      </c>
      <c r="AK62" s="142">
        <f t="shared" si="38"/>
        <v>0</v>
      </c>
      <c r="AL62" s="142">
        <f t="shared" si="38"/>
        <v>0</v>
      </c>
      <c r="AM62" s="142">
        <f t="shared" si="38"/>
        <v>0</v>
      </c>
      <c r="AN62" s="142">
        <f t="shared" ref="AN62:BC65" si="39">IF($B62&lt;=AN$2,IF($C62&gt;=AN$2,$D62,0),0)</f>
        <v>0</v>
      </c>
      <c r="AO62" s="142">
        <f t="shared" si="39"/>
        <v>0</v>
      </c>
      <c r="AP62" s="142">
        <f t="shared" si="39"/>
        <v>0</v>
      </c>
      <c r="AQ62" s="142">
        <f t="shared" si="39"/>
        <v>0</v>
      </c>
      <c r="AR62" s="142">
        <f t="shared" si="39"/>
        <v>0</v>
      </c>
      <c r="AS62" s="142">
        <f t="shared" si="39"/>
        <v>0</v>
      </c>
      <c r="AT62" s="142">
        <f t="shared" si="39"/>
        <v>0</v>
      </c>
      <c r="AU62" s="142">
        <f t="shared" si="39"/>
        <v>0</v>
      </c>
      <c r="AV62" s="142">
        <f t="shared" si="39"/>
        <v>0</v>
      </c>
      <c r="AW62" s="142">
        <f t="shared" si="39"/>
        <v>0</v>
      </c>
      <c r="AX62" s="142">
        <f t="shared" si="39"/>
        <v>0</v>
      </c>
      <c r="AY62" s="142">
        <f t="shared" si="39"/>
        <v>0</v>
      </c>
      <c r="AZ62" s="142">
        <f t="shared" si="39"/>
        <v>0</v>
      </c>
      <c r="BA62" s="142">
        <f t="shared" si="39"/>
        <v>0</v>
      </c>
      <c r="BB62" s="142">
        <f t="shared" si="39"/>
        <v>0</v>
      </c>
      <c r="BC62" s="142">
        <f t="shared" si="39"/>
        <v>0</v>
      </c>
      <c r="BD62" s="142">
        <f t="shared" ref="BD62:BS65" si="40">IF($B62&lt;=BD$2,IF($C62&gt;=BD$2,$D62,0),0)</f>
        <v>0</v>
      </c>
      <c r="BE62" s="142">
        <f t="shared" si="40"/>
        <v>0</v>
      </c>
      <c r="BF62" s="142">
        <f t="shared" si="40"/>
        <v>0</v>
      </c>
      <c r="BG62" s="142">
        <f t="shared" si="40"/>
        <v>0</v>
      </c>
      <c r="BH62" s="142">
        <f t="shared" si="40"/>
        <v>0</v>
      </c>
      <c r="BI62" s="142">
        <f t="shared" si="40"/>
        <v>0</v>
      </c>
      <c r="BJ62" s="142">
        <f t="shared" si="40"/>
        <v>0</v>
      </c>
      <c r="BK62" s="142">
        <f t="shared" si="40"/>
        <v>0</v>
      </c>
      <c r="BL62" s="142">
        <f t="shared" si="40"/>
        <v>0</v>
      </c>
      <c r="BM62" s="142">
        <f t="shared" si="40"/>
        <v>0</v>
      </c>
      <c r="BN62" s="142">
        <f t="shared" si="40"/>
        <v>0</v>
      </c>
      <c r="BO62" s="142">
        <f t="shared" si="40"/>
        <v>0</v>
      </c>
      <c r="BP62" s="142">
        <f t="shared" si="40"/>
        <v>0</v>
      </c>
      <c r="BQ62" s="142">
        <f t="shared" si="40"/>
        <v>0</v>
      </c>
      <c r="BR62" s="142">
        <f t="shared" si="40"/>
        <v>0</v>
      </c>
      <c r="BS62" s="142">
        <f t="shared" si="40"/>
        <v>0</v>
      </c>
      <c r="BT62" s="142">
        <f t="shared" ref="BT62:BV65" si="41">IF($B62&lt;=BT$2,IF($C62&gt;=BT$2,$D62,0),0)</f>
        <v>0</v>
      </c>
      <c r="BU62" s="142">
        <f t="shared" si="41"/>
        <v>0</v>
      </c>
      <c r="BV62" s="142">
        <f t="shared" si="41"/>
        <v>0</v>
      </c>
    </row>
    <row r="63" spans="1:74" x14ac:dyDescent="0.25">
      <c r="A63" s="140">
        <v>1</v>
      </c>
      <c r="B63" s="138">
        <v>36831</v>
      </c>
      <c r="C63" s="138">
        <v>36951</v>
      </c>
      <c r="E63" s="139">
        <v>0.36</v>
      </c>
      <c r="F63" s="88" t="s">
        <v>225</v>
      </c>
      <c r="G63" s="88" t="s">
        <v>222</v>
      </c>
      <c r="H63" s="90">
        <f t="shared" si="30"/>
        <v>0</v>
      </c>
      <c r="I63" s="139">
        <v>-0.72</v>
      </c>
      <c r="K63" s="88" t="str">
        <f t="shared" si="31"/>
        <v>west</v>
      </c>
      <c r="L63" s="142">
        <f t="shared" si="32"/>
        <v>0</v>
      </c>
      <c r="M63" s="142">
        <f t="shared" si="32"/>
        <v>0</v>
      </c>
      <c r="N63" s="142">
        <f t="shared" ref="N63:W63" si="42">IF($B63&lt;=N$2,IF($C63&gt;=N$2,$D63,0),0)</f>
        <v>0</v>
      </c>
      <c r="O63" s="142">
        <f t="shared" si="42"/>
        <v>0</v>
      </c>
      <c r="P63" s="142">
        <f t="shared" si="42"/>
        <v>0</v>
      </c>
      <c r="Q63" s="142">
        <f t="shared" si="42"/>
        <v>0</v>
      </c>
      <c r="R63" s="142">
        <f t="shared" si="42"/>
        <v>0</v>
      </c>
      <c r="S63" s="142">
        <f t="shared" si="42"/>
        <v>0</v>
      </c>
      <c r="T63" s="142">
        <f t="shared" si="42"/>
        <v>0</v>
      </c>
      <c r="U63" s="142">
        <f t="shared" si="42"/>
        <v>0</v>
      </c>
      <c r="V63" s="142">
        <f t="shared" si="42"/>
        <v>0</v>
      </c>
      <c r="W63" s="142">
        <f t="shared" si="42"/>
        <v>0</v>
      </c>
      <c r="X63" s="142">
        <f t="shared" si="37"/>
        <v>0</v>
      </c>
      <c r="Y63" s="142">
        <f t="shared" si="37"/>
        <v>0</v>
      </c>
      <c r="Z63" s="142">
        <f t="shared" si="37"/>
        <v>0</v>
      </c>
      <c r="AA63" s="142">
        <f t="shared" si="37"/>
        <v>0</v>
      </c>
      <c r="AB63" s="142">
        <f t="shared" si="37"/>
        <v>0</v>
      </c>
      <c r="AC63" s="142">
        <f t="shared" si="37"/>
        <v>0</v>
      </c>
      <c r="AD63" s="142">
        <f t="shared" si="37"/>
        <v>0</v>
      </c>
      <c r="AE63" s="142">
        <f t="shared" si="37"/>
        <v>0</v>
      </c>
      <c r="AF63" s="142">
        <f t="shared" si="37"/>
        <v>0</v>
      </c>
      <c r="AG63" s="142">
        <f t="shared" si="37"/>
        <v>0</v>
      </c>
      <c r="AH63" s="142">
        <f t="shared" si="37"/>
        <v>0</v>
      </c>
      <c r="AI63" s="142">
        <f t="shared" si="37"/>
        <v>0</v>
      </c>
      <c r="AJ63" s="142">
        <f t="shared" si="37"/>
        <v>0</v>
      </c>
      <c r="AK63" s="142">
        <f t="shared" si="37"/>
        <v>0</v>
      </c>
      <c r="AL63" s="142">
        <f t="shared" si="37"/>
        <v>0</v>
      </c>
      <c r="AM63" s="142">
        <f t="shared" si="37"/>
        <v>0</v>
      </c>
      <c r="AN63" s="142">
        <f t="shared" si="39"/>
        <v>0</v>
      </c>
      <c r="AO63" s="142">
        <f t="shared" si="39"/>
        <v>0</v>
      </c>
      <c r="AP63" s="142">
        <f t="shared" si="39"/>
        <v>0</v>
      </c>
      <c r="AQ63" s="142">
        <f t="shared" si="39"/>
        <v>0</v>
      </c>
      <c r="AR63" s="142">
        <f t="shared" si="39"/>
        <v>0</v>
      </c>
      <c r="AS63" s="142">
        <f t="shared" si="39"/>
        <v>0</v>
      </c>
      <c r="AT63" s="142">
        <f t="shared" si="39"/>
        <v>0</v>
      </c>
      <c r="AU63" s="142">
        <f t="shared" si="39"/>
        <v>0</v>
      </c>
      <c r="AV63" s="142">
        <f t="shared" si="39"/>
        <v>0</v>
      </c>
      <c r="AW63" s="142">
        <f t="shared" si="39"/>
        <v>0</v>
      </c>
      <c r="AX63" s="142">
        <f t="shared" si="39"/>
        <v>0</v>
      </c>
      <c r="AY63" s="142">
        <f t="shared" si="39"/>
        <v>0</v>
      </c>
      <c r="AZ63" s="142">
        <f t="shared" si="39"/>
        <v>0</v>
      </c>
      <c r="BA63" s="142">
        <f t="shared" si="39"/>
        <v>0</v>
      </c>
      <c r="BB63" s="142">
        <f t="shared" si="39"/>
        <v>0</v>
      </c>
      <c r="BC63" s="142">
        <f t="shared" si="39"/>
        <v>0</v>
      </c>
      <c r="BD63" s="142">
        <f t="shared" si="40"/>
        <v>0</v>
      </c>
      <c r="BE63" s="142">
        <f t="shared" si="40"/>
        <v>0</v>
      </c>
      <c r="BF63" s="142">
        <f t="shared" si="40"/>
        <v>0</v>
      </c>
      <c r="BG63" s="142">
        <f t="shared" si="40"/>
        <v>0</v>
      </c>
      <c r="BH63" s="142">
        <f t="shared" si="40"/>
        <v>0</v>
      </c>
      <c r="BI63" s="142">
        <f t="shared" si="40"/>
        <v>0</v>
      </c>
      <c r="BJ63" s="142">
        <f t="shared" si="40"/>
        <v>0</v>
      </c>
      <c r="BK63" s="142">
        <f t="shared" si="40"/>
        <v>0</v>
      </c>
      <c r="BL63" s="142">
        <f t="shared" si="40"/>
        <v>0</v>
      </c>
      <c r="BM63" s="142">
        <f t="shared" si="40"/>
        <v>0</v>
      </c>
      <c r="BN63" s="142">
        <f t="shared" si="40"/>
        <v>0</v>
      </c>
      <c r="BO63" s="142">
        <f t="shared" si="40"/>
        <v>0</v>
      </c>
      <c r="BP63" s="142">
        <f t="shared" si="40"/>
        <v>0</v>
      </c>
      <c r="BQ63" s="142">
        <f t="shared" si="40"/>
        <v>0</v>
      </c>
      <c r="BR63" s="142">
        <f t="shared" si="40"/>
        <v>0</v>
      </c>
      <c r="BS63" s="142">
        <f t="shared" si="40"/>
        <v>0</v>
      </c>
      <c r="BT63" s="142">
        <f t="shared" si="41"/>
        <v>0</v>
      </c>
      <c r="BU63" s="142">
        <f t="shared" si="41"/>
        <v>0</v>
      </c>
      <c r="BV63" s="142">
        <f t="shared" si="41"/>
        <v>0</v>
      </c>
    </row>
    <row r="64" spans="1:74" x14ac:dyDescent="0.25">
      <c r="A64" s="140">
        <v>1</v>
      </c>
      <c r="B64" s="138">
        <v>36982</v>
      </c>
      <c r="C64" s="138">
        <v>37165</v>
      </c>
      <c r="E64" s="139">
        <v>0.44</v>
      </c>
      <c r="F64" s="88" t="s">
        <v>225</v>
      </c>
      <c r="G64" s="88" t="s">
        <v>222</v>
      </c>
      <c r="H64" s="90">
        <f t="shared" si="30"/>
        <v>0</v>
      </c>
      <c r="I64" s="139">
        <v>0.59</v>
      </c>
      <c r="K64" s="88" t="str">
        <f t="shared" si="31"/>
        <v>west</v>
      </c>
      <c r="L64" s="142">
        <f t="shared" ref="L64:W65" si="43">IF($B64&lt;=L$2,IF($C64&gt;=L$2,$D64,0),0)</f>
        <v>0</v>
      </c>
      <c r="M64" s="142">
        <f t="shared" si="43"/>
        <v>0</v>
      </c>
      <c r="N64" s="142">
        <f t="shared" si="43"/>
        <v>0</v>
      </c>
      <c r="O64" s="142">
        <f t="shared" si="43"/>
        <v>0</v>
      </c>
      <c r="P64" s="142">
        <f t="shared" si="43"/>
        <v>0</v>
      </c>
      <c r="Q64" s="142">
        <f t="shared" si="43"/>
        <v>0</v>
      </c>
      <c r="R64" s="142">
        <f t="shared" si="43"/>
        <v>0</v>
      </c>
      <c r="S64" s="142">
        <f t="shared" si="43"/>
        <v>0</v>
      </c>
      <c r="T64" s="142">
        <f t="shared" si="43"/>
        <v>0</v>
      </c>
      <c r="U64" s="142">
        <f t="shared" si="43"/>
        <v>0</v>
      </c>
      <c r="V64" s="142">
        <f t="shared" si="43"/>
        <v>0</v>
      </c>
      <c r="W64" s="142">
        <f t="shared" si="43"/>
        <v>0</v>
      </c>
      <c r="X64" s="142">
        <f t="shared" si="37"/>
        <v>0</v>
      </c>
      <c r="Y64" s="142">
        <f t="shared" si="37"/>
        <v>0</v>
      </c>
      <c r="Z64" s="142">
        <f t="shared" si="37"/>
        <v>0</v>
      </c>
      <c r="AA64" s="142">
        <f t="shared" si="37"/>
        <v>0</v>
      </c>
      <c r="AB64" s="142">
        <f t="shared" si="37"/>
        <v>0</v>
      </c>
      <c r="AC64" s="142">
        <f t="shared" si="37"/>
        <v>0</v>
      </c>
      <c r="AD64" s="142">
        <f t="shared" si="37"/>
        <v>0</v>
      </c>
      <c r="AE64" s="142">
        <f t="shared" si="37"/>
        <v>0</v>
      </c>
      <c r="AF64" s="142">
        <f t="shared" si="37"/>
        <v>0</v>
      </c>
      <c r="AG64" s="142">
        <f t="shared" si="37"/>
        <v>0</v>
      </c>
      <c r="AH64" s="142">
        <f t="shared" si="37"/>
        <v>0</v>
      </c>
      <c r="AI64" s="142">
        <f t="shared" si="37"/>
        <v>0</v>
      </c>
      <c r="AJ64" s="142">
        <f t="shared" si="37"/>
        <v>0</v>
      </c>
      <c r="AK64" s="142">
        <f t="shared" si="37"/>
        <v>0</v>
      </c>
      <c r="AL64" s="142">
        <f t="shared" si="37"/>
        <v>0</v>
      </c>
      <c r="AM64" s="142">
        <f t="shared" si="37"/>
        <v>0</v>
      </c>
      <c r="AN64" s="142">
        <f t="shared" si="39"/>
        <v>0</v>
      </c>
      <c r="AO64" s="142">
        <f t="shared" si="39"/>
        <v>0</v>
      </c>
      <c r="AP64" s="142">
        <f t="shared" si="39"/>
        <v>0</v>
      </c>
      <c r="AQ64" s="142">
        <f t="shared" si="39"/>
        <v>0</v>
      </c>
      <c r="AR64" s="142">
        <f t="shared" si="39"/>
        <v>0</v>
      </c>
      <c r="AS64" s="142">
        <f t="shared" si="39"/>
        <v>0</v>
      </c>
      <c r="AT64" s="142">
        <f t="shared" si="39"/>
        <v>0</v>
      </c>
      <c r="AU64" s="142">
        <f t="shared" si="39"/>
        <v>0</v>
      </c>
      <c r="AV64" s="142">
        <f t="shared" si="39"/>
        <v>0</v>
      </c>
      <c r="AW64" s="142">
        <f t="shared" si="39"/>
        <v>0</v>
      </c>
      <c r="AX64" s="142">
        <f t="shared" si="39"/>
        <v>0</v>
      </c>
      <c r="AY64" s="142">
        <f t="shared" si="39"/>
        <v>0</v>
      </c>
      <c r="AZ64" s="142">
        <f t="shared" si="39"/>
        <v>0</v>
      </c>
      <c r="BA64" s="142">
        <f t="shared" si="39"/>
        <v>0</v>
      </c>
      <c r="BB64" s="142">
        <f t="shared" si="39"/>
        <v>0</v>
      </c>
      <c r="BC64" s="142">
        <f t="shared" si="39"/>
        <v>0</v>
      </c>
      <c r="BD64" s="142">
        <f t="shared" si="40"/>
        <v>0</v>
      </c>
      <c r="BE64" s="142">
        <f t="shared" si="40"/>
        <v>0</v>
      </c>
      <c r="BF64" s="142">
        <f t="shared" si="40"/>
        <v>0</v>
      </c>
      <c r="BG64" s="142">
        <f t="shared" si="40"/>
        <v>0</v>
      </c>
      <c r="BH64" s="142">
        <f t="shared" si="40"/>
        <v>0</v>
      </c>
      <c r="BI64" s="142">
        <f t="shared" si="40"/>
        <v>0</v>
      </c>
      <c r="BJ64" s="142">
        <f t="shared" si="40"/>
        <v>0</v>
      </c>
      <c r="BK64" s="142">
        <f t="shared" si="40"/>
        <v>0</v>
      </c>
      <c r="BL64" s="142">
        <f t="shared" si="40"/>
        <v>0</v>
      </c>
      <c r="BM64" s="142">
        <f t="shared" si="40"/>
        <v>0</v>
      </c>
      <c r="BN64" s="142">
        <f t="shared" si="40"/>
        <v>0</v>
      </c>
      <c r="BO64" s="142">
        <f t="shared" si="40"/>
        <v>0</v>
      </c>
      <c r="BP64" s="142">
        <f t="shared" si="40"/>
        <v>0</v>
      </c>
      <c r="BQ64" s="142">
        <f t="shared" si="40"/>
        <v>0</v>
      </c>
      <c r="BR64" s="142">
        <f t="shared" si="40"/>
        <v>0</v>
      </c>
      <c r="BS64" s="142">
        <f t="shared" si="40"/>
        <v>0</v>
      </c>
      <c r="BT64" s="142">
        <f t="shared" si="41"/>
        <v>0</v>
      </c>
      <c r="BU64" s="142">
        <f t="shared" si="41"/>
        <v>0</v>
      </c>
      <c r="BV64" s="142">
        <f t="shared" si="41"/>
        <v>0</v>
      </c>
    </row>
    <row r="65" spans="1:74" x14ac:dyDescent="0.25">
      <c r="A65" s="140">
        <v>1</v>
      </c>
      <c r="B65" s="138">
        <v>36800</v>
      </c>
      <c r="C65" s="138">
        <v>36800</v>
      </c>
      <c r="E65" s="139">
        <v>-0.98</v>
      </c>
      <c r="F65" s="88" t="s">
        <v>231</v>
      </c>
      <c r="G65" s="88" t="s">
        <v>222</v>
      </c>
      <c r="H65" s="90">
        <f t="shared" si="30"/>
        <v>0</v>
      </c>
      <c r="I65" s="139">
        <v>-0.72</v>
      </c>
      <c r="K65" s="88" t="str">
        <f t="shared" si="31"/>
        <v>west</v>
      </c>
      <c r="L65" s="142">
        <f t="shared" si="43"/>
        <v>0</v>
      </c>
      <c r="M65" s="142">
        <f t="shared" si="43"/>
        <v>0</v>
      </c>
      <c r="N65" s="142">
        <f t="shared" si="43"/>
        <v>0</v>
      </c>
      <c r="O65" s="142">
        <f t="shared" si="43"/>
        <v>0</v>
      </c>
      <c r="P65" s="142">
        <f t="shared" si="43"/>
        <v>0</v>
      </c>
      <c r="Q65" s="142">
        <f t="shared" si="43"/>
        <v>0</v>
      </c>
      <c r="R65" s="142">
        <f t="shared" si="43"/>
        <v>0</v>
      </c>
      <c r="S65" s="142">
        <f t="shared" si="43"/>
        <v>0</v>
      </c>
      <c r="T65" s="142">
        <f t="shared" si="43"/>
        <v>0</v>
      </c>
      <c r="U65" s="142">
        <f t="shared" si="43"/>
        <v>0</v>
      </c>
      <c r="V65" s="142">
        <f t="shared" si="43"/>
        <v>0</v>
      </c>
      <c r="W65" s="142">
        <f t="shared" si="38"/>
        <v>0</v>
      </c>
      <c r="X65" s="142">
        <f t="shared" si="38"/>
        <v>0</v>
      </c>
      <c r="Y65" s="142">
        <f t="shared" si="38"/>
        <v>0</v>
      </c>
      <c r="Z65" s="142">
        <f t="shared" si="38"/>
        <v>0</v>
      </c>
      <c r="AA65" s="142">
        <f t="shared" si="38"/>
        <v>0</v>
      </c>
      <c r="AB65" s="142">
        <f t="shared" si="38"/>
        <v>0</v>
      </c>
      <c r="AC65" s="142">
        <f t="shared" si="38"/>
        <v>0</v>
      </c>
      <c r="AD65" s="142">
        <f t="shared" si="38"/>
        <v>0</v>
      </c>
      <c r="AE65" s="142">
        <f t="shared" si="38"/>
        <v>0</v>
      </c>
      <c r="AF65" s="142">
        <f t="shared" si="38"/>
        <v>0</v>
      </c>
      <c r="AG65" s="142">
        <f t="shared" si="38"/>
        <v>0</v>
      </c>
      <c r="AH65" s="142">
        <f t="shared" si="38"/>
        <v>0</v>
      </c>
      <c r="AI65" s="142">
        <f t="shared" si="38"/>
        <v>0</v>
      </c>
      <c r="AJ65" s="142">
        <f t="shared" si="38"/>
        <v>0</v>
      </c>
      <c r="AK65" s="142">
        <f t="shared" si="38"/>
        <v>0</v>
      </c>
      <c r="AL65" s="142">
        <f t="shared" si="38"/>
        <v>0</v>
      </c>
      <c r="AM65" s="142">
        <f t="shared" si="38"/>
        <v>0</v>
      </c>
      <c r="AN65" s="142">
        <f t="shared" si="39"/>
        <v>0</v>
      </c>
      <c r="AO65" s="142">
        <f t="shared" si="39"/>
        <v>0</v>
      </c>
      <c r="AP65" s="142">
        <f t="shared" si="39"/>
        <v>0</v>
      </c>
      <c r="AQ65" s="142">
        <f t="shared" si="39"/>
        <v>0</v>
      </c>
      <c r="AR65" s="142">
        <f t="shared" si="39"/>
        <v>0</v>
      </c>
      <c r="AS65" s="142">
        <f t="shared" si="39"/>
        <v>0</v>
      </c>
      <c r="AT65" s="142">
        <f t="shared" si="39"/>
        <v>0</v>
      </c>
      <c r="AU65" s="142">
        <f t="shared" si="39"/>
        <v>0</v>
      </c>
      <c r="AV65" s="142">
        <f t="shared" si="39"/>
        <v>0</v>
      </c>
      <c r="AW65" s="142">
        <f t="shared" si="39"/>
        <v>0</v>
      </c>
      <c r="AX65" s="142">
        <f t="shared" si="39"/>
        <v>0</v>
      </c>
      <c r="AY65" s="142">
        <f t="shared" si="39"/>
        <v>0</v>
      </c>
      <c r="AZ65" s="142">
        <f t="shared" si="39"/>
        <v>0</v>
      </c>
      <c r="BA65" s="142">
        <f t="shared" si="39"/>
        <v>0</v>
      </c>
      <c r="BB65" s="142">
        <f t="shared" si="39"/>
        <v>0</v>
      </c>
      <c r="BC65" s="142">
        <f t="shared" si="39"/>
        <v>0</v>
      </c>
      <c r="BD65" s="142">
        <f t="shared" si="40"/>
        <v>0</v>
      </c>
      <c r="BE65" s="142">
        <f t="shared" si="40"/>
        <v>0</v>
      </c>
      <c r="BF65" s="142">
        <f t="shared" si="40"/>
        <v>0</v>
      </c>
      <c r="BG65" s="142">
        <f t="shared" si="40"/>
        <v>0</v>
      </c>
      <c r="BH65" s="142">
        <f t="shared" si="40"/>
        <v>0</v>
      </c>
      <c r="BI65" s="142">
        <f t="shared" si="40"/>
        <v>0</v>
      </c>
      <c r="BJ65" s="142">
        <f t="shared" si="40"/>
        <v>0</v>
      </c>
      <c r="BK65" s="142">
        <f t="shared" si="40"/>
        <v>0</v>
      </c>
      <c r="BL65" s="142">
        <f t="shared" si="40"/>
        <v>0</v>
      </c>
      <c r="BM65" s="142">
        <f t="shared" si="40"/>
        <v>0</v>
      </c>
      <c r="BN65" s="142">
        <f t="shared" si="40"/>
        <v>0</v>
      </c>
      <c r="BO65" s="142">
        <f t="shared" si="40"/>
        <v>0</v>
      </c>
      <c r="BP65" s="142">
        <f t="shared" si="40"/>
        <v>0</v>
      </c>
      <c r="BQ65" s="142">
        <f t="shared" si="40"/>
        <v>0</v>
      </c>
      <c r="BR65" s="142">
        <f t="shared" si="40"/>
        <v>0</v>
      </c>
      <c r="BS65" s="142">
        <f t="shared" si="40"/>
        <v>0</v>
      </c>
      <c r="BT65" s="142">
        <f t="shared" si="41"/>
        <v>0</v>
      </c>
      <c r="BU65" s="142">
        <f t="shared" si="41"/>
        <v>0</v>
      </c>
      <c r="BV65" s="142">
        <f t="shared" si="41"/>
        <v>0</v>
      </c>
    </row>
    <row r="66" spans="1:74" x14ac:dyDescent="0.25">
      <c r="A66" s="140">
        <v>1</v>
      </c>
      <c r="B66" s="138">
        <v>36800</v>
      </c>
      <c r="C66" s="138">
        <v>36800</v>
      </c>
      <c r="E66" s="139">
        <v>-0.97499999999999998</v>
      </c>
      <c r="F66" s="88" t="s">
        <v>231</v>
      </c>
      <c r="G66" s="88" t="s">
        <v>222</v>
      </c>
      <c r="H66" s="90">
        <f t="shared" si="30"/>
        <v>0</v>
      </c>
      <c r="I66" s="139">
        <v>1.44</v>
      </c>
      <c r="K66" s="88" t="str">
        <f t="shared" si="31"/>
        <v>west</v>
      </c>
      <c r="L66" s="142">
        <f t="shared" si="32"/>
        <v>0</v>
      </c>
      <c r="M66" s="142">
        <f t="shared" si="32"/>
        <v>0</v>
      </c>
      <c r="N66" s="142">
        <f t="shared" si="32"/>
        <v>0</v>
      </c>
      <c r="O66" s="142">
        <f t="shared" si="32"/>
        <v>0</v>
      </c>
      <c r="P66" s="142">
        <f t="shared" si="32"/>
        <v>0</v>
      </c>
      <c r="Q66" s="142">
        <f t="shared" si="32"/>
        <v>0</v>
      </c>
      <c r="R66" s="142">
        <f t="shared" si="32"/>
        <v>0</v>
      </c>
      <c r="S66" s="142">
        <f t="shared" si="32"/>
        <v>0</v>
      </c>
      <c r="T66" s="142">
        <f t="shared" si="32"/>
        <v>0</v>
      </c>
      <c r="U66" s="142">
        <f t="shared" si="32"/>
        <v>0</v>
      </c>
      <c r="V66" s="142">
        <f t="shared" si="32"/>
        <v>0</v>
      </c>
      <c r="W66" s="142">
        <f t="shared" si="38"/>
        <v>0</v>
      </c>
      <c r="X66" s="142">
        <f t="shared" si="38"/>
        <v>0</v>
      </c>
      <c r="Y66" s="142">
        <f t="shared" si="38"/>
        <v>0</v>
      </c>
      <c r="Z66" s="142">
        <f t="shared" si="38"/>
        <v>0</v>
      </c>
      <c r="AA66" s="142">
        <f t="shared" si="38"/>
        <v>0</v>
      </c>
      <c r="AB66" s="142">
        <f t="shared" si="38"/>
        <v>0</v>
      </c>
      <c r="AC66" s="142">
        <f t="shared" si="38"/>
        <v>0</v>
      </c>
      <c r="AD66" s="142">
        <f t="shared" si="38"/>
        <v>0</v>
      </c>
      <c r="AE66" s="142">
        <f t="shared" si="38"/>
        <v>0</v>
      </c>
      <c r="AF66" s="142">
        <f t="shared" si="38"/>
        <v>0</v>
      </c>
      <c r="AG66" s="142">
        <f t="shared" si="38"/>
        <v>0</v>
      </c>
      <c r="AH66" s="142">
        <f t="shared" si="38"/>
        <v>0</v>
      </c>
      <c r="AI66" s="142">
        <f t="shared" si="38"/>
        <v>0</v>
      </c>
      <c r="AJ66" s="142">
        <f t="shared" si="38"/>
        <v>0</v>
      </c>
      <c r="AK66" s="142">
        <f t="shared" si="38"/>
        <v>0</v>
      </c>
      <c r="AL66" s="142">
        <f t="shared" si="38"/>
        <v>0</v>
      </c>
      <c r="AM66" s="142">
        <f t="shared" ref="AM66:BV71" si="44">IF($B66&lt;=AM$2,IF($C66&gt;=AM$2,$D66,0),0)</f>
        <v>0</v>
      </c>
      <c r="AN66" s="142">
        <f t="shared" si="44"/>
        <v>0</v>
      </c>
      <c r="AO66" s="142">
        <f t="shared" si="44"/>
        <v>0</v>
      </c>
      <c r="AP66" s="142">
        <f t="shared" si="44"/>
        <v>0</v>
      </c>
      <c r="AQ66" s="142">
        <f t="shared" si="44"/>
        <v>0</v>
      </c>
      <c r="AR66" s="142">
        <f t="shared" si="44"/>
        <v>0</v>
      </c>
      <c r="AS66" s="142">
        <f t="shared" si="44"/>
        <v>0</v>
      </c>
      <c r="AT66" s="142">
        <f t="shared" si="44"/>
        <v>0</v>
      </c>
      <c r="AU66" s="142">
        <f t="shared" si="44"/>
        <v>0</v>
      </c>
      <c r="AV66" s="142">
        <f t="shared" si="44"/>
        <v>0</v>
      </c>
      <c r="AW66" s="142">
        <f t="shared" si="44"/>
        <v>0</v>
      </c>
      <c r="AX66" s="142">
        <f t="shared" si="44"/>
        <v>0</v>
      </c>
      <c r="AY66" s="142">
        <f t="shared" si="44"/>
        <v>0</v>
      </c>
      <c r="AZ66" s="142">
        <f t="shared" si="44"/>
        <v>0</v>
      </c>
      <c r="BA66" s="142">
        <f t="shared" si="44"/>
        <v>0</v>
      </c>
      <c r="BB66" s="142">
        <f t="shared" si="44"/>
        <v>0</v>
      </c>
      <c r="BC66" s="142">
        <f t="shared" si="44"/>
        <v>0</v>
      </c>
      <c r="BD66" s="142">
        <f t="shared" si="44"/>
        <v>0</v>
      </c>
      <c r="BE66" s="142">
        <f t="shared" si="44"/>
        <v>0</v>
      </c>
      <c r="BF66" s="142">
        <f t="shared" si="44"/>
        <v>0</v>
      </c>
      <c r="BG66" s="142">
        <f t="shared" si="44"/>
        <v>0</v>
      </c>
      <c r="BH66" s="142">
        <f t="shared" si="44"/>
        <v>0</v>
      </c>
      <c r="BI66" s="142">
        <f t="shared" si="44"/>
        <v>0</v>
      </c>
      <c r="BJ66" s="142">
        <f t="shared" si="44"/>
        <v>0</v>
      </c>
      <c r="BK66" s="142">
        <f t="shared" si="44"/>
        <v>0</v>
      </c>
      <c r="BL66" s="142">
        <f t="shared" si="44"/>
        <v>0</v>
      </c>
      <c r="BM66" s="142">
        <f t="shared" si="44"/>
        <v>0</v>
      </c>
      <c r="BN66" s="142">
        <f t="shared" si="44"/>
        <v>0</v>
      </c>
      <c r="BO66" s="142">
        <f t="shared" si="44"/>
        <v>0</v>
      </c>
      <c r="BP66" s="142">
        <f t="shared" si="44"/>
        <v>0</v>
      </c>
      <c r="BQ66" s="142">
        <f t="shared" si="44"/>
        <v>0</v>
      </c>
      <c r="BR66" s="142">
        <f t="shared" si="44"/>
        <v>0</v>
      </c>
      <c r="BS66" s="142">
        <f t="shared" si="44"/>
        <v>0</v>
      </c>
      <c r="BT66" s="142">
        <f t="shared" si="44"/>
        <v>0</v>
      </c>
      <c r="BU66" s="142">
        <f t="shared" si="44"/>
        <v>0</v>
      </c>
      <c r="BV66" s="142">
        <f t="shared" si="44"/>
        <v>0</v>
      </c>
    </row>
    <row r="67" spans="1:74" x14ac:dyDescent="0.25">
      <c r="A67" s="140">
        <v>1</v>
      </c>
      <c r="B67" s="138">
        <v>36800</v>
      </c>
      <c r="C67" s="138">
        <v>36800</v>
      </c>
      <c r="E67" s="139">
        <v>-0.98</v>
      </c>
      <c r="F67" s="88" t="s">
        <v>231</v>
      </c>
      <c r="G67" s="88" t="s">
        <v>222</v>
      </c>
      <c r="H67" s="90">
        <f t="shared" si="30"/>
        <v>0</v>
      </c>
      <c r="I67" s="139">
        <v>-0.53500000000000003</v>
      </c>
      <c r="K67" s="88" t="str">
        <f t="shared" si="31"/>
        <v>west</v>
      </c>
      <c r="L67" s="142">
        <f t="shared" si="32"/>
        <v>0</v>
      </c>
      <c r="M67" s="142">
        <f t="shared" si="32"/>
        <v>0</v>
      </c>
      <c r="N67" s="142">
        <f t="shared" si="32"/>
        <v>0</v>
      </c>
      <c r="O67" s="142">
        <f t="shared" si="32"/>
        <v>0</v>
      </c>
      <c r="P67" s="142">
        <f t="shared" si="32"/>
        <v>0</v>
      </c>
      <c r="Q67" s="142">
        <f t="shared" si="32"/>
        <v>0</v>
      </c>
      <c r="R67" s="142">
        <f t="shared" si="32"/>
        <v>0</v>
      </c>
      <c r="S67" s="142">
        <f t="shared" si="32"/>
        <v>0</v>
      </c>
      <c r="T67" s="142">
        <f t="shared" si="32"/>
        <v>0</v>
      </c>
      <c r="U67" s="142">
        <f t="shared" si="32"/>
        <v>0</v>
      </c>
      <c r="V67" s="142">
        <f t="shared" si="32"/>
        <v>0</v>
      </c>
      <c r="W67" s="142">
        <f>IF($B67&lt;=W$2,IF($C67&gt;=W$2,$D67,0),0)</f>
        <v>0</v>
      </c>
      <c r="X67" s="142">
        <f>IF($B67&lt;=X$2,IF($C67&gt;=X$2,$D67,0),0)</f>
        <v>0</v>
      </c>
      <c r="Y67" s="142">
        <f t="shared" ref="Y67:BV67" si="45">IF($B67&lt;=Y$2,IF($C67&gt;=Y$2,$D67,0),0)</f>
        <v>0</v>
      </c>
      <c r="Z67" s="142">
        <f t="shared" si="45"/>
        <v>0</v>
      </c>
      <c r="AA67" s="142">
        <f t="shared" si="45"/>
        <v>0</v>
      </c>
      <c r="AB67" s="142">
        <f t="shared" si="45"/>
        <v>0</v>
      </c>
      <c r="AC67" s="142">
        <f t="shared" si="45"/>
        <v>0</v>
      </c>
      <c r="AD67" s="142">
        <f t="shared" si="45"/>
        <v>0</v>
      </c>
      <c r="AE67" s="142">
        <f t="shared" si="45"/>
        <v>0</v>
      </c>
      <c r="AF67" s="142">
        <f t="shared" si="45"/>
        <v>0</v>
      </c>
      <c r="AG67" s="142">
        <f t="shared" si="45"/>
        <v>0</v>
      </c>
      <c r="AH67" s="142">
        <f t="shared" si="45"/>
        <v>0</v>
      </c>
      <c r="AI67" s="142">
        <f t="shared" si="45"/>
        <v>0</v>
      </c>
      <c r="AJ67" s="142">
        <f t="shared" si="45"/>
        <v>0</v>
      </c>
      <c r="AK67" s="142">
        <f t="shared" si="45"/>
        <v>0</v>
      </c>
      <c r="AL67" s="142">
        <f t="shared" si="45"/>
        <v>0</v>
      </c>
      <c r="AM67" s="142">
        <f t="shared" si="45"/>
        <v>0</v>
      </c>
      <c r="AN67" s="142">
        <f t="shared" si="45"/>
        <v>0</v>
      </c>
      <c r="AO67" s="142">
        <f t="shared" si="45"/>
        <v>0</v>
      </c>
      <c r="AP67" s="142">
        <f t="shared" si="45"/>
        <v>0</v>
      </c>
      <c r="AQ67" s="142">
        <f t="shared" si="45"/>
        <v>0</v>
      </c>
      <c r="AR67" s="142">
        <f t="shared" si="45"/>
        <v>0</v>
      </c>
      <c r="AS67" s="142">
        <f t="shared" si="45"/>
        <v>0</v>
      </c>
      <c r="AT67" s="142">
        <f t="shared" si="45"/>
        <v>0</v>
      </c>
      <c r="AU67" s="142">
        <f t="shared" si="45"/>
        <v>0</v>
      </c>
      <c r="AV67" s="142">
        <f t="shared" si="45"/>
        <v>0</v>
      </c>
      <c r="AW67" s="142">
        <f t="shared" si="45"/>
        <v>0</v>
      </c>
      <c r="AX67" s="142">
        <f t="shared" si="45"/>
        <v>0</v>
      </c>
      <c r="AY67" s="142">
        <f t="shared" si="45"/>
        <v>0</v>
      </c>
      <c r="AZ67" s="142">
        <f t="shared" si="45"/>
        <v>0</v>
      </c>
      <c r="BA67" s="142">
        <f t="shared" si="45"/>
        <v>0</v>
      </c>
      <c r="BB67" s="142">
        <f t="shared" si="45"/>
        <v>0</v>
      </c>
      <c r="BC67" s="142">
        <f t="shared" si="45"/>
        <v>0</v>
      </c>
      <c r="BD67" s="142">
        <f t="shared" si="45"/>
        <v>0</v>
      </c>
      <c r="BE67" s="142">
        <f t="shared" si="45"/>
        <v>0</v>
      </c>
      <c r="BF67" s="142">
        <f t="shared" si="45"/>
        <v>0</v>
      </c>
      <c r="BG67" s="142">
        <f t="shared" si="45"/>
        <v>0</v>
      </c>
      <c r="BH67" s="142">
        <f t="shared" si="45"/>
        <v>0</v>
      </c>
      <c r="BI67" s="142">
        <f t="shared" si="45"/>
        <v>0</v>
      </c>
      <c r="BJ67" s="142">
        <f t="shared" si="45"/>
        <v>0</v>
      </c>
      <c r="BK67" s="142">
        <f t="shared" si="45"/>
        <v>0</v>
      </c>
      <c r="BL67" s="142">
        <f t="shared" si="45"/>
        <v>0</v>
      </c>
      <c r="BM67" s="142">
        <f t="shared" si="45"/>
        <v>0</v>
      </c>
      <c r="BN67" s="142">
        <f t="shared" si="45"/>
        <v>0</v>
      </c>
      <c r="BO67" s="142">
        <f t="shared" si="45"/>
        <v>0</v>
      </c>
      <c r="BP67" s="142">
        <f t="shared" si="45"/>
        <v>0</v>
      </c>
      <c r="BQ67" s="142">
        <f t="shared" si="45"/>
        <v>0</v>
      </c>
      <c r="BR67" s="142">
        <f t="shared" si="45"/>
        <v>0</v>
      </c>
      <c r="BS67" s="142">
        <f t="shared" si="45"/>
        <v>0</v>
      </c>
      <c r="BT67" s="142">
        <f t="shared" si="45"/>
        <v>0</v>
      </c>
      <c r="BU67" s="142">
        <f t="shared" si="45"/>
        <v>0</v>
      </c>
      <c r="BV67" s="142">
        <f t="shared" si="45"/>
        <v>0</v>
      </c>
    </row>
    <row r="68" spans="1:74" x14ac:dyDescent="0.25">
      <c r="A68" s="140">
        <v>1</v>
      </c>
      <c r="B68" s="138">
        <v>36831</v>
      </c>
      <c r="C68" s="138">
        <v>36951</v>
      </c>
      <c r="E68" s="139">
        <v>-0.47499999999999998</v>
      </c>
      <c r="F68" s="88" t="s">
        <v>231</v>
      </c>
      <c r="G68" s="88" t="s">
        <v>222</v>
      </c>
      <c r="H68" s="90">
        <f t="shared" si="30"/>
        <v>0</v>
      </c>
      <c r="I68" s="139">
        <v>-0.53500000000000003</v>
      </c>
      <c r="K68" s="88" t="str">
        <f t="shared" si="31"/>
        <v>west</v>
      </c>
      <c r="L68" s="142">
        <f t="shared" si="32"/>
        <v>0</v>
      </c>
      <c r="M68" s="142">
        <f t="shared" si="32"/>
        <v>0</v>
      </c>
      <c r="N68" s="142">
        <f t="shared" si="32"/>
        <v>0</v>
      </c>
      <c r="O68" s="142">
        <f t="shared" si="32"/>
        <v>0</v>
      </c>
      <c r="P68" s="142">
        <f t="shared" si="32"/>
        <v>0</v>
      </c>
      <c r="Q68" s="142">
        <f t="shared" si="32"/>
        <v>0</v>
      </c>
      <c r="R68" s="142">
        <f t="shared" si="32"/>
        <v>0</v>
      </c>
      <c r="S68" s="142">
        <f t="shared" si="32"/>
        <v>0</v>
      </c>
      <c r="T68" s="142">
        <f t="shared" si="32"/>
        <v>0</v>
      </c>
      <c r="U68" s="142">
        <f t="shared" si="32"/>
        <v>0</v>
      </c>
      <c r="V68" s="142">
        <f t="shared" si="32"/>
        <v>0</v>
      </c>
      <c r="W68" s="142">
        <f t="shared" si="38"/>
        <v>0</v>
      </c>
      <c r="X68" s="142">
        <f t="shared" si="38"/>
        <v>0</v>
      </c>
      <c r="Y68" s="142">
        <f t="shared" si="38"/>
        <v>0</v>
      </c>
      <c r="Z68" s="142">
        <f t="shared" si="38"/>
        <v>0</v>
      </c>
      <c r="AA68" s="142">
        <f t="shared" si="38"/>
        <v>0</v>
      </c>
      <c r="AB68" s="142">
        <f t="shared" si="38"/>
        <v>0</v>
      </c>
      <c r="AC68" s="142">
        <f t="shared" si="38"/>
        <v>0</v>
      </c>
      <c r="AD68" s="142">
        <f t="shared" si="38"/>
        <v>0</v>
      </c>
      <c r="AE68" s="142">
        <f t="shared" si="38"/>
        <v>0</v>
      </c>
      <c r="AF68" s="142">
        <f t="shared" si="38"/>
        <v>0</v>
      </c>
      <c r="AG68" s="142">
        <f t="shared" si="38"/>
        <v>0</v>
      </c>
      <c r="AH68" s="142">
        <f t="shared" si="38"/>
        <v>0</v>
      </c>
      <c r="AI68" s="142">
        <f t="shared" si="38"/>
        <v>0</v>
      </c>
      <c r="AJ68" s="142">
        <f t="shared" si="38"/>
        <v>0</v>
      </c>
      <c r="AK68" s="142">
        <f t="shared" si="38"/>
        <v>0</v>
      </c>
      <c r="AL68" s="142">
        <f t="shared" si="38"/>
        <v>0</v>
      </c>
      <c r="AM68" s="142">
        <f t="shared" si="44"/>
        <v>0</v>
      </c>
      <c r="AN68" s="142">
        <f t="shared" si="44"/>
        <v>0</v>
      </c>
      <c r="AO68" s="142">
        <f t="shared" si="44"/>
        <v>0</v>
      </c>
      <c r="AP68" s="142">
        <f t="shared" si="44"/>
        <v>0</v>
      </c>
      <c r="AQ68" s="142">
        <f t="shared" si="44"/>
        <v>0</v>
      </c>
      <c r="AR68" s="142">
        <f t="shared" si="44"/>
        <v>0</v>
      </c>
      <c r="AS68" s="142">
        <f t="shared" si="44"/>
        <v>0</v>
      </c>
      <c r="AT68" s="142">
        <f t="shared" si="44"/>
        <v>0</v>
      </c>
      <c r="AU68" s="142">
        <f t="shared" si="44"/>
        <v>0</v>
      </c>
      <c r="AV68" s="142">
        <f t="shared" si="44"/>
        <v>0</v>
      </c>
      <c r="AW68" s="142">
        <f t="shared" si="44"/>
        <v>0</v>
      </c>
      <c r="AX68" s="142">
        <f t="shared" si="44"/>
        <v>0</v>
      </c>
      <c r="AY68" s="142">
        <f t="shared" si="44"/>
        <v>0</v>
      </c>
      <c r="AZ68" s="142">
        <f t="shared" si="44"/>
        <v>0</v>
      </c>
      <c r="BA68" s="142">
        <f t="shared" si="44"/>
        <v>0</v>
      </c>
      <c r="BB68" s="142">
        <f t="shared" si="44"/>
        <v>0</v>
      </c>
      <c r="BC68" s="142">
        <f t="shared" si="44"/>
        <v>0</v>
      </c>
      <c r="BD68" s="142">
        <f t="shared" si="44"/>
        <v>0</v>
      </c>
      <c r="BE68" s="142">
        <f t="shared" si="44"/>
        <v>0</v>
      </c>
      <c r="BF68" s="142">
        <f t="shared" si="44"/>
        <v>0</v>
      </c>
      <c r="BG68" s="142">
        <f t="shared" si="44"/>
        <v>0</v>
      </c>
      <c r="BH68" s="142">
        <f t="shared" si="44"/>
        <v>0</v>
      </c>
      <c r="BI68" s="142">
        <f t="shared" si="44"/>
        <v>0</v>
      </c>
      <c r="BJ68" s="142">
        <f t="shared" si="44"/>
        <v>0</v>
      </c>
      <c r="BK68" s="142">
        <f t="shared" si="44"/>
        <v>0</v>
      </c>
      <c r="BL68" s="142">
        <f t="shared" si="44"/>
        <v>0</v>
      </c>
      <c r="BM68" s="142">
        <f t="shared" si="44"/>
        <v>0</v>
      </c>
      <c r="BN68" s="142">
        <f t="shared" si="44"/>
        <v>0</v>
      </c>
      <c r="BO68" s="142">
        <f t="shared" si="44"/>
        <v>0</v>
      </c>
      <c r="BP68" s="142">
        <f t="shared" si="44"/>
        <v>0</v>
      </c>
      <c r="BQ68" s="142">
        <f t="shared" si="44"/>
        <v>0</v>
      </c>
      <c r="BR68" s="142">
        <f t="shared" si="44"/>
        <v>0</v>
      </c>
      <c r="BS68" s="142">
        <f t="shared" si="44"/>
        <v>0</v>
      </c>
      <c r="BT68" s="142">
        <f t="shared" si="44"/>
        <v>0</v>
      </c>
      <c r="BU68" s="142">
        <f t="shared" si="44"/>
        <v>0</v>
      </c>
      <c r="BV68" s="142">
        <f t="shared" si="44"/>
        <v>0</v>
      </c>
    </row>
    <row r="69" spans="1:74" x14ac:dyDescent="0.25">
      <c r="A69" s="140">
        <v>1</v>
      </c>
      <c r="B69" s="138">
        <v>36800</v>
      </c>
      <c r="C69" s="138">
        <v>36800</v>
      </c>
      <c r="E69" s="139">
        <v>-0.95499999999999996</v>
      </c>
      <c r="F69" s="88" t="s">
        <v>231</v>
      </c>
      <c r="G69" s="88" t="s">
        <v>222</v>
      </c>
      <c r="H69" s="90">
        <f t="shared" si="30"/>
        <v>0</v>
      </c>
      <c r="I69" s="139">
        <v>-0.51500000000000001</v>
      </c>
      <c r="K69" s="88" t="str">
        <f t="shared" si="31"/>
        <v>west</v>
      </c>
      <c r="L69" s="142">
        <f t="shared" si="32"/>
        <v>0</v>
      </c>
      <c r="M69" s="142">
        <f t="shared" si="32"/>
        <v>0</v>
      </c>
      <c r="N69" s="142">
        <f t="shared" si="32"/>
        <v>0</v>
      </c>
      <c r="O69" s="142">
        <f t="shared" si="32"/>
        <v>0</v>
      </c>
      <c r="P69" s="142">
        <f t="shared" si="32"/>
        <v>0</v>
      </c>
      <c r="Q69" s="142">
        <f t="shared" si="32"/>
        <v>0</v>
      </c>
      <c r="R69" s="142">
        <f t="shared" si="32"/>
        <v>0</v>
      </c>
      <c r="S69" s="142">
        <f t="shared" si="32"/>
        <v>0</v>
      </c>
      <c r="T69" s="142">
        <f t="shared" si="32"/>
        <v>0</v>
      </c>
      <c r="U69" s="142">
        <f t="shared" si="32"/>
        <v>0</v>
      </c>
      <c r="V69" s="142">
        <f t="shared" si="32"/>
        <v>0</v>
      </c>
      <c r="W69" s="142">
        <f t="shared" si="38"/>
        <v>0</v>
      </c>
      <c r="X69" s="142">
        <f t="shared" si="38"/>
        <v>0</v>
      </c>
      <c r="Y69" s="142">
        <f t="shared" si="38"/>
        <v>0</v>
      </c>
      <c r="Z69" s="142">
        <f t="shared" si="38"/>
        <v>0</v>
      </c>
      <c r="AA69" s="142">
        <f t="shared" si="38"/>
        <v>0</v>
      </c>
      <c r="AB69" s="142">
        <f t="shared" si="38"/>
        <v>0</v>
      </c>
      <c r="AC69" s="142">
        <f t="shared" si="38"/>
        <v>0</v>
      </c>
      <c r="AD69" s="142">
        <f t="shared" si="38"/>
        <v>0</v>
      </c>
      <c r="AE69" s="142">
        <f t="shared" si="38"/>
        <v>0</v>
      </c>
      <c r="AF69" s="142">
        <f t="shared" si="38"/>
        <v>0</v>
      </c>
      <c r="AG69" s="142">
        <f t="shared" si="38"/>
        <v>0</v>
      </c>
      <c r="AH69" s="142">
        <f t="shared" si="38"/>
        <v>0</v>
      </c>
      <c r="AI69" s="142">
        <f t="shared" si="38"/>
        <v>0</v>
      </c>
      <c r="AJ69" s="142">
        <f t="shared" si="38"/>
        <v>0</v>
      </c>
      <c r="AK69" s="142">
        <f t="shared" si="38"/>
        <v>0</v>
      </c>
      <c r="AL69" s="142">
        <f t="shared" si="38"/>
        <v>0</v>
      </c>
      <c r="AM69" s="142">
        <f t="shared" si="44"/>
        <v>0</v>
      </c>
      <c r="AN69" s="142">
        <f t="shared" si="44"/>
        <v>0</v>
      </c>
      <c r="AO69" s="142">
        <f t="shared" si="44"/>
        <v>0</v>
      </c>
      <c r="AP69" s="142">
        <f t="shared" si="44"/>
        <v>0</v>
      </c>
      <c r="AQ69" s="142">
        <f t="shared" si="44"/>
        <v>0</v>
      </c>
      <c r="AR69" s="142">
        <f t="shared" si="44"/>
        <v>0</v>
      </c>
      <c r="AS69" s="142">
        <f t="shared" si="44"/>
        <v>0</v>
      </c>
      <c r="AT69" s="142">
        <f t="shared" si="44"/>
        <v>0</v>
      </c>
      <c r="AU69" s="142">
        <f t="shared" si="44"/>
        <v>0</v>
      </c>
      <c r="AV69" s="142">
        <f t="shared" si="44"/>
        <v>0</v>
      </c>
      <c r="AW69" s="142">
        <f t="shared" si="44"/>
        <v>0</v>
      </c>
      <c r="AX69" s="142">
        <f t="shared" si="44"/>
        <v>0</v>
      </c>
      <c r="AY69" s="142">
        <f t="shared" si="44"/>
        <v>0</v>
      </c>
      <c r="AZ69" s="142">
        <f t="shared" si="44"/>
        <v>0</v>
      </c>
      <c r="BA69" s="142">
        <f t="shared" si="44"/>
        <v>0</v>
      </c>
      <c r="BB69" s="142">
        <f t="shared" si="44"/>
        <v>0</v>
      </c>
      <c r="BC69" s="142">
        <f t="shared" si="44"/>
        <v>0</v>
      </c>
      <c r="BD69" s="142">
        <f t="shared" si="44"/>
        <v>0</v>
      </c>
      <c r="BE69" s="142">
        <f t="shared" si="44"/>
        <v>0</v>
      </c>
      <c r="BF69" s="142">
        <f t="shared" si="44"/>
        <v>0</v>
      </c>
      <c r="BG69" s="142">
        <f t="shared" si="44"/>
        <v>0</v>
      </c>
      <c r="BH69" s="142">
        <f t="shared" si="44"/>
        <v>0</v>
      </c>
      <c r="BI69" s="142">
        <f t="shared" si="44"/>
        <v>0</v>
      </c>
      <c r="BJ69" s="142">
        <f t="shared" si="44"/>
        <v>0</v>
      </c>
      <c r="BK69" s="142">
        <f t="shared" si="44"/>
        <v>0</v>
      </c>
      <c r="BL69" s="142">
        <f t="shared" si="44"/>
        <v>0</v>
      </c>
      <c r="BM69" s="142">
        <f t="shared" si="44"/>
        <v>0</v>
      </c>
      <c r="BN69" s="142">
        <f t="shared" si="44"/>
        <v>0</v>
      </c>
      <c r="BO69" s="142">
        <f t="shared" si="44"/>
        <v>0</v>
      </c>
      <c r="BP69" s="142">
        <f t="shared" si="44"/>
        <v>0</v>
      </c>
      <c r="BQ69" s="142">
        <f t="shared" si="44"/>
        <v>0</v>
      </c>
      <c r="BR69" s="142">
        <f t="shared" si="44"/>
        <v>0</v>
      </c>
      <c r="BS69" s="142">
        <f t="shared" si="44"/>
        <v>0</v>
      </c>
      <c r="BT69" s="142">
        <f t="shared" si="44"/>
        <v>0</v>
      </c>
      <c r="BU69" s="142">
        <f t="shared" si="44"/>
        <v>0</v>
      </c>
      <c r="BV69" s="142">
        <f t="shared" si="44"/>
        <v>0</v>
      </c>
    </row>
    <row r="70" spans="1:74" x14ac:dyDescent="0.25">
      <c r="A70" s="140">
        <v>1</v>
      </c>
      <c r="B70" s="138">
        <v>36800</v>
      </c>
      <c r="C70" s="138">
        <v>36800</v>
      </c>
      <c r="E70" s="139">
        <v>0.61</v>
      </c>
      <c r="F70" s="88" t="s">
        <v>225</v>
      </c>
      <c r="G70" s="88" t="s">
        <v>222</v>
      </c>
      <c r="H70" s="90">
        <f t="shared" si="30"/>
        <v>0</v>
      </c>
      <c r="I70" s="139">
        <v>-0.72</v>
      </c>
      <c r="K70" s="88" t="str">
        <f>IF(I70=1,0,G70)</f>
        <v>west</v>
      </c>
      <c r="L70" s="142">
        <f t="shared" si="32"/>
        <v>0</v>
      </c>
      <c r="M70" s="142">
        <f t="shared" si="32"/>
        <v>0</v>
      </c>
      <c r="N70" s="142">
        <f t="shared" si="32"/>
        <v>0</v>
      </c>
      <c r="O70" s="142">
        <f t="shared" si="32"/>
        <v>0</v>
      </c>
      <c r="P70" s="142">
        <f t="shared" si="32"/>
        <v>0</v>
      </c>
      <c r="Q70" s="142">
        <f t="shared" si="32"/>
        <v>0</v>
      </c>
      <c r="R70" s="142">
        <f t="shared" si="32"/>
        <v>0</v>
      </c>
      <c r="S70" s="142">
        <f t="shared" si="32"/>
        <v>0</v>
      </c>
      <c r="T70" s="142">
        <f t="shared" si="32"/>
        <v>0</v>
      </c>
      <c r="U70" s="142">
        <f t="shared" si="32"/>
        <v>0</v>
      </c>
      <c r="V70" s="142">
        <f t="shared" si="32"/>
        <v>0</v>
      </c>
      <c r="W70" s="142">
        <f t="shared" si="38"/>
        <v>0</v>
      </c>
      <c r="X70" s="142">
        <f t="shared" si="38"/>
        <v>0</v>
      </c>
      <c r="Y70" s="142">
        <f t="shared" si="38"/>
        <v>0</v>
      </c>
      <c r="Z70" s="142">
        <f t="shared" si="38"/>
        <v>0</v>
      </c>
      <c r="AA70" s="142">
        <f t="shared" si="38"/>
        <v>0</v>
      </c>
      <c r="AB70" s="142">
        <f t="shared" si="38"/>
        <v>0</v>
      </c>
      <c r="AC70" s="142">
        <f t="shared" si="38"/>
        <v>0</v>
      </c>
      <c r="AD70" s="142">
        <f t="shared" si="38"/>
        <v>0</v>
      </c>
      <c r="AE70" s="142">
        <f t="shared" si="38"/>
        <v>0</v>
      </c>
      <c r="AF70" s="142">
        <f t="shared" si="38"/>
        <v>0</v>
      </c>
      <c r="AG70" s="142">
        <f t="shared" si="38"/>
        <v>0</v>
      </c>
      <c r="AH70" s="142">
        <f t="shared" si="38"/>
        <v>0</v>
      </c>
      <c r="AI70" s="142">
        <f t="shared" si="38"/>
        <v>0</v>
      </c>
      <c r="AJ70" s="142">
        <f t="shared" si="38"/>
        <v>0</v>
      </c>
      <c r="AK70" s="142">
        <f t="shared" si="38"/>
        <v>0</v>
      </c>
      <c r="AL70" s="142">
        <f>IF($B70&lt;=AL$2,IF($C70&gt;=AL$2,$D70,0),0)</f>
        <v>0</v>
      </c>
      <c r="AM70" s="142">
        <f t="shared" ref="AM70:BV76" si="46">IF($B70&lt;=AM$2,IF($C70&gt;=AM$2,$D70,0),0)</f>
        <v>0</v>
      </c>
      <c r="AN70" s="142">
        <f t="shared" si="46"/>
        <v>0</v>
      </c>
      <c r="AO70" s="142">
        <f t="shared" si="46"/>
        <v>0</v>
      </c>
      <c r="AP70" s="142">
        <f t="shared" si="46"/>
        <v>0</v>
      </c>
      <c r="AQ70" s="142">
        <f t="shared" si="46"/>
        <v>0</v>
      </c>
      <c r="AR70" s="142">
        <f t="shared" si="46"/>
        <v>0</v>
      </c>
      <c r="AS70" s="142">
        <f t="shared" si="46"/>
        <v>0</v>
      </c>
      <c r="AT70" s="142">
        <f t="shared" si="46"/>
        <v>0</v>
      </c>
      <c r="AU70" s="142">
        <f t="shared" si="46"/>
        <v>0</v>
      </c>
      <c r="AV70" s="142">
        <f t="shared" si="46"/>
        <v>0</v>
      </c>
      <c r="AW70" s="142">
        <f t="shared" si="46"/>
        <v>0</v>
      </c>
      <c r="AX70" s="142">
        <f t="shared" si="46"/>
        <v>0</v>
      </c>
      <c r="AY70" s="142">
        <f t="shared" si="46"/>
        <v>0</v>
      </c>
      <c r="AZ70" s="142">
        <f t="shared" si="46"/>
        <v>0</v>
      </c>
      <c r="BA70" s="142">
        <f t="shared" si="46"/>
        <v>0</v>
      </c>
      <c r="BB70" s="142">
        <f t="shared" si="46"/>
        <v>0</v>
      </c>
      <c r="BC70" s="142">
        <f t="shared" si="46"/>
        <v>0</v>
      </c>
      <c r="BD70" s="142">
        <f t="shared" si="46"/>
        <v>0</v>
      </c>
      <c r="BE70" s="142">
        <f t="shared" si="46"/>
        <v>0</v>
      </c>
      <c r="BF70" s="142">
        <f t="shared" si="46"/>
        <v>0</v>
      </c>
      <c r="BG70" s="142">
        <f t="shared" si="46"/>
        <v>0</v>
      </c>
      <c r="BH70" s="142">
        <f t="shared" si="46"/>
        <v>0</v>
      </c>
      <c r="BI70" s="142">
        <f t="shared" si="46"/>
        <v>0</v>
      </c>
      <c r="BJ70" s="142">
        <f t="shared" si="46"/>
        <v>0</v>
      </c>
      <c r="BK70" s="142">
        <f t="shared" si="46"/>
        <v>0</v>
      </c>
      <c r="BL70" s="142">
        <f t="shared" si="46"/>
        <v>0</v>
      </c>
      <c r="BM70" s="142">
        <f t="shared" si="46"/>
        <v>0</v>
      </c>
      <c r="BN70" s="142">
        <f t="shared" si="46"/>
        <v>0</v>
      </c>
      <c r="BO70" s="142">
        <f t="shared" si="46"/>
        <v>0</v>
      </c>
      <c r="BP70" s="142">
        <f t="shared" si="44"/>
        <v>0</v>
      </c>
      <c r="BQ70" s="142">
        <f t="shared" si="44"/>
        <v>0</v>
      </c>
      <c r="BR70" s="142">
        <f t="shared" si="44"/>
        <v>0</v>
      </c>
      <c r="BS70" s="142">
        <f t="shared" si="44"/>
        <v>0</v>
      </c>
      <c r="BT70" s="142">
        <f t="shared" si="44"/>
        <v>0</v>
      </c>
      <c r="BU70" s="142">
        <f t="shared" si="44"/>
        <v>0</v>
      </c>
      <c r="BV70" s="142">
        <f t="shared" si="44"/>
        <v>0</v>
      </c>
    </row>
    <row r="71" spans="1:74" x14ac:dyDescent="0.25">
      <c r="A71" s="140">
        <v>1</v>
      </c>
      <c r="B71" s="138">
        <v>36831</v>
      </c>
      <c r="C71" s="138">
        <v>36951</v>
      </c>
      <c r="E71" s="139">
        <v>-0.43</v>
      </c>
      <c r="F71" s="88" t="s">
        <v>224</v>
      </c>
      <c r="G71" s="88" t="s">
        <v>222</v>
      </c>
      <c r="H71" s="90">
        <f t="shared" si="30"/>
        <v>0</v>
      </c>
      <c r="I71" s="139">
        <v>0.16750000000000001</v>
      </c>
      <c r="K71" s="88" t="str">
        <f t="shared" si="31"/>
        <v>west</v>
      </c>
      <c r="L71" s="142">
        <f t="shared" si="32"/>
        <v>0</v>
      </c>
      <c r="M71" s="142">
        <f t="shared" si="32"/>
        <v>0</v>
      </c>
      <c r="N71" s="142">
        <f t="shared" si="32"/>
        <v>0</v>
      </c>
      <c r="O71" s="142">
        <f t="shared" si="32"/>
        <v>0</v>
      </c>
      <c r="P71" s="142">
        <f t="shared" si="32"/>
        <v>0</v>
      </c>
      <c r="Q71" s="142">
        <f t="shared" si="32"/>
        <v>0</v>
      </c>
      <c r="R71" s="142">
        <f t="shared" si="32"/>
        <v>0</v>
      </c>
      <c r="S71" s="142">
        <f t="shared" si="32"/>
        <v>0</v>
      </c>
      <c r="T71" s="142">
        <f t="shared" si="32"/>
        <v>0</v>
      </c>
      <c r="U71" s="142">
        <f t="shared" si="32"/>
        <v>0</v>
      </c>
      <c r="V71" s="142">
        <f t="shared" si="32"/>
        <v>0</v>
      </c>
      <c r="W71" s="142">
        <f t="shared" si="32"/>
        <v>0</v>
      </c>
      <c r="X71" s="142">
        <f t="shared" si="38"/>
        <v>0</v>
      </c>
      <c r="Y71" s="142">
        <f t="shared" si="38"/>
        <v>0</v>
      </c>
      <c r="Z71" s="142">
        <f t="shared" si="38"/>
        <v>0</v>
      </c>
      <c r="AA71" s="142">
        <f t="shared" si="38"/>
        <v>0</v>
      </c>
      <c r="AB71" s="142">
        <f t="shared" si="38"/>
        <v>0</v>
      </c>
      <c r="AC71" s="142">
        <f t="shared" si="38"/>
        <v>0</v>
      </c>
      <c r="AD71" s="142">
        <f t="shared" si="38"/>
        <v>0</v>
      </c>
      <c r="AE71" s="142">
        <f t="shared" si="38"/>
        <v>0</v>
      </c>
      <c r="AF71" s="142">
        <f t="shared" si="38"/>
        <v>0</v>
      </c>
      <c r="AG71" s="142">
        <f t="shared" si="38"/>
        <v>0</v>
      </c>
      <c r="AH71" s="142">
        <f t="shared" si="38"/>
        <v>0</v>
      </c>
      <c r="AI71" s="142">
        <f t="shared" si="38"/>
        <v>0</v>
      </c>
      <c r="AJ71" s="142">
        <f t="shared" si="38"/>
        <v>0</v>
      </c>
      <c r="AK71" s="142">
        <f t="shared" si="38"/>
        <v>0</v>
      </c>
      <c r="AL71" s="142">
        <f t="shared" si="38"/>
        <v>0</v>
      </c>
      <c r="AM71" s="142">
        <f t="shared" si="44"/>
        <v>0</v>
      </c>
      <c r="AN71" s="142">
        <f t="shared" si="44"/>
        <v>0</v>
      </c>
      <c r="AO71" s="142">
        <f t="shared" si="44"/>
        <v>0</v>
      </c>
      <c r="AP71" s="142">
        <f t="shared" si="44"/>
        <v>0</v>
      </c>
      <c r="AQ71" s="142">
        <f t="shared" si="44"/>
        <v>0</v>
      </c>
      <c r="AR71" s="142">
        <f t="shared" si="44"/>
        <v>0</v>
      </c>
      <c r="AS71" s="142">
        <f t="shared" si="44"/>
        <v>0</v>
      </c>
      <c r="AT71" s="142">
        <f t="shared" si="44"/>
        <v>0</v>
      </c>
      <c r="AU71" s="142">
        <f t="shared" si="44"/>
        <v>0</v>
      </c>
      <c r="AV71" s="142">
        <f t="shared" si="44"/>
        <v>0</v>
      </c>
      <c r="AW71" s="142">
        <f t="shared" si="44"/>
        <v>0</v>
      </c>
      <c r="AX71" s="142">
        <f t="shared" si="44"/>
        <v>0</v>
      </c>
      <c r="AY71" s="142">
        <f t="shared" si="44"/>
        <v>0</v>
      </c>
      <c r="AZ71" s="142">
        <f t="shared" si="44"/>
        <v>0</v>
      </c>
      <c r="BA71" s="142">
        <f t="shared" si="44"/>
        <v>0</v>
      </c>
      <c r="BB71" s="142">
        <f t="shared" si="44"/>
        <v>0</v>
      </c>
      <c r="BC71" s="142">
        <f t="shared" si="44"/>
        <v>0</v>
      </c>
      <c r="BD71" s="142">
        <f t="shared" si="44"/>
        <v>0</v>
      </c>
      <c r="BE71" s="142">
        <f t="shared" si="44"/>
        <v>0</v>
      </c>
      <c r="BF71" s="142">
        <f t="shared" si="44"/>
        <v>0</v>
      </c>
      <c r="BG71" s="142">
        <f t="shared" si="44"/>
        <v>0</v>
      </c>
      <c r="BH71" s="142">
        <f t="shared" si="44"/>
        <v>0</v>
      </c>
      <c r="BI71" s="142">
        <f t="shared" si="44"/>
        <v>0</v>
      </c>
      <c r="BJ71" s="142">
        <f t="shared" si="44"/>
        <v>0</v>
      </c>
      <c r="BK71" s="142">
        <f t="shared" si="44"/>
        <v>0</v>
      </c>
      <c r="BL71" s="142">
        <f t="shared" si="44"/>
        <v>0</v>
      </c>
      <c r="BM71" s="142">
        <f t="shared" si="44"/>
        <v>0</v>
      </c>
      <c r="BN71" s="142">
        <f t="shared" si="44"/>
        <v>0</v>
      </c>
      <c r="BO71" s="142">
        <f t="shared" si="44"/>
        <v>0</v>
      </c>
      <c r="BP71" s="142">
        <f t="shared" si="44"/>
        <v>0</v>
      </c>
      <c r="BQ71" s="142">
        <f t="shared" si="44"/>
        <v>0</v>
      </c>
      <c r="BR71" s="142">
        <f t="shared" si="44"/>
        <v>0</v>
      </c>
      <c r="BS71" s="142">
        <f t="shared" si="44"/>
        <v>0</v>
      </c>
      <c r="BT71" s="142">
        <f t="shared" si="44"/>
        <v>0</v>
      </c>
      <c r="BU71" s="142">
        <f t="shared" si="44"/>
        <v>0</v>
      </c>
      <c r="BV71" s="142">
        <f t="shared" si="44"/>
        <v>0</v>
      </c>
    </row>
    <row r="72" spans="1:74" x14ac:dyDescent="0.25">
      <c r="A72" s="140">
        <v>1</v>
      </c>
      <c r="B72" s="138">
        <v>36800</v>
      </c>
      <c r="C72" s="138">
        <v>36800</v>
      </c>
      <c r="E72" s="139">
        <v>0.62</v>
      </c>
      <c r="F72" s="88" t="s">
        <v>225</v>
      </c>
      <c r="G72" s="88" t="s">
        <v>222</v>
      </c>
      <c r="H72" s="90">
        <f t="shared" si="30"/>
        <v>0</v>
      </c>
      <c r="I72" s="139">
        <v>-0.72</v>
      </c>
      <c r="K72" s="88" t="str">
        <f t="shared" si="31"/>
        <v>west</v>
      </c>
      <c r="L72" s="142">
        <f t="shared" si="32"/>
        <v>0</v>
      </c>
      <c r="M72" s="142">
        <f t="shared" si="32"/>
        <v>0</v>
      </c>
      <c r="N72" s="142">
        <f t="shared" si="32"/>
        <v>0</v>
      </c>
      <c r="O72" s="142">
        <f t="shared" si="32"/>
        <v>0</v>
      </c>
      <c r="P72" s="142">
        <f t="shared" si="32"/>
        <v>0</v>
      </c>
      <c r="Q72" s="142">
        <f t="shared" si="32"/>
        <v>0</v>
      </c>
      <c r="R72" s="142">
        <f t="shared" si="32"/>
        <v>0</v>
      </c>
      <c r="S72" s="142">
        <f t="shared" si="32"/>
        <v>0</v>
      </c>
      <c r="T72" s="142">
        <f t="shared" si="32"/>
        <v>0</v>
      </c>
      <c r="U72" s="142">
        <f t="shared" si="32"/>
        <v>0</v>
      </c>
      <c r="V72" s="142">
        <f>IF($B72&lt;=V$2,IF($C72&gt;=V$2,$D72,0),0)</f>
        <v>0</v>
      </c>
      <c r="W72" s="142">
        <f t="shared" ref="W72:X74" si="47">IF($B72&lt;=W$2,IF($C72&gt;=W$2,$D72,0),0)</f>
        <v>0</v>
      </c>
      <c r="X72" s="142">
        <f t="shared" si="47"/>
        <v>0</v>
      </c>
      <c r="Y72" s="142">
        <f t="shared" ref="Y72:AL76" si="48">IF($B72&lt;=Y$2,IF($C72&gt;=Y$2,$D72,0),0)</f>
        <v>0</v>
      </c>
      <c r="Z72" s="142">
        <f t="shared" si="48"/>
        <v>0</v>
      </c>
      <c r="AA72" s="142">
        <f t="shared" si="48"/>
        <v>0</v>
      </c>
      <c r="AB72" s="142">
        <f t="shared" si="48"/>
        <v>0</v>
      </c>
      <c r="AC72" s="142">
        <f t="shared" si="48"/>
        <v>0</v>
      </c>
      <c r="AD72" s="142">
        <f t="shared" si="48"/>
        <v>0</v>
      </c>
      <c r="AE72" s="142">
        <f t="shared" si="48"/>
        <v>0</v>
      </c>
      <c r="AF72" s="142">
        <f t="shared" si="48"/>
        <v>0</v>
      </c>
      <c r="AG72" s="142">
        <f t="shared" si="48"/>
        <v>0</v>
      </c>
      <c r="AH72" s="142">
        <f t="shared" si="48"/>
        <v>0</v>
      </c>
      <c r="AI72" s="142">
        <f t="shared" si="48"/>
        <v>0</v>
      </c>
      <c r="AJ72" s="142">
        <f t="shared" si="48"/>
        <v>0</v>
      </c>
      <c r="AK72" s="142">
        <f t="shared" si="48"/>
        <v>0</v>
      </c>
      <c r="AL72" s="142">
        <f>IF($B72&lt;=AL$2,IF($C72&gt;=AL$2,$D72,0),0)</f>
        <v>0</v>
      </c>
      <c r="AM72" s="142">
        <f t="shared" si="46"/>
        <v>0</v>
      </c>
      <c r="AN72" s="142">
        <f t="shared" si="46"/>
        <v>0</v>
      </c>
      <c r="AO72" s="142">
        <f t="shared" si="46"/>
        <v>0</v>
      </c>
      <c r="AP72" s="142">
        <f t="shared" si="46"/>
        <v>0</v>
      </c>
      <c r="AQ72" s="142">
        <f t="shared" si="46"/>
        <v>0</v>
      </c>
      <c r="AR72" s="142">
        <f t="shared" si="46"/>
        <v>0</v>
      </c>
      <c r="AS72" s="142">
        <f t="shared" si="46"/>
        <v>0</v>
      </c>
      <c r="AT72" s="142">
        <f t="shared" si="46"/>
        <v>0</v>
      </c>
      <c r="AU72" s="142">
        <f t="shared" si="46"/>
        <v>0</v>
      </c>
      <c r="AV72" s="142">
        <f t="shared" si="46"/>
        <v>0</v>
      </c>
      <c r="AW72" s="142">
        <f t="shared" si="46"/>
        <v>0</v>
      </c>
      <c r="AX72" s="142">
        <f t="shared" si="46"/>
        <v>0</v>
      </c>
      <c r="AY72" s="142">
        <f t="shared" si="46"/>
        <v>0</v>
      </c>
      <c r="AZ72" s="142">
        <f t="shared" si="46"/>
        <v>0</v>
      </c>
      <c r="BA72" s="142">
        <f t="shared" si="46"/>
        <v>0</v>
      </c>
      <c r="BB72" s="142">
        <f t="shared" si="46"/>
        <v>0</v>
      </c>
      <c r="BC72" s="142">
        <f t="shared" si="46"/>
        <v>0</v>
      </c>
      <c r="BD72" s="142">
        <f t="shared" si="46"/>
        <v>0</v>
      </c>
      <c r="BE72" s="142">
        <f t="shared" si="46"/>
        <v>0</v>
      </c>
      <c r="BF72" s="142">
        <f t="shared" si="46"/>
        <v>0</v>
      </c>
      <c r="BG72" s="142">
        <f t="shared" si="46"/>
        <v>0</v>
      </c>
      <c r="BH72" s="142">
        <f t="shared" si="46"/>
        <v>0</v>
      </c>
      <c r="BI72" s="142">
        <f t="shared" si="46"/>
        <v>0</v>
      </c>
      <c r="BJ72" s="142">
        <f t="shared" si="46"/>
        <v>0</v>
      </c>
      <c r="BK72" s="142">
        <f t="shared" si="46"/>
        <v>0</v>
      </c>
      <c r="BL72" s="142">
        <f t="shared" si="46"/>
        <v>0</v>
      </c>
      <c r="BM72" s="142">
        <f t="shared" si="46"/>
        <v>0</v>
      </c>
      <c r="BN72" s="142">
        <f t="shared" si="46"/>
        <v>0</v>
      </c>
      <c r="BO72" s="142">
        <f t="shared" si="46"/>
        <v>0</v>
      </c>
      <c r="BP72" s="142">
        <f t="shared" si="46"/>
        <v>0</v>
      </c>
      <c r="BQ72" s="142">
        <f t="shared" si="46"/>
        <v>0</v>
      </c>
      <c r="BR72" s="142">
        <f t="shared" si="46"/>
        <v>0</v>
      </c>
      <c r="BS72" s="142">
        <f t="shared" si="46"/>
        <v>0</v>
      </c>
      <c r="BT72" s="142">
        <f t="shared" si="46"/>
        <v>0</v>
      </c>
      <c r="BU72" s="142">
        <f t="shared" si="46"/>
        <v>0</v>
      </c>
      <c r="BV72" s="142">
        <f t="shared" si="46"/>
        <v>0</v>
      </c>
    </row>
    <row r="73" spans="1:74" x14ac:dyDescent="0.25">
      <c r="A73" s="140">
        <v>1</v>
      </c>
      <c r="B73" s="138">
        <v>36800</v>
      </c>
      <c r="C73" s="138">
        <v>36800</v>
      </c>
      <c r="E73" s="139">
        <v>0.9</v>
      </c>
      <c r="F73" s="88" t="s">
        <v>225</v>
      </c>
      <c r="G73" s="88" t="s">
        <v>222</v>
      </c>
      <c r="H73" s="90">
        <f t="shared" si="30"/>
        <v>0</v>
      </c>
      <c r="I73" s="139">
        <v>-0.72</v>
      </c>
      <c r="K73" s="88" t="str">
        <f t="shared" si="31"/>
        <v>west</v>
      </c>
      <c r="L73" s="142">
        <f t="shared" si="32"/>
        <v>0</v>
      </c>
      <c r="M73" s="142">
        <f t="shared" si="32"/>
        <v>0</v>
      </c>
      <c r="N73" s="142">
        <f t="shared" si="32"/>
        <v>0</v>
      </c>
      <c r="O73" s="142">
        <f t="shared" si="32"/>
        <v>0</v>
      </c>
      <c r="P73" s="142">
        <f t="shared" si="32"/>
        <v>0</v>
      </c>
      <c r="Q73" s="142">
        <f t="shared" si="32"/>
        <v>0</v>
      </c>
      <c r="R73" s="142">
        <f t="shared" si="32"/>
        <v>0</v>
      </c>
      <c r="S73" s="142">
        <f t="shared" si="32"/>
        <v>0</v>
      </c>
      <c r="T73" s="142">
        <f t="shared" si="32"/>
        <v>0</v>
      </c>
      <c r="U73" s="142">
        <f t="shared" si="32"/>
        <v>0</v>
      </c>
      <c r="V73" s="142">
        <f t="shared" si="32"/>
        <v>0</v>
      </c>
      <c r="W73" s="142">
        <f t="shared" si="47"/>
        <v>0</v>
      </c>
      <c r="X73" s="142">
        <f t="shared" si="47"/>
        <v>0</v>
      </c>
      <c r="Y73" s="142">
        <f t="shared" si="48"/>
        <v>0</v>
      </c>
      <c r="Z73" s="142">
        <f t="shared" si="48"/>
        <v>0</v>
      </c>
      <c r="AA73" s="142">
        <f t="shared" si="48"/>
        <v>0</v>
      </c>
      <c r="AB73" s="142">
        <f t="shared" si="48"/>
        <v>0</v>
      </c>
      <c r="AC73" s="142">
        <f t="shared" si="48"/>
        <v>0</v>
      </c>
      <c r="AD73" s="142">
        <f t="shared" si="48"/>
        <v>0</v>
      </c>
      <c r="AE73" s="142">
        <f t="shared" si="48"/>
        <v>0</v>
      </c>
      <c r="AF73" s="142">
        <f t="shared" si="48"/>
        <v>0</v>
      </c>
      <c r="AG73" s="142">
        <f t="shared" si="48"/>
        <v>0</v>
      </c>
      <c r="AH73" s="142">
        <f t="shared" si="48"/>
        <v>0</v>
      </c>
      <c r="AI73" s="142">
        <f t="shared" si="48"/>
        <v>0</v>
      </c>
      <c r="AJ73" s="142">
        <f t="shared" si="48"/>
        <v>0</v>
      </c>
      <c r="AK73" s="142">
        <f t="shared" si="48"/>
        <v>0</v>
      </c>
      <c r="AL73" s="142">
        <f>IF($B73&lt;=AL$2,IF($C73&gt;=AL$2,$D73,0),0)</f>
        <v>0</v>
      </c>
      <c r="AM73" s="142">
        <f t="shared" si="46"/>
        <v>0</v>
      </c>
      <c r="AN73" s="142">
        <f t="shared" si="46"/>
        <v>0</v>
      </c>
      <c r="AO73" s="142">
        <f t="shared" si="46"/>
        <v>0</v>
      </c>
      <c r="AP73" s="142">
        <f t="shared" si="46"/>
        <v>0</v>
      </c>
      <c r="AQ73" s="142">
        <f t="shared" si="46"/>
        <v>0</v>
      </c>
      <c r="AR73" s="142">
        <f t="shared" si="46"/>
        <v>0</v>
      </c>
      <c r="AS73" s="142">
        <f t="shared" si="46"/>
        <v>0</v>
      </c>
      <c r="AT73" s="142">
        <f t="shared" si="46"/>
        <v>0</v>
      </c>
      <c r="AU73" s="142">
        <f t="shared" si="46"/>
        <v>0</v>
      </c>
      <c r="AV73" s="142">
        <f t="shared" si="46"/>
        <v>0</v>
      </c>
      <c r="AW73" s="142">
        <f t="shared" si="46"/>
        <v>0</v>
      </c>
      <c r="AX73" s="142">
        <f t="shared" si="46"/>
        <v>0</v>
      </c>
      <c r="AY73" s="142">
        <f t="shared" si="46"/>
        <v>0</v>
      </c>
      <c r="AZ73" s="142">
        <f t="shared" si="46"/>
        <v>0</v>
      </c>
      <c r="BA73" s="142">
        <f t="shared" si="46"/>
        <v>0</v>
      </c>
      <c r="BB73" s="142">
        <f t="shared" si="46"/>
        <v>0</v>
      </c>
      <c r="BC73" s="142">
        <f t="shared" si="46"/>
        <v>0</v>
      </c>
      <c r="BD73" s="142">
        <f t="shared" si="46"/>
        <v>0</v>
      </c>
      <c r="BE73" s="142">
        <f t="shared" si="46"/>
        <v>0</v>
      </c>
      <c r="BF73" s="142">
        <f t="shared" si="46"/>
        <v>0</v>
      </c>
      <c r="BG73" s="142">
        <f t="shared" si="46"/>
        <v>0</v>
      </c>
      <c r="BH73" s="142">
        <f t="shared" si="46"/>
        <v>0</v>
      </c>
      <c r="BI73" s="142">
        <f t="shared" si="46"/>
        <v>0</v>
      </c>
      <c r="BJ73" s="142">
        <f t="shared" si="46"/>
        <v>0</v>
      </c>
      <c r="BK73" s="142">
        <f t="shared" si="46"/>
        <v>0</v>
      </c>
      <c r="BL73" s="142">
        <f t="shared" si="46"/>
        <v>0</v>
      </c>
      <c r="BM73" s="142">
        <f t="shared" si="46"/>
        <v>0</v>
      </c>
      <c r="BN73" s="142">
        <f t="shared" si="46"/>
        <v>0</v>
      </c>
      <c r="BO73" s="142">
        <f t="shared" si="46"/>
        <v>0</v>
      </c>
      <c r="BP73" s="142">
        <f t="shared" si="46"/>
        <v>0</v>
      </c>
      <c r="BQ73" s="142">
        <f t="shared" si="46"/>
        <v>0</v>
      </c>
      <c r="BR73" s="142">
        <f t="shared" si="46"/>
        <v>0</v>
      </c>
      <c r="BS73" s="142">
        <f t="shared" si="46"/>
        <v>0</v>
      </c>
      <c r="BT73" s="142">
        <f t="shared" si="46"/>
        <v>0</v>
      </c>
      <c r="BU73" s="142">
        <f t="shared" si="46"/>
        <v>0</v>
      </c>
      <c r="BV73" s="142">
        <f t="shared" si="46"/>
        <v>0</v>
      </c>
    </row>
    <row r="74" spans="1:74" x14ac:dyDescent="0.25">
      <c r="A74" s="140">
        <v>1</v>
      </c>
      <c r="B74" s="138">
        <v>36800</v>
      </c>
      <c r="C74" s="138">
        <v>36800</v>
      </c>
      <c r="E74" s="139">
        <v>0.88</v>
      </c>
      <c r="F74" s="88" t="s">
        <v>225</v>
      </c>
      <c r="G74" s="88" t="s">
        <v>222</v>
      </c>
      <c r="H74" s="90">
        <f t="shared" si="30"/>
        <v>0</v>
      </c>
      <c r="I74" s="139">
        <v>-0.72</v>
      </c>
      <c r="K74" s="88" t="str">
        <f>IF(I74=1,0,G74)</f>
        <v>west</v>
      </c>
      <c r="L74" s="142">
        <f t="shared" si="32"/>
        <v>0</v>
      </c>
      <c r="M74" s="142">
        <f t="shared" si="32"/>
        <v>0</v>
      </c>
      <c r="N74" s="142">
        <f t="shared" si="32"/>
        <v>0</v>
      </c>
      <c r="O74" s="142">
        <f t="shared" si="32"/>
        <v>0</v>
      </c>
      <c r="P74" s="142">
        <f t="shared" si="32"/>
        <v>0</v>
      </c>
      <c r="Q74" s="142">
        <f t="shared" si="32"/>
        <v>0</v>
      </c>
      <c r="R74" s="142">
        <f t="shared" si="32"/>
        <v>0</v>
      </c>
      <c r="S74" s="142">
        <f t="shared" si="32"/>
        <v>0</v>
      </c>
      <c r="T74" s="142">
        <f t="shared" si="32"/>
        <v>0</v>
      </c>
      <c r="U74" s="142">
        <f t="shared" si="32"/>
        <v>0</v>
      </c>
      <c r="V74" s="142">
        <f t="shared" si="32"/>
        <v>0</v>
      </c>
      <c r="W74" s="142">
        <f t="shared" si="47"/>
        <v>0</v>
      </c>
      <c r="X74" s="142">
        <f t="shared" si="47"/>
        <v>0</v>
      </c>
      <c r="Y74" s="142">
        <f t="shared" si="48"/>
        <v>0</v>
      </c>
      <c r="Z74" s="142">
        <f t="shared" si="48"/>
        <v>0</v>
      </c>
      <c r="AA74" s="142">
        <f t="shared" si="48"/>
        <v>0</v>
      </c>
      <c r="AB74" s="142">
        <f t="shared" si="48"/>
        <v>0</v>
      </c>
      <c r="AC74" s="142">
        <f t="shared" si="48"/>
        <v>0</v>
      </c>
      <c r="AD74" s="142">
        <f t="shared" si="48"/>
        <v>0</v>
      </c>
      <c r="AE74" s="142">
        <f t="shared" si="48"/>
        <v>0</v>
      </c>
      <c r="AF74" s="142">
        <f t="shared" si="48"/>
        <v>0</v>
      </c>
      <c r="AG74" s="142">
        <f t="shared" si="48"/>
        <v>0</v>
      </c>
      <c r="AH74" s="142">
        <f t="shared" si="48"/>
        <v>0</v>
      </c>
      <c r="AI74" s="142">
        <f t="shared" si="48"/>
        <v>0</v>
      </c>
      <c r="AJ74" s="142">
        <f t="shared" si="48"/>
        <v>0</v>
      </c>
      <c r="AK74" s="142">
        <f t="shared" si="48"/>
        <v>0</v>
      </c>
      <c r="AL74" s="142">
        <f>IF($B74&lt;=AL$2,IF($C74&gt;=AL$2,$D74,0),0)</f>
        <v>0</v>
      </c>
      <c r="AM74" s="142">
        <f t="shared" ref="AM74:BV74" si="49">IF($B74&lt;=AM$2,IF($C74&gt;=AM$2,$D74,0),0)</f>
        <v>0</v>
      </c>
      <c r="AN74" s="142">
        <f t="shared" si="49"/>
        <v>0</v>
      </c>
      <c r="AO74" s="142">
        <f t="shared" si="49"/>
        <v>0</v>
      </c>
      <c r="AP74" s="142">
        <f t="shared" si="49"/>
        <v>0</v>
      </c>
      <c r="AQ74" s="142">
        <f t="shared" si="49"/>
        <v>0</v>
      </c>
      <c r="AR74" s="142">
        <f t="shared" si="49"/>
        <v>0</v>
      </c>
      <c r="AS74" s="142">
        <f t="shared" si="49"/>
        <v>0</v>
      </c>
      <c r="AT74" s="142">
        <f t="shared" si="49"/>
        <v>0</v>
      </c>
      <c r="AU74" s="142">
        <f t="shared" si="49"/>
        <v>0</v>
      </c>
      <c r="AV74" s="142">
        <f t="shared" si="49"/>
        <v>0</v>
      </c>
      <c r="AW74" s="142">
        <f t="shared" si="49"/>
        <v>0</v>
      </c>
      <c r="AX74" s="142">
        <f t="shared" si="49"/>
        <v>0</v>
      </c>
      <c r="AY74" s="142">
        <f t="shared" si="49"/>
        <v>0</v>
      </c>
      <c r="AZ74" s="142">
        <f t="shared" si="49"/>
        <v>0</v>
      </c>
      <c r="BA74" s="142">
        <f t="shared" si="49"/>
        <v>0</v>
      </c>
      <c r="BB74" s="142">
        <f t="shared" si="49"/>
        <v>0</v>
      </c>
      <c r="BC74" s="142">
        <f t="shared" si="49"/>
        <v>0</v>
      </c>
      <c r="BD74" s="142">
        <f t="shared" si="49"/>
        <v>0</v>
      </c>
      <c r="BE74" s="142">
        <f t="shared" si="49"/>
        <v>0</v>
      </c>
      <c r="BF74" s="142">
        <f t="shared" si="49"/>
        <v>0</v>
      </c>
      <c r="BG74" s="142">
        <f t="shared" si="49"/>
        <v>0</v>
      </c>
      <c r="BH74" s="142">
        <f t="shared" si="49"/>
        <v>0</v>
      </c>
      <c r="BI74" s="142">
        <f t="shared" si="49"/>
        <v>0</v>
      </c>
      <c r="BJ74" s="142">
        <f t="shared" si="49"/>
        <v>0</v>
      </c>
      <c r="BK74" s="142">
        <f t="shared" si="49"/>
        <v>0</v>
      </c>
      <c r="BL74" s="142">
        <f t="shared" si="49"/>
        <v>0</v>
      </c>
      <c r="BM74" s="142">
        <f t="shared" si="49"/>
        <v>0</v>
      </c>
      <c r="BN74" s="142">
        <f t="shared" si="49"/>
        <v>0</v>
      </c>
      <c r="BO74" s="142">
        <f t="shared" si="49"/>
        <v>0</v>
      </c>
      <c r="BP74" s="142">
        <f t="shared" si="49"/>
        <v>0</v>
      </c>
      <c r="BQ74" s="142">
        <f t="shared" si="49"/>
        <v>0</v>
      </c>
      <c r="BR74" s="142">
        <f t="shared" si="49"/>
        <v>0</v>
      </c>
      <c r="BS74" s="142">
        <f t="shared" si="49"/>
        <v>0</v>
      </c>
      <c r="BT74" s="142">
        <f t="shared" si="49"/>
        <v>0</v>
      </c>
      <c r="BU74" s="142">
        <f t="shared" si="49"/>
        <v>0</v>
      </c>
      <c r="BV74" s="142">
        <f t="shared" si="49"/>
        <v>0</v>
      </c>
    </row>
    <row r="75" spans="1:74" x14ac:dyDescent="0.25">
      <c r="A75" s="140">
        <v>1</v>
      </c>
      <c r="B75" s="138">
        <v>36800</v>
      </c>
      <c r="C75" s="138">
        <v>36800</v>
      </c>
      <c r="E75" s="139">
        <v>-0.94499999999999995</v>
      </c>
      <c r="F75" s="88" t="s">
        <v>231</v>
      </c>
      <c r="G75" s="88" t="s">
        <v>222</v>
      </c>
      <c r="H75" s="90">
        <f>((I75-E76)*SUM(L75:AV75)*10000)</f>
        <v>0</v>
      </c>
      <c r="I75" s="139">
        <v>0.16750000000000001</v>
      </c>
      <c r="K75" s="88" t="str">
        <f t="shared" si="31"/>
        <v>west</v>
      </c>
      <c r="L75" s="142">
        <f t="shared" si="32"/>
        <v>0</v>
      </c>
      <c r="M75" s="142">
        <f t="shared" si="32"/>
        <v>0</v>
      </c>
      <c r="N75" s="142">
        <f t="shared" si="32"/>
        <v>0</v>
      </c>
      <c r="O75" s="142">
        <f t="shared" si="32"/>
        <v>0</v>
      </c>
      <c r="P75" s="142">
        <f t="shared" si="32"/>
        <v>0</v>
      </c>
      <c r="Q75" s="142">
        <f t="shared" si="32"/>
        <v>0</v>
      </c>
      <c r="R75" s="142">
        <f t="shared" si="32"/>
        <v>0</v>
      </c>
      <c r="S75" s="142">
        <f t="shared" si="32"/>
        <v>0</v>
      </c>
      <c r="T75" s="142">
        <f t="shared" si="32"/>
        <v>0</v>
      </c>
      <c r="U75" s="142">
        <f t="shared" si="32"/>
        <v>0</v>
      </c>
      <c r="V75" s="142">
        <f t="shared" si="32"/>
        <v>0</v>
      </c>
      <c r="W75" s="142">
        <f t="shared" si="32"/>
        <v>0</v>
      </c>
      <c r="X75" s="142">
        <f t="shared" ref="X75:BV77" si="50">IF($B75&lt;=X$2,IF($C75&gt;=X$2,$D75,0),0)</f>
        <v>0</v>
      </c>
      <c r="Y75" s="142">
        <f t="shared" si="50"/>
        <v>0</v>
      </c>
      <c r="Z75" s="142">
        <f t="shared" si="50"/>
        <v>0</v>
      </c>
      <c r="AA75" s="142">
        <f t="shared" si="50"/>
        <v>0</v>
      </c>
      <c r="AB75" s="142">
        <f t="shared" si="50"/>
        <v>0</v>
      </c>
      <c r="AC75" s="142">
        <f t="shared" si="50"/>
        <v>0</v>
      </c>
      <c r="AD75" s="142">
        <f t="shared" si="50"/>
        <v>0</v>
      </c>
      <c r="AE75" s="142">
        <f t="shared" si="50"/>
        <v>0</v>
      </c>
      <c r="AF75" s="142">
        <f t="shared" si="50"/>
        <v>0</v>
      </c>
      <c r="AG75" s="142">
        <f t="shared" si="50"/>
        <v>0</v>
      </c>
      <c r="AH75" s="142">
        <f t="shared" si="50"/>
        <v>0</v>
      </c>
      <c r="AI75" s="142">
        <f t="shared" si="50"/>
        <v>0</v>
      </c>
      <c r="AJ75" s="142">
        <f t="shared" si="50"/>
        <v>0</v>
      </c>
      <c r="AK75" s="142">
        <f t="shared" si="50"/>
        <v>0</v>
      </c>
      <c r="AL75" s="142">
        <f t="shared" si="50"/>
        <v>0</v>
      </c>
      <c r="AM75" s="142">
        <f t="shared" si="50"/>
        <v>0</v>
      </c>
      <c r="AN75" s="142">
        <f t="shared" si="50"/>
        <v>0</v>
      </c>
      <c r="AO75" s="142">
        <f t="shared" si="50"/>
        <v>0</v>
      </c>
      <c r="AP75" s="142">
        <f t="shared" si="50"/>
        <v>0</v>
      </c>
      <c r="AQ75" s="142">
        <f t="shared" si="50"/>
        <v>0</v>
      </c>
      <c r="AR75" s="142">
        <f t="shared" si="50"/>
        <v>0</v>
      </c>
      <c r="AS75" s="142">
        <f t="shared" si="50"/>
        <v>0</v>
      </c>
      <c r="AT75" s="142">
        <f t="shared" si="50"/>
        <v>0</v>
      </c>
      <c r="AU75" s="142">
        <f t="shared" si="50"/>
        <v>0</v>
      </c>
      <c r="AV75" s="142">
        <f t="shared" si="50"/>
        <v>0</v>
      </c>
      <c r="AW75" s="142">
        <f t="shared" si="50"/>
        <v>0</v>
      </c>
      <c r="AX75" s="142">
        <f t="shared" si="50"/>
        <v>0</v>
      </c>
      <c r="AY75" s="142">
        <f t="shared" si="50"/>
        <v>0</v>
      </c>
      <c r="AZ75" s="142">
        <f t="shared" si="50"/>
        <v>0</v>
      </c>
      <c r="BA75" s="142">
        <f t="shared" si="50"/>
        <v>0</v>
      </c>
      <c r="BB75" s="142">
        <f t="shared" si="50"/>
        <v>0</v>
      </c>
      <c r="BC75" s="142">
        <f t="shared" si="50"/>
        <v>0</v>
      </c>
      <c r="BD75" s="142">
        <f t="shared" si="50"/>
        <v>0</v>
      </c>
      <c r="BE75" s="142">
        <f t="shared" si="50"/>
        <v>0</v>
      </c>
      <c r="BF75" s="142">
        <f t="shared" si="50"/>
        <v>0</v>
      </c>
      <c r="BG75" s="142">
        <f t="shared" si="50"/>
        <v>0</v>
      </c>
      <c r="BH75" s="142">
        <f t="shared" si="50"/>
        <v>0</v>
      </c>
      <c r="BI75" s="142">
        <f t="shared" si="50"/>
        <v>0</v>
      </c>
      <c r="BJ75" s="142">
        <f t="shared" si="50"/>
        <v>0</v>
      </c>
      <c r="BK75" s="142">
        <f t="shared" si="50"/>
        <v>0</v>
      </c>
      <c r="BL75" s="142">
        <f t="shared" si="50"/>
        <v>0</v>
      </c>
      <c r="BM75" s="142">
        <f t="shared" si="50"/>
        <v>0</v>
      </c>
      <c r="BN75" s="142">
        <f t="shared" si="50"/>
        <v>0</v>
      </c>
      <c r="BO75" s="142">
        <f t="shared" si="50"/>
        <v>0</v>
      </c>
      <c r="BP75" s="142">
        <f t="shared" si="50"/>
        <v>0</v>
      </c>
      <c r="BQ75" s="142">
        <f t="shared" si="50"/>
        <v>0</v>
      </c>
      <c r="BR75" s="142">
        <f t="shared" si="50"/>
        <v>0</v>
      </c>
      <c r="BS75" s="142">
        <f t="shared" si="50"/>
        <v>0</v>
      </c>
      <c r="BT75" s="142">
        <f t="shared" si="50"/>
        <v>0</v>
      </c>
      <c r="BU75" s="142">
        <f t="shared" si="50"/>
        <v>0</v>
      </c>
      <c r="BV75" s="142">
        <f t="shared" si="50"/>
        <v>0</v>
      </c>
    </row>
    <row r="76" spans="1:74" x14ac:dyDescent="0.25">
      <c r="B76" s="138">
        <v>36800</v>
      </c>
      <c r="C76" s="138">
        <v>36800</v>
      </c>
      <c r="E76" s="139">
        <v>0.82</v>
      </c>
      <c r="F76" s="88" t="s">
        <v>225</v>
      </c>
      <c r="G76" s="88" t="s">
        <v>222</v>
      </c>
      <c r="H76" s="90">
        <f>((I76-E77)*SUM(L76:AV76)*10000)</f>
        <v>0</v>
      </c>
      <c r="I76" s="139">
        <v>-0.72</v>
      </c>
      <c r="K76" s="88" t="str">
        <f t="shared" si="31"/>
        <v>west</v>
      </c>
      <c r="L76" s="142">
        <f t="shared" ref="L76:V76" si="51">IF($B76&lt;=L$2,IF($C76&gt;=L$2,$D76,0),0)</f>
        <v>0</v>
      </c>
      <c r="M76" s="142">
        <f t="shared" si="51"/>
        <v>0</v>
      </c>
      <c r="N76" s="142">
        <f t="shared" si="51"/>
        <v>0</v>
      </c>
      <c r="O76" s="142">
        <f t="shared" si="51"/>
        <v>0</v>
      </c>
      <c r="P76" s="142">
        <f t="shared" si="51"/>
        <v>0</v>
      </c>
      <c r="Q76" s="142">
        <f t="shared" si="51"/>
        <v>0</v>
      </c>
      <c r="R76" s="142">
        <f t="shared" si="51"/>
        <v>0</v>
      </c>
      <c r="S76" s="142">
        <f t="shared" si="51"/>
        <v>0</v>
      </c>
      <c r="T76" s="142">
        <f t="shared" si="51"/>
        <v>0</v>
      </c>
      <c r="U76" s="142">
        <f t="shared" si="51"/>
        <v>0</v>
      </c>
      <c r="V76" s="142">
        <f t="shared" si="51"/>
        <v>0</v>
      </c>
      <c r="W76" s="142">
        <f>IF($B76&lt;=W$2,IF($C76&gt;=W$2,$D76,0),0)</f>
        <v>0</v>
      </c>
      <c r="X76" s="142">
        <f>IF($B76&lt;=X$2,IF($C76&gt;=X$2,$D76,0),0)</f>
        <v>0</v>
      </c>
      <c r="Y76" s="142">
        <f t="shared" si="48"/>
        <v>0</v>
      </c>
      <c r="Z76" s="142">
        <f t="shared" si="48"/>
        <v>0</v>
      </c>
      <c r="AA76" s="142">
        <f t="shared" si="48"/>
        <v>0</v>
      </c>
      <c r="AB76" s="142">
        <f t="shared" si="48"/>
        <v>0</v>
      </c>
      <c r="AC76" s="142">
        <f t="shared" si="48"/>
        <v>0</v>
      </c>
      <c r="AD76" s="142">
        <f t="shared" si="48"/>
        <v>0</v>
      </c>
      <c r="AE76" s="142">
        <f t="shared" si="48"/>
        <v>0</v>
      </c>
      <c r="AF76" s="142">
        <f t="shared" si="48"/>
        <v>0</v>
      </c>
      <c r="AG76" s="142">
        <f t="shared" si="48"/>
        <v>0</v>
      </c>
      <c r="AH76" s="142">
        <f t="shared" si="48"/>
        <v>0</v>
      </c>
      <c r="AI76" s="142">
        <f t="shared" si="48"/>
        <v>0</v>
      </c>
      <c r="AJ76" s="142">
        <f t="shared" si="48"/>
        <v>0</v>
      </c>
      <c r="AK76" s="142">
        <f t="shared" si="48"/>
        <v>0</v>
      </c>
      <c r="AL76" s="142">
        <f t="shared" si="48"/>
        <v>0</v>
      </c>
      <c r="AM76" s="142">
        <f t="shared" si="46"/>
        <v>0</v>
      </c>
      <c r="AN76" s="142">
        <f t="shared" si="46"/>
        <v>0</v>
      </c>
      <c r="AO76" s="142">
        <f t="shared" si="46"/>
        <v>0</v>
      </c>
      <c r="AP76" s="142">
        <f t="shared" si="46"/>
        <v>0</v>
      </c>
      <c r="AQ76" s="142">
        <f t="shared" si="46"/>
        <v>0</v>
      </c>
      <c r="AR76" s="142">
        <f t="shared" si="46"/>
        <v>0</v>
      </c>
      <c r="AS76" s="142">
        <f t="shared" si="46"/>
        <v>0</v>
      </c>
      <c r="AT76" s="142">
        <f t="shared" si="46"/>
        <v>0</v>
      </c>
      <c r="AU76" s="142">
        <f t="shared" si="46"/>
        <v>0</v>
      </c>
      <c r="AV76" s="142">
        <f t="shared" si="46"/>
        <v>0</v>
      </c>
      <c r="AW76" s="142">
        <f t="shared" si="46"/>
        <v>0</v>
      </c>
      <c r="AX76" s="142">
        <f t="shared" si="46"/>
        <v>0</v>
      </c>
      <c r="AY76" s="142">
        <f t="shared" si="46"/>
        <v>0</v>
      </c>
      <c r="AZ76" s="142">
        <f t="shared" si="46"/>
        <v>0</v>
      </c>
      <c r="BA76" s="142">
        <f t="shared" si="46"/>
        <v>0</v>
      </c>
      <c r="BB76" s="142">
        <f t="shared" si="46"/>
        <v>0</v>
      </c>
      <c r="BC76" s="142">
        <f t="shared" si="46"/>
        <v>0</v>
      </c>
      <c r="BD76" s="142">
        <f t="shared" si="46"/>
        <v>0</v>
      </c>
      <c r="BE76" s="142">
        <f t="shared" si="46"/>
        <v>0</v>
      </c>
      <c r="BF76" s="142">
        <f t="shared" si="46"/>
        <v>0</v>
      </c>
      <c r="BG76" s="142">
        <f t="shared" si="46"/>
        <v>0</v>
      </c>
      <c r="BH76" s="142">
        <f t="shared" si="46"/>
        <v>0</v>
      </c>
      <c r="BI76" s="142">
        <f t="shared" si="46"/>
        <v>0</v>
      </c>
      <c r="BJ76" s="142">
        <f t="shared" si="46"/>
        <v>0</v>
      </c>
      <c r="BK76" s="142">
        <f t="shared" si="46"/>
        <v>0</v>
      </c>
      <c r="BL76" s="142">
        <f t="shared" si="46"/>
        <v>0</v>
      </c>
      <c r="BM76" s="142">
        <f t="shared" si="46"/>
        <v>0</v>
      </c>
      <c r="BN76" s="142">
        <f t="shared" si="46"/>
        <v>0</v>
      </c>
      <c r="BO76" s="142">
        <f t="shared" si="46"/>
        <v>0</v>
      </c>
      <c r="BP76" s="142">
        <f t="shared" si="46"/>
        <v>0</v>
      </c>
      <c r="BQ76" s="142">
        <f t="shared" si="46"/>
        <v>0</v>
      </c>
      <c r="BR76" s="142">
        <f t="shared" si="46"/>
        <v>0</v>
      </c>
      <c r="BS76" s="142">
        <f t="shared" si="46"/>
        <v>0</v>
      </c>
      <c r="BT76" s="142">
        <f t="shared" si="46"/>
        <v>0</v>
      </c>
      <c r="BU76" s="142">
        <f t="shared" si="46"/>
        <v>0</v>
      </c>
      <c r="BV76" s="142">
        <f t="shared" si="46"/>
        <v>0</v>
      </c>
    </row>
    <row r="77" spans="1:74" x14ac:dyDescent="0.25">
      <c r="B77" s="138">
        <v>36831</v>
      </c>
      <c r="C77" s="138">
        <v>36951</v>
      </c>
      <c r="E77" s="139">
        <v>-0.42499999999999999</v>
      </c>
      <c r="F77" s="88" t="s">
        <v>231</v>
      </c>
      <c r="G77" s="88" t="s">
        <v>222</v>
      </c>
      <c r="H77" s="90">
        <f>((I77-E78)*SUM(L77:AV77)*10000)</f>
        <v>0</v>
      </c>
      <c r="I77" s="139">
        <v>0.16750000000000001</v>
      </c>
      <c r="K77" s="88" t="str">
        <f t="shared" si="31"/>
        <v>west</v>
      </c>
      <c r="L77" s="142">
        <f t="shared" si="32"/>
        <v>0</v>
      </c>
      <c r="M77" s="142">
        <f t="shared" si="32"/>
        <v>0</v>
      </c>
      <c r="N77" s="142">
        <f t="shared" si="32"/>
        <v>0</v>
      </c>
      <c r="O77" s="142">
        <f t="shared" si="32"/>
        <v>0</v>
      </c>
      <c r="P77" s="142">
        <f t="shared" si="32"/>
        <v>0</v>
      </c>
      <c r="Q77" s="142">
        <f t="shared" si="32"/>
        <v>0</v>
      </c>
      <c r="R77" s="142">
        <f t="shared" si="32"/>
        <v>0</v>
      </c>
      <c r="S77" s="142">
        <f t="shared" si="32"/>
        <v>0</v>
      </c>
      <c r="T77" s="142">
        <f t="shared" si="32"/>
        <v>0</v>
      </c>
      <c r="U77" s="142">
        <f t="shared" si="32"/>
        <v>0</v>
      </c>
      <c r="V77" s="142">
        <f t="shared" si="32"/>
        <v>0</v>
      </c>
      <c r="W77" s="142">
        <f t="shared" si="32"/>
        <v>0</v>
      </c>
      <c r="X77" s="142">
        <f t="shared" si="50"/>
        <v>0</v>
      </c>
      <c r="Y77" s="142">
        <f t="shared" si="50"/>
        <v>0</v>
      </c>
      <c r="Z77" s="142">
        <f t="shared" si="50"/>
        <v>0</v>
      </c>
      <c r="AA77" s="142">
        <f t="shared" si="50"/>
        <v>0</v>
      </c>
      <c r="AB77" s="142">
        <f t="shared" si="50"/>
        <v>0</v>
      </c>
      <c r="AC77" s="142">
        <f t="shared" si="50"/>
        <v>0</v>
      </c>
      <c r="AD77" s="142">
        <f t="shared" si="50"/>
        <v>0</v>
      </c>
      <c r="AE77" s="142">
        <f t="shared" si="50"/>
        <v>0</v>
      </c>
      <c r="AF77" s="142">
        <f t="shared" si="50"/>
        <v>0</v>
      </c>
      <c r="AG77" s="142">
        <f t="shared" si="50"/>
        <v>0</v>
      </c>
      <c r="AH77" s="142">
        <f t="shared" si="50"/>
        <v>0</v>
      </c>
      <c r="AI77" s="142">
        <f t="shared" si="50"/>
        <v>0</v>
      </c>
      <c r="AJ77" s="142">
        <f t="shared" si="50"/>
        <v>0</v>
      </c>
      <c r="AK77" s="142">
        <f t="shared" si="50"/>
        <v>0</v>
      </c>
      <c r="AL77" s="142">
        <f t="shared" si="50"/>
        <v>0</v>
      </c>
      <c r="AM77" s="142">
        <f t="shared" si="50"/>
        <v>0</v>
      </c>
      <c r="AN77" s="142">
        <f t="shared" si="50"/>
        <v>0</v>
      </c>
      <c r="AO77" s="142">
        <f t="shared" si="50"/>
        <v>0</v>
      </c>
      <c r="AP77" s="142">
        <f t="shared" si="50"/>
        <v>0</v>
      </c>
      <c r="AQ77" s="142">
        <f t="shared" si="50"/>
        <v>0</v>
      </c>
      <c r="AR77" s="142">
        <f t="shared" si="50"/>
        <v>0</v>
      </c>
      <c r="AS77" s="142">
        <f t="shared" si="50"/>
        <v>0</v>
      </c>
      <c r="AT77" s="142">
        <f t="shared" si="50"/>
        <v>0</v>
      </c>
      <c r="AU77" s="142">
        <f t="shared" si="50"/>
        <v>0</v>
      </c>
      <c r="AV77" s="142">
        <f t="shared" si="50"/>
        <v>0</v>
      </c>
      <c r="AW77" s="142">
        <f t="shared" si="50"/>
        <v>0</v>
      </c>
      <c r="AX77" s="142">
        <f t="shared" si="50"/>
        <v>0</v>
      </c>
      <c r="AY77" s="142">
        <f t="shared" si="50"/>
        <v>0</v>
      </c>
      <c r="AZ77" s="142">
        <f t="shared" si="50"/>
        <v>0</v>
      </c>
      <c r="BA77" s="142">
        <f t="shared" si="50"/>
        <v>0</v>
      </c>
      <c r="BB77" s="142">
        <f t="shared" si="50"/>
        <v>0</v>
      </c>
      <c r="BC77" s="142">
        <f t="shared" si="50"/>
        <v>0</v>
      </c>
      <c r="BD77" s="142">
        <f t="shared" si="50"/>
        <v>0</v>
      </c>
      <c r="BE77" s="142">
        <f t="shared" si="50"/>
        <v>0</v>
      </c>
      <c r="BF77" s="142">
        <f t="shared" si="50"/>
        <v>0</v>
      </c>
      <c r="BG77" s="142">
        <f t="shared" si="50"/>
        <v>0</v>
      </c>
      <c r="BH77" s="142">
        <f t="shared" si="50"/>
        <v>0</v>
      </c>
      <c r="BI77" s="142">
        <f t="shared" si="50"/>
        <v>0</v>
      </c>
      <c r="BJ77" s="142">
        <f t="shared" si="50"/>
        <v>0</v>
      </c>
      <c r="BK77" s="142">
        <f t="shared" si="50"/>
        <v>0</v>
      </c>
      <c r="BL77" s="142">
        <f t="shared" si="50"/>
        <v>0</v>
      </c>
      <c r="BM77" s="142">
        <f t="shared" si="50"/>
        <v>0</v>
      </c>
      <c r="BN77" s="142">
        <f t="shared" si="50"/>
        <v>0</v>
      </c>
      <c r="BO77" s="142">
        <f t="shared" si="50"/>
        <v>0</v>
      </c>
      <c r="BP77" s="142">
        <f t="shared" si="50"/>
        <v>0</v>
      </c>
      <c r="BQ77" s="142">
        <f t="shared" si="50"/>
        <v>0</v>
      </c>
      <c r="BR77" s="142">
        <f t="shared" si="50"/>
        <v>0</v>
      </c>
      <c r="BS77" s="142">
        <f t="shared" si="50"/>
        <v>0</v>
      </c>
      <c r="BT77" s="142">
        <f t="shared" si="50"/>
        <v>0</v>
      </c>
      <c r="BU77" s="142">
        <f t="shared" si="50"/>
        <v>0</v>
      </c>
      <c r="BV77" s="142">
        <f t="shared" si="50"/>
        <v>0</v>
      </c>
    </row>
    <row r="78" spans="1:74" x14ac:dyDescent="0.25">
      <c r="B78" s="138">
        <v>36831</v>
      </c>
      <c r="C78" s="138">
        <v>36951</v>
      </c>
      <c r="E78" s="139">
        <v>-0.43</v>
      </c>
      <c r="F78" s="88" t="s">
        <v>231</v>
      </c>
      <c r="G78" s="88" t="s">
        <v>222</v>
      </c>
      <c r="H78" s="90">
        <f t="shared" ref="H78:H113" si="52">((I78-E78)*SUM(L78:AV78)*10000)</f>
        <v>0</v>
      </c>
      <c r="I78" s="139">
        <v>0.59</v>
      </c>
      <c r="K78" s="88" t="str">
        <f t="shared" si="31"/>
        <v>west</v>
      </c>
      <c r="L78" s="142">
        <f t="shared" si="32"/>
        <v>0</v>
      </c>
      <c r="M78" s="142">
        <f t="shared" si="32"/>
        <v>0</v>
      </c>
      <c r="N78" s="142">
        <f t="shared" si="32"/>
        <v>0</v>
      </c>
      <c r="O78" s="142">
        <f t="shared" si="32"/>
        <v>0</v>
      </c>
      <c r="P78" s="142">
        <f t="shared" si="32"/>
        <v>0</v>
      </c>
      <c r="Q78" s="142">
        <f t="shared" si="32"/>
        <v>0</v>
      </c>
      <c r="R78" s="142">
        <f t="shared" si="32"/>
        <v>0</v>
      </c>
      <c r="S78" s="142">
        <f t="shared" si="32"/>
        <v>0</v>
      </c>
      <c r="T78" s="142">
        <f t="shared" si="32"/>
        <v>0</v>
      </c>
      <c r="U78" s="142">
        <f t="shared" si="32"/>
        <v>0</v>
      </c>
      <c r="V78" s="142">
        <f t="shared" ref="L78:W81" si="53">IF($B78&lt;=V$2,IF($C78&gt;=V$2,$D78,0),0)</f>
        <v>0</v>
      </c>
      <c r="W78" s="142">
        <f t="shared" si="53"/>
        <v>0</v>
      </c>
      <c r="X78" s="142">
        <f t="shared" ref="X78:BV78" si="54">IF($B78&lt;=X$2,IF($C78&gt;=X$2,$D78,0),0)</f>
        <v>0</v>
      </c>
      <c r="Y78" s="142">
        <f t="shared" si="54"/>
        <v>0</v>
      </c>
      <c r="Z78" s="142">
        <f t="shared" si="54"/>
        <v>0</v>
      </c>
      <c r="AA78" s="142">
        <f t="shared" si="54"/>
        <v>0</v>
      </c>
      <c r="AB78" s="142">
        <f t="shared" si="54"/>
        <v>0</v>
      </c>
      <c r="AC78" s="142">
        <f t="shared" si="54"/>
        <v>0</v>
      </c>
      <c r="AD78" s="142">
        <f t="shared" si="54"/>
        <v>0</v>
      </c>
      <c r="AE78" s="142">
        <f t="shared" si="54"/>
        <v>0</v>
      </c>
      <c r="AF78" s="142">
        <f t="shared" si="54"/>
        <v>0</v>
      </c>
      <c r="AG78" s="142">
        <f t="shared" si="54"/>
        <v>0</v>
      </c>
      <c r="AH78" s="142">
        <f t="shared" si="54"/>
        <v>0</v>
      </c>
      <c r="AI78" s="142">
        <f t="shared" si="54"/>
        <v>0</v>
      </c>
      <c r="AJ78" s="142">
        <f t="shared" si="54"/>
        <v>0</v>
      </c>
      <c r="AK78" s="142">
        <f t="shared" si="54"/>
        <v>0</v>
      </c>
      <c r="AL78" s="142">
        <f t="shared" si="54"/>
        <v>0</v>
      </c>
      <c r="AM78" s="142">
        <f t="shared" si="54"/>
        <v>0</v>
      </c>
      <c r="AN78" s="142">
        <f t="shared" si="54"/>
        <v>0</v>
      </c>
      <c r="AO78" s="142">
        <f t="shared" si="54"/>
        <v>0</v>
      </c>
      <c r="AP78" s="142">
        <f t="shared" si="54"/>
        <v>0</v>
      </c>
      <c r="AQ78" s="142">
        <f t="shared" si="54"/>
        <v>0</v>
      </c>
      <c r="AR78" s="142">
        <f t="shared" si="54"/>
        <v>0</v>
      </c>
      <c r="AS78" s="142">
        <f t="shared" si="54"/>
        <v>0</v>
      </c>
      <c r="AT78" s="142">
        <f t="shared" si="54"/>
        <v>0</v>
      </c>
      <c r="AU78" s="142">
        <f t="shared" si="54"/>
        <v>0</v>
      </c>
      <c r="AV78" s="142">
        <f t="shared" si="54"/>
        <v>0</v>
      </c>
      <c r="AW78" s="142">
        <f t="shared" si="54"/>
        <v>0</v>
      </c>
      <c r="AX78" s="142">
        <f t="shared" si="54"/>
        <v>0</v>
      </c>
      <c r="AY78" s="142">
        <f t="shared" si="54"/>
        <v>0</v>
      </c>
      <c r="AZ78" s="142">
        <f t="shared" si="54"/>
        <v>0</v>
      </c>
      <c r="BA78" s="142">
        <f t="shared" si="54"/>
        <v>0</v>
      </c>
      <c r="BB78" s="142">
        <f t="shared" si="54"/>
        <v>0</v>
      </c>
      <c r="BC78" s="142">
        <f t="shared" si="54"/>
        <v>0</v>
      </c>
      <c r="BD78" s="142">
        <f t="shared" si="54"/>
        <v>0</v>
      </c>
      <c r="BE78" s="142">
        <f t="shared" si="54"/>
        <v>0</v>
      </c>
      <c r="BF78" s="142">
        <f t="shared" si="54"/>
        <v>0</v>
      </c>
      <c r="BG78" s="142">
        <f t="shared" si="54"/>
        <v>0</v>
      </c>
      <c r="BH78" s="142">
        <f t="shared" si="54"/>
        <v>0</v>
      </c>
      <c r="BI78" s="142">
        <f t="shared" si="54"/>
        <v>0</v>
      </c>
      <c r="BJ78" s="142">
        <f t="shared" si="54"/>
        <v>0</v>
      </c>
      <c r="BK78" s="142">
        <f t="shared" si="54"/>
        <v>0</v>
      </c>
      <c r="BL78" s="142">
        <f t="shared" si="54"/>
        <v>0</v>
      </c>
      <c r="BM78" s="142">
        <f t="shared" si="54"/>
        <v>0</v>
      </c>
      <c r="BN78" s="142">
        <f t="shared" si="54"/>
        <v>0</v>
      </c>
      <c r="BO78" s="142">
        <f t="shared" si="54"/>
        <v>0</v>
      </c>
      <c r="BP78" s="142">
        <f t="shared" si="54"/>
        <v>0</v>
      </c>
      <c r="BQ78" s="142">
        <f t="shared" si="54"/>
        <v>0</v>
      </c>
      <c r="BR78" s="142">
        <f t="shared" si="54"/>
        <v>0</v>
      </c>
      <c r="BS78" s="142">
        <f t="shared" si="54"/>
        <v>0</v>
      </c>
      <c r="BT78" s="142">
        <f t="shared" si="54"/>
        <v>0</v>
      </c>
      <c r="BU78" s="142">
        <f t="shared" si="54"/>
        <v>0</v>
      </c>
      <c r="BV78" s="142">
        <f t="shared" si="54"/>
        <v>0</v>
      </c>
    </row>
    <row r="79" spans="1:74" x14ac:dyDescent="0.25">
      <c r="B79" s="138">
        <v>36800</v>
      </c>
      <c r="C79" s="138">
        <v>36800</v>
      </c>
      <c r="E79" s="139">
        <v>0.72</v>
      </c>
      <c r="F79" s="88" t="s">
        <v>225</v>
      </c>
      <c r="G79" s="88" t="s">
        <v>222</v>
      </c>
      <c r="H79" s="90">
        <f t="shared" si="52"/>
        <v>0</v>
      </c>
      <c r="I79" s="139">
        <v>-0.72</v>
      </c>
      <c r="K79" s="88" t="str">
        <f t="shared" si="31"/>
        <v>west</v>
      </c>
      <c r="L79" s="142">
        <f t="shared" ref="L79:V79" si="55">IF($B79&lt;=L$2,IF($C79&gt;=L$2,$D79,0),0)</f>
        <v>0</v>
      </c>
      <c r="M79" s="142">
        <f t="shared" si="55"/>
        <v>0</v>
      </c>
      <c r="N79" s="142">
        <f t="shared" si="55"/>
        <v>0</v>
      </c>
      <c r="O79" s="142">
        <f t="shared" si="55"/>
        <v>0</v>
      </c>
      <c r="P79" s="142">
        <f t="shared" si="55"/>
        <v>0</v>
      </c>
      <c r="Q79" s="142">
        <f t="shared" si="55"/>
        <v>0</v>
      </c>
      <c r="R79" s="142">
        <f t="shared" si="55"/>
        <v>0</v>
      </c>
      <c r="S79" s="142">
        <f t="shared" si="55"/>
        <v>0</v>
      </c>
      <c r="T79" s="142">
        <f t="shared" si="55"/>
        <v>0</v>
      </c>
      <c r="U79" s="142">
        <f t="shared" si="55"/>
        <v>0</v>
      </c>
      <c r="V79" s="142">
        <f t="shared" si="55"/>
        <v>0</v>
      </c>
      <c r="W79" s="142">
        <f t="shared" si="53"/>
        <v>0</v>
      </c>
      <c r="X79" s="142">
        <f t="shared" ref="X79:BV81" si="56">IF($B79&lt;=X$2,IF($C79&gt;=X$2,$D79,0),0)</f>
        <v>0</v>
      </c>
      <c r="Y79" s="142">
        <f t="shared" si="56"/>
        <v>0</v>
      </c>
      <c r="Z79" s="142">
        <f t="shared" si="56"/>
        <v>0</v>
      </c>
      <c r="AA79" s="142">
        <f t="shared" si="56"/>
        <v>0</v>
      </c>
      <c r="AB79" s="142">
        <f t="shared" si="56"/>
        <v>0</v>
      </c>
      <c r="AC79" s="142">
        <f t="shared" si="56"/>
        <v>0</v>
      </c>
      <c r="AD79" s="142">
        <f t="shared" si="56"/>
        <v>0</v>
      </c>
      <c r="AE79" s="142">
        <f t="shared" si="56"/>
        <v>0</v>
      </c>
      <c r="AF79" s="142">
        <f t="shared" si="56"/>
        <v>0</v>
      </c>
      <c r="AG79" s="142">
        <f t="shared" si="56"/>
        <v>0</v>
      </c>
      <c r="AH79" s="142">
        <f t="shared" si="56"/>
        <v>0</v>
      </c>
      <c r="AI79" s="142">
        <f t="shared" si="56"/>
        <v>0</v>
      </c>
      <c r="AJ79" s="142">
        <f t="shared" si="56"/>
        <v>0</v>
      </c>
      <c r="AK79" s="142">
        <f t="shared" si="56"/>
        <v>0</v>
      </c>
      <c r="AL79" s="142">
        <f t="shared" si="56"/>
        <v>0</v>
      </c>
      <c r="AM79" s="142">
        <f t="shared" si="56"/>
        <v>0</v>
      </c>
      <c r="AN79" s="142">
        <f t="shared" si="56"/>
        <v>0</v>
      </c>
      <c r="AO79" s="142">
        <f t="shared" si="56"/>
        <v>0</v>
      </c>
      <c r="AP79" s="142">
        <f t="shared" si="56"/>
        <v>0</v>
      </c>
      <c r="AQ79" s="142">
        <f t="shared" si="56"/>
        <v>0</v>
      </c>
      <c r="AR79" s="142">
        <f t="shared" si="56"/>
        <v>0</v>
      </c>
      <c r="AS79" s="142">
        <f t="shared" si="56"/>
        <v>0</v>
      </c>
      <c r="AT79" s="142">
        <f t="shared" si="56"/>
        <v>0</v>
      </c>
      <c r="AU79" s="142">
        <f t="shared" si="56"/>
        <v>0</v>
      </c>
      <c r="AV79" s="142">
        <f t="shared" si="56"/>
        <v>0</v>
      </c>
      <c r="AW79" s="142">
        <f t="shared" si="56"/>
        <v>0</v>
      </c>
      <c r="AX79" s="142">
        <f t="shared" si="56"/>
        <v>0</v>
      </c>
      <c r="AY79" s="142">
        <f t="shared" si="56"/>
        <v>0</v>
      </c>
      <c r="AZ79" s="142">
        <f t="shared" si="56"/>
        <v>0</v>
      </c>
      <c r="BA79" s="142">
        <f t="shared" si="56"/>
        <v>0</v>
      </c>
      <c r="BB79" s="142">
        <f t="shared" si="56"/>
        <v>0</v>
      </c>
      <c r="BC79" s="142">
        <f t="shared" si="56"/>
        <v>0</v>
      </c>
      <c r="BD79" s="142">
        <f t="shared" si="56"/>
        <v>0</v>
      </c>
      <c r="BE79" s="142">
        <f t="shared" si="56"/>
        <v>0</v>
      </c>
      <c r="BF79" s="142">
        <f t="shared" si="56"/>
        <v>0</v>
      </c>
      <c r="BG79" s="142">
        <f t="shared" si="56"/>
        <v>0</v>
      </c>
      <c r="BH79" s="142">
        <f t="shared" si="56"/>
        <v>0</v>
      </c>
      <c r="BI79" s="142">
        <f t="shared" si="56"/>
        <v>0</v>
      </c>
      <c r="BJ79" s="142">
        <f t="shared" si="56"/>
        <v>0</v>
      </c>
      <c r="BK79" s="142">
        <f t="shared" si="56"/>
        <v>0</v>
      </c>
      <c r="BL79" s="142">
        <f t="shared" si="56"/>
        <v>0</v>
      </c>
      <c r="BM79" s="142">
        <f t="shared" si="56"/>
        <v>0</v>
      </c>
      <c r="BN79" s="142">
        <f t="shared" si="56"/>
        <v>0</v>
      </c>
      <c r="BO79" s="142">
        <f t="shared" si="56"/>
        <v>0</v>
      </c>
      <c r="BP79" s="142">
        <f t="shared" si="56"/>
        <v>0</v>
      </c>
      <c r="BQ79" s="142">
        <f t="shared" si="56"/>
        <v>0</v>
      </c>
      <c r="BR79" s="142">
        <f t="shared" si="56"/>
        <v>0</v>
      </c>
      <c r="BS79" s="142">
        <f t="shared" si="56"/>
        <v>0</v>
      </c>
      <c r="BT79" s="142">
        <f t="shared" si="56"/>
        <v>0</v>
      </c>
      <c r="BU79" s="142">
        <f t="shared" si="56"/>
        <v>0</v>
      </c>
      <c r="BV79" s="142">
        <f t="shared" si="56"/>
        <v>0</v>
      </c>
    </row>
    <row r="80" spans="1:74" x14ac:dyDescent="0.25">
      <c r="B80" s="138">
        <v>36831</v>
      </c>
      <c r="C80" s="138">
        <v>36951</v>
      </c>
      <c r="E80" s="139">
        <v>0.45</v>
      </c>
      <c r="F80" s="88" t="s">
        <v>225</v>
      </c>
      <c r="G80" s="88" t="s">
        <v>222</v>
      </c>
      <c r="H80" s="90">
        <f t="shared" si="52"/>
        <v>0</v>
      </c>
      <c r="I80" s="139">
        <v>-0.53500000000000003</v>
      </c>
      <c r="K80" s="88" t="str">
        <f t="shared" si="31"/>
        <v>west</v>
      </c>
      <c r="L80" s="142">
        <f t="shared" si="53"/>
        <v>0</v>
      </c>
      <c r="M80" s="142">
        <f t="shared" si="53"/>
        <v>0</v>
      </c>
      <c r="N80" s="142">
        <f t="shared" si="53"/>
        <v>0</v>
      </c>
      <c r="O80" s="142">
        <f t="shared" si="53"/>
        <v>0</v>
      </c>
      <c r="P80" s="142">
        <f t="shared" si="53"/>
        <v>0</v>
      </c>
      <c r="Q80" s="142">
        <f t="shared" si="53"/>
        <v>0</v>
      </c>
      <c r="R80" s="142">
        <f t="shared" si="53"/>
        <v>0</v>
      </c>
      <c r="S80" s="142">
        <f t="shared" si="53"/>
        <v>0</v>
      </c>
      <c r="T80" s="142">
        <f t="shared" si="53"/>
        <v>0</v>
      </c>
      <c r="U80" s="142">
        <f t="shared" si="53"/>
        <v>0</v>
      </c>
      <c r="V80" s="142">
        <f t="shared" si="53"/>
        <v>0</v>
      </c>
      <c r="W80" s="142">
        <f t="shared" si="53"/>
        <v>0</v>
      </c>
      <c r="X80" s="142">
        <f t="shared" ref="X80:AM81" si="57">IF($B80&lt;=X$2,IF($C80&gt;=X$2,$D80,0),0)</f>
        <v>0</v>
      </c>
      <c r="Y80" s="142">
        <f t="shared" si="57"/>
        <v>0</v>
      </c>
      <c r="Z80" s="142">
        <f t="shared" si="57"/>
        <v>0</v>
      </c>
      <c r="AA80" s="142">
        <f t="shared" si="57"/>
        <v>0</v>
      </c>
      <c r="AB80" s="142">
        <f t="shared" si="57"/>
        <v>0</v>
      </c>
      <c r="AC80" s="142">
        <f t="shared" si="57"/>
        <v>0</v>
      </c>
      <c r="AD80" s="142">
        <f t="shared" si="57"/>
        <v>0</v>
      </c>
      <c r="AE80" s="142">
        <f t="shared" si="57"/>
        <v>0</v>
      </c>
      <c r="AF80" s="142">
        <f t="shared" si="57"/>
        <v>0</v>
      </c>
      <c r="AG80" s="142">
        <f t="shared" si="57"/>
        <v>0</v>
      </c>
      <c r="AH80" s="142">
        <f t="shared" si="57"/>
        <v>0</v>
      </c>
      <c r="AI80" s="142">
        <f t="shared" si="57"/>
        <v>0</v>
      </c>
      <c r="AJ80" s="142">
        <f t="shared" si="57"/>
        <v>0</v>
      </c>
      <c r="AK80" s="142">
        <f t="shared" si="57"/>
        <v>0</v>
      </c>
      <c r="AL80" s="142">
        <f t="shared" si="57"/>
        <v>0</v>
      </c>
      <c r="AM80" s="142">
        <f t="shared" si="57"/>
        <v>0</v>
      </c>
      <c r="AN80" s="142">
        <f t="shared" si="56"/>
        <v>0</v>
      </c>
      <c r="AO80" s="142">
        <f t="shared" si="56"/>
        <v>0</v>
      </c>
      <c r="AP80" s="142">
        <f t="shared" si="56"/>
        <v>0</v>
      </c>
      <c r="AQ80" s="142">
        <f t="shared" si="56"/>
        <v>0</v>
      </c>
      <c r="AR80" s="142">
        <f t="shared" si="56"/>
        <v>0</v>
      </c>
      <c r="AS80" s="142">
        <f t="shared" si="56"/>
        <v>0</v>
      </c>
      <c r="AT80" s="142">
        <f t="shared" si="56"/>
        <v>0</v>
      </c>
      <c r="AU80" s="142">
        <f t="shared" si="56"/>
        <v>0</v>
      </c>
      <c r="AV80" s="142">
        <f t="shared" si="56"/>
        <v>0</v>
      </c>
      <c r="AW80" s="142">
        <f t="shared" si="56"/>
        <v>0</v>
      </c>
      <c r="AX80" s="142">
        <f t="shared" si="56"/>
        <v>0</v>
      </c>
      <c r="AY80" s="142">
        <f t="shared" si="56"/>
        <v>0</v>
      </c>
      <c r="AZ80" s="142">
        <f t="shared" si="56"/>
        <v>0</v>
      </c>
      <c r="BA80" s="142">
        <f t="shared" si="56"/>
        <v>0</v>
      </c>
      <c r="BB80" s="142">
        <f t="shared" si="56"/>
        <v>0</v>
      </c>
      <c r="BC80" s="142">
        <f t="shared" si="56"/>
        <v>0</v>
      </c>
      <c r="BD80" s="142">
        <f t="shared" si="56"/>
        <v>0</v>
      </c>
      <c r="BE80" s="142">
        <f t="shared" si="56"/>
        <v>0</v>
      </c>
      <c r="BF80" s="142">
        <f t="shared" si="56"/>
        <v>0</v>
      </c>
      <c r="BG80" s="142">
        <f t="shared" si="56"/>
        <v>0</v>
      </c>
      <c r="BH80" s="142">
        <f t="shared" si="56"/>
        <v>0</v>
      </c>
      <c r="BI80" s="142">
        <f t="shared" si="56"/>
        <v>0</v>
      </c>
      <c r="BJ80" s="142">
        <f t="shared" si="56"/>
        <v>0</v>
      </c>
      <c r="BK80" s="142">
        <f t="shared" si="56"/>
        <v>0</v>
      </c>
      <c r="BL80" s="142">
        <f t="shared" si="56"/>
        <v>0</v>
      </c>
      <c r="BM80" s="142">
        <f t="shared" si="56"/>
        <v>0</v>
      </c>
      <c r="BN80" s="142">
        <f t="shared" si="56"/>
        <v>0</v>
      </c>
      <c r="BO80" s="142">
        <f t="shared" si="56"/>
        <v>0</v>
      </c>
      <c r="BP80" s="142">
        <f t="shared" si="56"/>
        <v>0</v>
      </c>
      <c r="BQ80" s="142">
        <f t="shared" si="56"/>
        <v>0</v>
      </c>
      <c r="BR80" s="142">
        <f t="shared" si="56"/>
        <v>0</v>
      </c>
      <c r="BS80" s="142">
        <f t="shared" si="56"/>
        <v>0</v>
      </c>
      <c r="BT80" s="142">
        <f t="shared" si="56"/>
        <v>0</v>
      </c>
      <c r="BU80" s="142">
        <f t="shared" si="56"/>
        <v>0</v>
      </c>
      <c r="BV80" s="142">
        <f t="shared" si="56"/>
        <v>0</v>
      </c>
    </row>
    <row r="81" spans="2:74" x14ac:dyDescent="0.25">
      <c r="B81" s="138">
        <v>36831</v>
      </c>
      <c r="C81" s="138">
        <v>36951</v>
      </c>
      <c r="E81" s="139">
        <v>0.4</v>
      </c>
      <c r="F81" s="88" t="s">
        <v>225</v>
      </c>
      <c r="G81" s="88" t="s">
        <v>222</v>
      </c>
      <c r="H81" s="90">
        <f t="shared" si="52"/>
        <v>0</v>
      </c>
      <c r="I81" s="139">
        <v>0.28000000000000003</v>
      </c>
      <c r="K81" s="88" t="str">
        <f t="shared" si="31"/>
        <v>west</v>
      </c>
      <c r="L81" s="142">
        <f t="shared" si="53"/>
        <v>0</v>
      </c>
      <c r="M81" s="142">
        <f t="shared" si="53"/>
        <v>0</v>
      </c>
      <c r="N81" s="142">
        <f t="shared" si="53"/>
        <v>0</v>
      </c>
      <c r="O81" s="142">
        <f t="shared" si="53"/>
        <v>0</v>
      </c>
      <c r="P81" s="142">
        <f t="shared" si="53"/>
        <v>0</v>
      </c>
      <c r="Q81" s="142">
        <f t="shared" si="53"/>
        <v>0</v>
      </c>
      <c r="R81" s="142">
        <f t="shared" si="53"/>
        <v>0</v>
      </c>
      <c r="S81" s="142">
        <f t="shared" si="53"/>
        <v>0</v>
      </c>
      <c r="T81" s="142">
        <f t="shared" si="53"/>
        <v>0</v>
      </c>
      <c r="U81" s="142">
        <f t="shared" si="53"/>
        <v>0</v>
      </c>
      <c r="V81" s="142">
        <f t="shared" si="53"/>
        <v>0</v>
      </c>
      <c r="W81" s="142">
        <f t="shared" si="53"/>
        <v>0</v>
      </c>
      <c r="X81" s="142">
        <f t="shared" si="57"/>
        <v>0</v>
      </c>
      <c r="Y81" s="142">
        <f t="shared" si="57"/>
        <v>0</v>
      </c>
      <c r="Z81" s="142">
        <f t="shared" si="57"/>
        <v>0</v>
      </c>
      <c r="AA81" s="142">
        <f t="shared" si="57"/>
        <v>0</v>
      </c>
      <c r="AB81" s="142">
        <f t="shared" si="57"/>
        <v>0</v>
      </c>
      <c r="AC81" s="142">
        <f t="shared" si="57"/>
        <v>0</v>
      </c>
      <c r="AD81" s="142">
        <f t="shared" si="57"/>
        <v>0</v>
      </c>
      <c r="AE81" s="142">
        <f t="shared" si="57"/>
        <v>0</v>
      </c>
      <c r="AF81" s="142">
        <f t="shared" si="57"/>
        <v>0</v>
      </c>
      <c r="AG81" s="142">
        <f t="shared" si="57"/>
        <v>0</v>
      </c>
      <c r="AH81" s="142">
        <f t="shared" si="57"/>
        <v>0</v>
      </c>
      <c r="AI81" s="142">
        <f t="shared" si="57"/>
        <v>0</v>
      </c>
      <c r="AJ81" s="142">
        <f t="shared" si="57"/>
        <v>0</v>
      </c>
      <c r="AK81" s="142">
        <f t="shared" si="57"/>
        <v>0</v>
      </c>
      <c r="AL81" s="142">
        <f t="shared" si="57"/>
        <v>0</v>
      </c>
      <c r="AM81" s="142">
        <f t="shared" si="56"/>
        <v>0</v>
      </c>
      <c r="AN81" s="142">
        <f t="shared" si="56"/>
        <v>0</v>
      </c>
      <c r="AO81" s="142">
        <f t="shared" si="56"/>
        <v>0</v>
      </c>
      <c r="AP81" s="142">
        <f t="shared" si="56"/>
        <v>0</v>
      </c>
      <c r="AQ81" s="142">
        <f t="shared" si="56"/>
        <v>0</v>
      </c>
      <c r="AR81" s="142">
        <f t="shared" si="56"/>
        <v>0</v>
      </c>
      <c r="AS81" s="142">
        <f t="shared" si="56"/>
        <v>0</v>
      </c>
      <c r="AT81" s="142">
        <f t="shared" si="56"/>
        <v>0</v>
      </c>
      <c r="AU81" s="142">
        <f t="shared" si="56"/>
        <v>0</v>
      </c>
      <c r="AV81" s="142">
        <f t="shared" si="56"/>
        <v>0</v>
      </c>
      <c r="AW81" s="142">
        <f t="shared" si="56"/>
        <v>0</v>
      </c>
      <c r="AX81" s="142">
        <f t="shared" si="56"/>
        <v>0</v>
      </c>
      <c r="AY81" s="142">
        <f t="shared" si="56"/>
        <v>0</v>
      </c>
      <c r="AZ81" s="142">
        <f t="shared" si="56"/>
        <v>0</v>
      </c>
      <c r="BA81" s="142">
        <f t="shared" si="56"/>
        <v>0</v>
      </c>
      <c r="BB81" s="142">
        <f t="shared" si="56"/>
        <v>0</v>
      </c>
      <c r="BC81" s="142">
        <f t="shared" si="56"/>
        <v>0</v>
      </c>
      <c r="BD81" s="142">
        <f t="shared" si="56"/>
        <v>0</v>
      </c>
      <c r="BE81" s="142">
        <f t="shared" si="56"/>
        <v>0</v>
      </c>
      <c r="BF81" s="142">
        <f t="shared" si="56"/>
        <v>0</v>
      </c>
      <c r="BG81" s="142">
        <f t="shared" si="56"/>
        <v>0</v>
      </c>
      <c r="BH81" s="142">
        <f t="shared" si="56"/>
        <v>0</v>
      </c>
      <c r="BI81" s="142">
        <f t="shared" si="56"/>
        <v>0</v>
      </c>
      <c r="BJ81" s="142">
        <f t="shared" si="56"/>
        <v>0</v>
      </c>
      <c r="BK81" s="142">
        <f t="shared" si="56"/>
        <v>0</v>
      </c>
      <c r="BL81" s="142">
        <f t="shared" si="56"/>
        <v>0</v>
      </c>
      <c r="BM81" s="142">
        <f t="shared" si="56"/>
        <v>0</v>
      </c>
      <c r="BN81" s="142">
        <f t="shared" si="56"/>
        <v>0</v>
      </c>
      <c r="BO81" s="142">
        <f t="shared" si="56"/>
        <v>0</v>
      </c>
      <c r="BP81" s="142">
        <f t="shared" si="56"/>
        <v>0</v>
      </c>
      <c r="BQ81" s="142">
        <f t="shared" si="56"/>
        <v>0</v>
      </c>
      <c r="BR81" s="142">
        <f t="shared" si="56"/>
        <v>0</v>
      </c>
      <c r="BS81" s="142">
        <f t="shared" si="56"/>
        <v>0</v>
      </c>
      <c r="BT81" s="142">
        <f t="shared" si="56"/>
        <v>0</v>
      </c>
      <c r="BU81" s="142">
        <f t="shared" si="56"/>
        <v>0</v>
      </c>
      <c r="BV81" s="142">
        <f t="shared" si="56"/>
        <v>0</v>
      </c>
    </row>
    <row r="82" spans="2:74" x14ac:dyDescent="0.25">
      <c r="B82" s="138">
        <v>36982</v>
      </c>
      <c r="C82" s="138">
        <v>37165</v>
      </c>
      <c r="E82" s="139">
        <v>0.5</v>
      </c>
      <c r="F82" s="88" t="s">
        <v>225</v>
      </c>
      <c r="G82" s="88" t="s">
        <v>222</v>
      </c>
      <c r="H82" s="90">
        <f t="shared" si="52"/>
        <v>0</v>
      </c>
      <c r="I82" s="139">
        <v>0.59</v>
      </c>
      <c r="K82" s="88" t="str">
        <f t="shared" si="31"/>
        <v>west</v>
      </c>
      <c r="L82" s="142">
        <f t="shared" si="32"/>
        <v>0</v>
      </c>
      <c r="M82" s="142">
        <f t="shared" si="32"/>
        <v>0</v>
      </c>
      <c r="N82" s="142">
        <f t="shared" ref="N82:V82" si="58">IF($B82&lt;=N$2,IF($C82&gt;=N$2,$D82,0),0)</f>
        <v>0</v>
      </c>
      <c r="O82" s="142">
        <f t="shared" si="58"/>
        <v>0</v>
      </c>
      <c r="P82" s="142">
        <f t="shared" si="58"/>
        <v>0</v>
      </c>
      <c r="Q82" s="142">
        <f t="shared" si="58"/>
        <v>0</v>
      </c>
      <c r="R82" s="142">
        <f t="shared" si="58"/>
        <v>0</v>
      </c>
      <c r="S82" s="142">
        <f t="shared" si="58"/>
        <v>0</v>
      </c>
      <c r="T82" s="142">
        <f t="shared" si="58"/>
        <v>0</v>
      </c>
      <c r="U82" s="142">
        <f t="shared" si="58"/>
        <v>0</v>
      </c>
      <c r="V82" s="142">
        <f t="shared" si="58"/>
        <v>0</v>
      </c>
      <c r="W82" s="142">
        <f t="shared" ref="W82:BV88" si="59">IF($B82&lt;=W$2,IF($C82&gt;=W$2,$D82,0),0)</f>
        <v>0</v>
      </c>
      <c r="X82" s="142">
        <f t="shared" si="59"/>
        <v>0</v>
      </c>
      <c r="Y82" s="142">
        <f t="shared" si="59"/>
        <v>0</v>
      </c>
      <c r="Z82" s="142">
        <f t="shared" si="59"/>
        <v>0</v>
      </c>
      <c r="AA82" s="142">
        <f t="shared" si="59"/>
        <v>0</v>
      </c>
      <c r="AB82" s="142">
        <f t="shared" si="59"/>
        <v>0</v>
      </c>
      <c r="AC82" s="142">
        <f t="shared" si="59"/>
        <v>0</v>
      </c>
      <c r="AD82" s="142">
        <f t="shared" si="59"/>
        <v>0</v>
      </c>
      <c r="AE82" s="142">
        <f t="shared" si="59"/>
        <v>0</v>
      </c>
      <c r="AF82" s="142">
        <f t="shared" si="59"/>
        <v>0</v>
      </c>
      <c r="AG82" s="142">
        <f t="shared" si="59"/>
        <v>0</v>
      </c>
      <c r="AH82" s="142">
        <f t="shared" si="59"/>
        <v>0</v>
      </c>
      <c r="AI82" s="142">
        <f t="shared" si="59"/>
        <v>0</v>
      </c>
      <c r="AJ82" s="142">
        <f t="shared" si="59"/>
        <v>0</v>
      </c>
      <c r="AK82" s="142">
        <f t="shared" si="59"/>
        <v>0</v>
      </c>
      <c r="AL82" s="142">
        <f t="shared" si="59"/>
        <v>0</v>
      </c>
      <c r="AM82" s="142">
        <f t="shared" si="59"/>
        <v>0</v>
      </c>
      <c r="AN82" s="142">
        <f t="shared" si="59"/>
        <v>0</v>
      </c>
      <c r="AO82" s="142">
        <f t="shared" si="59"/>
        <v>0</v>
      </c>
      <c r="AP82" s="142">
        <f t="shared" si="59"/>
        <v>0</v>
      </c>
      <c r="AQ82" s="142">
        <f t="shared" si="59"/>
        <v>0</v>
      </c>
      <c r="AR82" s="142">
        <f t="shared" si="59"/>
        <v>0</v>
      </c>
      <c r="AS82" s="142">
        <f t="shared" si="59"/>
        <v>0</v>
      </c>
      <c r="AT82" s="142">
        <f t="shared" si="59"/>
        <v>0</v>
      </c>
      <c r="AU82" s="142">
        <f t="shared" si="59"/>
        <v>0</v>
      </c>
      <c r="AV82" s="142">
        <f t="shared" si="59"/>
        <v>0</v>
      </c>
      <c r="AW82" s="142">
        <f t="shared" si="59"/>
        <v>0</v>
      </c>
      <c r="AX82" s="142">
        <f t="shared" si="59"/>
        <v>0</v>
      </c>
      <c r="AY82" s="142">
        <f t="shared" si="59"/>
        <v>0</v>
      </c>
      <c r="AZ82" s="142">
        <f t="shared" si="59"/>
        <v>0</v>
      </c>
      <c r="BA82" s="142">
        <f t="shared" si="59"/>
        <v>0</v>
      </c>
      <c r="BB82" s="142">
        <f t="shared" si="59"/>
        <v>0</v>
      </c>
      <c r="BC82" s="142">
        <f t="shared" si="59"/>
        <v>0</v>
      </c>
      <c r="BD82" s="142">
        <f t="shared" si="59"/>
        <v>0</v>
      </c>
      <c r="BE82" s="142">
        <f t="shared" si="59"/>
        <v>0</v>
      </c>
      <c r="BF82" s="142">
        <f t="shared" si="59"/>
        <v>0</v>
      </c>
      <c r="BG82" s="142">
        <f t="shared" si="59"/>
        <v>0</v>
      </c>
      <c r="BH82" s="142">
        <f t="shared" si="59"/>
        <v>0</v>
      </c>
      <c r="BI82" s="142">
        <f t="shared" si="59"/>
        <v>0</v>
      </c>
      <c r="BJ82" s="142">
        <f t="shared" si="59"/>
        <v>0</v>
      </c>
      <c r="BK82" s="142">
        <f t="shared" si="59"/>
        <v>0</v>
      </c>
      <c r="BL82" s="142">
        <f t="shared" si="59"/>
        <v>0</v>
      </c>
      <c r="BM82" s="142">
        <f t="shared" si="59"/>
        <v>0</v>
      </c>
      <c r="BN82" s="142">
        <f t="shared" si="59"/>
        <v>0</v>
      </c>
      <c r="BO82" s="142">
        <f t="shared" si="59"/>
        <v>0</v>
      </c>
      <c r="BP82" s="142">
        <f t="shared" si="59"/>
        <v>0</v>
      </c>
      <c r="BQ82" s="142">
        <f t="shared" si="59"/>
        <v>0</v>
      </c>
      <c r="BR82" s="142">
        <f t="shared" si="59"/>
        <v>0</v>
      </c>
      <c r="BS82" s="142">
        <f t="shared" si="59"/>
        <v>0</v>
      </c>
      <c r="BT82" s="142">
        <f t="shared" si="59"/>
        <v>0</v>
      </c>
      <c r="BU82" s="142">
        <f t="shared" si="59"/>
        <v>0</v>
      </c>
      <c r="BV82" s="142">
        <f t="shared" si="59"/>
        <v>0</v>
      </c>
    </row>
    <row r="83" spans="2:74" x14ac:dyDescent="0.25">
      <c r="B83" s="138">
        <v>36800</v>
      </c>
      <c r="C83" s="138">
        <v>36800</v>
      </c>
      <c r="E83" s="139">
        <v>0.71</v>
      </c>
      <c r="F83" s="88" t="s">
        <v>225</v>
      </c>
      <c r="G83" s="88" t="s">
        <v>222</v>
      </c>
      <c r="H83" s="90">
        <f t="shared" si="52"/>
        <v>0</v>
      </c>
      <c r="I83" s="139">
        <v>-0.28000000000000003</v>
      </c>
      <c r="K83" s="88" t="str">
        <f t="shared" ref="K83:K90" si="60">IF(I83=1,0,G83)</f>
        <v>west</v>
      </c>
      <c r="L83" s="142">
        <f t="shared" ref="L83:X96" si="61">IF($B83&lt;=L$2,IF($C83&gt;=L$2,$D83,0),0)</f>
        <v>0</v>
      </c>
      <c r="M83" s="142">
        <f t="shared" si="61"/>
        <v>0</v>
      </c>
      <c r="N83" s="142">
        <f t="shared" si="61"/>
        <v>0</v>
      </c>
      <c r="O83" s="142">
        <f t="shared" si="61"/>
        <v>0</v>
      </c>
      <c r="P83" s="142">
        <f t="shared" si="61"/>
        <v>0</v>
      </c>
      <c r="Q83" s="142">
        <f t="shared" si="61"/>
        <v>0</v>
      </c>
      <c r="R83" s="142">
        <f t="shared" si="61"/>
        <v>0</v>
      </c>
      <c r="S83" s="142">
        <f t="shared" si="61"/>
        <v>0</v>
      </c>
      <c r="T83" s="142">
        <f t="shared" si="61"/>
        <v>0</v>
      </c>
      <c r="U83" s="142">
        <f t="shared" si="61"/>
        <v>0</v>
      </c>
      <c r="V83" s="142">
        <f t="shared" si="61"/>
        <v>0</v>
      </c>
      <c r="W83" s="142">
        <f t="shared" si="61"/>
        <v>0</v>
      </c>
      <c r="X83" s="142">
        <f t="shared" ref="X83:AM84" si="62">IF($B83&lt;=X$2,IF($C83&gt;=X$2,$D83,0),0)</f>
        <v>0</v>
      </c>
      <c r="Y83" s="142">
        <f t="shared" si="62"/>
        <v>0</v>
      </c>
      <c r="Z83" s="142">
        <f t="shared" si="62"/>
        <v>0</v>
      </c>
      <c r="AA83" s="142">
        <f t="shared" si="62"/>
        <v>0</v>
      </c>
      <c r="AB83" s="142">
        <f t="shared" si="62"/>
        <v>0</v>
      </c>
      <c r="AC83" s="142">
        <f t="shared" si="62"/>
        <v>0</v>
      </c>
      <c r="AD83" s="142">
        <f t="shared" si="62"/>
        <v>0</v>
      </c>
      <c r="AE83" s="142">
        <f t="shared" si="62"/>
        <v>0</v>
      </c>
      <c r="AF83" s="142">
        <f t="shared" si="62"/>
        <v>0</v>
      </c>
      <c r="AG83" s="142">
        <f t="shared" si="62"/>
        <v>0</v>
      </c>
      <c r="AH83" s="142">
        <f t="shared" si="62"/>
        <v>0</v>
      </c>
      <c r="AI83" s="142">
        <f t="shared" si="62"/>
        <v>0</v>
      </c>
      <c r="AJ83" s="142">
        <f t="shared" si="62"/>
        <v>0</v>
      </c>
      <c r="AK83" s="142">
        <f t="shared" si="62"/>
        <v>0</v>
      </c>
      <c r="AL83" s="142">
        <f t="shared" si="62"/>
        <v>0</v>
      </c>
      <c r="AM83" s="142">
        <f t="shared" si="62"/>
        <v>0</v>
      </c>
      <c r="AN83" s="142">
        <f t="shared" si="59"/>
        <v>0</v>
      </c>
      <c r="AO83" s="142">
        <f t="shared" si="59"/>
        <v>0</v>
      </c>
      <c r="AP83" s="142">
        <f t="shared" si="59"/>
        <v>0</v>
      </c>
      <c r="AQ83" s="142">
        <f t="shared" si="59"/>
        <v>0</v>
      </c>
      <c r="AR83" s="142">
        <f t="shared" si="59"/>
        <v>0</v>
      </c>
      <c r="AS83" s="142">
        <f t="shared" si="59"/>
        <v>0</v>
      </c>
      <c r="AT83" s="142">
        <f t="shared" si="59"/>
        <v>0</v>
      </c>
      <c r="AU83" s="142">
        <f t="shared" si="59"/>
        <v>0</v>
      </c>
      <c r="AV83" s="142">
        <f t="shared" si="59"/>
        <v>0</v>
      </c>
      <c r="AW83" s="142">
        <f t="shared" si="59"/>
        <v>0</v>
      </c>
      <c r="AX83" s="142">
        <f t="shared" si="59"/>
        <v>0</v>
      </c>
      <c r="AY83" s="142">
        <f t="shared" si="59"/>
        <v>0</v>
      </c>
      <c r="AZ83" s="142">
        <f t="shared" si="59"/>
        <v>0</v>
      </c>
      <c r="BA83" s="142">
        <f t="shared" si="59"/>
        <v>0</v>
      </c>
      <c r="BB83" s="142">
        <f t="shared" si="59"/>
        <v>0</v>
      </c>
      <c r="BC83" s="142">
        <f t="shared" si="59"/>
        <v>0</v>
      </c>
      <c r="BD83" s="142">
        <f t="shared" si="59"/>
        <v>0</v>
      </c>
      <c r="BE83" s="142">
        <f t="shared" si="59"/>
        <v>0</v>
      </c>
      <c r="BF83" s="142">
        <f t="shared" si="59"/>
        <v>0</v>
      </c>
      <c r="BG83" s="142">
        <f t="shared" si="59"/>
        <v>0</v>
      </c>
      <c r="BH83" s="142">
        <f t="shared" si="59"/>
        <v>0</v>
      </c>
      <c r="BI83" s="142">
        <f t="shared" si="59"/>
        <v>0</v>
      </c>
      <c r="BJ83" s="142">
        <f t="shared" si="59"/>
        <v>0</v>
      </c>
      <c r="BK83" s="142">
        <f t="shared" si="59"/>
        <v>0</v>
      </c>
      <c r="BL83" s="142">
        <f t="shared" si="59"/>
        <v>0</v>
      </c>
      <c r="BM83" s="142">
        <f t="shared" si="59"/>
        <v>0</v>
      </c>
      <c r="BN83" s="142">
        <f t="shared" si="59"/>
        <v>0</v>
      </c>
      <c r="BO83" s="142">
        <f t="shared" si="59"/>
        <v>0</v>
      </c>
      <c r="BP83" s="142">
        <f t="shared" si="59"/>
        <v>0</v>
      </c>
      <c r="BQ83" s="142">
        <f t="shared" si="59"/>
        <v>0</v>
      </c>
      <c r="BR83" s="142">
        <f t="shared" si="59"/>
        <v>0</v>
      </c>
      <c r="BS83" s="142">
        <f t="shared" si="59"/>
        <v>0</v>
      </c>
      <c r="BT83" s="142">
        <f t="shared" si="59"/>
        <v>0</v>
      </c>
      <c r="BU83" s="142">
        <f t="shared" si="59"/>
        <v>0</v>
      </c>
      <c r="BV83" s="142">
        <f t="shared" si="59"/>
        <v>0</v>
      </c>
    </row>
    <row r="84" spans="2:74" x14ac:dyDescent="0.25">
      <c r="B84" s="138">
        <v>36831</v>
      </c>
      <c r="C84" s="138">
        <v>36951</v>
      </c>
      <c r="E84" s="139">
        <v>0.46</v>
      </c>
      <c r="F84" s="88" t="s">
        <v>225</v>
      </c>
      <c r="G84" s="88" t="s">
        <v>222</v>
      </c>
      <c r="H84" s="90">
        <f t="shared" si="52"/>
        <v>0</v>
      </c>
      <c r="I84" s="139">
        <v>0.59</v>
      </c>
      <c r="K84" s="88" t="str">
        <f t="shared" si="60"/>
        <v>west</v>
      </c>
      <c r="L84" s="142">
        <f t="shared" si="61"/>
        <v>0</v>
      </c>
      <c r="M84" s="142">
        <f t="shared" si="61"/>
        <v>0</v>
      </c>
      <c r="N84" s="142">
        <f t="shared" si="61"/>
        <v>0</v>
      </c>
      <c r="O84" s="142">
        <f t="shared" si="61"/>
        <v>0</v>
      </c>
      <c r="P84" s="142">
        <f t="shared" si="61"/>
        <v>0</v>
      </c>
      <c r="Q84" s="142">
        <f t="shared" si="61"/>
        <v>0</v>
      </c>
      <c r="R84" s="142">
        <f t="shared" si="61"/>
        <v>0</v>
      </c>
      <c r="S84" s="142">
        <f t="shared" si="61"/>
        <v>0</v>
      </c>
      <c r="T84" s="142">
        <f t="shared" si="61"/>
        <v>0</v>
      </c>
      <c r="U84" s="142">
        <f t="shared" si="61"/>
        <v>0</v>
      </c>
      <c r="V84" s="142">
        <f t="shared" si="61"/>
        <v>0</v>
      </c>
      <c r="W84" s="142">
        <f t="shared" si="61"/>
        <v>0</v>
      </c>
      <c r="X84" s="142">
        <f t="shared" si="62"/>
        <v>0</v>
      </c>
      <c r="Y84" s="142">
        <f t="shared" si="62"/>
        <v>0</v>
      </c>
      <c r="Z84" s="142">
        <f t="shared" si="62"/>
        <v>0</v>
      </c>
      <c r="AA84" s="142">
        <f t="shared" si="62"/>
        <v>0</v>
      </c>
      <c r="AB84" s="142">
        <f t="shared" si="62"/>
        <v>0</v>
      </c>
      <c r="AC84" s="142">
        <f t="shared" si="62"/>
        <v>0</v>
      </c>
      <c r="AD84" s="142">
        <f t="shared" si="62"/>
        <v>0</v>
      </c>
      <c r="AE84" s="142">
        <f t="shared" si="62"/>
        <v>0</v>
      </c>
      <c r="AF84" s="142">
        <f t="shared" si="62"/>
        <v>0</v>
      </c>
      <c r="AG84" s="142">
        <f t="shared" si="62"/>
        <v>0</v>
      </c>
      <c r="AH84" s="142">
        <f t="shared" si="62"/>
        <v>0</v>
      </c>
      <c r="AI84" s="142">
        <f t="shared" si="62"/>
        <v>0</v>
      </c>
      <c r="AJ84" s="142">
        <f t="shared" si="62"/>
        <v>0</v>
      </c>
      <c r="AK84" s="142">
        <f t="shared" si="62"/>
        <v>0</v>
      </c>
      <c r="AL84" s="142">
        <f t="shared" si="62"/>
        <v>0</v>
      </c>
      <c r="AM84" s="142">
        <f t="shared" si="59"/>
        <v>0</v>
      </c>
      <c r="AN84" s="142">
        <f t="shared" si="59"/>
        <v>0</v>
      </c>
      <c r="AO84" s="142">
        <f t="shared" si="59"/>
        <v>0</v>
      </c>
      <c r="AP84" s="142">
        <f t="shared" si="59"/>
        <v>0</v>
      </c>
      <c r="AQ84" s="142">
        <f t="shared" si="59"/>
        <v>0</v>
      </c>
      <c r="AR84" s="142">
        <f t="shared" si="59"/>
        <v>0</v>
      </c>
      <c r="AS84" s="142">
        <f t="shared" si="59"/>
        <v>0</v>
      </c>
      <c r="AT84" s="142">
        <f t="shared" si="59"/>
        <v>0</v>
      </c>
      <c r="AU84" s="142">
        <f t="shared" si="59"/>
        <v>0</v>
      </c>
      <c r="AV84" s="142">
        <f t="shared" si="59"/>
        <v>0</v>
      </c>
      <c r="AW84" s="142">
        <f t="shared" si="59"/>
        <v>0</v>
      </c>
      <c r="AX84" s="142">
        <f t="shared" si="59"/>
        <v>0</v>
      </c>
      <c r="AY84" s="142">
        <f t="shared" si="59"/>
        <v>0</v>
      </c>
      <c r="AZ84" s="142">
        <f t="shared" si="59"/>
        <v>0</v>
      </c>
      <c r="BA84" s="142">
        <f t="shared" si="59"/>
        <v>0</v>
      </c>
      <c r="BB84" s="142">
        <f t="shared" si="59"/>
        <v>0</v>
      </c>
      <c r="BC84" s="142">
        <f t="shared" si="59"/>
        <v>0</v>
      </c>
      <c r="BD84" s="142">
        <f t="shared" si="59"/>
        <v>0</v>
      </c>
      <c r="BE84" s="142">
        <f t="shared" si="59"/>
        <v>0</v>
      </c>
      <c r="BF84" s="142">
        <f t="shared" si="59"/>
        <v>0</v>
      </c>
      <c r="BG84" s="142">
        <f t="shared" si="59"/>
        <v>0</v>
      </c>
      <c r="BH84" s="142">
        <f t="shared" si="59"/>
        <v>0</v>
      </c>
      <c r="BI84" s="142">
        <f t="shared" si="59"/>
        <v>0</v>
      </c>
      <c r="BJ84" s="142">
        <f t="shared" si="59"/>
        <v>0</v>
      </c>
      <c r="BK84" s="142">
        <f t="shared" si="59"/>
        <v>0</v>
      </c>
      <c r="BL84" s="142">
        <f t="shared" si="59"/>
        <v>0</v>
      </c>
      <c r="BM84" s="142">
        <f t="shared" si="59"/>
        <v>0</v>
      </c>
      <c r="BN84" s="142">
        <f t="shared" si="59"/>
        <v>0</v>
      </c>
      <c r="BO84" s="142">
        <f t="shared" si="59"/>
        <v>0</v>
      </c>
      <c r="BP84" s="142">
        <f t="shared" si="59"/>
        <v>0</v>
      </c>
      <c r="BQ84" s="142">
        <f t="shared" si="59"/>
        <v>0</v>
      </c>
      <c r="BR84" s="142">
        <f t="shared" si="59"/>
        <v>0</v>
      </c>
      <c r="BS84" s="142">
        <f t="shared" si="59"/>
        <v>0</v>
      </c>
      <c r="BT84" s="142">
        <f t="shared" si="59"/>
        <v>0</v>
      </c>
      <c r="BU84" s="142">
        <f t="shared" si="59"/>
        <v>0</v>
      </c>
      <c r="BV84" s="142">
        <f t="shared" si="59"/>
        <v>0</v>
      </c>
    </row>
    <row r="85" spans="2:74" x14ac:dyDescent="0.25">
      <c r="B85" s="138">
        <v>36800</v>
      </c>
      <c r="C85" s="138">
        <v>36800</v>
      </c>
      <c r="E85" s="139">
        <v>0.75</v>
      </c>
      <c r="F85" s="88" t="s">
        <v>225</v>
      </c>
      <c r="G85" s="88" t="s">
        <v>222</v>
      </c>
      <c r="H85" s="90">
        <f t="shared" si="52"/>
        <v>0</v>
      </c>
      <c r="I85" s="139">
        <v>-0.72</v>
      </c>
      <c r="K85" s="88" t="str">
        <f t="shared" si="60"/>
        <v>west</v>
      </c>
      <c r="L85" s="142">
        <f t="shared" si="61"/>
        <v>0</v>
      </c>
      <c r="M85" s="142">
        <f t="shared" si="61"/>
        <v>0</v>
      </c>
      <c r="N85" s="142">
        <f t="shared" si="61"/>
        <v>0</v>
      </c>
      <c r="O85" s="142">
        <f t="shared" si="61"/>
        <v>0</v>
      </c>
      <c r="P85" s="142">
        <f t="shared" si="61"/>
        <v>0</v>
      </c>
      <c r="Q85" s="142">
        <f t="shared" si="61"/>
        <v>0</v>
      </c>
      <c r="R85" s="142">
        <f t="shared" si="61"/>
        <v>0</v>
      </c>
      <c r="S85" s="142">
        <f t="shared" si="61"/>
        <v>0</v>
      </c>
      <c r="T85" s="142">
        <f t="shared" si="61"/>
        <v>0</v>
      </c>
      <c r="U85" s="142">
        <f t="shared" si="61"/>
        <v>0</v>
      </c>
      <c r="V85" s="142">
        <f t="shared" si="61"/>
        <v>0</v>
      </c>
      <c r="W85" s="142">
        <f t="shared" si="61"/>
        <v>0</v>
      </c>
      <c r="X85" s="142">
        <f t="shared" ref="X85:AM88" si="63">IF($B85&lt;=X$2,IF($C85&gt;=X$2,$D85,0),0)</f>
        <v>0</v>
      </c>
      <c r="Y85" s="142">
        <f t="shared" si="63"/>
        <v>0</v>
      </c>
      <c r="Z85" s="142">
        <f t="shared" si="63"/>
        <v>0</v>
      </c>
      <c r="AA85" s="142">
        <f t="shared" si="63"/>
        <v>0</v>
      </c>
      <c r="AB85" s="142">
        <f t="shared" si="63"/>
        <v>0</v>
      </c>
      <c r="AC85" s="142">
        <f t="shared" si="63"/>
        <v>0</v>
      </c>
      <c r="AD85" s="142">
        <f t="shared" si="63"/>
        <v>0</v>
      </c>
      <c r="AE85" s="142">
        <f t="shared" si="63"/>
        <v>0</v>
      </c>
      <c r="AF85" s="142">
        <f t="shared" si="63"/>
        <v>0</v>
      </c>
      <c r="AG85" s="142">
        <f t="shared" si="63"/>
        <v>0</v>
      </c>
      <c r="AH85" s="142">
        <f t="shared" si="63"/>
        <v>0</v>
      </c>
      <c r="AI85" s="142">
        <f t="shared" si="63"/>
        <v>0</v>
      </c>
      <c r="AJ85" s="142">
        <f t="shared" si="63"/>
        <v>0</v>
      </c>
      <c r="AK85" s="142">
        <f t="shared" si="63"/>
        <v>0</v>
      </c>
      <c r="AL85" s="142">
        <f t="shared" si="63"/>
        <v>0</v>
      </c>
      <c r="AM85" s="142">
        <f t="shared" si="63"/>
        <v>0</v>
      </c>
      <c r="AN85" s="142">
        <f t="shared" si="59"/>
        <v>0</v>
      </c>
      <c r="AO85" s="142">
        <f t="shared" si="59"/>
        <v>0</v>
      </c>
      <c r="AP85" s="142">
        <f t="shared" si="59"/>
        <v>0</v>
      </c>
      <c r="AQ85" s="142">
        <f t="shared" si="59"/>
        <v>0</v>
      </c>
      <c r="AR85" s="142">
        <f t="shared" si="59"/>
        <v>0</v>
      </c>
      <c r="AS85" s="142">
        <f t="shared" si="59"/>
        <v>0</v>
      </c>
      <c r="AT85" s="142">
        <f t="shared" si="59"/>
        <v>0</v>
      </c>
      <c r="AU85" s="142">
        <f t="shared" si="59"/>
        <v>0</v>
      </c>
      <c r="AV85" s="142">
        <f t="shared" si="59"/>
        <v>0</v>
      </c>
      <c r="AW85" s="142">
        <f t="shared" si="59"/>
        <v>0</v>
      </c>
      <c r="AX85" s="142">
        <f t="shared" si="59"/>
        <v>0</v>
      </c>
      <c r="AY85" s="142">
        <f t="shared" si="59"/>
        <v>0</v>
      </c>
      <c r="AZ85" s="142">
        <f t="shared" si="59"/>
        <v>0</v>
      </c>
      <c r="BA85" s="142">
        <f t="shared" si="59"/>
        <v>0</v>
      </c>
      <c r="BB85" s="142">
        <f t="shared" si="59"/>
        <v>0</v>
      </c>
      <c r="BC85" s="142">
        <f t="shared" si="59"/>
        <v>0</v>
      </c>
      <c r="BD85" s="142">
        <f t="shared" si="59"/>
        <v>0</v>
      </c>
      <c r="BE85" s="142">
        <f t="shared" si="59"/>
        <v>0</v>
      </c>
      <c r="BF85" s="142">
        <f t="shared" si="59"/>
        <v>0</v>
      </c>
      <c r="BG85" s="142">
        <f t="shared" si="59"/>
        <v>0</v>
      </c>
      <c r="BH85" s="142">
        <f t="shared" si="59"/>
        <v>0</v>
      </c>
      <c r="BI85" s="142">
        <f t="shared" si="59"/>
        <v>0</v>
      </c>
      <c r="BJ85" s="142">
        <f t="shared" si="59"/>
        <v>0</v>
      </c>
      <c r="BK85" s="142">
        <f t="shared" si="59"/>
        <v>0</v>
      </c>
      <c r="BL85" s="142">
        <f t="shared" si="59"/>
        <v>0</v>
      </c>
      <c r="BM85" s="142">
        <f t="shared" si="59"/>
        <v>0</v>
      </c>
      <c r="BN85" s="142">
        <f t="shared" si="59"/>
        <v>0</v>
      </c>
      <c r="BO85" s="142">
        <f t="shared" si="59"/>
        <v>0</v>
      </c>
      <c r="BP85" s="142">
        <f t="shared" si="59"/>
        <v>0</v>
      </c>
      <c r="BQ85" s="142">
        <f t="shared" si="59"/>
        <v>0</v>
      </c>
      <c r="BR85" s="142">
        <f t="shared" si="59"/>
        <v>0</v>
      </c>
      <c r="BS85" s="142">
        <f t="shared" si="59"/>
        <v>0</v>
      </c>
      <c r="BT85" s="142">
        <f t="shared" si="59"/>
        <v>0</v>
      </c>
      <c r="BU85" s="142">
        <f t="shared" si="59"/>
        <v>0</v>
      </c>
      <c r="BV85" s="142">
        <f t="shared" si="59"/>
        <v>0</v>
      </c>
    </row>
    <row r="86" spans="2:74" x14ac:dyDescent="0.25">
      <c r="B86" s="138">
        <v>36831</v>
      </c>
      <c r="C86" s="138">
        <v>36951</v>
      </c>
      <c r="E86" s="139">
        <v>0.42</v>
      </c>
      <c r="F86" s="88" t="s">
        <v>225</v>
      </c>
      <c r="G86" s="88" t="s">
        <v>222</v>
      </c>
      <c r="H86" s="90">
        <f t="shared" si="52"/>
        <v>0</v>
      </c>
      <c r="I86" s="139">
        <v>-0.72</v>
      </c>
      <c r="K86" s="88" t="str">
        <f t="shared" si="60"/>
        <v>west</v>
      </c>
      <c r="L86" s="142">
        <f t="shared" si="61"/>
        <v>0</v>
      </c>
      <c r="M86" s="142">
        <f t="shared" si="61"/>
        <v>0</v>
      </c>
      <c r="N86" s="142">
        <f t="shared" si="61"/>
        <v>0</v>
      </c>
      <c r="O86" s="142">
        <f t="shared" si="61"/>
        <v>0</v>
      </c>
      <c r="P86" s="142">
        <f t="shared" si="61"/>
        <v>0</v>
      </c>
      <c r="Q86" s="142">
        <f t="shared" si="61"/>
        <v>0</v>
      </c>
      <c r="R86" s="142">
        <f t="shared" si="61"/>
        <v>0</v>
      </c>
      <c r="S86" s="142">
        <f t="shared" si="61"/>
        <v>0</v>
      </c>
      <c r="T86" s="142">
        <f t="shared" si="61"/>
        <v>0</v>
      </c>
      <c r="U86" s="142">
        <f t="shared" si="61"/>
        <v>0</v>
      </c>
      <c r="V86" s="142">
        <f t="shared" si="61"/>
        <v>0</v>
      </c>
      <c r="W86" s="142">
        <f t="shared" si="61"/>
        <v>0</v>
      </c>
      <c r="X86" s="142">
        <f t="shared" si="61"/>
        <v>0</v>
      </c>
      <c r="Y86" s="142">
        <f t="shared" si="63"/>
        <v>0</v>
      </c>
      <c r="Z86" s="142">
        <f t="shared" si="63"/>
        <v>0</v>
      </c>
      <c r="AA86" s="142">
        <f t="shared" si="63"/>
        <v>0</v>
      </c>
      <c r="AB86" s="142">
        <f t="shared" si="63"/>
        <v>0</v>
      </c>
      <c r="AC86" s="142">
        <f t="shared" si="63"/>
        <v>0</v>
      </c>
      <c r="AD86" s="142">
        <f t="shared" si="63"/>
        <v>0</v>
      </c>
      <c r="AE86" s="142">
        <f t="shared" si="63"/>
        <v>0</v>
      </c>
      <c r="AF86" s="142">
        <f t="shared" si="63"/>
        <v>0</v>
      </c>
      <c r="AG86" s="142">
        <f t="shared" si="63"/>
        <v>0</v>
      </c>
      <c r="AH86" s="142">
        <f t="shared" si="63"/>
        <v>0</v>
      </c>
      <c r="AI86" s="142">
        <f t="shared" si="63"/>
        <v>0</v>
      </c>
      <c r="AJ86" s="142">
        <f t="shared" si="63"/>
        <v>0</v>
      </c>
      <c r="AK86" s="142">
        <f t="shared" si="63"/>
        <v>0</v>
      </c>
      <c r="AL86" s="142">
        <f t="shared" si="63"/>
        <v>0</v>
      </c>
      <c r="AM86" s="142">
        <f t="shared" si="59"/>
        <v>0</v>
      </c>
      <c r="AN86" s="142">
        <f t="shared" si="59"/>
        <v>0</v>
      </c>
      <c r="AO86" s="142">
        <f t="shared" si="59"/>
        <v>0</v>
      </c>
      <c r="AP86" s="142">
        <f t="shared" si="59"/>
        <v>0</v>
      </c>
      <c r="AQ86" s="142">
        <f t="shared" si="59"/>
        <v>0</v>
      </c>
      <c r="AR86" s="142">
        <f t="shared" si="59"/>
        <v>0</v>
      </c>
      <c r="AS86" s="142">
        <f t="shared" si="59"/>
        <v>0</v>
      </c>
      <c r="AT86" s="142">
        <f t="shared" si="59"/>
        <v>0</v>
      </c>
      <c r="AU86" s="142">
        <f t="shared" si="59"/>
        <v>0</v>
      </c>
      <c r="AV86" s="142">
        <f t="shared" si="59"/>
        <v>0</v>
      </c>
      <c r="AW86" s="142">
        <f t="shared" si="59"/>
        <v>0</v>
      </c>
      <c r="AX86" s="142">
        <f t="shared" si="59"/>
        <v>0</v>
      </c>
      <c r="AY86" s="142">
        <f t="shared" si="59"/>
        <v>0</v>
      </c>
      <c r="AZ86" s="142">
        <f t="shared" si="59"/>
        <v>0</v>
      </c>
      <c r="BA86" s="142">
        <f t="shared" si="59"/>
        <v>0</v>
      </c>
      <c r="BB86" s="142">
        <f t="shared" si="59"/>
        <v>0</v>
      </c>
      <c r="BC86" s="142">
        <f t="shared" si="59"/>
        <v>0</v>
      </c>
      <c r="BD86" s="142">
        <f t="shared" si="59"/>
        <v>0</v>
      </c>
      <c r="BE86" s="142">
        <f t="shared" si="59"/>
        <v>0</v>
      </c>
      <c r="BF86" s="142">
        <f t="shared" si="59"/>
        <v>0</v>
      </c>
      <c r="BG86" s="142">
        <f t="shared" si="59"/>
        <v>0</v>
      </c>
      <c r="BH86" s="142">
        <f t="shared" si="59"/>
        <v>0</v>
      </c>
      <c r="BI86" s="142">
        <f t="shared" si="59"/>
        <v>0</v>
      </c>
      <c r="BJ86" s="142">
        <f t="shared" si="59"/>
        <v>0</v>
      </c>
      <c r="BK86" s="142">
        <f t="shared" si="59"/>
        <v>0</v>
      </c>
      <c r="BL86" s="142">
        <f t="shared" si="59"/>
        <v>0</v>
      </c>
      <c r="BM86" s="142">
        <f t="shared" si="59"/>
        <v>0</v>
      </c>
      <c r="BN86" s="142">
        <f t="shared" si="59"/>
        <v>0</v>
      </c>
      <c r="BO86" s="142">
        <f t="shared" si="59"/>
        <v>0</v>
      </c>
      <c r="BP86" s="142">
        <f t="shared" si="59"/>
        <v>0</v>
      </c>
      <c r="BQ86" s="142">
        <f t="shared" si="59"/>
        <v>0</v>
      </c>
      <c r="BR86" s="142">
        <f t="shared" si="59"/>
        <v>0</v>
      </c>
      <c r="BS86" s="142">
        <f t="shared" si="59"/>
        <v>0</v>
      </c>
      <c r="BT86" s="142">
        <f t="shared" si="59"/>
        <v>0</v>
      </c>
      <c r="BU86" s="142">
        <f t="shared" si="59"/>
        <v>0</v>
      </c>
      <c r="BV86" s="142">
        <f t="shared" si="59"/>
        <v>0</v>
      </c>
    </row>
    <row r="87" spans="2:74" x14ac:dyDescent="0.25">
      <c r="B87" s="138">
        <v>36982</v>
      </c>
      <c r="C87" s="138">
        <v>37165</v>
      </c>
      <c r="E87" s="139">
        <v>0.46</v>
      </c>
      <c r="F87" s="88" t="s">
        <v>225</v>
      </c>
      <c r="G87" s="88" t="s">
        <v>222</v>
      </c>
      <c r="H87" s="90">
        <f t="shared" si="52"/>
        <v>0</v>
      </c>
      <c r="I87" s="139">
        <v>-0.72</v>
      </c>
      <c r="K87" s="88" t="str">
        <f t="shared" si="60"/>
        <v>west</v>
      </c>
      <c r="L87" s="142">
        <f t="shared" si="61"/>
        <v>0</v>
      </c>
      <c r="M87" s="142">
        <f t="shared" si="61"/>
        <v>0</v>
      </c>
      <c r="N87" s="142">
        <f t="shared" si="61"/>
        <v>0</v>
      </c>
      <c r="O87" s="142">
        <f t="shared" si="61"/>
        <v>0</v>
      </c>
      <c r="P87" s="142">
        <f t="shared" si="61"/>
        <v>0</v>
      </c>
      <c r="Q87" s="142">
        <f t="shared" si="61"/>
        <v>0</v>
      </c>
      <c r="R87" s="142">
        <f t="shared" si="61"/>
        <v>0</v>
      </c>
      <c r="S87" s="142">
        <f t="shared" si="61"/>
        <v>0</v>
      </c>
      <c r="T87" s="142">
        <f t="shared" si="61"/>
        <v>0</v>
      </c>
      <c r="U87" s="142">
        <f t="shared" si="61"/>
        <v>0</v>
      </c>
      <c r="V87" s="142">
        <f t="shared" si="61"/>
        <v>0</v>
      </c>
      <c r="W87" s="142">
        <f t="shared" si="61"/>
        <v>0</v>
      </c>
      <c r="X87" s="142">
        <f t="shared" si="63"/>
        <v>0</v>
      </c>
      <c r="Y87" s="142">
        <f t="shared" si="63"/>
        <v>0</v>
      </c>
      <c r="Z87" s="142">
        <f t="shared" si="63"/>
        <v>0</v>
      </c>
      <c r="AA87" s="142">
        <f t="shared" si="63"/>
        <v>0</v>
      </c>
      <c r="AB87" s="142">
        <f t="shared" si="63"/>
        <v>0</v>
      </c>
      <c r="AC87" s="142">
        <f t="shared" si="63"/>
        <v>0</v>
      </c>
      <c r="AD87" s="142">
        <f t="shared" si="63"/>
        <v>0</v>
      </c>
      <c r="AE87" s="142">
        <f t="shared" si="63"/>
        <v>0</v>
      </c>
      <c r="AF87" s="142">
        <f t="shared" si="63"/>
        <v>0</v>
      </c>
      <c r="AG87" s="142">
        <f t="shared" si="63"/>
        <v>0</v>
      </c>
      <c r="AH87" s="142">
        <f t="shared" si="63"/>
        <v>0</v>
      </c>
      <c r="AI87" s="142">
        <f t="shared" si="63"/>
        <v>0</v>
      </c>
      <c r="AJ87" s="142">
        <f t="shared" si="63"/>
        <v>0</v>
      </c>
      <c r="AK87" s="142">
        <f t="shared" si="63"/>
        <v>0</v>
      </c>
      <c r="AL87" s="142">
        <f t="shared" si="63"/>
        <v>0</v>
      </c>
      <c r="AM87" s="142">
        <f t="shared" si="59"/>
        <v>0</v>
      </c>
      <c r="AN87" s="142">
        <f t="shared" si="59"/>
        <v>0</v>
      </c>
      <c r="AO87" s="142">
        <f t="shared" si="59"/>
        <v>0</v>
      </c>
      <c r="AP87" s="142">
        <f t="shared" si="59"/>
        <v>0</v>
      </c>
      <c r="AQ87" s="142">
        <f t="shared" si="59"/>
        <v>0</v>
      </c>
      <c r="AR87" s="142">
        <f t="shared" si="59"/>
        <v>0</v>
      </c>
      <c r="AS87" s="142">
        <f t="shared" si="59"/>
        <v>0</v>
      </c>
      <c r="AT87" s="142">
        <f t="shared" si="59"/>
        <v>0</v>
      </c>
      <c r="AU87" s="142">
        <f t="shared" si="59"/>
        <v>0</v>
      </c>
      <c r="AV87" s="142">
        <f t="shared" si="59"/>
        <v>0</v>
      </c>
      <c r="AW87" s="142">
        <f t="shared" si="59"/>
        <v>0</v>
      </c>
      <c r="AX87" s="142">
        <f t="shared" si="59"/>
        <v>0</v>
      </c>
      <c r="AY87" s="142">
        <f t="shared" si="59"/>
        <v>0</v>
      </c>
      <c r="AZ87" s="142">
        <f t="shared" si="59"/>
        <v>0</v>
      </c>
      <c r="BA87" s="142">
        <f t="shared" si="59"/>
        <v>0</v>
      </c>
      <c r="BB87" s="142">
        <f t="shared" si="59"/>
        <v>0</v>
      </c>
      <c r="BC87" s="142">
        <f t="shared" si="59"/>
        <v>0</v>
      </c>
      <c r="BD87" s="142">
        <f t="shared" si="59"/>
        <v>0</v>
      </c>
      <c r="BE87" s="142">
        <f t="shared" si="59"/>
        <v>0</v>
      </c>
      <c r="BF87" s="142">
        <f t="shared" si="59"/>
        <v>0</v>
      </c>
      <c r="BG87" s="142">
        <f t="shared" si="59"/>
        <v>0</v>
      </c>
      <c r="BH87" s="142">
        <f t="shared" si="59"/>
        <v>0</v>
      </c>
      <c r="BI87" s="142">
        <f t="shared" si="59"/>
        <v>0</v>
      </c>
      <c r="BJ87" s="142">
        <f t="shared" si="59"/>
        <v>0</v>
      </c>
      <c r="BK87" s="142">
        <f t="shared" si="59"/>
        <v>0</v>
      </c>
      <c r="BL87" s="142">
        <f t="shared" si="59"/>
        <v>0</v>
      </c>
      <c r="BM87" s="142">
        <f t="shared" si="59"/>
        <v>0</v>
      </c>
      <c r="BN87" s="142">
        <f t="shared" si="59"/>
        <v>0</v>
      </c>
      <c r="BO87" s="142">
        <f t="shared" si="59"/>
        <v>0</v>
      </c>
      <c r="BP87" s="142">
        <f t="shared" si="59"/>
        <v>0</v>
      </c>
      <c r="BQ87" s="142">
        <f t="shared" si="59"/>
        <v>0</v>
      </c>
      <c r="BR87" s="142">
        <f t="shared" si="59"/>
        <v>0</v>
      </c>
      <c r="BS87" s="142">
        <f t="shared" si="59"/>
        <v>0</v>
      </c>
      <c r="BT87" s="142">
        <f t="shared" si="59"/>
        <v>0</v>
      </c>
      <c r="BU87" s="142">
        <f t="shared" si="59"/>
        <v>0</v>
      </c>
      <c r="BV87" s="142">
        <f t="shared" si="59"/>
        <v>0</v>
      </c>
    </row>
    <row r="88" spans="2:74" x14ac:dyDescent="0.25">
      <c r="B88" s="138">
        <v>36800</v>
      </c>
      <c r="C88" s="138">
        <v>36800</v>
      </c>
      <c r="E88" s="139">
        <v>-0.86499999999999999</v>
      </c>
      <c r="F88" s="88" t="s">
        <v>231</v>
      </c>
      <c r="G88" s="88" t="s">
        <v>222</v>
      </c>
      <c r="H88" s="90">
        <f t="shared" si="52"/>
        <v>0</v>
      </c>
      <c r="I88" s="139">
        <v>-0.115</v>
      </c>
      <c r="K88" s="88" t="str">
        <f t="shared" si="60"/>
        <v>west</v>
      </c>
      <c r="L88" s="142">
        <f t="shared" si="61"/>
        <v>0</v>
      </c>
      <c r="M88" s="142">
        <f t="shared" si="61"/>
        <v>0</v>
      </c>
      <c r="N88" s="142">
        <f t="shared" si="61"/>
        <v>0</v>
      </c>
      <c r="O88" s="142">
        <f t="shared" si="61"/>
        <v>0</v>
      </c>
      <c r="P88" s="142">
        <f t="shared" si="61"/>
        <v>0</v>
      </c>
      <c r="Q88" s="142">
        <f t="shared" si="61"/>
        <v>0</v>
      </c>
      <c r="R88" s="142">
        <f t="shared" si="61"/>
        <v>0</v>
      </c>
      <c r="S88" s="142">
        <f t="shared" si="61"/>
        <v>0</v>
      </c>
      <c r="T88" s="142">
        <f t="shared" si="61"/>
        <v>0</v>
      </c>
      <c r="U88" s="142">
        <f t="shared" si="61"/>
        <v>0</v>
      </c>
      <c r="V88" s="142">
        <f t="shared" si="61"/>
        <v>0</v>
      </c>
      <c r="W88" s="142">
        <f t="shared" si="61"/>
        <v>0</v>
      </c>
      <c r="X88" s="142">
        <f t="shared" si="63"/>
        <v>0</v>
      </c>
      <c r="Y88" s="142">
        <f t="shared" si="63"/>
        <v>0</v>
      </c>
      <c r="Z88" s="142">
        <f t="shared" si="63"/>
        <v>0</v>
      </c>
      <c r="AA88" s="142">
        <f t="shared" si="63"/>
        <v>0</v>
      </c>
      <c r="AB88" s="142">
        <f t="shared" si="63"/>
        <v>0</v>
      </c>
      <c r="AC88" s="142">
        <f t="shared" si="63"/>
        <v>0</v>
      </c>
      <c r="AD88" s="142">
        <f t="shared" si="63"/>
        <v>0</v>
      </c>
      <c r="AE88" s="142">
        <f t="shared" si="63"/>
        <v>0</v>
      </c>
      <c r="AF88" s="142">
        <f t="shared" si="63"/>
        <v>0</v>
      </c>
      <c r="AG88" s="142">
        <f t="shared" si="63"/>
        <v>0</v>
      </c>
      <c r="AH88" s="142">
        <f t="shared" si="63"/>
        <v>0</v>
      </c>
      <c r="AI88" s="142">
        <f t="shared" si="63"/>
        <v>0</v>
      </c>
      <c r="AJ88" s="142">
        <f t="shared" si="63"/>
        <v>0</v>
      </c>
      <c r="AK88" s="142">
        <f t="shared" si="63"/>
        <v>0</v>
      </c>
      <c r="AL88" s="142">
        <f t="shared" si="63"/>
        <v>0</v>
      </c>
      <c r="AM88" s="142">
        <f t="shared" si="59"/>
        <v>0</v>
      </c>
      <c r="AN88" s="142">
        <f t="shared" si="59"/>
        <v>0</v>
      </c>
      <c r="AO88" s="142">
        <f t="shared" si="59"/>
        <v>0</v>
      </c>
      <c r="AP88" s="142">
        <f t="shared" si="59"/>
        <v>0</v>
      </c>
      <c r="AQ88" s="142">
        <f t="shared" si="59"/>
        <v>0</v>
      </c>
      <c r="AR88" s="142">
        <f t="shared" si="59"/>
        <v>0</v>
      </c>
      <c r="AS88" s="142">
        <f t="shared" si="59"/>
        <v>0</v>
      </c>
      <c r="AT88" s="142">
        <f t="shared" si="59"/>
        <v>0</v>
      </c>
      <c r="AU88" s="142">
        <f t="shared" si="59"/>
        <v>0</v>
      </c>
      <c r="AV88" s="142">
        <f t="shared" si="59"/>
        <v>0</v>
      </c>
      <c r="AW88" s="142">
        <f t="shared" si="59"/>
        <v>0</v>
      </c>
      <c r="AX88" s="142">
        <f t="shared" si="59"/>
        <v>0</v>
      </c>
      <c r="AY88" s="142">
        <f t="shared" si="59"/>
        <v>0</v>
      </c>
      <c r="AZ88" s="142">
        <f t="shared" si="59"/>
        <v>0</v>
      </c>
      <c r="BA88" s="142">
        <f t="shared" si="59"/>
        <v>0</v>
      </c>
      <c r="BB88" s="142">
        <f t="shared" si="59"/>
        <v>0</v>
      </c>
      <c r="BC88" s="142">
        <f t="shared" si="59"/>
        <v>0</v>
      </c>
      <c r="BD88" s="142">
        <f t="shared" si="59"/>
        <v>0</v>
      </c>
      <c r="BE88" s="142">
        <f t="shared" si="59"/>
        <v>0</v>
      </c>
      <c r="BF88" s="142">
        <f t="shared" si="59"/>
        <v>0</v>
      </c>
      <c r="BG88" s="142">
        <f t="shared" si="59"/>
        <v>0</v>
      </c>
      <c r="BH88" s="142">
        <f t="shared" si="59"/>
        <v>0</v>
      </c>
      <c r="BI88" s="142">
        <f t="shared" si="59"/>
        <v>0</v>
      </c>
      <c r="BJ88" s="142">
        <f t="shared" si="59"/>
        <v>0</v>
      </c>
      <c r="BK88" s="142">
        <f t="shared" si="59"/>
        <v>0</v>
      </c>
      <c r="BL88" s="142">
        <f t="shared" ref="BL88:BV88" si="64">IF($B88&lt;=BL$2,IF($C88&gt;=BL$2,$D88,0),0)</f>
        <v>0</v>
      </c>
      <c r="BM88" s="142">
        <f t="shared" si="64"/>
        <v>0</v>
      </c>
      <c r="BN88" s="142">
        <f t="shared" si="64"/>
        <v>0</v>
      </c>
      <c r="BO88" s="142">
        <f t="shared" si="64"/>
        <v>0</v>
      </c>
      <c r="BP88" s="142">
        <f t="shared" si="64"/>
        <v>0</v>
      </c>
      <c r="BQ88" s="142">
        <f t="shared" si="64"/>
        <v>0</v>
      </c>
      <c r="BR88" s="142">
        <f t="shared" si="64"/>
        <v>0</v>
      </c>
      <c r="BS88" s="142">
        <f t="shared" si="64"/>
        <v>0</v>
      </c>
      <c r="BT88" s="142">
        <f t="shared" si="64"/>
        <v>0</v>
      </c>
      <c r="BU88" s="142">
        <f t="shared" si="64"/>
        <v>0</v>
      </c>
      <c r="BV88" s="142">
        <f t="shared" si="64"/>
        <v>0</v>
      </c>
    </row>
    <row r="89" spans="2:74" x14ac:dyDescent="0.25">
      <c r="B89" s="138">
        <v>36800</v>
      </c>
      <c r="C89" s="138">
        <v>36800</v>
      </c>
      <c r="E89" s="139">
        <v>-0.87</v>
      </c>
      <c r="F89" s="88" t="s">
        <v>226</v>
      </c>
      <c r="G89" s="88" t="s">
        <v>222</v>
      </c>
      <c r="H89" s="90">
        <f t="shared" si="52"/>
        <v>0</v>
      </c>
      <c r="I89" s="139">
        <v>-0.72</v>
      </c>
      <c r="K89" s="88" t="str">
        <f t="shared" si="60"/>
        <v>west</v>
      </c>
      <c r="L89" s="142">
        <f t="shared" si="61"/>
        <v>0</v>
      </c>
      <c r="M89" s="142">
        <f t="shared" si="61"/>
        <v>0</v>
      </c>
      <c r="N89" s="142">
        <f t="shared" si="61"/>
        <v>0</v>
      </c>
      <c r="O89" s="142">
        <f t="shared" si="61"/>
        <v>0</v>
      </c>
      <c r="P89" s="142">
        <f t="shared" si="61"/>
        <v>0</v>
      </c>
      <c r="Q89" s="142">
        <f t="shared" si="61"/>
        <v>0</v>
      </c>
      <c r="R89" s="142">
        <f t="shared" si="61"/>
        <v>0</v>
      </c>
      <c r="S89" s="142">
        <f t="shared" si="61"/>
        <v>0</v>
      </c>
      <c r="T89" s="142">
        <f t="shared" si="61"/>
        <v>0</v>
      </c>
      <c r="U89" s="142">
        <f t="shared" si="61"/>
        <v>0</v>
      </c>
      <c r="V89" s="142">
        <f t="shared" si="61"/>
        <v>0</v>
      </c>
      <c r="W89" s="142">
        <f t="shared" si="61"/>
        <v>0</v>
      </c>
      <c r="X89" s="142">
        <f t="shared" ref="X89:AM96" si="65">IF($B89&lt;=X$2,IF($C89&gt;=X$2,$D89,0),0)</f>
        <v>0</v>
      </c>
      <c r="Y89" s="142">
        <f t="shared" si="65"/>
        <v>0</v>
      </c>
      <c r="Z89" s="142">
        <f t="shared" si="65"/>
        <v>0</v>
      </c>
      <c r="AA89" s="142">
        <f t="shared" si="65"/>
        <v>0</v>
      </c>
      <c r="AB89" s="142">
        <f t="shared" si="65"/>
        <v>0</v>
      </c>
      <c r="AC89" s="142">
        <f t="shared" si="65"/>
        <v>0</v>
      </c>
      <c r="AD89" s="142">
        <f t="shared" si="65"/>
        <v>0</v>
      </c>
      <c r="AE89" s="142">
        <f t="shared" si="65"/>
        <v>0</v>
      </c>
      <c r="AF89" s="142">
        <f t="shared" si="65"/>
        <v>0</v>
      </c>
      <c r="AG89" s="142">
        <f t="shared" si="65"/>
        <v>0</v>
      </c>
      <c r="AH89" s="142">
        <f t="shared" si="65"/>
        <v>0</v>
      </c>
      <c r="AI89" s="142">
        <f t="shared" si="65"/>
        <v>0</v>
      </c>
      <c r="AJ89" s="142">
        <f t="shared" si="65"/>
        <v>0</v>
      </c>
      <c r="AK89" s="142">
        <f t="shared" si="65"/>
        <v>0</v>
      </c>
      <c r="AL89" s="142">
        <f t="shared" si="65"/>
        <v>0</v>
      </c>
      <c r="AM89" s="142">
        <f t="shared" si="65"/>
        <v>0</v>
      </c>
      <c r="AN89" s="142">
        <f t="shared" ref="AM89:BV96" si="66">IF($B89&lt;=AN$2,IF($C89&gt;=AN$2,$D89,0),0)</f>
        <v>0</v>
      </c>
      <c r="AO89" s="142">
        <f t="shared" si="66"/>
        <v>0</v>
      </c>
      <c r="AP89" s="142">
        <f t="shared" si="66"/>
        <v>0</v>
      </c>
      <c r="AQ89" s="142">
        <f t="shared" si="66"/>
        <v>0</v>
      </c>
      <c r="AR89" s="142">
        <f t="shared" si="66"/>
        <v>0</v>
      </c>
      <c r="AS89" s="142">
        <f t="shared" si="66"/>
        <v>0</v>
      </c>
      <c r="AT89" s="142">
        <f t="shared" si="66"/>
        <v>0</v>
      </c>
      <c r="AU89" s="142">
        <f t="shared" si="66"/>
        <v>0</v>
      </c>
      <c r="AV89" s="142">
        <f t="shared" si="66"/>
        <v>0</v>
      </c>
      <c r="AW89" s="142">
        <f t="shared" si="66"/>
        <v>0</v>
      </c>
      <c r="AX89" s="142">
        <f t="shared" si="66"/>
        <v>0</v>
      </c>
      <c r="AY89" s="142">
        <f t="shared" si="66"/>
        <v>0</v>
      </c>
      <c r="AZ89" s="142">
        <f t="shared" si="66"/>
        <v>0</v>
      </c>
      <c r="BA89" s="142">
        <f t="shared" si="66"/>
        <v>0</v>
      </c>
      <c r="BB89" s="142">
        <f t="shared" si="66"/>
        <v>0</v>
      </c>
      <c r="BC89" s="142">
        <f t="shared" si="66"/>
        <v>0</v>
      </c>
      <c r="BD89" s="142">
        <f t="shared" si="66"/>
        <v>0</v>
      </c>
      <c r="BE89" s="142">
        <f t="shared" si="66"/>
        <v>0</v>
      </c>
      <c r="BF89" s="142">
        <f t="shared" si="66"/>
        <v>0</v>
      </c>
      <c r="BG89" s="142">
        <f t="shared" si="66"/>
        <v>0</v>
      </c>
      <c r="BH89" s="142">
        <f t="shared" si="66"/>
        <v>0</v>
      </c>
      <c r="BI89" s="142">
        <f t="shared" si="66"/>
        <v>0</v>
      </c>
      <c r="BJ89" s="142">
        <f t="shared" si="66"/>
        <v>0</v>
      </c>
      <c r="BK89" s="142">
        <f t="shared" si="66"/>
        <v>0</v>
      </c>
      <c r="BL89" s="142">
        <f t="shared" si="66"/>
        <v>0</v>
      </c>
      <c r="BM89" s="142">
        <f t="shared" si="66"/>
        <v>0</v>
      </c>
      <c r="BN89" s="142">
        <f t="shared" si="66"/>
        <v>0</v>
      </c>
      <c r="BO89" s="142">
        <f t="shared" si="66"/>
        <v>0</v>
      </c>
      <c r="BP89" s="142">
        <f t="shared" si="66"/>
        <v>0</v>
      </c>
      <c r="BQ89" s="142">
        <f t="shared" si="66"/>
        <v>0</v>
      </c>
      <c r="BR89" s="142">
        <f t="shared" si="66"/>
        <v>0</v>
      </c>
      <c r="BS89" s="142">
        <f t="shared" si="66"/>
        <v>0</v>
      </c>
      <c r="BT89" s="142">
        <f t="shared" si="66"/>
        <v>0</v>
      </c>
      <c r="BU89" s="142">
        <f t="shared" si="66"/>
        <v>0</v>
      </c>
      <c r="BV89" s="142">
        <f t="shared" si="66"/>
        <v>0</v>
      </c>
    </row>
    <row r="90" spans="2:74" x14ac:dyDescent="0.25">
      <c r="B90" s="138">
        <v>36770</v>
      </c>
      <c r="C90" s="138">
        <v>36770</v>
      </c>
      <c r="E90" s="139">
        <v>-0.98</v>
      </c>
      <c r="F90" s="88" t="s">
        <v>226</v>
      </c>
      <c r="G90" s="88" t="s">
        <v>222</v>
      </c>
      <c r="H90" s="90">
        <f t="shared" si="52"/>
        <v>0</v>
      </c>
      <c r="I90" s="139">
        <f>I89</f>
        <v>-0.72</v>
      </c>
      <c r="K90" s="88" t="str">
        <f t="shared" si="60"/>
        <v>west</v>
      </c>
      <c r="L90" s="142">
        <f t="shared" si="61"/>
        <v>0</v>
      </c>
      <c r="M90" s="142">
        <f t="shared" si="61"/>
        <v>0</v>
      </c>
      <c r="N90" s="142">
        <f t="shared" si="61"/>
        <v>0</v>
      </c>
      <c r="O90" s="142">
        <f t="shared" si="61"/>
        <v>0</v>
      </c>
      <c r="P90" s="142">
        <f t="shared" si="61"/>
        <v>0</v>
      </c>
      <c r="Q90" s="142">
        <f t="shared" si="61"/>
        <v>0</v>
      </c>
      <c r="R90" s="142">
        <f t="shared" si="61"/>
        <v>0</v>
      </c>
      <c r="S90" s="142">
        <f t="shared" si="61"/>
        <v>0</v>
      </c>
      <c r="T90" s="142">
        <f t="shared" si="61"/>
        <v>0</v>
      </c>
      <c r="U90" s="142">
        <f t="shared" si="61"/>
        <v>0</v>
      </c>
      <c r="V90" s="142">
        <f t="shared" si="61"/>
        <v>0</v>
      </c>
      <c r="W90" s="142">
        <f t="shared" si="61"/>
        <v>0</v>
      </c>
      <c r="X90" s="142">
        <f t="shared" si="65"/>
        <v>0</v>
      </c>
      <c r="Y90" s="142">
        <f t="shared" si="65"/>
        <v>0</v>
      </c>
      <c r="Z90" s="142">
        <f t="shared" si="65"/>
        <v>0</v>
      </c>
      <c r="AA90" s="142">
        <f t="shared" si="65"/>
        <v>0</v>
      </c>
      <c r="AB90" s="142">
        <f t="shared" si="65"/>
        <v>0</v>
      </c>
      <c r="AC90" s="142">
        <f t="shared" si="65"/>
        <v>0</v>
      </c>
      <c r="AD90" s="142">
        <f t="shared" si="65"/>
        <v>0</v>
      </c>
      <c r="AE90" s="142">
        <f t="shared" si="65"/>
        <v>0</v>
      </c>
      <c r="AF90" s="142">
        <f t="shared" si="65"/>
        <v>0</v>
      </c>
      <c r="AG90" s="142">
        <f t="shared" si="65"/>
        <v>0</v>
      </c>
      <c r="AH90" s="142">
        <f t="shared" si="65"/>
        <v>0</v>
      </c>
      <c r="AI90" s="142">
        <f t="shared" si="65"/>
        <v>0</v>
      </c>
      <c r="AJ90" s="142">
        <f t="shared" si="65"/>
        <v>0</v>
      </c>
      <c r="AK90" s="142">
        <f t="shared" si="65"/>
        <v>0</v>
      </c>
      <c r="AL90" s="142">
        <f t="shared" si="65"/>
        <v>0</v>
      </c>
      <c r="AM90" s="142">
        <f t="shared" si="66"/>
        <v>0</v>
      </c>
      <c r="AN90" s="142">
        <f t="shared" si="66"/>
        <v>0</v>
      </c>
      <c r="AO90" s="142">
        <f t="shared" si="66"/>
        <v>0</v>
      </c>
      <c r="AP90" s="142">
        <f t="shared" si="66"/>
        <v>0</v>
      </c>
      <c r="AQ90" s="142">
        <f t="shared" si="66"/>
        <v>0</v>
      </c>
      <c r="AR90" s="142">
        <f t="shared" si="66"/>
        <v>0</v>
      </c>
      <c r="AS90" s="142">
        <f t="shared" si="66"/>
        <v>0</v>
      </c>
      <c r="AT90" s="142">
        <f t="shared" si="66"/>
        <v>0</v>
      </c>
      <c r="AU90" s="142">
        <f t="shared" si="66"/>
        <v>0</v>
      </c>
      <c r="AV90" s="142">
        <f t="shared" si="66"/>
        <v>0</v>
      </c>
      <c r="AW90" s="142">
        <f t="shared" si="66"/>
        <v>0</v>
      </c>
      <c r="AX90" s="142">
        <f t="shared" si="66"/>
        <v>0</v>
      </c>
      <c r="AY90" s="142">
        <f t="shared" si="66"/>
        <v>0</v>
      </c>
      <c r="AZ90" s="142">
        <f t="shared" si="66"/>
        <v>0</v>
      </c>
      <c r="BA90" s="142">
        <f t="shared" si="66"/>
        <v>0</v>
      </c>
      <c r="BB90" s="142">
        <f t="shared" si="66"/>
        <v>0</v>
      </c>
      <c r="BC90" s="142">
        <f t="shared" si="66"/>
        <v>0</v>
      </c>
      <c r="BD90" s="142">
        <f t="shared" si="66"/>
        <v>0</v>
      </c>
      <c r="BE90" s="142">
        <f t="shared" si="66"/>
        <v>0</v>
      </c>
      <c r="BF90" s="142">
        <f t="shared" si="66"/>
        <v>0</v>
      </c>
      <c r="BG90" s="142">
        <f t="shared" si="66"/>
        <v>0</v>
      </c>
      <c r="BH90" s="142">
        <f t="shared" si="66"/>
        <v>0</v>
      </c>
      <c r="BI90" s="142">
        <f t="shared" si="66"/>
        <v>0</v>
      </c>
      <c r="BJ90" s="142">
        <f t="shared" si="66"/>
        <v>0</v>
      </c>
      <c r="BK90" s="142">
        <f t="shared" si="66"/>
        <v>0</v>
      </c>
      <c r="BL90" s="142">
        <f t="shared" si="66"/>
        <v>0</v>
      </c>
      <c r="BM90" s="142">
        <f t="shared" si="66"/>
        <v>0</v>
      </c>
      <c r="BN90" s="142">
        <f t="shared" si="66"/>
        <v>0</v>
      </c>
      <c r="BO90" s="142">
        <f t="shared" si="66"/>
        <v>0</v>
      </c>
      <c r="BP90" s="142">
        <f t="shared" si="66"/>
        <v>0</v>
      </c>
      <c r="BQ90" s="142">
        <f t="shared" si="66"/>
        <v>0</v>
      </c>
      <c r="BR90" s="142">
        <f t="shared" si="66"/>
        <v>0</v>
      </c>
      <c r="BS90" s="142">
        <f t="shared" si="66"/>
        <v>0</v>
      </c>
      <c r="BT90" s="142">
        <f t="shared" si="66"/>
        <v>0</v>
      </c>
      <c r="BU90" s="142">
        <f t="shared" si="66"/>
        <v>0</v>
      </c>
      <c r="BV90" s="142">
        <f t="shared" si="66"/>
        <v>0</v>
      </c>
    </row>
    <row r="91" spans="2:74" x14ac:dyDescent="0.25">
      <c r="B91" s="138">
        <v>36831</v>
      </c>
      <c r="C91" s="138">
        <v>36951</v>
      </c>
      <c r="E91" s="139">
        <v>0.11749999999999999</v>
      </c>
      <c r="F91" s="88" t="s">
        <v>298</v>
      </c>
      <c r="G91" s="88" t="s">
        <v>165</v>
      </c>
      <c r="H91" s="90">
        <f t="shared" si="52"/>
        <v>0</v>
      </c>
      <c r="I91" s="139">
        <v>0.16750000000000001</v>
      </c>
      <c r="K91" s="88" t="str">
        <f t="shared" ref="K91:K96" si="67">IF(I91=1,0,G91)</f>
        <v>CENTRAL</v>
      </c>
      <c r="L91" s="142">
        <f t="shared" si="61"/>
        <v>0</v>
      </c>
      <c r="M91" s="142">
        <f t="shared" si="61"/>
        <v>0</v>
      </c>
      <c r="N91" s="142">
        <f t="shared" si="61"/>
        <v>0</v>
      </c>
      <c r="O91" s="142">
        <f t="shared" si="61"/>
        <v>0</v>
      </c>
      <c r="P91" s="142">
        <f t="shared" si="61"/>
        <v>0</v>
      </c>
      <c r="Q91" s="142">
        <f t="shared" si="61"/>
        <v>0</v>
      </c>
      <c r="R91" s="142">
        <f t="shared" si="61"/>
        <v>0</v>
      </c>
      <c r="S91" s="142">
        <f t="shared" si="61"/>
        <v>0</v>
      </c>
      <c r="T91" s="142">
        <f t="shared" si="61"/>
        <v>0</v>
      </c>
      <c r="U91" s="142">
        <f t="shared" si="61"/>
        <v>0</v>
      </c>
      <c r="V91" s="142">
        <f t="shared" si="61"/>
        <v>0</v>
      </c>
      <c r="W91" s="142">
        <f t="shared" si="61"/>
        <v>0</v>
      </c>
      <c r="X91" s="142">
        <f t="shared" si="65"/>
        <v>0</v>
      </c>
      <c r="Y91" s="142">
        <f t="shared" si="65"/>
        <v>0</v>
      </c>
      <c r="Z91" s="142">
        <f t="shared" si="65"/>
        <v>0</v>
      </c>
      <c r="AA91" s="142">
        <f t="shared" si="65"/>
        <v>0</v>
      </c>
      <c r="AB91" s="142">
        <f t="shared" si="65"/>
        <v>0</v>
      </c>
      <c r="AC91" s="142">
        <f t="shared" si="65"/>
        <v>0</v>
      </c>
      <c r="AD91" s="142">
        <f t="shared" si="65"/>
        <v>0</v>
      </c>
      <c r="AE91" s="142">
        <f t="shared" si="65"/>
        <v>0</v>
      </c>
      <c r="AF91" s="142">
        <f t="shared" si="65"/>
        <v>0</v>
      </c>
      <c r="AG91" s="142">
        <f t="shared" si="65"/>
        <v>0</v>
      </c>
      <c r="AH91" s="142">
        <f t="shared" si="65"/>
        <v>0</v>
      </c>
      <c r="AI91" s="142">
        <f t="shared" si="65"/>
        <v>0</v>
      </c>
      <c r="AJ91" s="142">
        <f t="shared" si="65"/>
        <v>0</v>
      </c>
      <c r="AK91" s="142">
        <f t="shared" si="65"/>
        <v>0</v>
      </c>
      <c r="AL91" s="142">
        <f t="shared" si="65"/>
        <v>0</v>
      </c>
      <c r="AM91" s="142">
        <f t="shared" si="66"/>
        <v>0</v>
      </c>
      <c r="AN91" s="142">
        <f t="shared" si="66"/>
        <v>0</v>
      </c>
      <c r="AO91" s="142">
        <f t="shared" si="66"/>
        <v>0</v>
      </c>
      <c r="AP91" s="142">
        <f t="shared" si="66"/>
        <v>0</v>
      </c>
      <c r="AQ91" s="142">
        <f t="shared" si="66"/>
        <v>0</v>
      </c>
      <c r="AR91" s="142">
        <f t="shared" si="66"/>
        <v>0</v>
      </c>
      <c r="AS91" s="142">
        <f t="shared" si="66"/>
        <v>0</v>
      </c>
      <c r="AT91" s="142">
        <f t="shared" si="66"/>
        <v>0</v>
      </c>
      <c r="AU91" s="142">
        <f t="shared" si="66"/>
        <v>0</v>
      </c>
      <c r="AV91" s="142">
        <f t="shared" si="66"/>
        <v>0</v>
      </c>
      <c r="AW91" s="142">
        <f t="shared" si="66"/>
        <v>0</v>
      </c>
      <c r="AX91" s="142">
        <f t="shared" si="66"/>
        <v>0</v>
      </c>
      <c r="AY91" s="142">
        <f t="shared" si="66"/>
        <v>0</v>
      </c>
      <c r="AZ91" s="142">
        <f t="shared" si="66"/>
        <v>0</v>
      </c>
      <c r="BA91" s="142">
        <f t="shared" si="66"/>
        <v>0</v>
      </c>
      <c r="BB91" s="142">
        <f t="shared" si="66"/>
        <v>0</v>
      </c>
      <c r="BC91" s="142">
        <f t="shared" si="66"/>
        <v>0</v>
      </c>
      <c r="BD91" s="142">
        <f t="shared" si="66"/>
        <v>0</v>
      </c>
      <c r="BE91" s="142">
        <f t="shared" si="66"/>
        <v>0</v>
      </c>
      <c r="BF91" s="142">
        <f t="shared" si="66"/>
        <v>0</v>
      </c>
      <c r="BG91" s="142">
        <f t="shared" si="66"/>
        <v>0</v>
      </c>
      <c r="BH91" s="142">
        <f t="shared" si="66"/>
        <v>0</v>
      </c>
      <c r="BI91" s="142">
        <f t="shared" si="66"/>
        <v>0</v>
      </c>
      <c r="BJ91" s="142">
        <f t="shared" si="66"/>
        <v>0</v>
      </c>
      <c r="BK91" s="142">
        <f t="shared" si="66"/>
        <v>0</v>
      </c>
      <c r="BL91" s="142">
        <f t="shared" si="66"/>
        <v>0</v>
      </c>
      <c r="BM91" s="142">
        <f t="shared" si="66"/>
        <v>0</v>
      </c>
      <c r="BN91" s="142">
        <f t="shared" si="66"/>
        <v>0</v>
      </c>
      <c r="BO91" s="142">
        <f t="shared" si="66"/>
        <v>0</v>
      </c>
      <c r="BP91" s="142">
        <f t="shared" si="66"/>
        <v>0</v>
      </c>
      <c r="BQ91" s="142">
        <f t="shared" si="66"/>
        <v>0</v>
      </c>
      <c r="BR91" s="142">
        <f t="shared" si="66"/>
        <v>0</v>
      </c>
      <c r="BS91" s="142">
        <f t="shared" si="66"/>
        <v>0</v>
      </c>
      <c r="BT91" s="142">
        <f t="shared" si="66"/>
        <v>0</v>
      </c>
      <c r="BU91" s="142">
        <f t="shared" si="66"/>
        <v>0</v>
      </c>
      <c r="BV91" s="142">
        <f t="shared" si="66"/>
        <v>0</v>
      </c>
    </row>
    <row r="92" spans="2:74" x14ac:dyDescent="0.25">
      <c r="B92" s="138">
        <v>36800</v>
      </c>
      <c r="C92" s="138">
        <v>36800</v>
      </c>
      <c r="E92" s="139">
        <v>-0.47</v>
      </c>
      <c r="F92" s="88" t="s">
        <v>231</v>
      </c>
      <c r="G92" s="88" t="s">
        <v>222</v>
      </c>
      <c r="H92" s="90">
        <f t="shared" si="52"/>
        <v>0</v>
      </c>
      <c r="I92" s="139">
        <v>-0.115</v>
      </c>
      <c r="K92" s="88" t="str">
        <f t="shared" si="67"/>
        <v>west</v>
      </c>
      <c r="L92" s="142">
        <f t="shared" si="61"/>
        <v>0</v>
      </c>
      <c r="M92" s="142">
        <f t="shared" si="61"/>
        <v>0</v>
      </c>
      <c r="N92" s="142">
        <f t="shared" si="61"/>
        <v>0</v>
      </c>
      <c r="O92" s="142">
        <f t="shared" si="61"/>
        <v>0</v>
      </c>
      <c r="P92" s="142">
        <f t="shared" si="61"/>
        <v>0</v>
      </c>
      <c r="Q92" s="142">
        <f t="shared" si="61"/>
        <v>0</v>
      </c>
      <c r="R92" s="142">
        <f t="shared" si="61"/>
        <v>0</v>
      </c>
      <c r="S92" s="142">
        <f t="shared" si="61"/>
        <v>0</v>
      </c>
      <c r="T92" s="142">
        <f t="shared" si="61"/>
        <v>0</v>
      </c>
      <c r="U92" s="142">
        <f t="shared" si="61"/>
        <v>0</v>
      </c>
      <c r="V92" s="142">
        <f t="shared" si="61"/>
        <v>0</v>
      </c>
      <c r="W92" s="142">
        <f t="shared" si="61"/>
        <v>0</v>
      </c>
      <c r="X92" s="142">
        <f t="shared" si="65"/>
        <v>0</v>
      </c>
      <c r="Y92" s="142">
        <f t="shared" si="65"/>
        <v>0</v>
      </c>
      <c r="Z92" s="142">
        <f t="shared" si="65"/>
        <v>0</v>
      </c>
      <c r="AA92" s="142">
        <f t="shared" si="65"/>
        <v>0</v>
      </c>
      <c r="AB92" s="142">
        <f t="shared" si="65"/>
        <v>0</v>
      </c>
      <c r="AC92" s="142">
        <f t="shared" si="65"/>
        <v>0</v>
      </c>
      <c r="AD92" s="142">
        <f t="shared" si="65"/>
        <v>0</v>
      </c>
      <c r="AE92" s="142">
        <f t="shared" si="65"/>
        <v>0</v>
      </c>
      <c r="AF92" s="142">
        <f t="shared" si="65"/>
        <v>0</v>
      </c>
      <c r="AG92" s="142">
        <f t="shared" si="65"/>
        <v>0</v>
      </c>
      <c r="AH92" s="142">
        <f t="shared" si="65"/>
        <v>0</v>
      </c>
      <c r="AI92" s="142">
        <f t="shared" si="65"/>
        <v>0</v>
      </c>
      <c r="AJ92" s="142">
        <f t="shared" si="65"/>
        <v>0</v>
      </c>
      <c r="AK92" s="142">
        <f t="shared" si="65"/>
        <v>0</v>
      </c>
      <c r="AL92" s="142">
        <f t="shared" si="65"/>
        <v>0</v>
      </c>
      <c r="AM92" s="142">
        <f t="shared" si="66"/>
        <v>0</v>
      </c>
      <c r="AN92" s="142">
        <f t="shared" si="66"/>
        <v>0</v>
      </c>
      <c r="AO92" s="142">
        <f t="shared" si="66"/>
        <v>0</v>
      </c>
      <c r="AP92" s="142">
        <f t="shared" si="66"/>
        <v>0</v>
      </c>
      <c r="AQ92" s="142">
        <f t="shared" si="66"/>
        <v>0</v>
      </c>
      <c r="AR92" s="142">
        <f t="shared" si="66"/>
        <v>0</v>
      </c>
      <c r="AS92" s="142">
        <f t="shared" si="66"/>
        <v>0</v>
      </c>
      <c r="AT92" s="142">
        <f t="shared" si="66"/>
        <v>0</v>
      </c>
      <c r="AU92" s="142">
        <f t="shared" si="66"/>
        <v>0</v>
      </c>
      <c r="AV92" s="142">
        <f t="shared" si="66"/>
        <v>0</v>
      </c>
      <c r="AW92" s="142">
        <f t="shared" si="66"/>
        <v>0</v>
      </c>
      <c r="AX92" s="142">
        <f t="shared" si="66"/>
        <v>0</v>
      </c>
      <c r="AY92" s="142">
        <f t="shared" si="66"/>
        <v>0</v>
      </c>
      <c r="AZ92" s="142">
        <f t="shared" si="66"/>
        <v>0</v>
      </c>
      <c r="BA92" s="142">
        <f t="shared" si="66"/>
        <v>0</v>
      </c>
      <c r="BB92" s="142">
        <f t="shared" si="66"/>
        <v>0</v>
      </c>
      <c r="BC92" s="142">
        <f t="shared" si="66"/>
        <v>0</v>
      </c>
      <c r="BD92" s="142">
        <f t="shared" si="66"/>
        <v>0</v>
      </c>
      <c r="BE92" s="142">
        <f t="shared" si="66"/>
        <v>0</v>
      </c>
      <c r="BF92" s="142">
        <f t="shared" si="66"/>
        <v>0</v>
      </c>
      <c r="BG92" s="142">
        <f t="shared" si="66"/>
        <v>0</v>
      </c>
      <c r="BH92" s="142">
        <f t="shared" si="66"/>
        <v>0</v>
      </c>
      <c r="BI92" s="142">
        <f t="shared" si="66"/>
        <v>0</v>
      </c>
      <c r="BJ92" s="142">
        <f t="shared" si="66"/>
        <v>0</v>
      </c>
      <c r="BK92" s="142">
        <f t="shared" si="66"/>
        <v>0</v>
      </c>
      <c r="BL92" s="142">
        <f t="shared" si="66"/>
        <v>0</v>
      </c>
      <c r="BM92" s="142">
        <f t="shared" si="66"/>
        <v>0</v>
      </c>
      <c r="BN92" s="142">
        <f t="shared" si="66"/>
        <v>0</v>
      </c>
      <c r="BO92" s="142">
        <f t="shared" si="66"/>
        <v>0</v>
      </c>
      <c r="BP92" s="142">
        <f t="shared" si="66"/>
        <v>0</v>
      </c>
      <c r="BQ92" s="142">
        <f t="shared" si="66"/>
        <v>0</v>
      </c>
      <c r="BR92" s="142">
        <f t="shared" si="66"/>
        <v>0</v>
      </c>
      <c r="BS92" s="142">
        <f t="shared" si="66"/>
        <v>0</v>
      </c>
      <c r="BT92" s="142">
        <f t="shared" si="66"/>
        <v>0</v>
      </c>
      <c r="BU92" s="142">
        <f t="shared" si="66"/>
        <v>0</v>
      </c>
      <c r="BV92" s="142">
        <f t="shared" si="66"/>
        <v>0</v>
      </c>
    </row>
    <row r="93" spans="2:74" x14ac:dyDescent="0.25">
      <c r="B93" s="138">
        <v>36770</v>
      </c>
      <c r="C93" s="138">
        <v>36770</v>
      </c>
      <c r="E93" s="139">
        <v>-0.16</v>
      </c>
      <c r="F93" s="88" t="s">
        <v>228</v>
      </c>
      <c r="G93" s="88" t="s">
        <v>258</v>
      </c>
      <c r="H93" s="90">
        <f t="shared" si="52"/>
        <v>0</v>
      </c>
      <c r="I93" s="139">
        <v>-0.72</v>
      </c>
      <c r="K93" s="88" t="str">
        <f t="shared" si="67"/>
        <v>texas</v>
      </c>
      <c r="L93" s="142">
        <f t="shared" si="61"/>
        <v>0</v>
      </c>
      <c r="M93" s="142">
        <f t="shared" si="61"/>
        <v>0</v>
      </c>
      <c r="N93" s="142">
        <f t="shared" si="61"/>
        <v>0</v>
      </c>
      <c r="O93" s="142">
        <f t="shared" si="61"/>
        <v>0</v>
      </c>
      <c r="P93" s="142">
        <f t="shared" si="61"/>
        <v>0</v>
      </c>
      <c r="Q93" s="142">
        <f t="shared" si="61"/>
        <v>0</v>
      </c>
      <c r="R93" s="142">
        <f t="shared" si="61"/>
        <v>0</v>
      </c>
      <c r="S93" s="142">
        <f t="shared" si="61"/>
        <v>0</v>
      </c>
      <c r="T93" s="142">
        <f t="shared" si="61"/>
        <v>0</v>
      </c>
      <c r="U93" s="142">
        <f t="shared" si="61"/>
        <v>0</v>
      </c>
      <c r="V93" s="142">
        <f t="shared" si="61"/>
        <v>0</v>
      </c>
      <c r="W93" s="142">
        <f t="shared" si="61"/>
        <v>0</v>
      </c>
      <c r="X93" s="142">
        <f t="shared" si="65"/>
        <v>0</v>
      </c>
      <c r="Y93" s="142">
        <f t="shared" si="65"/>
        <v>0</v>
      </c>
      <c r="Z93" s="142">
        <f t="shared" si="65"/>
        <v>0</v>
      </c>
      <c r="AA93" s="142">
        <f t="shared" si="65"/>
        <v>0</v>
      </c>
      <c r="AB93" s="142">
        <f t="shared" si="65"/>
        <v>0</v>
      </c>
      <c r="AC93" s="142">
        <f t="shared" si="65"/>
        <v>0</v>
      </c>
      <c r="AD93" s="142">
        <f t="shared" si="65"/>
        <v>0</v>
      </c>
      <c r="AE93" s="142">
        <f t="shared" si="65"/>
        <v>0</v>
      </c>
      <c r="AF93" s="142">
        <f t="shared" si="65"/>
        <v>0</v>
      </c>
      <c r="AG93" s="142">
        <f t="shared" si="65"/>
        <v>0</v>
      </c>
      <c r="AH93" s="142">
        <f t="shared" si="65"/>
        <v>0</v>
      </c>
      <c r="AI93" s="142">
        <f t="shared" si="65"/>
        <v>0</v>
      </c>
      <c r="AJ93" s="142">
        <f t="shared" si="65"/>
        <v>0</v>
      </c>
      <c r="AK93" s="142">
        <f t="shared" si="65"/>
        <v>0</v>
      </c>
      <c r="AL93" s="142">
        <f t="shared" si="65"/>
        <v>0</v>
      </c>
      <c r="AM93" s="142">
        <f t="shared" si="66"/>
        <v>0</v>
      </c>
      <c r="AN93" s="142">
        <f t="shared" si="66"/>
        <v>0</v>
      </c>
      <c r="AO93" s="142">
        <f t="shared" si="66"/>
        <v>0</v>
      </c>
      <c r="AP93" s="142">
        <f t="shared" si="66"/>
        <v>0</v>
      </c>
      <c r="AQ93" s="142">
        <f t="shared" si="66"/>
        <v>0</v>
      </c>
      <c r="AR93" s="142">
        <f t="shared" si="66"/>
        <v>0</v>
      </c>
      <c r="AS93" s="142">
        <f t="shared" si="66"/>
        <v>0</v>
      </c>
      <c r="AT93" s="142">
        <f t="shared" si="66"/>
        <v>0</v>
      </c>
      <c r="AU93" s="142">
        <f t="shared" si="66"/>
        <v>0</v>
      </c>
      <c r="AV93" s="142">
        <f t="shared" si="66"/>
        <v>0</v>
      </c>
      <c r="AW93" s="142">
        <f t="shared" si="66"/>
        <v>0</v>
      </c>
      <c r="AX93" s="142">
        <f t="shared" si="66"/>
        <v>0</v>
      </c>
      <c r="AY93" s="142">
        <f t="shared" si="66"/>
        <v>0</v>
      </c>
      <c r="AZ93" s="142">
        <f t="shared" si="66"/>
        <v>0</v>
      </c>
      <c r="BA93" s="142">
        <f t="shared" si="66"/>
        <v>0</v>
      </c>
      <c r="BB93" s="142">
        <f t="shared" si="66"/>
        <v>0</v>
      </c>
      <c r="BC93" s="142">
        <f t="shared" si="66"/>
        <v>0</v>
      </c>
      <c r="BD93" s="142">
        <f t="shared" si="66"/>
        <v>0</v>
      </c>
      <c r="BE93" s="142">
        <f t="shared" si="66"/>
        <v>0</v>
      </c>
      <c r="BF93" s="142">
        <f t="shared" si="66"/>
        <v>0</v>
      </c>
      <c r="BG93" s="142">
        <f t="shared" si="66"/>
        <v>0</v>
      </c>
      <c r="BH93" s="142">
        <f t="shared" si="66"/>
        <v>0</v>
      </c>
      <c r="BI93" s="142">
        <f t="shared" si="66"/>
        <v>0</v>
      </c>
      <c r="BJ93" s="142">
        <f t="shared" si="66"/>
        <v>0</v>
      </c>
      <c r="BK93" s="142">
        <f t="shared" si="66"/>
        <v>0</v>
      </c>
      <c r="BL93" s="142">
        <f t="shared" si="66"/>
        <v>0</v>
      </c>
      <c r="BM93" s="142">
        <f t="shared" si="66"/>
        <v>0</v>
      </c>
      <c r="BN93" s="142">
        <f t="shared" si="66"/>
        <v>0</v>
      </c>
      <c r="BO93" s="142">
        <f t="shared" si="66"/>
        <v>0</v>
      </c>
      <c r="BP93" s="142">
        <f t="shared" si="66"/>
        <v>0</v>
      </c>
      <c r="BQ93" s="142">
        <f t="shared" si="66"/>
        <v>0</v>
      </c>
      <c r="BR93" s="142">
        <f t="shared" si="66"/>
        <v>0</v>
      </c>
      <c r="BS93" s="142">
        <f t="shared" si="66"/>
        <v>0</v>
      </c>
      <c r="BT93" s="142">
        <f t="shared" si="66"/>
        <v>0</v>
      </c>
      <c r="BU93" s="142">
        <f t="shared" si="66"/>
        <v>0</v>
      </c>
      <c r="BV93" s="142">
        <f t="shared" si="66"/>
        <v>0</v>
      </c>
    </row>
    <row r="94" spans="2:74" x14ac:dyDescent="0.25">
      <c r="B94" s="138">
        <v>36800</v>
      </c>
      <c r="C94" s="138">
        <v>36800</v>
      </c>
      <c r="E94" s="139">
        <v>-0.46</v>
      </c>
      <c r="F94" s="88" t="s">
        <v>231</v>
      </c>
      <c r="G94" s="88" t="s">
        <v>222</v>
      </c>
      <c r="H94" s="90">
        <f t="shared" si="52"/>
        <v>0</v>
      </c>
      <c r="I94" s="139">
        <v>-0.115</v>
      </c>
      <c r="K94" s="88" t="str">
        <f t="shared" si="67"/>
        <v>west</v>
      </c>
      <c r="L94" s="142">
        <f t="shared" si="61"/>
        <v>0</v>
      </c>
      <c r="M94" s="142">
        <f t="shared" si="61"/>
        <v>0</v>
      </c>
      <c r="N94" s="142">
        <f t="shared" si="61"/>
        <v>0</v>
      </c>
      <c r="O94" s="142">
        <f t="shared" si="61"/>
        <v>0</v>
      </c>
      <c r="P94" s="142">
        <f t="shared" si="61"/>
        <v>0</v>
      </c>
      <c r="Q94" s="142">
        <f t="shared" si="61"/>
        <v>0</v>
      </c>
      <c r="R94" s="142">
        <f t="shared" si="61"/>
        <v>0</v>
      </c>
      <c r="S94" s="142">
        <f t="shared" si="61"/>
        <v>0</v>
      </c>
      <c r="T94" s="142">
        <f t="shared" si="61"/>
        <v>0</v>
      </c>
      <c r="U94" s="142">
        <f t="shared" si="61"/>
        <v>0</v>
      </c>
      <c r="V94" s="142">
        <f t="shared" si="61"/>
        <v>0</v>
      </c>
      <c r="W94" s="142">
        <f t="shared" si="61"/>
        <v>0</v>
      </c>
      <c r="X94" s="142">
        <f t="shared" si="65"/>
        <v>0</v>
      </c>
      <c r="Y94" s="142">
        <f t="shared" si="65"/>
        <v>0</v>
      </c>
      <c r="Z94" s="142">
        <f t="shared" si="65"/>
        <v>0</v>
      </c>
      <c r="AA94" s="142">
        <f t="shared" si="65"/>
        <v>0</v>
      </c>
      <c r="AB94" s="142">
        <f t="shared" si="65"/>
        <v>0</v>
      </c>
      <c r="AC94" s="142">
        <f t="shared" si="65"/>
        <v>0</v>
      </c>
      <c r="AD94" s="142">
        <f t="shared" si="65"/>
        <v>0</v>
      </c>
      <c r="AE94" s="142">
        <f t="shared" si="65"/>
        <v>0</v>
      </c>
      <c r="AF94" s="142">
        <f t="shared" si="65"/>
        <v>0</v>
      </c>
      <c r="AG94" s="142">
        <f t="shared" si="65"/>
        <v>0</v>
      </c>
      <c r="AH94" s="142">
        <f t="shared" si="65"/>
        <v>0</v>
      </c>
      <c r="AI94" s="142">
        <f t="shared" si="65"/>
        <v>0</v>
      </c>
      <c r="AJ94" s="142">
        <f t="shared" si="65"/>
        <v>0</v>
      </c>
      <c r="AK94" s="142">
        <f t="shared" si="65"/>
        <v>0</v>
      </c>
      <c r="AL94" s="142">
        <f t="shared" si="65"/>
        <v>0</v>
      </c>
      <c r="AM94" s="142">
        <f t="shared" si="66"/>
        <v>0</v>
      </c>
      <c r="AN94" s="142">
        <f t="shared" si="66"/>
        <v>0</v>
      </c>
      <c r="AO94" s="142">
        <f t="shared" si="66"/>
        <v>0</v>
      </c>
      <c r="AP94" s="142">
        <f t="shared" si="66"/>
        <v>0</v>
      </c>
      <c r="AQ94" s="142">
        <f t="shared" si="66"/>
        <v>0</v>
      </c>
      <c r="AR94" s="142">
        <f t="shared" si="66"/>
        <v>0</v>
      </c>
      <c r="AS94" s="142">
        <f t="shared" si="66"/>
        <v>0</v>
      </c>
      <c r="AT94" s="142">
        <f t="shared" si="66"/>
        <v>0</v>
      </c>
      <c r="AU94" s="142">
        <f t="shared" si="66"/>
        <v>0</v>
      </c>
      <c r="AV94" s="142">
        <f t="shared" si="66"/>
        <v>0</v>
      </c>
      <c r="AW94" s="142">
        <f t="shared" si="66"/>
        <v>0</v>
      </c>
      <c r="AX94" s="142">
        <f t="shared" si="66"/>
        <v>0</v>
      </c>
      <c r="AY94" s="142">
        <f t="shared" si="66"/>
        <v>0</v>
      </c>
      <c r="AZ94" s="142">
        <f t="shared" si="66"/>
        <v>0</v>
      </c>
      <c r="BA94" s="142">
        <f t="shared" si="66"/>
        <v>0</v>
      </c>
      <c r="BB94" s="142">
        <f t="shared" si="66"/>
        <v>0</v>
      </c>
      <c r="BC94" s="142">
        <f t="shared" si="66"/>
        <v>0</v>
      </c>
      <c r="BD94" s="142">
        <f t="shared" si="66"/>
        <v>0</v>
      </c>
      <c r="BE94" s="142">
        <f t="shared" si="66"/>
        <v>0</v>
      </c>
      <c r="BF94" s="142">
        <f t="shared" si="66"/>
        <v>0</v>
      </c>
      <c r="BG94" s="142">
        <f t="shared" si="66"/>
        <v>0</v>
      </c>
      <c r="BH94" s="142">
        <f t="shared" si="66"/>
        <v>0</v>
      </c>
      <c r="BI94" s="142">
        <f t="shared" si="66"/>
        <v>0</v>
      </c>
      <c r="BJ94" s="142">
        <f t="shared" si="66"/>
        <v>0</v>
      </c>
      <c r="BK94" s="142">
        <f t="shared" si="66"/>
        <v>0</v>
      </c>
      <c r="BL94" s="142">
        <f t="shared" si="66"/>
        <v>0</v>
      </c>
      <c r="BM94" s="142">
        <f t="shared" si="66"/>
        <v>0</v>
      </c>
      <c r="BN94" s="142">
        <f t="shared" si="66"/>
        <v>0</v>
      </c>
      <c r="BO94" s="142">
        <f t="shared" si="66"/>
        <v>0</v>
      </c>
      <c r="BP94" s="142">
        <f t="shared" si="66"/>
        <v>0</v>
      </c>
      <c r="BQ94" s="142">
        <f t="shared" si="66"/>
        <v>0</v>
      </c>
      <c r="BR94" s="142">
        <f t="shared" si="66"/>
        <v>0</v>
      </c>
      <c r="BS94" s="142">
        <f t="shared" si="66"/>
        <v>0</v>
      </c>
      <c r="BT94" s="142">
        <f t="shared" si="66"/>
        <v>0</v>
      </c>
      <c r="BU94" s="142">
        <f t="shared" si="66"/>
        <v>0</v>
      </c>
      <c r="BV94" s="142">
        <f t="shared" si="66"/>
        <v>0</v>
      </c>
    </row>
    <row r="95" spans="2:74" x14ac:dyDescent="0.25">
      <c r="B95" s="138">
        <v>36831</v>
      </c>
      <c r="C95" s="138">
        <v>36951</v>
      </c>
      <c r="E95" s="139">
        <v>0.495</v>
      </c>
      <c r="F95" s="88" t="s">
        <v>221</v>
      </c>
      <c r="G95" s="88" t="s">
        <v>222</v>
      </c>
      <c r="H95" s="90">
        <f t="shared" si="52"/>
        <v>0</v>
      </c>
      <c r="I95" s="139">
        <v>-0.72</v>
      </c>
      <c r="K95" s="88" t="str">
        <f t="shared" si="67"/>
        <v>west</v>
      </c>
      <c r="L95" s="142">
        <f t="shared" si="61"/>
        <v>0</v>
      </c>
      <c r="M95" s="142">
        <f t="shared" si="61"/>
        <v>0</v>
      </c>
      <c r="N95" s="142">
        <f t="shared" si="61"/>
        <v>0</v>
      </c>
      <c r="O95" s="142">
        <f t="shared" si="61"/>
        <v>0</v>
      </c>
      <c r="P95" s="142">
        <f t="shared" si="61"/>
        <v>0</v>
      </c>
      <c r="Q95" s="142">
        <f t="shared" si="61"/>
        <v>0</v>
      </c>
      <c r="R95" s="142">
        <f t="shared" si="61"/>
        <v>0</v>
      </c>
      <c r="S95" s="142">
        <f t="shared" si="61"/>
        <v>0</v>
      </c>
      <c r="T95" s="142">
        <f t="shared" si="61"/>
        <v>0</v>
      </c>
      <c r="U95" s="142">
        <f t="shared" si="61"/>
        <v>0</v>
      </c>
      <c r="V95" s="142">
        <f t="shared" si="61"/>
        <v>0</v>
      </c>
      <c r="W95" s="142">
        <f t="shared" si="61"/>
        <v>0</v>
      </c>
      <c r="X95" s="142">
        <f t="shared" si="65"/>
        <v>0</v>
      </c>
      <c r="Y95" s="142">
        <f t="shared" si="65"/>
        <v>0</v>
      </c>
      <c r="Z95" s="142">
        <f t="shared" si="65"/>
        <v>0</v>
      </c>
      <c r="AA95" s="142">
        <f t="shared" si="65"/>
        <v>0</v>
      </c>
      <c r="AB95" s="142">
        <f t="shared" si="65"/>
        <v>0</v>
      </c>
      <c r="AC95" s="142">
        <f t="shared" si="65"/>
        <v>0</v>
      </c>
      <c r="AD95" s="142">
        <f t="shared" si="65"/>
        <v>0</v>
      </c>
      <c r="AE95" s="142">
        <f t="shared" si="65"/>
        <v>0</v>
      </c>
      <c r="AF95" s="142">
        <f t="shared" si="65"/>
        <v>0</v>
      </c>
      <c r="AG95" s="142">
        <f t="shared" si="65"/>
        <v>0</v>
      </c>
      <c r="AH95" s="142">
        <f t="shared" si="65"/>
        <v>0</v>
      </c>
      <c r="AI95" s="142">
        <f t="shared" si="65"/>
        <v>0</v>
      </c>
      <c r="AJ95" s="142">
        <f t="shared" si="65"/>
        <v>0</v>
      </c>
      <c r="AK95" s="142">
        <f t="shared" si="65"/>
        <v>0</v>
      </c>
      <c r="AL95" s="142">
        <f t="shared" si="65"/>
        <v>0</v>
      </c>
      <c r="AM95" s="142">
        <f t="shared" si="66"/>
        <v>0</v>
      </c>
      <c r="AN95" s="142">
        <f t="shared" si="66"/>
        <v>0</v>
      </c>
      <c r="AO95" s="142">
        <f t="shared" si="66"/>
        <v>0</v>
      </c>
      <c r="AP95" s="142">
        <f t="shared" si="66"/>
        <v>0</v>
      </c>
      <c r="AQ95" s="142">
        <f t="shared" si="66"/>
        <v>0</v>
      </c>
      <c r="AR95" s="142">
        <f t="shared" si="66"/>
        <v>0</v>
      </c>
      <c r="AS95" s="142">
        <f t="shared" si="66"/>
        <v>0</v>
      </c>
      <c r="AT95" s="142">
        <f t="shared" si="66"/>
        <v>0</v>
      </c>
      <c r="AU95" s="142">
        <f t="shared" si="66"/>
        <v>0</v>
      </c>
      <c r="AV95" s="142">
        <f t="shared" si="66"/>
        <v>0</v>
      </c>
      <c r="AW95" s="142">
        <f t="shared" si="66"/>
        <v>0</v>
      </c>
      <c r="AX95" s="142">
        <f t="shared" si="66"/>
        <v>0</v>
      </c>
      <c r="AY95" s="142">
        <f t="shared" si="66"/>
        <v>0</v>
      </c>
      <c r="AZ95" s="142">
        <f t="shared" si="66"/>
        <v>0</v>
      </c>
      <c r="BA95" s="142">
        <f t="shared" si="66"/>
        <v>0</v>
      </c>
      <c r="BB95" s="142">
        <f t="shared" si="66"/>
        <v>0</v>
      </c>
      <c r="BC95" s="142">
        <f t="shared" si="66"/>
        <v>0</v>
      </c>
      <c r="BD95" s="142">
        <f t="shared" si="66"/>
        <v>0</v>
      </c>
      <c r="BE95" s="142">
        <f t="shared" si="66"/>
        <v>0</v>
      </c>
      <c r="BF95" s="142">
        <f t="shared" si="66"/>
        <v>0</v>
      </c>
      <c r="BG95" s="142">
        <f t="shared" si="66"/>
        <v>0</v>
      </c>
      <c r="BH95" s="142">
        <f t="shared" si="66"/>
        <v>0</v>
      </c>
      <c r="BI95" s="142">
        <f t="shared" si="66"/>
        <v>0</v>
      </c>
      <c r="BJ95" s="142">
        <f t="shared" si="66"/>
        <v>0</v>
      </c>
      <c r="BK95" s="142">
        <f t="shared" si="66"/>
        <v>0</v>
      </c>
      <c r="BL95" s="142">
        <f t="shared" si="66"/>
        <v>0</v>
      </c>
      <c r="BM95" s="142">
        <f t="shared" si="66"/>
        <v>0</v>
      </c>
      <c r="BN95" s="142">
        <f t="shared" si="66"/>
        <v>0</v>
      </c>
      <c r="BO95" s="142">
        <f t="shared" si="66"/>
        <v>0</v>
      </c>
      <c r="BP95" s="142">
        <f t="shared" si="66"/>
        <v>0</v>
      </c>
      <c r="BQ95" s="142">
        <f t="shared" si="66"/>
        <v>0</v>
      </c>
      <c r="BR95" s="142">
        <f t="shared" si="66"/>
        <v>0</v>
      </c>
      <c r="BS95" s="142">
        <f t="shared" si="66"/>
        <v>0</v>
      </c>
      <c r="BT95" s="142">
        <f t="shared" si="66"/>
        <v>0</v>
      </c>
      <c r="BU95" s="142">
        <f t="shared" si="66"/>
        <v>0</v>
      </c>
      <c r="BV95" s="142">
        <f t="shared" si="66"/>
        <v>0</v>
      </c>
    </row>
    <row r="96" spans="2:74" x14ac:dyDescent="0.25">
      <c r="B96" s="138">
        <v>36770</v>
      </c>
      <c r="C96" s="138">
        <v>36770</v>
      </c>
      <c r="E96" s="139">
        <v>-0.95499999999999996</v>
      </c>
      <c r="F96" s="88" t="s">
        <v>226</v>
      </c>
      <c r="G96" s="88" t="s">
        <v>222</v>
      </c>
      <c r="H96" s="90">
        <f t="shared" si="52"/>
        <v>0</v>
      </c>
      <c r="I96" s="139">
        <v>-0.72</v>
      </c>
      <c r="K96" s="88" t="str">
        <f t="shared" si="67"/>
        <v>west</v>
      </c>
      <c r="L96" s="142">
        <f t="shared" si="61"/>
        <v>0</v>
      </c>
      <c r="M96" s="142">
        <f t="shared" si="61"/>
        <v>0</v>
      </c>
      <c r="N96" s="142">
        <f t="shared" si="61"/>
        <v>0</v>
      </c>
      <c r="O96" s="142">
        <f t="shared" si="61"/>
        <v>0</v>
      </c>
      <c r="P96" s="142">
        <f t="shared" si="61"/>
        <v>0</v>
      </c>
      <c r="Q96" s="142">
        <f t="shared" si="61"/>
        <v>0</v>
      </c>
      <c r="R96" s="142">
        <f t="shared" si="61"/>
        <v>0</v>
      </c>
      <c r="S96" s="142">
        <f t="shared" si="61"/>
        <v>0</v>
      </c>
      <c r="T96" s="142">
        <f t="shared" si="61"/>
        <v>0</v>
      </c>
      <c r="U96" s="142">
        <f t="shared" si="61"/>
        <v>0</v>
      </c>
      <c r="V96" s="142">
        <f t="shared" si="61"/>
        <v>0</v>
      </c>
      <c r="W96" s="142">
        <f t="shared" si="61"/>
        <v>0</v>
      </c>
      <c r="X96" s="142">
        <f t="shared" si="65"/>
        <v>0</v>
      </c>
      <c r="Y96" s="142">
        <f t="shared" si="65"/>
        <v>0</v>
      </c>
      <c r="Z96" s="142">
        <f t="shared" si="65"/>
        <v>0</v>
      </c>
      <c r="AA96" s="142">
        <f t="shared" si="65"/>
        <v>0</v>
      </c>
      <c r="AB96" s="142">
        <f t="shared" si="65"/>
        <v>0</v>
      </c>
      <c r="AC96" s="142">
        <f t="shared" si="65"/>
        <v>0</v>
      </c>
      <c r="AD96" s="142">
        <f t="shared" si="65"/>
        <v>0</v>
      </c>
      <c r="AE96" s="142">
        <f t="shared" si="65"/>
        <v>0</v>
      </c>
      <c r="AF96" s="142">
        <f t="shared" si="65"/>
        <v>0</v>
      </c>
      <c r="AG96" s="142">
        <f t="shared" si="65"/>
        <v>0</v>
      </c>
      <c r="AH96" s="142">
        <f t="shared" si="65"/>
        <v>0</v>
      </c>
      <c r="AI96" s="142">
        <f t="shared" si="65"/>
        <v>0</v>
      </c>
      <c r="AJ96" s="142">
        <f t="shared" si="65"/>
        <v>0</v>
      </c>
      <c r="AK96" s="142">
        <f t="shared" si="65"/>
        <v>0</v>
      </c>
      <c r="AL96" s="142">
        <f t="shared" si="65"/>
        <v>0</v>
      </c>
      <c r="AM96" s="142">
        <f t="shared" si="66"/>
        <v>0</v>
      </c>
      <c r="AN96" s="142">
        <f t="shared" si="66"/>
        <v>0</v>
      </c>
      <c r="AO96" s="142">
        <f t="shared" si="66"/>
        <v>0</v>
      </c>
      <c r="AP96" s="142">
        <f t="shared" si="66"/>
        <v>0</v>
      </c>
      <c r="AQ96" s="142">
        <f t="shared" ref="AQ96:BV96" si="68">IF($B96&lt;=AQ$2,IF($C96&gt;=AQ$2,$D96,0),0)</f>
        <v>0</v>
      </c>
      <c r="AR96" s="142">
        <f t="shared" si="68"/>
        <v>0</v>
      </c>
      <c r="AS96" s="142">
        <f t="shared" si="68"/>
        <v>0</v>
      </c>
      <c r="AT96" s="142">
        <f t="shared" si="68"/>
        <v>0</v>
      </c>
      <c r="AU96" s="142">
        <f t="shared" si="68"/>
        <v>0</v>
      </c>
      <c r="AV96" s="142">
        <f t="shared" si="68"/>
        <v>0</v>
      </c>
      <c r="AW96" s="142">
        <f t="shared" si="68"/>
        <v>0</v>
      </c>
      <c r="AX96" s="142">
        <f t="shared" si="68"/>
        <v>0</v>
      </c>
      <c r="AY96" s="142">
        <f t="shared" si="68"/>
        <v>0</v>
      </c>
      <c r="AZ96" s="142">
        <f t="shared" si="68"/>
        <v>0</v>
      </c>
      <c r="BA96" s="142">
        <f t="shared" si="68"/>
        <v>0</v>
      </c>
      <c r="BB96" s="142">
        <f t="shared" si="68"/>
        <v>0</v>
      </c>
      <c r="BC96" s="142">
        <f t="shared" si="68"/>
        <v>0</v>
      </c>
      <c r="BD96" s="142">
        <f t="shared" si="68"/>
        <v>0</v>
      </c>
      <c r="BE96" s="142">
        <f t="shared" si="68"/>
        <v>0</v>
      </c>
      <c r="BF96" s="142">
        <f t="shared" si="68"/>
        <v>0</v>
      </c>
      <c r="BG96" s="142">
        <f t="shared" si="68"/>
        <v>0</v>
      </c>
      <c r="BH96" s="142">
        <f t="shared" si="68"/>
        <v>0</v>
      </c>
      <c r="BI96" s="142">
        <f t="shared" si="68"/>
        <v>0</v>
      </c>
      <c r="BJ96" s="142">
        <f t="shared" si="68"/>
        <v>0</v>
      </c>
      <c r="BK96" s="142">
        <f t="shared" si="68"/>
        <v>0</v>
      </c>
      <c r="BL96" s="142">
        <f t="shared" si="68"/>
        <v>0</v>
      </c>
      <c r="BM96" s="142">
        <f t="shared" si="68"/>
        <v>0</v>
      </c>
      <c r="BN96" s="142">
        <f t="shared" si="68"/>
        <v>0</v>
      </c>
      <c r="BO96" s="142">
        <f t="shared" si="68"/>
        <v>0</v>
      </c>
      <c r="BP96" s="142">
        <f t="shared" si="68"/>
        <v>0</v>
      </c>
      <c r="BQ96" s="142">
        <f t="shared" si="68"/>
        <v>0</v>
      </c>
      <c r="BR96" s="142">
        <f t="shared" si="68"/>
        <v>0</v>
      </c>
      <c r="BS96" s="142">
        <f t="shared" si="68"/>
        <v>0</v>
      </c>
      <c r="BT96" s="142">
        <f t="shared" si="68"/>
        <v>0</v>
      </c>
      <c r="BU96" s="142">
        <f t="shared" si="68"/>
        <v>0</v>
      </c>
      <c r="BV96" s="142">
        <f t="shared" si="68"/>
        <v>0</v>
      </c>
    </row>
    <row r="97" spans="2:74" x14ac:dyDescent="0.25">
      <c r="B97" s="138">
        <v>36770</v>
      </c>
      <c r="C97" s="138">
        <v>36770</v>
      </c>
      <c r="E97" s="139">
        <v>-0.95499999999999996</v>
      </c>
      <c r="F97" s="88" t="s">
        <v>226</v>
      </c>
      <c r="G97" s="88" t="s">
        <v>222</v>
      </c>
      <c r="H97" s="90">
        <f t="shared" si="52"/>
        <v>0</v>
      </c>
      <c r="I97" s="139">
        <f>I95</f>
        <v>-0.72</v>
      </c>
      <c r="K97" s="88" t="str">
        <f t="shared" ref="K97:K107" si="69">IF(I97=1,0,G97)</f>
        <v>west</v>
      </c>
      <c r="L97" s="142">
        <f t="shared" ref="L97:W104" si="70">IF($B97&lt;=L$2,IF($C97&gt;=L$2,$D97,0),0)</f>
        <v>0</v>
      </c>
      <c r="M97" s="142">
        <f t="shared" si="70"/>
        <v>0</v>
      </c>
      <c r="N97" s="142">
        <f t="shared" si="70"/>
        <v>0</v>
      </c>
      <c r="O97" s="142">
        <f t="shared" si="70"/>
        <v>0</v>
      </c>
      <c r="P97" s="142">
        <f t="shared" si="70"/>
        <v>0</v>
      </c>
      <c r="Q97" s="142">
        <f t="shared" si="70"/>
        <v>0</v>
      </c>
      <c r="R97" s="142">
        <f t="shared" si="70"/>
        <v>0</v>
      </c>
      <c r="S97" s="142">
        <f t="shared" si="70"/>
        <v>0</v>
      </c>
      <c r="T97" s="142">
        <f t="shared" si="70"/>
        <v>0</v>
      </c>
      <c r="U97" s="142">
        <f t="shared" si="70"/>
        <v>0</v>
      </c>
      <c r="V97" s="142">
        <f t="shared" si="70"/>
        <v>0</v>
      </c>
      <c r="W97" s="142">
        <f t="shared" si="70"/>
        <v>0</v>
      </c>
      <c r="X97" s="142">
        <f t="shared" ref="X97:AM107" si="71">IF($B97&lt;=X$2,IF($C97&gt;=X$2,$D97,0),0)</f>
        <v>0</v>
      </c>
      <c r="Y97" s="142">
        <f t="shared" si="71"/>
        <v>0</v>
      </c>
      <c r="Z97" s="142">
        <f t="shared" si="71"/>
        <v>0</v>
      </c>
      <c r="AA97" s="142">
        <f t="shared" si="71"/>
        <v>0</v>
      </c>
      <c r="AB97" s="142">
        <f t="shared" si="71"/>
        <v>0</v>
      </c>
      <c r="AC97" s="142">
        <f t="shared" si="71"/>
        <v>0</v>
      </c>
      <c r="AD97" s="142">
        <f t="shared" si="71"/>
        <v>0</v>
      </c>
      <c r="AE97" s="142">
        <f t="shared" si="71"/>
        <v>0</v>
      </c>
      <c r="AF97" s="142">
        <f t="shared" si="71"/>
        <v>0</v>
      </c>
      <c r="AG97" s="142">
        <f t="shared" si="71"/>
        <v>0</v>
      </c>
      <c r="AH97" s="142">
        <f t="shared" si="71"/>
        <v>0</v>
      </c>
      <c r="AI97" s="142">
        <f t="shared" si="71"/>
        <v>0</v>
      </c>
      <c r="AJ97" s="142">
        <f t="shared" si="71"/>
        <v>0</v>
      </c>
      <c r="AK97" s="142">
        <f t="shared" si="71"/>
        <v>0</v>
      </c>
      <c r="AL97" s="142">
        <f t="shared" si="71"/>
        <v>0</v>
      </c>
      <c r="AM97" s="142">
        <f t="shared" si="71"/>
        <v>0</v>
      </c>
      <c r="AN97" s="142">
        <f t="shared" ref="AM97:BV104" si="72">IF($B97&lt;=AN$2,IF($C97&gt;=AN$2,$D97,0),0)</f>
        <v>0</v>
      </c>
      <c r="AO97" s="142">
        <f t="shared" si="72"/>
        <v>0</v>
      </c>
      <c r="AP97" s="142">
        <f t="shared" si="72"/>
        <v>0</v>
      </c>
      <c r="AQ97" s="142">
        <f t="shared" si="72"/>
        <v>0</v>
      </c>
      <c r="AR97" s="142">
        <f t="shared" si="72"/>
        <v>0</v>
      </c>
      <c r="AS97" s="142">
        <f t="shared" si="72"/>
        <v>0</v>
      </c>
      <c r="AT97" s="142">
        <f t="shared" si="72"/>
        <v>0</v>
      </c>
      <c r="AU97" s="142">
        <f t="shared" si="72"/>
        <v>0</v>
      </c>
      <c r="AV97" s="142">
        <f t="shared" si="72"/>
        <v>0</v>
      </c>
      <c r="AW97" s="142">
        <f t="shared" si="72"/>
        <v>0</v>
      </c>
      <c r="AX97" s="142">
        <f t="shared" si="72"/>
        <v>0</v>
      </c>
      <c r="AY97" s="142">
        <f t="shared" si="72"/>
        <v>0</v>
      </c>
      <c r="AZ97" s="142">
        <f t="shared" si="72"/>
        <v>0</v>
      </c>
      <c r="BA97" s="142">
        <f t="shared" si="72"/>
        <v>0</v>
      </c>
      <c r="BB97" s="142">
        <f t="shared" si="72"/>
        <v>0</v>
      </c>
      <c r="BC97" s="142">
        <f t="shared" si="72"/>
        <v>0</v>
      </c>
      <c r="BD97" s="142">
        <f t="shared" si="72"/>
        <v>0</v>
      </c>
      <c r="BE97" s="142">
        <f t="shared" si="72"/>
        <v>0</v>
      </c>
      <c r="BF97" s="142">
        <f t="shared" si="72"/>
        <v>0</v>
      </c>
      <c r="BG97" s="142">
        <f t="shared" si="72"/>
        <v>0</v>
      </c>
      <c r="BH97" s="142">
        <f t="shared" si="72"/>
        <v>0</v>
      </c>
      <c r="BI97" s="142">
        <f t="shared" si="72"/>
        <v>0</v>
      </c>
      <c r="BJ97" s="142">
        <f t="shared" si="72"/>
        <v>0</v>
      </c>
      <c r="BK97" s="142">
        <f t="shared" si="72"/>
        <v>0</v>
      </c>
      <c r="BL97" s="142">
        <f t="shared" si="72"/>
        <v>0</v>
      </c>
      <c r="BM97" s="142">
        <f t="shared" si="72"/>
        <v>0</v>
      </c>
      <c r="BN97" s="142">
        <f t="shared" si="72"/>
        <v>0</v>
      </c>
      <c r="BO97" s="142">
        <f t="shared" si="72"/>
        <v>0</v>
      </c>
      <c r="BP97" s="142">
        <f t="shared" si="72"/>
        <v>0</v>
      </c>
      <c r="BQ97" s="142">
        <f t="shared" si="72"/>
        <v>0</v>
      </c>
      <c r="BR97" s="142">
        <f t="shared" si="72"/>
        <v>0</v>
      </c>
      <c r="BS97" s="142">
        <f t="shared" si="72"/>
        <v>0</v>
      </c>
      <c r="BT97" s="142">
        <f t="shared" si="72"/>
        <v>0</v>
      </c>
      <c r="BU97" s="142">
        <f t="shared" si="72"/>
        <v>0</v>
      </c>
      <c r="BV97" s="142">
        <f t="shared" si="72"/>
        <v>0</v>
      </c>
    </row>
    <row r="98" spans="2:74" x14ac:dyDescent="0.25">
      <c r="B98" s="138">
        <v>36831</v>
      </c>
      <c r="C98" s="138">
        <v>36951</v>
      </c>
      <c r="E98" s="139">
        <v>0.5</v>
      </c>
      <c r="F98" s="88" t="s">
        <v>221</v>
      </c>
      <c r="G98" s="88" t="s">
        <v>222</v>
      </c>
      <c r="H98" s="90">
        <f t="shared" si="52"/>
        <v>0</v>
      </c>
      <c r="I98" s="139">
        <f>I97</f>
        <v>-0.72</v>
      </c>
      <c r="K98" s="88" t="str">
        <f>IF(I98=1,0,G98)</f>
        <v>west</v>
      </c>
      <c r="L98" s="142">
        <f t="shared" si="70"/>
        <v>0</v>
      </c>
      <c r="M98" s="142">
        <f t="shared" si="70"/>
        <v>0</v>
      </c>
      <c r="N98" s="142">
        <f t="shared" si="70"/>
        <v>0</v>
      </c>
      <c r="O98" s="142">
        <f t="shared" si="70"/>
        <v>0</v>
      </c>
      <c r="P98" s="142">
        <f t="shared" si="70"/>
        <v>0</v>
      </c>
      <c r="Q98" s="142">
        <f t="shared" si="70"/>
        <v>0</v>
      </c>
      <c r="R98" s="142">
        <f t="shared" si="70"/>
        <v>0</v>
      </c>
      <c r="S98" s="142">
        <f t="shared" si="70"/>
        <v>0</v>
      </c>
      <c r="T98" s="142">
        <f t="shared" si="70"/>
        <v>0</v>
      </c>
      <c r="U98" s="142">
        <f t="shared" si="70"/>
        <v>0</v>
      </c>
      <c r="V98" s="142">
        <f t="shared" si="70"/>
        <v>0</v>
      </c>
      <c r="W98" s="142">
        <f t="shared" si="70"/>
        <v>0</v>
      </c>
      <c r="X98" s="142">
        <f t="shared" si="71"/>
        <v>0</v>
      </c>
      <c r="Y98" s="142">
        <f t="shared" si="71"/>
        <v>0</v>
      </c>
      <c r="Z98" s="142">
        <f t="shared" si="71"/>
        <v>0</v>
      </c>
      <c r="AA98" s="142">
        <f t="shared" si="71"/>
        <v>0</v>
      </c>
      <c r="AB98" s="142">
        <f t="shared" si="71"/>
        <v>0</v>
      </c>
      <c r="AC98" s="142">
        <f t="shared" si="71"/>
        <v>0</v>
      </c>
      <c r="AD98" s="142">
        <f t="shared" si="71"/>
        <v>0</v>
      </c>
      <c r="AE98" s="142">
        <f t="shared" si="71"/>
        <v>0</v>
      </c>
      <c r="AF98" s="142">
        <f t="shared" si="71"/>
        <v>0</v>
      </c>
      <c r="AG98" s="142">
        <f t="shared" si="71"/>
        <v>0</v>
      </c>
      <c r="AH98" s="142">
        <f t="shared" si="71"/>
        <v>0</v>
      </c>
      <c r="AI98" s="142">
        <f t="shared" si="71"/>
        <v>0</v>
      </c>
      <c r="AJ98" s="142">
        <f t="shared" si="71"/>
        <v>0</v>
      </c>
      <c r="AK98" s="142">
        <f t="shared" si="71"/>
        <v>0</v>
      </c>
      <c r="AL98" s="142">
        <f t="shared" si="71"/>
        <v>0</v>
      </c>
      <c r="AM98" s="142">
        <f t="shared" si="72"/>
        <v>0</v>
      </c>
      <c r="AN98" s="142">
        <f t="shared" si="72"/>
        <v>0</v>
      </c>
      <c r="AO98" s="142">
        <f t="shared" si="72"/>
        <v>0</v>
      </c>
      <c r="AP98" s="142">
        <f t="shared" si="72"/>
        <v>0</v>
      </c>
      <c r="AQ98" s="142">
        <f t="shared" si="72"/>
        <v>0</v>
      </c>
      <c r="AR98" s="142">
        <f t="shared" si="72"/>
        <v>0</v>
      </c>
      <c r="AS98" s="142">
        <f t="shared" si="72"/>
        <v>0</v>
      </c>
      <c r="AT98" s="142">
        <f t="shared" si="72"/>
        <v>0</v>
      </c>
      <c r="AU98" s="142">
        <f t="shared" si="72"/>
        <v>0</v>
      </c>
      <c r="AV98" s="142">
        <f t="shared" si="72"/>
        <v>0</v>
      </c>
      <c r="AW98" s="142">
        <f t="shared" si="72"/>
        <v>0</v>
      </c>
      <c r="AX98" s="142">
        <f t="shared" si="72"/>
        <v>0</v>
      </c>
      <c r="AY98" s="142">
        <f t="shared" si="72"/>
        <v>0</v>
      </c>
      <c r="AZ98" s="142">
        <f t="shared" si="72"/>
        <v>0</v>
      </c>
      <c r="BA98" s="142">
        <f t="shared" si="72"/>
        <v>0</v>
      </c>
      <c r="BB98" s="142">
        <f t="shared" si="72"/>
        <v>0</v>
      </c>
      <c r="BC98" s="142">
        <f t="shared" si="72"/>
        <v>0</v>
      </c>
      <c r="BD98" s="142">
        <f t="shared" si="72"/>
        <v>0</v>
      </c>
      <c r="BE98" s="142">
        <f t="shared" si="72"/>
        <v>0</v>
      </c>
      <c r="BF98" s="142">
        <f t="shared" si="72"/>
        <v>0</v>
      </c>
      <c r="BG98" s="142">
        <f t="shared" si="72"/>
        <v>0</v>
      </c>
      <c r="BH98" s="142">
        <f t="shared" si="72"/>
        <v>0</v>
      </c>
      <c r="BI98" s="142">
        <f t="shared" si="72"/>
        <v>0</v>
      </c>
      <c r="BJ98" s="142">
        <f t="shared" si="72"/>
        <v>0</v>
      </c>
      <c r="BK98" s="142">
        <f t="shared" si="72"/>
        <v>0</v>
      </c>
      <c r="BL98" s="142">
        <f t="shared" si="72"/>
        <v>0</v>
      </c>
      <c r="BM98" s="142">
        <f t="shared" si="72"/>
        <v>0</v>
      </c>
      <c r="BN98" s="142">
        <f t="shared" si="72"/>
        <v>0</v>
      </c>
      <c r="BO98" s="142">
        <f t="shared" si="72"/>
        <v>0</v>
      </c>
      <c r="BP98" s="142">
        <f t="shared" si="72"/>
        <v>0</v>
      </c>
      <c r="BQ98" s="142">
        <f t="shared" si="72"/>
        <v>0</v>
      </c>
      <c r="BR98" s="142">
        <f t="shared" si="72"/>
        <v>0</v>
      </c>
      <c r="BS98" s="142">
        <f t="shared" si="72"/>
        <v>0</v>
      </c>
      <c r="BT98" s="142">
        <f t="shared" si="72"/>
        <v>0</v>
      </c>
      <c r="BU98" s="142">
        <f t="shared" si="72"/>
        <v>0</v>
      </c>
      <c r="BV98" s="142">
        <f t="shared" si="72"/>
        <v>0</v>
      </c>
    </row>
    <row r="99" spans="2:74" x14ac:dyDescent="0.25">
      <c r="B99" s="138">
        <v>36982</v>
      </c>
      <c r="C99" s="138">
        <v>37165</v>
      </c>
      <c r="E99" s="139">
        <v>0.60499999999999998</v>
      </c>
      <c r="F99" s="88" t="s">
        <v>221</v>
      </c>
      <c r="G99" s="88" t="s">
        <v>222</v>
      </c>
      <c r="H99" s="90">
        <f t="shared" si="52"/>
        <v>0</v>
      </c>
      <c r="I99" s="139">
        <f t="shared" ref="I99:I108" si="73">I98</f>
        <v>-0.72</v>
      </c>
      <c r="K99" s="88" t="str">
        <f t="shared" si="69"/>
        <v>west</v>
      </c>
      <c r="L99" s="142">
        <f t="shared" si="70"/>
        <v>0</v>
      </c>
      <c r="M99" s="142">
        <f t="shared" si="70"/>
        <v>0</v>
      </c>
      <c r="N99" s="142">
        <f t="shared" si="70"/>
        <v>0</v>
      </c>
      <c r="O99" s="142">
        <f t="shared" si="70"/>
        <v>0</v>
      </c>
      <c r="P99" s="142">
        <f t="shared" si="70"/>
        <v>0</v>
      </c>
      <c r="Q99" s="142">
        <f t="shared" si="70"/>
        <v>0</v>
      </c>
      <c r="R99" s="142">
        <f t="shared" si="70"/>
        <v>0</v>
      </c>
      <c r="S99" s="142">
        <f t="shared" si="70"/>
        <v>0</v>
      </c>
      <c r="T99" s="142">
        <f t="shared" si="70"/>
        <v>0</v>
      </c>
      <c r="U99" s="142">
        <f t="shared" si="70"/>
        <v>0</v>
      </c>
      <c r="V99" s="142">
        <f t="shared" si="70"/>
        <v>0</v>
      </c>
      <c r="W99" s="142">
        <f t="shared" si="70"/>
        <v>0</v>
      </c>
      <c r="X99" s="142">
        <f t="shared" si="71"/>
        <v>0</v>
      </c>
      <c r="Y99" s="142">
        <f t="shared" si="71"/>
        <v>0</v>
      </c>
      <c r="Z99" s="142">
        <f t="shared" si="71"/>
        <v>0</v>
      </c>
      <c r="AA99" s="142">
        <f t="shared" si="71"/>
        <v>0</v>
      </c>
      <c r="AB99" s="142">
        <f t="shared" si="71"/>
        <v>0</v>
      </c>
      <c r="AC99" s="142">
        <f t="shared" si="71"/>
        <v>0</v>
      </c>
      <c r="AD99" s="142">
        <f t="shared" si="71"/>
        <v>0</v>
      </c>
      <c r="AE99" s="142">
        <f t="shared" si="71"/>
        <v>0</v>
      </c>
      <c r="AF99" s="142">
        <f t="shared" si="71"/>
        <v>0</v>
      </c>
      <c r="AG99" s="142">
        <f t="shared" si="71"/>
        <v>0</v>
      </c>
      <c r="AH99" s="142">
        <f t="shared" si="71"/>
        <v>0</v>
      </c>
      <c r="AI99" s="142">
        <f t="shared" si="71"/>
        <v>0</v>
      </c>
      <c r="AJ99" s="142">
        <f t="shared" si="71"/>
        <v>0</v>
      </c>
      <c r="AK99" s="142">
        <f t="shared" si="71"/>
        <v>0</v>
      </c>
      <c r="AL99" s="142">
        <f t="shared" si="71"/>
        <v>0</v>
      </c>
      <c r="AM99" s="142">
        <f t="shared" si="72"/>
        <v>0</v>
      </c>
      <c r="AN99" s="142">
        <f t="shared" si="72"/>
        <v>0</v>
      </c>
      <c r="AO99" s="142">
        <f t="shared" si="72"/>
        <v>0</v>
      </c>
      <c r="AP99" s="142">
        <f t="shared" si="72"/>
        <v>0</v>
      </c>
      <c r="AQ99" s="142">
        <f t="shared" si="72"/>
        <v>0</v>
      </c>
      <c r="AR99" s="142">
        <f t="shared" si="72"/>
        <v>0</v>
      </c>
      <c r="AS99" s="142">
        <f t="shared" si="72"/>
        <v>0</v>
      </c>
      <c r="AT99" s="142">
        <f t="shared" si="72"/>
        <v>0</v>
      </c>
      <c r="AU99" s="142">
        <f t="shared" si="72"/>
        <v>0</v>
      </c>
      <c r="AV99" s="142">
        <f t="shared" si="72"/>
        <v>0</v>
      </c>
      <c r="AW99" s="142">
        <f t="shared" si="72"/>
        <v>0</v>
      </c>
      <c r="AX99" s="142">
        <f t="shared" si="72"/>
        <v>0</v>
      </c>
      <c r="AY99" s="142">
        <f t="shared" si="72"/>
        <v>0</v>
      </c>
      <c r="AZ99" s="142">
        <f t="shared" si="72"/>
        <v>0</v>
      </c>
      <c r="BA99" s="142">
        <f t="shared" si="72"/>
        <v>0</v>
      </c>
      <c r="BB99" s="142">
        <f t="shared" si="72"/>
        <v>0</v>
      </c>
      <c r="BC99" s="142">
        <f t="shared" si="72"/>
        <v>0</v>
      </c>
      <c r="BD99" s="142">
        <f t="shared" si="72"/>
        <v>0</v>
      </c>
      <c r="BE99" s="142">
        <f t="shared" si="72"/>
        <v>0</v>
      </c>
      <c r="BF99" s="142">
        <f t="shared" si="72"/>
        <v>0</v>
      </c>
      <c r="BG99" s="142">
        <f t="shared" si="72"/>
        <v>0</v>
      </c>
      <c r="BH99" s="142">
        <f t="shared" si="72"/>
        <v>0</v>
      </c>
      <c r="BI99" s="142">
        <f t="shared" si="72"/>
        <v>0</v>
      </c>
      <c r="BJ99" s="142">
        <f t="shared" si="72"/>
        <v>0</v>
      </c>
      <c r="BK99" s="142">
        <f t="shared" si="72"/>
        <v>0</v>
      </c>
      <c r="BL99" s="142">
        <f t="shared" si="72"/>
        <v>0</v>
      </c>
      <c r="BM99" s="142">
        <f t="shared" si="72"/>
        <v>0</v>
      </c>
      <c r="BN99" s="142">
        <f t="shared" si="72"/>
        <v>0</v>
      </c>
      <c r="BO99" s="142">
        <f t="shared" si="72"/>
        <v>0</v>
      </c>
      <c r="BP99" s="142">
        <f t="shared" si="72"/>
        <v>0</v>
      </c>
      <c r="BQ99" s="142">
        <f t="shared" si="72"/>
        <v>0</v>
      </c>
      <c r="BR99" s="142">
        <f t="shared" si="72"/>
        <v>0</v>
      </c>
      <c r="BS99" s="142">
        <f t="shared" si="72"/>
        <v>0</v>
      </c>
      <c r="BT99" s="142">
        <f t="shared" si="72"/>
        <v>0</v>
      </c>
      <c r="BU99" s="142">
        <f t="shared" si="72"/>
        <v>0</v>
      </c>
      <c r="BV99" s="142">
        <f t="shared" si="72"/>
        <v>0</v>
      </c>
    </row>
    <row r="100" spans="2:74" x14ac:dyDescent="0.25">
      <c r="B100" s="138">
        <v>36831</v>
      </c>
      <c r="C100" s="138">
        <v>36951</v>
      </c>
      <c r="E100" s="139">
        <v>0.11749999999999999</v>
      </c>
      <c r="F100" s="88" t="s">
        <v>298</v>
      </c>
      <c r="G100" s="88" t="s">
        <v>165</v>
      </c>
      <c r="H100" s="90">
        <f t="shared" si="52"/>
        <v>0</v>
      </c>
      <c r="I100" s="139">
        <f t="shared" si="73"/>
        <v>-0.72</v>
      </c>
      <c r="K100" s="88" t="str">
        <f t="shared" si="69"/>
        <v>CENTRAL</v>
      </c>
      <c r="L100" s="142">
        <f t="shared" si="70"/>
        <v>0</v>
      </c>
      <c r="M100" s="142">
        <f t="shared" si="70"/>
        <v>0</v>
      </c>
      <c r="N100" s="142">
        <f t="shared" si="70"/>
        <v>0</v>
      </c>
      <c r="O100" s="142">
        <f t="shared" si="70"/>
        <v>0</v>
      </c>
      <c r="P100" s="142">
        <f t="shared" si="70"/>
        <v>0</v>
      </c>
      <c r="Q100" s="142">
        <f t="shared" si="70"/>
        <v>0</v>
      </c>
      <c r="R100" s="142">
        <f t="shared" si="70"/>
        <v>0</v>
      </c>
      <c r="S100" s="142">
        <f t="shared" si="70"/>
        <v>0</v>
      </c>
      <c r="T100" s="142">
        <f t="shared" si="70"/>
        <v>0</v>
      </c>
      <c r="U100" s="142">
        <f t="shared" si="70"/>
        <v>0</v>
      </c>
      <c r="V100" s="142">
        <f t="shared" si="70"/>
        <v>0</v>
      </c>
      <c r="W100" s="142">
        <f t="shared" si="70"/>
        <v>0</v>
      </c>
      <c r="X100" s="142">
        <f t="shared" si="71"/>
        <v>0</v>
      </c>
      <c r="Y100" s="142">
        <f t="shared" si="71"/>
        <v>0</v>
      </c>
      <c r="Z100" s="142">
        <f t="shared" si="71"/>
        <v>0</v>
      </c>
      <c r="AA100" s="142">
        <f t="shared" si="71"/>
        <v>0</v>
      </c>
      <c r="AB100" s="142">
        <f t="shared" si="71"/>
        <v>0</v>
      </c>
      <c r="AC100" s="142">
        <f t="shared" si="71"/>
        <v>0</v>
      </c>
      <c r="AD100" s="142">
        <f t="shared" si="71"/>
        <v>0</v>
      </c>
      <c r="AE100" s="142">
        <f t="shared" si="71"/>
        <v>0</v>
      </c>
      <c r="AF100" s="142">
        <f t="shared" si="71"/>
        <v>0</v>
      </c>
      <c r="AG100" s="142">
        <f t="shared" si="71"/>
        <v>0</v>
      </c>
      <c r="AH100" s="142">
        <f t="shared" si="71"/>
        <v>0</v>
      </c>
      <c r="AI100" s="142">
        <f t="shared" si="71"/>
        <v>0</v>
      </c>
      <c r="AJ100" s="142">
        <f t="shared" si="71"/>
        <v>0</v>
      </c>
      <c r="AK100" s="142">
        <f t="shared" si="71"/>
        <v>0</v>
      </c>
      <c r="AL100" s="142">
        <f t="shared" si="71"/>
        <v>0</v>
      </c>
      <c r="AM100" s="142">
        <f t="shared" si="72"/>
        <v>0</v>
      </c>
      <c r="AN100" s="142">
        <f t="shared" si="72"/>
        <v>0</v>
      </c>
      <c r="AO100" s="142">
        <f t="shared" si="72"/>
        <v>0</v>
      </c>
      <c r="AP100" s="142">
        <f t="shared" si="72"/>
        <v>0</v>
      </c>
      <c r="AQ100" s="142">
        <f t="shared" si="72"/>
        <v>0</v>
      </c>
      <c r="AR100" s="142">
        <f t="shared" si="72"/>
        <v>0</v>
      </c>
      <c r="AS100" s="142">
        <f t="shared" si="72"/>
        <v>0</v>
      </c>
      <c r="AT100" s="142">
        <f t="shared" si="72"/>
        <v>0</v>
      </c>
      <c r="AU100" s="142">
        <f t="shared" si="72"/>
        <v>0</v>
      </c>
      <c r="AV100" s="142">
        <f t="shared" si="72"/>
        <v>0</v>
      </c>
      <c r="AW100" s="142">
        <f t="shared" si="72"/>
        <v>0</v>
      </c>
      <c r="AX100" s="142">
        <f t="shared" si="72"/>
        <v>0</v>
      </c>
      <c r="AY100" s="142">
        <f t="shared" si="72"/>
        <v>0</v>
      </c>
      <c r="AZ100" s="142">
        <f t="shared" si="72"/>
        <v>0</v>
      </c>
      <c r="BA100" s="142">
        <f t="shared" si="72"/>
        <v>0</v>
      </c>
      <c r="BB100" s="142">
        <f t="shared" si="72"/>
        <v>0</v>
      </c>
      <c r="BC100" s="142">
        <f t="shared" si="72"/>
        <v>0</v>
      </c>
      <c r="BD100" s="142">
        <f t="shared" si="72"/>
        <v>0</v>
      </c>
      <c r="BE100" s="142">
        <f t="shared" si="72"/>
        <v>0</v>
      </c>
      <c r="BF100" s="142">
        <f t="shared" si="72"/>
        <v>0</v>
      </c>
      <c r="BG100" s="142">
        <f t="shared" si="72"/>
        <v>0</v>
      </c>
      <c r="BH100" s="142">
        <f t="shared" si="72"/>
        <v>0</v>
      </c>
      <c r="BI100" s="142">
        <f t="shared" si="72"/>
        <v>0</v>
      </c>
      <c r="BJ100" s="142">
        <f t="shared" si="72"/>
        <v>0</v>
      </c>
      <c r="BK100" s="142">
        <f t="shared" si="72"/>
        <v>0</v>
      </c>
      <c r="BL100" s="142">
        <f t="shared" si="72"/>
        <v>0</v>
      </c>
      <c r="BM100" s="142">
        <f t="shared" si="72"/>
        <v>0</v>
      </c>
      <c r="BN100" s="142">
        <f t="shared" si="72"/>
        <v>0</v>
      </c>
      <c r="BO100" s="142">
        <f t="shared" si="72"/>
        <v>0</v>
      </c>
      <c r="BP100" s="142">
        <f t="shared" si="72"/>
        <v>0</v>
      </c>
      <c r="BQ100" s="142">
        <f t="shared" si="72"/>
        <v>0</v>
      </c>
      <c r="BR100" s="142">
        <f t="shared" si="72"/>
        <v>0</v>
      </c>
      <c r="BS100" s="142">
        <f t="shared" si="72"/>
        <v>0</v>
      </c>
      <c r="BT100" s="142">
        <f t="shared" si="72"/>
        <v>0</v>
      </c>
      <c r="BU100" s="142">
        <f t="shared" si="72"/>
        <v>0</v>
      </c>
      <c r="BV100" s="142">
        <f t="shared" si="72"/>
        <v>0</v>
      </c>
    </row>
    <row r="101" spans="2:74" x14ac:dyDescent="0.25">
      <c r="B101" s="138">
        <v>36708</v>
      </c>
      <c r="C101" s="138">
        <v>36739</v>
      </c>
      <c r="E101" s="139">
        <v>0.48</v>
      </c>
      <c r="F101" s="88" t="s">
        <v>229</v>
      </c>
      <c r="G101" s="88" t="s">
        <v>230</v>
      </c>
      <c r="H101" s="90">
        <f t="shared" si="52"/>
        <v>0</v>
      </c>
      <c r="I101" s="139">
        <f t="shared" si="73"/>
        <v>-0.72</v>
      </c>
      <c r="K101" s="88" t="str">
        <f t="shared" si="69"/>
        <v>ny</v>
      </c>
      <c r="L101" s="142">
        <f t="shared" si="70"/>
        <v>0</v>
      </c>
      <c r="M101" s="142">
        <f t="shared" si="70"/>
        <v>0</v>
      </c>
      <c r="N101" s="142">
        <f t="shared" si="70"/>
        <v>0</v>
      </c>
      <c r="O101" s="142">
        <f t="shared" si="70"/>
        <v>0</v>
      </c>
      <c r="P101" s="142">
        <f t="shared" si="70"/>
        <v>0</v>
      </c>
      <c r="Q101" s="142">
        <f t="shared" si="70"/>
        <v>0</v>
      </c>
      <c r="R101" s="142">
        <f t="shared" si="70"/>
        <v>0</v>
      </c>
      <c r="S101" s="142">
        <f t="shared" si="70"/>
        <v>0</v>
      </c>
      <c r="T101" s="142">
        <f t="shared" si="70"/>
        <v>0</v>
      </c>
      <c r="U101" s="142">
        <f t="shared" si="70"/>
        <v>0</v>
      </c>
      <c r="V101" s="142">
        <f t="shared" si="70"/>
        <v>0</v>
      </c>
      <c r="W101" s="142">
        <f t="shared" si="70"/>
        <v>0</v>
      </c>
      <c r="X101" s="142">
        <f t="shared" si="71"/>
        <v>0</v>
      </c>
      <c r="Y101" s="142">
        <f t="shared" si="71"/>
        <v>0</v>
      </c>
      <c r="Z101" s="142">
        <f t="shared" si="71"/>
        <v>0</v>
      </c>
      <c r="AA101" s="142">
        <f t="shared" si="71"/>
        <v>0</v>
      </c>
      <c r="AB101" s="142">
        <f t="shared" si="71"/>
        <v>0</v>
      </c>
      <c r="AC101" s="142">
        <f t="shared" si="71"/>
        <v>0</v>
      </c>
      <c r="AD101" s="142">
        <f t="shared" si="71"/>
        <v>0</v>
      </c>
      <c r="AE101" s="142">
        <f t="shared" si="71"/>
        <v>0</v>
      </c>
      <c r="AF101" s="142">
        <f t="shared" si="71"/>
        <v>0</v>
      </c>
      <c r="AG101" s="142">
        <f t="shared" si="71"/>
        <v>0</v>
      </c>
      <c r="AH101" s="142">
        <f t="shared" si="71"/>
        <v>0</v>
      </c>
      <c r="AI101" s="142">
        <f t="shared" si="71"/>
        <v>0</v>
      </c>
      <c r="AJ101" s="142">
        <f t="shared" si="71"/>
        <v>0</v>
      </c>
      <c r="AK101" s="142">
        <f t="shared" si="71"/>
        <v>0</v>
      </c>
      <c r="AL101" s="142">
        <f t="shared" si="71"/>
        <v>0</v>
      </c>
      <c r="AM101" s="142">
        <f t="shared" si="72"/>
        <v>0</v>
      </c>
      <c r="AN101" s="142">
        <f t="shared" si="72"/>
        <v>0</v>
      </c>
      <c r="AO101" s="142">
        <f t="shared" si="72"/>
        <v>0</v>
      </c>
      <c r="AP101" s="142">
        <f t="shared" si="72"/>
        <v>0</v>
      </c>
      <c r="AQ101" s="142">
        <f t="shared" si="72"/>
        <v>0</v>
      </c>
      <c r="AR101" s="142">
        <f t="shared" si="72"/>
        <v>0</v>
      </c>
      <c r="AS101" s="142">
        <f t="shared" si="72"/>
        <v>0</v>
      </c>
      <c r="AT101" s="142">
        <f t="shared" si="72"/>
        <v>0</v>
      </c>
      <c r="AU101" s="142">
        <f t="shared" si="72"/>
        <v>0</v>
      </c>
      <c r="AV101" s="142">
        <f t="shared" si="72"/>
        <v>0</v>
      </c>
      <c r="AW101" s="142">
        <f t="shared" si="72"/>
        <v>0</v>
      </c>
      <c r="AX101" s="142">
        <f t="shared" si="72"/>
        <v>0</v>
      </c>
      <c r="AY101" s="142">
        <f t="shared" si="72"/>
        <v>0</v>
      </c>
      <c r="AZ101" s="142">
        <f t="shared" si="72"/>
        <v>0</v>
      </c>
      <c r="BA101" s="142">
        <f t="shared" si="72"/>
        <v>0</v>
      </c>
      <c r="BB101" s="142">
        <f t="shared" si="72"/>
        <v>0</v>
      </c>
      <c r="BC101" s="142">
        <f t="shared" si="72"/>
        <v>0</v>
      </c>
      <c r="BD101" s="142">
        <f t="shared" si="72"/>
        <v>0</v>
      </c>
      <c r="BE101" s="142">
        <f t="shared" si="72"/>
        <v>0</v>
      </c>
      <c r="BF101" s="142">
        <f t="shared" si="72"/>
        <v>0</v>
      </c>
      <c r="BG101" s="142">
        <f t="shared" si="72"/>
        <v>0</v>
      </c>
      <c r="BH101" s="142">
        <f t="shared" si="72"/>
        <v>0</v>
      </c>
      <c r="BI101" s="142">
        <f t="shared" si="72"/>
        <v>0</v>
      </c>
      <c r="BJ101" s="142">
        <f t="shared" si="72"/>
        <v>0</v>
      </c>
      <c r="BK101" s="142">
        <f t="shared" si="72"/>
        <v>0</v>
      </c>
      <c r="BL101" s="142">
        <f t="shared" si="72"/>
        <v>0</v>
      </c>
      <c r="BM101" s="142">
        <f t="shared" si="72"/>
        <v>0</v>
      </c>
      <c r="BN101" s="142">
        <f t="shared" si="72"/>
        <v>0</v>
      </c>
      <c r="BO101" s="142">
        <f t="shared" si="72"/>
        <v>0</v>
      </c>
      <c r="BP101" s="142">
        <f t="shared" si="72"/>
        <v>0</v>
      </c>
      <c r="BQ101" s="142">
        <f t="shared" si="72"/>
        <v>0</v>
      </c>
      <c r="BR101" s="142">
        <f t="shared" si="72"/>
        <v>0</v>
      </c>
      <c r="BS101" s="142">
        <f t="shared" si="72"/>
        <v>0</v>
      </c>
      <c r="BT101" s="142">
        <f t="shared" si="72"/>
        <v>0</v>
      </c>
      <c r="BU101" s="142">
        <f t="shared" si="72"/>
        <v>0</v>
      </c>
      <c r="BV101" s="142">
        <f t="shared" si="72"/>
        <v>0</v>
      </c>
    </row>
    <row r="102" spans="2:74" x14ac:dyDescent="0.25">
      <c r="B102" s="138">
        <v>36800</v>
      </c>
      <c r="C102" s="138">
        <v>36800</v>
      </c>
      <c r="E102" s="139">
        <v>0.215</v>
      </c>
      <c r="F102" s="88" t="s">
        <v>221</v>
      </c>
      <c r="G102" s="88" t="s">
        <v>222</v>
      </c>
      <c r="H102" s="90">
        <f t="shared" si="52"/>
        <v>0</v>
      </c>
      <c r="I102" s="139">
        <f t="shared" si="73"/>
        <v>-0.72</v>
      </c>
      <c r="K102" s="88" t="str">
        <f t="shared" si="69"/>
        <v>west</v>
      </c>
      <c r="L102" s="142">
        <f t="shared" si="70"/>
        <v>0</v>
      </c>
      <c r="M102" s="142">
        <f t="shared" si="70"/>
        <v>0</v>
      </c>
      <c r="N102" s="142">
        <f t="shared" si="70"/>
        <v>0</v>
      </c>
      <c r="O102" s="142">
        <f t="shared" si="70"/>
        <v>0</v>
      </c>
      <c r="P102" s="142">
        <f t="shared" si="70"/>
        <v>0</v>
      </c>
      <c r="Q102" s="142">
        <f t="shared" si="70"/>
        <v>0</v>
      </c>
      <c r="R102" s="142">
        <f t="shared" si="70"/>
        <v>0</v>
      </c>
      <c r="S102" s="142">
        <f t="shared" si="70"/>
        <v>0</v>
      </c>
      <c r="T102" s="142">
        <f t="shared" si="70"/>
        <v>0</v>
      </c>
      <c r="U102" s="142">
        <f t="shared" si="70"/>
        <v>0</v>
      </c>
      <c r="V102" s="142">
        <f t="shared" si="70"/>
        <v>0</v>
      </c>
      <c r="W102" s="142">
        <f t="shared" si="70"/>
        <v>0</v>
      </c>
      <c r="X102" s="142">
        <f t="shared" si="71"/>
        <v>0</v>
      </c>
      <c r="Y102" s="142">
        <f t="shared" si="71"/>
        <v>0</v>
      </c>
      <c r="Z102" s="142">
        <f t="shared" si="71"/>
        <v>0</v>
      </c>
      <c r="AA102" s="142">
        <f t="shared" si="71"/>
        <v>0</v>
      </c>
      <c r="AB102" s="142">
        <f t="shared" si="71"/>
        <v>0</v>
      </c>
      <c r="AC102" s="142">
        <f t="shared" si="71"/>
        <v>0</v>
      </c>
      <c r="AD102" s="142">
        <f t="shared" si="71"/>
        <v>0</v>
      </c>
      <c r="AE102" s="142">
        <f t="shared" si="71"/>
        <v>0</v>
      </c>
      <c r="AF102" s="142">
        <f t="shared" si="71"/>
        <v>0</v>
      </c>
      <c r="AG102" s="142">
        <f t="shared" si="71"/>
        <v>0</v>
      </c>
      <c r="AH102" s="142">
        <f t="shared" si="71"/>
        <v>0</v>
      </c>
      <c r="AI102" s="142">
        <f t="shared" si="71"/>
        <v>0</v>
      </c>
      <c r="AJ102" s="142">
        <f t="shared" si="71"/>
        <v>0</v>
      </c>
      <c r="AK102" s="142">
        <f t="shared" si="71"/>
        <v>0</v>
      </c>
      <c r="AL102" s="142">
        <f t="shared" si="71"/>
        <v>0</v>
      </c>
      <c r="AM102" s="142">
        <f t="shared" si="72"/>
        <v>0</v>
      </c>
      <c r="AN102" s="142">
        <f t="shared" si="72"/>
        <v>0</v>
      </c>
      <c r="AO102" s="142">
        <f t="shared" si="72"/>
        <v>0</v>
      </c>
      <c r="AP102" s="142">
        <f t="shared" si="72"/>
        <v>0</v>
      </c>
      <c r="AQ102" s="142">
        <f t="shared" si="72"/>
        <v>0</v>
      </c>
      <c r="AR102" s="142">
        <f t="shared" si="72"/>
        <v>0</v>
      </c>
      <c r="AS102" s="142">
        <f t="shared" si="72"/>
        <v>0</v>
      </c>
      <c r="AT102" s="142">
        <f t="shared" si="72"/>
        <v>0</v>
      </c>
      <c r="AU102" s="142">
        <f t="shared" si="72"/>
        <v>0</v>
      </c>
      <c r="AV102" s="142">
        <f t="shared" si="72"/>
        <v>0</v>
      </c>
      <c r="AW102" s="142">
        <f t="shared" si="72"/>
        <v>0</v>
      </c>
      <c r="AX102" s="142">
        <f t="shared" si="72"/>
        <v>0</v>
      </c>
      <c r="AY102" s="142">
        <f t="shared" si="72"/>
        <v>0</v>
      </c>
      <c r="AZ102" s="142">
        <f t="shared" si="72"/>
        <v>0</v>
      </c>
      <c r="BA102" s="142">
        <f t="shared" si="72"/>
        <v>0</v>
      </c>
      <c r="BB102" s="142">
        <f t="shared" si="72"/>
        <v>0</v>
      </c>
      <c r="BC102" s="142">
        <f t="shared" si="72"/>
        <v>0</v>
      </c>
      <c r="BD102" s="142">
        <f t="shared" si="72"/>
        <v>0</v>
      </c>
      <c r="BE102" s="142">
        <f t="shared" si="72"/>
        <v>0</v>
      </c>
      <c r="BF102" s="142">
        <f t="shared" si="72"/>
        <v>0</v>
      </c>
      <c r="BG102" s="142">
        <f t="shared" si="72"/>
        <v>0</v>
      </c>
      <c r="BH102" s="142">
        <f t="shared" si="72"/>
        <v>0</v>
      </c>
      <c r="BI102" s="142">
        <f t="shared" si="72"/>
        <v>0</v>
      </c>
      <c r="BJ102" s="142">
        <f t="shared" si="72"/>
        <v>0</v>
      </c>
      <c r="BK102" s="142">
        <f t="shared" si="72"/>
        <v>0</v>
      </c>
      <c r="BL102" s="142">
        <f t="shared" si="72"/>
        <v>0</v>
      </c>
      <c r="BM102" s="142">
        <f t="shared" si="72"/>
        <v>0</v>
      </c>
      <c r="BN102" s="142">
        <f t="shared" si="72"/>
        <v>0</v>
      </c>
      <c r="BO102" s="142">
        <f t="shared" si="72"/>
        <v>0</v>
      </c>
      <c r="BP102" s="142">
        <f t="shared" si="72"/>
        <v>0</v>
      </c>
      <c r="BQ102" s="142">
        <f t="shared" si="72"/>
        <v>0</v>
      </c>
      <c r="BR102" s="142">
        <f t="shared" si="72"/>
        <v>0</v>
      </c>
      <c r="BS102" s="142">
        <f t="shared" si="72"/>
        <v>0</v>
      </c>
      <c r="BT102" s="142">
        <f t="shared" si="72"/>
        <v>0</v>
      </c>
      <c r="BU102" s="142">
        <f t="shared" si="72"/>
        <v>0</v>
      </c>
      <c r="BV102" s="142">
        <f t="shared" si="72"/>
        <v>0</v>
      </c>
    </row>
    <row r="103" spans="2:74" x14ac:dyDescent="0.25">
      <c r="B103" s="138">
        <v>36831</v>
      </c>
      <c r="C103" s="138">
        <v>36951</v>
      </c>
      <c r="E103" s="139">
        <v>-0.3175</v>
      </c>
      <c r="F103" s="88" t="s">
        <v>231</v>
      </c>
      <c r="G103" s="88" t="s">
        <v>222</v>
      </c>
      <c r="H103" s="90">
        <f t="shared" si="52"/>
        <v>0</v>
      </c>
      <c r="I103" s="139">
        <f t="shared" si="73"/>
        <v>-0.72</v>
      </c>
      <c r="K103" s="88" t="str">
        <f t="shared" si="69"/>
        <v>west</v>
      </c>
      <c r="L103" s="142">
        <f t="shared" si="70"/>
        <v>0</v>
      </c>
      <c r="M103" s="142">
        <f t="shared" si="70"/>
        <v>0</v>
      </c>
      <c r="N103" s="142">
        <f t="shared" si="70"/>
        <v>0</v>
      </c>
      <c r="O103" s="142">
        <f t="shared" si="70"/>
        <v>0</v>
      </c>
      <c r="P103" s="142">
        <f t="shared" si="70"/>
        <v>0</v>
      </c>
      <c r="Q103" s="142">
        <f t="shared" si="70"/>
        <v>0</v>
      </c>
      <c r="R103" s="142">
        <f t="shared" si="70"/>
        <v>0</v>
      </c>
      <c r="S103" s="142">
        <f t="shared" si="70"/>
        <v>0</v>
      </c>
      <c r="T103" s="142">
        <f t="shared" si="70"/>
        <v>0</v>
      </c>
      <c r="U103" s="142">
        <f t="shared" si="70"/>
        <v>0</v>
      </c>
      <c r="V103" s="142">
        <f t="shared" si="70"/>
        <v>0</v>
      </c>
      <c r="W103" s="142">
        <f t="shared" si="70"/>
        <v>0</v>
      </c>
      <c r="X103" s="142">
        <f t="shared" si="71"/>
        <v>0</v>
      </c>
      <c r="Y103" s="142">
        <f t="shared" si="71"/>
        <v>0</v>
      </c>
      <c r="Z103" s="142">
        <f t="shared" si="71"/>
        <v>0</v>
      </c>
      <c r="AA103" s="142">
        <f t="shared" si="71"/>
        <v>0</v>
      </c>
      <c r="AB103" s="142">
        <f t="shared" si="71"/>
        <v>0</v>
      </c>
      <c r="AC103" s="142">
        <f t="shared" si="71"/>
        <v>0</v>
      </c>
      <c r="AD103" s="142">
        <f t="shared" si="71"/>
        <v>0</v>
      </c>
      <c r="AE103" s="142">
        <f t="shared" si="71"/>
        <v>0</v>
      </c>
      <c r="AF103" s="142">
        <f t="shared" si="71"/>
        <v>0</v>
      </c>
      <c r="AG103" s="142">
        <f t="shared" si="71"/>
        <v>0</v>
      </c>
      <c r="AH103" s="142">
        <f t="shared" si="71"/>
        <v>0</v>
      </c>
      <c r="AI103" s="142">
        <f t="shared" si="71"/>
        <v>0</v>
      </c>
      <c r="AJ103" s="142">
        <f t="shared" si="71"/>
        <v>0</v>
      </c>
      <c r="AK103" s="142">
        <f t="shared" si="71"/>
        <v>0</v>
      </c>
      <c r="AL103" s="142">
        <f t="shared" si="71"/>
        <v>0</v>
      </c>
      <c r="AM103" s="142">
        <f t="shared" si="72"/>
        <v>0</v>
      </c>
      <c r="AN103" s="142">
        <f t="shared" si="72"/>
        <v>0</v>
      </c>
      <c r="AO103" s="142">
        <f t="shared" si="72"/>
        <v>0</v>
      </c>
      <c r="AP103" s="142">
        <f t="shared" si="72"/>
        <v>0</v>
      </c>
      <c r="AQ103" s="142">
        <f t="shared" si="72"/>
        <v>0</v>
      </c>
      <c r="AR103" s="142">
        <f t="shared" si="72"/>
        <v>0</v>
      </c>
      <c r="AS103" s="142">
        <f t="shared" si="72"/>
        <v>0</v>
      </c>
      <c r="AT103" s="142">
        <f t="shared" si="72"/>
        <v>0</v>
      </c>
      <c r="AU103" s="142">
        <f t="shared" si="72"/>
        <v>0</v>
      </c>
      <c r="AV103" s="142">
        <f t="shared" si="72"/>
        <v>0</v>
      </c>
      <c r="AW103" s="142">
        <f t="shared" si="72"/>
        <v>0</v>
      </c>
      <c r="AX103" s="142">
        <f t="shared" si="72"/>
        <v>0</v>
      </c>
      <c r="AY103" s="142">
        <f t="shared" si="72"/>
        <v>0</v>
      </c>
      <c r="AZ103" s="142">
        <f t="shared" si="72"/>
        <v>0</v>
      </c>
      <c r="BA103" s="142">
        <f t="shared" si="72"/>
        <v>0</v>
      </c>
      <c r="BB103" s="142">
        <f t="shared" si="72"/>
        <v>0</v>
      </c>
      <c r="BC103" s="142">
        <f t="shared" si="72"/>
        <v>0</v>
      </c>
      <c r="BD103" s="142">
        <f t="shared" si="72"/>
        <v>0</v>
      </c>
      <c r="BE103" s="142">
        <f t="shared" si="72"/>
        <v>0</v>
      </c>
      <c r="BF103" s="142">
        <f t="shared" si="72"/>
        <v>0</v>
      </c>
      <c r="BG103" s="142">
        <f t="shared" si="72"/>
        <v>0</v>
      </c>
      <c r="BH103" s="142">
        <f t="shared" si="72"/>
        <v>0</v>
      </c>
      <c r="BI103" s="142">
        <f t="shared" si="72"/>
        <v>0</v>
      </c>
      <c r="BJ103" s="142">
        <f t="shared" si="72"/>
        <v>0</v>
      </c>
      <c r="BK103" s="142">
        <f t="shared" si="72"/>
        <v>0</v>
      </c>
      <c r="BL103" s="142">
        <f t="shared" si="72"/>
        <v>0</v>
      </c>
      <c r="BM103" s="142">
        <f t="shared" si="72"/>
        <v>0</v>
      </c>
      <c r="BN103" s="142">
        <f t="shared" si="72"/>
        <v>0</v>
      </c>
      <c r="BO103" s="142">
        <f t="shared" si="72"/>
        <v>0</v>
      </c>
      <c r="BP103" s="142">
        <f t="shared" si="72"/>
        <v>0</v>
      </c>
      <c r="BQ103" s="142">
        <f t="shared" si="72"/>
        <v>0</v>
      </c>
      <c r="BR103" s="142">
        <f t="shared" si="72"/>
        <v>0</v>
      </c>
      <c r="BS103" s="142">
        <f t="shared" si="72"/>
        <v>0</v>
      </c>
      <c r="BT103" s="142">
        <f t="shared" si="72"/>
        <v>0</v>
      </c>
      <c r="BU103" s="142">
        <f t="shared" si="72"/>
        <v>0</v>
      </c>
      <c r="BV103" s="142">
        <f t="shared" si="72"/>
        <v>0</v>
      </c>
    </row>
    <row r="104" spans="2:74" x14ac:dyDescent="0.25">
      <c r="B104" s="138">
        <v>36831</v>
      </c>
      <c r="C104" s="138">
        <v>36951</v>
      </c>
      <c r="E104" s="139">
        <v>-0.33500000000000002</v>
      </c>
      <c r="F104" s="88" t="s">
        <v>231</v>
      </c>
      <c r="G104" s="88" t="s">
        <v>222</v>
      </c>
      <c r="H104" s="90">
        <f t="shared" si="52"/>
        <v>0</v>
      </c>
      <c r="I104" s="139">
        <f t="shared" si="73"/>
        <v>-0.72</v>
      </c>
      <c r="K104" s="88" t="str">
        <f t="shared" si="69"/>
        <v>west</v>
      </c>
      <c r="L104" s="142">
        <f t="shared" si="70"/>
        <v>0</v>
      </c>
      <c r="M104" s="142">
        <f t="shared" si="70"/>
        <v>0</v>
      </c>
      <c r="N104" s="142">
        <f t="shared" si="70"/>
        <v>0</v>
      </c>
      <c r="O104" s="142">
        <f t="shared" si="70"/>
        <v>0</v>
      </c>
      <c r="P104" s="142">
        <f t="shared" si="70"/>
        <v>0</v>
      </c>
      <c r="Q104" s="142">
        <f t="shared" si="70"/>
        <v>0</v>
      </c>
      <c r="R104" s="142">
        <f t="shared" si="70"/>
        <v>0</v>
      </c>
      <c r="S104" s="142">
        <f t="shared" si="70"/>
        <v>0</v>
      </c>
      <c r="T104" s="142">
        <f t="shared" si="70"/>
        <v>0</v>
      </c>
      <c r="U104" s="142">
        <f t="shared" si="70"/>
        <v>0</v>
      </c>
      <c r="V104" s="142">
        <f t="shared" si="70"/>
        <v>0</v>
      </c>
      <c r="W104" s="142">
        <f t="shared" ref="W104:AM127" si="74">IF($B104&lt;=W$2,IF($C104&gt;=W$2,$D104,0),0)</f>
        <v>0</v>
      </c>
      <c r="X104" s="142">
        <f t="shared" si="71"/>
        <v>0</v>
      </c>
      <c r="Y104" s="142">
        <f t="shared" si="71"/>
        <v>0</v>
      </c>
      <c r="Z104" s="142">
        <f t="shared" si="71"/>
        <v>0</v>
      </c>
      <c r="AA104" s="142">
        <f t="shared" si="71"/>
        <v>0</v>
      </c>
      <c r="AB104" s="142">
        <f t="shared" si="71"/>
        <v>0</v>
      </c>
      <c r="AC104" s="142">
        <f t="shared" si="71"/>
        <v>0</v>
      </c>
      <c r="AD104" s="142">
        <f t="shared" si="71"/>
        <v>0</v>
      </c>
      <c r="AE104" s="142">
        <f t="shared" si="71"/>
        <v>0</v>
      </c>
      <c r="AF104" s="142">
        <f t="shared" si="71"/>
        <v>0</v>
      </c>
      <c r="AG104" s="142">
        <f t="shared" si="71"/>
        <v>0</v>
      </c>
      <c r="AH104" s="142">
        <f t="shared" si="71"/>
        <v>0</v>
      </c>
      <c r="AI104" s="142">
        <f t="shared" si="71"/>
        <v>0</v>
      </c>
      <c r="AJ104" s="142">
        <f t="shared" si="71"/>
        <v>0</v>
      </c>
      <c r="AK104" s="142">
        <f t="shared" si="71"/>
        <v>0</v>
      </c>
      <c r="AL104" s="142">
        <f t="shared" si="71"/>
        <v>0</v>
      </c>
      <c r="AM104" s="142">
        <f t="shared" si="72"/>
        <v>0</v>
      </c>
      <c r="AN104" s="142">
        <f t="shared" si="72"/>
        <v>0</v>
      </c>
      <c r="AO104" s="142">
        <f t="shared" si="72"/>
        <v>0</v>
      </c>
      <c r="AP104" s="142">
        <f t="shared" si="72"/>
        <v>0</v>
      </c>
      <c r="AQ104" s="142">
        <f t="shared" ref="AM104:BV111" si="75">IF($B104&lt;=AQ$2,IF($C104&gt;=AQ$2,$D104,0),0)</f>
        <v>0</v>
      </c>
      <c r="AR104" s="142">
        <f t="shared" si="75"/>
        <v>0</v>
      </c>
      <c r="AS104" s="142">
        <f t="shared" si="75"/>
        <v>0</v>
      </c>
      <c r="AT104" s="142">
        <f t="shared" si="75"/>
        <v>0</v>
      </c>
      <c r="AU104" s="142">
        <f t="shared" si="75"/>
        <v>0</v>
      </c>
      <c r="AV104" s="142">
        <f t="shared" si="75"/>
        <v>0</v>
      </c>
      <c r="AW104" s="142">
        <f t="shared" si="75"/>
        <v>0</v>
      </c>
      <c r="AX104" s="142">
        <f t="shared" si="75"/>
        <v>0</v>
      </c>
      <c r="AY104" s="142">
        <f t="shared" si="75"/>
        <v>0</v>
      </c>
      <c r="AZ104" s="142">
        <f t="shared" si="75"/>
        <v>0</v>
      </c>
      <c r="BA104" s="142">
        <f t="shared" si="75"/>
        <v>0</v>
      </c>
      <c r="BB104" s="142">
        <f t="shared" si="75"/>
        <v>0</v>
      </c>
      <c r="BC104" s="142">
        <f t="shared" si="75"/>
        <v>0</v>
      </c>
      <c r="BD104" s="142">
        <f t="shared" si="75"/>
        <v>0</v>
      </c>
      <c r="BE104" s="142">
        <f t="shared" si="75"/>
        <v>0</v>
      </c>
      <c r="BF104" s="142">
        <f t="shared" si="75"/>
        <v>0</v>
      </c>
      <c r="BG104" s="142">
        <f t="shared" si="75"/>
        <v>0</v>
      </c>
      <c r="BH104" s="142">
        <f t="shared" si="75"/>
        <v>0</v>
      </c>
      <c r="BI104" s="142">
        <f t="shared" si="75"/>
        <v>0</v>
      </c>
      <c r="BJ104" s="142">
        <f t="shared" si="75"/>
        <v>0</v>
      </c>
      <c r="BK104" s="142">
        <f t="shared" si="75"/>
        <v>0</v>
      </c>
      <c r="BL104" s="142">
        <f t="shared" si="75"/>
        <v>0</v>
      </c>
      <c r="BM104" s="142">
        <f t="shared" si="75"/>
        <v>0</v>
      </c>
      <c r="BN104" s="142">
        <f t="shared" si="75"/>
        <v>0</v>
      </c>
      <c r="BO104" s="142">
        <f t="shared" si="75"/>
        <v>0</v>
      </c>
      <c r="BP104" s="142">
        <f t="shared" si="75"/>
        <v>0</v>
      </c>
      <c r="BQ104" s="142">
        <f t="shared" si="75"/>
        <v>0</v>
      </c>
      <c r="BR104" s="142">
        <f t="shared" si="75"/>
        <v>0</v>
      </c>
      <c r="BS104" s="142">
        <f t="shared" si="75"/>
        <v>0</v>
      </c>
      <c r="BT104" s="142">
        <f t="shared" si="75"/>
        <v>0</v>
      </c>
      <c r="BU104" s="142">
        <f t="shared" si="75"/>
        <v>0</v>
      </c>
      <c r="BV104" s="142">
        <f t="shared" si="75"/>
        <v>0</v>
      </c>
    </row>
    <row r="105" spans="2:74" x14ac:dyDescent="0.25">
      <c r="B105" s="138">
        <v>36831</v>
      </c>
      <c r="C105" s="138">
        <v>36951</v>
      </c>
      <c r="E105" s="139">
        <v>-0.34</v>
      </c>
      <c r="F105" s="88" t="s">
        <v>231</v>
      </c>
      <c r="G105" s="88" t="s">
        <v>222</v>
      </c>
      <c r="H105" s="90">
        <f t="shared" si="52"/>
        <v>0</v>
      </c>
      <c r="I105" s="139">
        <f t="shared" si="73"/>
        <v>-0.72</v>
      </c>
      <c r="K105" s="88" t="str">
        <f t="shared" si="69"/>
        <v>west</v>
      </c>
      <c r="L105" s="142">
        <f t="shared" ref="L105:W125" si="76">IF($B105&lt;=L$2,IF($C105&gt;=L$2,$D105,0),0)</f>
        <v>0</v>
      </c>
      <c r="M105" s="142">
        <f t="shared" si="76"/>
        <v>0</v>
      </c>
      <c r="N105" s="142">
        <f t="shared" si="76"/>
        <v>0</v>
      </c>
      <c r="O105" s="142">
        <f t="shared" si="76"/>
        <v>0</v>
      </c>
      <c r="P105" s="142">
        <f t="shared" si="76"/>
        <v>0</v>
      </c>
      <c r="Q105" s="142">
        <f t="shared" si="76"/>
        <v>0</v>
      </c>
      <c r="R105" s="142">
        <f t="shared" si="76"/>
        <v>0</v>
      </c>
      <c r="S105" s="142">
        <f t="shared" si="76"/>
        <v>0</v>
      </c>
      <c r="T105" s="142">
        <f t="shared" si="76"/>
        <v>0</v>
      </c>
      <c r="U105" s="142">
        <f t="shared" si="76"/>
        <v>0</v>
      </c>
      <c r="V105" s="142">
        <f t="shared" si="76"/>
        <v>0</v>
      </c>
      <c r="W105" s="142">
        <f t="shared" si="76"/>
        <v>0</v>
      </c>
      <c r="X105" s="142">
        <f t="shared" si="71"/>
        <v>0</v>
      </c>
      <c r="Y105" s="142">
        <f t="shared" si="71"/>
        <v>0</v>
      </c>
      <c r="Z105" s="142">
        <f t="shared" si="71"/>
        <v>0</v>
      </c>
      <c r="AA105" s="142">
        <f t="shared" si="71"/>
        <v>0</v>
      </c>
      <c r="AB105" s="142">
        <f t="shared" si="71"/>
        <v>0</v>
      </c>
      <c r="AC105" s="142">
        <f t="shared" si="71"/>
        <v>0</v>
      </c>
      <c r="AD105" s="142">
        <f t="shared" si="71"/>
        <v>0</v>
      </c>
      <c r="AE105" s="142">
        <f t="shared" si="71"/>
        <v>0</v>
      </c>
      <c r="AF105" s="142">
        <f t="shared" si="71"/>
        <v>0</v>
      </c>
      <c r="AG105" s="142">
        <f t="shared" si="71"/>
        <v>0</v>
      </c>
      <c r="AH105" s="142">
        <f t="shared" si="71"/>
        <v>0</v>
      </c>
      <c r="AI105" s="142">
        <f t="shared" si="71"/>
        <v>0</v>
      </c>
      <c r="AJ105" s="142">
        <f t="shared" si="71"/>
        <v>0</v>
      </c>
      <c r="AK105" s="142">
        <f t="shared" si="71"/>
        <v>0</v>
      </c>
      <c r="AL105" s="142">
        <f t="shared" si="71"/>
        <v>0</v>
      </c>
      <c r="AM105" s="142">
        <f t="shared" si="75"/>
        <v>0</v>
      </c>
      <c r="AN105" s="142">
        <f t="shared" si="75"/>
        <v>0</v>
      </c>
      <c r="AO105" s="142">
        <f t="shared" si="75"/>
        <v>0</v>
      </c>
      <c r="AP105" s="142">
        <f t="shared" si="75"/>
        <v>0</v>
      </c>
      <c r="AQ105" s="142">
        <f t="shared" si="75"/>
        <v>0</v>
      </c>
      <c r="AR105" s="142">
        <f t="shared" si="75"/>
        <v>0</v>
      </c>
      <c r="AS105" s="142">
        <f t="shared" si="75"/>
        <v>0</v>
      </c>
      <c r="AT105" s="142">
        <f t="shared" si="75"/>
        <v>0</v>
      </c>
      <c r="AU105" s="142">
        <f t="shared" si="75"/>
        <v>0</v>
      </c>
      <c r="AV105" s="142">
        <f t="shared" si="75"/>
        <v>0</v>
      </c>
      <c r="AW105" s="142">
        <f t="shared" si="75"/>
        <v>0</v>
      </c>
      <c r="AX105" s="142">
        <f t="shared" si="75"/>
        <v>0</v>
      </c>
      <c r="AY105" s="142">
        <f t="shared" si="75"/>
        <v>0</v>
      </c>
      <c r="AZ105" s="142">
        <f t="shared" si="75"/>
        <v>0</v>
      </c>
      <c r="BA105" s="142">
        <f t="shared" si="75"/>
        <v>0</v>
      </c>
      <c r="BB105" s="142">
        <f t="shared" si="75"/>
        <v>0</v>
      </c>
      <c r="BC105" s="142">
        <f t="shared" si="75"/>
        <v>0</v>
      </c>
      <c r="BD105" s="142">
        <f t="shared" si="75"/>
        <v>0</v>
      </c>
      <c r="BE105" s="142">
        <f t="shared" si="75"/>
        <v>0</v>
      </c>
      <c r="BF105" s="142">
        <f t="shared" si="75"/>
        <v>0</v>
      </c>
      <c r="BG105" s="142">
        <f t="shared" si="75"/>
        <v>0</v>
      </c>
      <c r="BH105" s="142">
        <f t="shared" si="75"/>
        <v>0</v>
      </c>
      <c r="BI105" s="142">
        <f t="shared" si="75"/>
        <v>0</v>
      </c>
      <c r="BJ105" s="142">
        <f t="shared" si="75"/>
        <v>0</v>
      </c>
      <c r="BK105" s="142">
        <f t="shared" si="75"/>
        <v>0</v>
      </c>
      <c r="BL105" s="142">
        <f t="shared" si="75"/>
        <v>0</v>
      </c>
      <c r="BM105" s="142">
        <f t="shared" si="75"/>
        <v>0</v>
      </c>
      <c r="BN105" s="142">
        <f t="shared" si="75"/>
        <v>0</v>
      </c>
      <c r="BO105" s="142">
        <f t="shared" si="75"/>
        <v>0</v>
      </c>
      <c r="BP105" s="142">
        <f t="shared" si="75"/>
        <v>0</v>
      </c>
      <c r="BQ105" s="142">
        <f t="shared" si="75"/>
        <v>0</v>
      </c>
      <c r="BR105" s="142">
        <f t="shared" si="75"/>
        <v>0</v>
      </c>
      <c r="BS105" s="142">
        <f t="shared" si="75"/>
        <v>0</v>
      </c>
      <c r="BT105" s="142">
        <f t="shared" si="75"/>
        <v>0</v>
      </c>
      <c r="BU105" s="142">
        <f t="shared" si="75"/>
        <v>0</v>
      </c>
      <c r="BV105" s="142">
        <f t="shared" si="75"/>
        <v>0</v>
      </c>
    </row>
    <row r="106" spans="2:74" x14ac:dyDescent="0.25">
      <c r="B106" s="138">
        <v>36678</v>
      </c>
      <c r="C106" s="138">
        <v>36707</v>
      </c>
      <c r="E106" s="139">
        <v>0.25750000000000001</v>
      </c>
      <c r="F106" s="88" t="s">
        <v>221</v>
      </c>
      <c r="G106" s="88" t="s">
        <v>222</v>
      </c>
      <c r="H106" s="90">
        <f t="shared" si="52"/>
        <v>0</v>
      </c>
      <c r="I106" s="139">
        <f t="shared" si="73"/>
        <v>-0.72</v>
      </c>
      <c r="K106" s="88" t="str">
        <f t="shared" si="69"/>
        <v>west</v>
      </c>
      <c r="L106" s="142">
        <f t="shared" si="76"/>
        <v>0</v>
      </c>
      <c r="M106" s="142">
        <f t="shared" si="76"/>
        <v>0</v>
      </c>
      <c r="N106" s="142">
        <f t="shared" si="76"/>
        <v>0</v>
      </c>
      <c r="O106" s="142">
        <f t="shared" si="76"/>
        <v>0</v>
      </c>
      <c r="P106" s="142">
        <f t="shared" si="76"/>
        <v>0</v>
      </c>
      <c r="Q106" s="142">
        <f t="shared" si="76"/>
        <v>0</v>
      </c>
      <c r="R106" s="142">
        <f t="shared" si="76"/>
        <v>0</v>
      </c>
      <c r="S106" s="142">
        <f t="shared" si="76"/>
        <v>0</v>
      </c>
      <c r="T106" s="142">
        <f t="shared" si="76"/>
        <v>0</v>
      </c>
      <c r="U106" s="142">
        <f t="shared" si="76"/>
        <v>0</v>
      </c>
      <c r="V106" s="142">
        <f t="shared" si="76"/>
        <v>0</v>
      </c>
      <c r="W106" s="142">
        <f t="shared" si="74"/>
        <v>0</v>
      </c>
      <c r="X106" s="142">
        <f t="shared" si="71"/>
        <v>0</v>
      </c>
      <c r="Y106" s="142">
        <f t="shared" si="71"/>
        <v>0</v>
      </c>
      <c r="Z106" s="142">
        <f t="shared" si="71"/>
        <v>0</v>
      </c>
      <c r="AA106" s="142">
        <f t="shared" si="71"/>
        <v>0</v>
      </c>
      <c r="AB106" s="142">
        <f t="shared" si="71"/>
        <v>0</v>
      </c>
      <c r="AC106" s="142">
        <f t="shared" si="71"/>
        <v>0</v>
      </c>
      <c r="AD106" s="142">
        <f t="shared" si="71"/>
        <v>0</v>
      </c>
      <c r="AE106" s="142">
        <f t="shared" si="71"/>
        <v>0</v>
      </c>
      <c r="AF106" s="142">
        <f t="shared" si="71"/>
        <v>0</v>
      </c>
      <c r="AG106" s="142">
        <f t="shared" si="71"/>
        <v>0</v>
      </c>
      <c r="AH106" s="142">
        <f t="shared" si="71"/>
        <v>0</v>
      </c>
      <c r="AI106" s="142">
        <f t="shared" si="71"/>
        <v>0</v>
      </c>
      <c r="AJ106" s="142">
        <f t="shared" si="71"/>
        <v>0</v>
      </c>
      <c r="AK106" s="142">
        <f t="shared" si="71"/>
        <v>0</v>
      </c>
      <c r="AL106" s="142">
        <f t="shared" si="71"/>
        <v>0</v>
      </c>
      <c r="AM106" s="142">
        <f t="shared" si="75"/>
        <v>0</v>
      </c>
      <c r="AN106" s="142">
        <f t="shared" si="75"/>
        <v>0</v>
      </c>
      <c r="AO106" s="142">
        <f t="shared" si="75"/>
        <v>0</v>
      </c>
      <c r="AP106" s="142">
        <f t="shared" si="75"/>
        <v>0</v>
      </c>
      <c r="AQ106" s="142">
        <f t="shared" si="75"/>
        <v>0</v>
      </c>
      <c r="AR106" s="142">
        <f t="shared" si="75"/>
        <v>0</v>
      </c>
      <c r="AS106" s="142">
        <f t="shared" si="75"/>
        <v>0</v>
      </c>
      <c r="AT106" s="142">
        <f t="shared" si="75"/>
        <v>0</v>
      </c>
      <c r="AU106" s="142">
        <f t="shared" si="75"/>
        <v>0</v>
      </c>
      <c r="AV106" s="142">
        <f t="shared" si="75"/>
        <v>0</v>
      </c>
      <c r="AW106" s="142">
        <f t="shared" si="75"/>
        <v>0</v>
      </c>
      <c r="AX106" s="142">
        <f t="shared" si="75"/>
        <v>0</v>
      </c>
      <c r="AY106" s="142">
        <f t="shared" si="75"/>
        <v>0</v>
      </c>
      <c r="AZ106" s="142">
        <f t="shared" si="75"/>
        <v>0</v>
      </c>
      <c r="BA106" s="142">
        <f t="shared" si="75"/>
        <v>0</v>
      </c>
      <c r="BB106" s="142">
        <f t="shared" si="75"/>
        <v>0</v>
      </c>
      <c r="BC106" s="142">
        <f t="shared" si="75"/>
        <v>0</v>
      </c>
      <c r="BD106" s="142">
        <f t="shared" si="75"/>
        <v>0</v>
      </c>
      <c r="BE106" s="142">
        <f t="shared" si="75"/>
        <v>0</v>
      </c>
      <c r="BF106" s="142">
        <f t="shared" si="75"/>
        <v>0</v>
      </c>
      <c r="BG106" s="142">
        <f t="shared" si="75"/>
        <v>0</v>
      </c>
      <c r="BH106" s="142">
        <f t="shared" si="75"/>
        <v>0</v>
      </c>
      <c r="BI106" s="142">
        <f t="shared" si="75"/>
        <v>0</v>
      </c>
      <c r="BJ106" s="142">
        <f t="shared" si="75"/>
        <v>0</v>
      </c>
      <c r="BK106" s="142">
        <f t="shared" si="75"/>
        <v>0</v>
      </c>
      <c r="BL106" s="142">
        <f t="shared" si="75"/>
        <v>0</v>
      </c>
      <c r="BM106" s="142">
        <f t="shared" si="75"/>
        <v>0</v>
      </c>
      <c r="BN106" s="142">
        <f t="shared" si="75"/>
        <v>0</v>
      </c>
      <c r="BO106" s="142">
        <f t="shared" si="75"/>
        <v>0</v>
      </c>
      <c r="BP106" s="142">
        <f t="shared" si="75"/>
        <v>0</v>
      </c>
      <c r="BQ106" s="142">
        <f t="shared" si="75"/>
        <v>0</v>
      </c>
      <c r="BR106" s="142">
        <f t="shared" si="75"/>
        <v>0</v>
      </c>
      <c r="BS106" s="142">
        <f t="shared" si="75"/>
        <v>0</v>
      </c>
      <c r="BT106" s="142">
        <f t="shared" si="75"/>
        <v>0</v>
      </c>
      <c r="BU106" s="142">
        <f t="shared" si="75"/>
        <v>0</v>
      </c>
      <c r="BV106" s="142">
        <f t="shared" si="75"/>
        <v>0</v>
      </c>
    </row>
    <row r="107" spans="2:74" x14ac:dyDescent="0.25">
      <c r="B107" s="138">
        <v>36678</v>
      </c>
      <c r="C107" s="138">
        <v>36707</v>
      </c>
      <c r="E107" s="139">
        <v>0.25</v>
      </c>
      <c r="F107" s="88" t="s">
        <v>221</v>
      </c>
      <c r="G107" s="88" t="s">
        <v>222</v>
      </c>
      <c r="H107" s="90">
        <f t="shared" si="52"/>
        <v>0</v>
      </c>
      <c r="I107" s="139">
        <f t="shared" si="73"/>
        <v>-0.72</v>
      </c>
      <c r="K107" s="88" t="str">
        <f t="shared" si="69"/>
        <v>west</v>
      </c>
      <c r="L107" s="142">
        <f t="shared" si="76"/>
        <v>0</v>
      </c>
      <c r="M107" s="142">
        <f t="shared" si="76"/>
        <v>0</v>
      </c>
      <c r="N107" s="142">
        <f t="shared" si="76"/>
        <v>0</v>
      </c>
      <c r="O107" s="142">
        <f t="shared" si="76"/>
        <v>0</v>
      </c>
      <c r="P107" s="142">
        <f t="shared" si="76"/>
        <v>0</v>
      </c>
      <c r="Q107" s="142">
        <f t="shared" si="76"/>
        <v>0</v>
      </c>
      <c r="R107" s="142">
        <f t="shared" si="76"/>
        <v>0</v>
      </c>
      <c r="S107" s="142">
        <f t="shared" si="76"/>
        <v>0</v>
      </c>
      <c r="T107" s="142">
        <f t="shared" si="76"/>
        <v>0</v>
      </c>
      <c r="U107" s="142">
        <f t="shared" si="76"/>
        <v>0</v>
      </c>
      <c r="V107" s="142">
        <f t="shared" si="76"/>
        <v>0</v>
      </c>
      <c r="W107" s="142">
        <f t="shared" si="74"/>
        <v>0</v>
      </c>
      <c r="X107" s="142">
        <f t="shared" si="71"/>
        <v>0</v>
      </c>
      <c r="Y107" s="142">
        <f t="shared" si="71"/>
        <v>0</v>
      </c>
      <c r="Z107" s="142">
        <f t="shared" si="71"/>
        <v>0</v>
      </c>
      <c r="AA107" s="142">
        <f t="shared" si="71"/>
        <v>0</v>
      </c>
      <c r="AB107" s="142">
        <f t="shared" si="71"/>
        <v>0</v>
      </c>
      <c r="AC107" s="142">
        <f t="shared" si="71"/>
        <v>0</v>
      </c>
      <c r="AD107" s="142">
        <f t="shared" si="71"/>
        <v>0</v>
      </c>
      <c r="AE107" s="142">
        <f t="shared" si="71"/>
        <v>0</v>
      </c>
      <c r="AF107" s="142">
        <f t="shared" si="71"/>
        <v>0</v>
      </c>
      <c r="AG107" s="142">
        <f t="shared" si="71"/>
        <v>0</v>
      </c>
      <c r="AH107" s="142">
        <f t="shared" si="71"/>
        <v>0</v>
      </c>
      <c r="AI107" s="142">
        <f t="shared" si="71"/>
        <v>0</v>
      </c>
      <c r="AJ107" s="142">
        <f t="shared" si="71"/>
        <v>0</v>
      </c>
      <c r="AK107" s="142">
        <f t="shared" si="71"/>
        <v>0</v>
      </c>
      <c r="AL107" s="142">
        <f t="shared" si="71"/>
        <v>0</v>
      </c>
      <c r="AM107" s="142">
        <f t="shared" si="75"/>
        <v>0</v>
      </c>
      <c r="AN107" s="142">
        <f t="shared" si="75"/>
        <v>0</v>
      </c>
      <c r="AO107" s="142">
        <f t="shared" si="75"/>
        <v>0</v>
      </c>
      <c r="AP107" s="142">
        <f t="shared" si="75"/>
        <v>0</v>
      </c>
      <c r="AQ107" s="142">
        <f t="shared" si="75"/>
        <v>0</v>
      </c>
      <c r="AR107" s="142">
        <f t="shared" si="75"/>
        <v>0</v>
      </c>
      <c r="AS107" s="142">
        <f t="shared" si="75"/>
        <v>0</v>
      </c>
      <c r="AT107" s="142">
        <f t="shared" si="75"/>
        <v>0</v>
      </c>
      <c r="AU107" s="142">
        <f t="shared" si="75"/>
        <v>0</v>
      </c>
      <c r="AV107" s="142">
        <f t="shared" si="75"/>
        <v>0</v>
      </c>
      <c r="AW107" s="142">
        <f t="shared" si="75"/>
        <v>0</v>
      </c>
      <c r="AX107" s="142">
        <f t="shared" si="75"/>
        <v>0</v>
      </c>
      <c r="AY107" s="142">
        <f t="shared" si="75"/>
        <v>0</v>
      </c>
      <c r="AZ107" s="142">
        <f t="shared" si="75"/>
        <v>0</v>
      </c>
      <c r="BA107" s="142">
        <f t="shared" si="75"/>
        <v>0</v>
      </c>
      <c r="BB107" s="142">
        <f t="shared" si="75"/>
        <v>0</v>
      </c>
      <c r="BC107" s="142">
        <f t="shared" si="75"/>
        <v>0</v>
      </c>
      <c r="BD107" s="142">
        <f t="shared" si="75"/>
        <v>0</v>
      </c>
      <c r="BE107" s="142">
        <f t="shared" si="75"/>
        <v>0</v>
      </c>
      <c r="BF107" s="142">
        <f t="shared" si="75"/>
        <v>0</v>
      </c>
      <c r="BG107" s="142">
        <f t="shared" si="75"/>
        <v>0</v>
      </c>
      <c r="BH107" s="142">
        <f t="shared" si="75"/>
        <v>0</v>
      </c>
      <c r="BI107" s="142">
        <f t="shared" si="75"/>
        <v>0</v>
      </c>
      <c r="BJ107" s="142">
        <f t="shared" si="75"/>
        <v>0</v>
      </c>
      <c r="BK107" s="142">
        <f t="shared" si="75"/>
        <v>0</v>
      </c>
      <c r="BL107" s="142">
        <f t="shared" si="75"/>
        <v>0</v>
      </c>
      <c r="BM107" s="142">
        <f t="shared" si="75"/>
        <v>0</v>
      </c>
      <c r="BN107" s="142">
        <f t="shared" si="75"/>
        <v>0</v>
      </c>
      <c r="BO107" s="142">
        <f t="shared" si="75"/>
        <v>0</v>
      </c>
      <c r="BP107" s="142">
        <f t="shared" si="75"/>
        <v>0</v>
      </c>
      <c r="BQ107" s="142">
        <f t="shared" si="75"/>
        <v>0</v>
      </c>
      <c r="BR107" s="142">
        <f t="shared" si="75"/>
        <v>0</v>
      </c>
      <c r="BS107" s="142">
        <f t="shared" si="75"/>
        <v>0</v>
      </c>
      <c r="BT107" s="142">
        <f t="shared" si="75"/>
        <v>0</v>
      </c>
      <c r="BU107" s="142">
        <f t="shared" si="75"/>
        <v>0</v>
      </c>
      <c r="BV107" s="142">
        <f t="shared" si="75"/>
        <v>0</v>
      </c>
    </row>
    <row r="108" spans="2:74" x14ac:dyDescent="0.25">
      <c r="B108" s="138">
        <v>36678</v>
      </c>
      <c r="C108" s="138">
        <v>36707</v>
      </c>
      <c r="E108" s="139">
        <v>0.24</v>
      </c>
      <c r="F108" s="88" t="s">
        <v>221</v>
      </c>
      <c r="G108" s="88" t="s">
        <v>222</v>
      </c>
      <c r="H108" s="90">
        <f t="shared" si="52"/>
        <v>0</v>
      </c>
      <c r="I108" s="139">
        <f t="shared" si="73"/>
        <v>-0.72</v>
      </c>
      <c r="K108" s="88" t="str">
        <f t="shared" ref="K108:K118" si="77">IF(I108=1,0,G108)</f>
        <v>west</v>
      </c>
      <c r="L108" s="142">
        <f t="shared" si="76"/>
        <v>0</v>
      </c>
      <c r="M108" s="142">
        <f t="shared" si="76"/>
        <v>0</v>
      </c>
      <c r="N108" s="142">
        <f t="shared" si="76"/>
        <v>0</v>
      </c>
      <c r="O108" s="142">
        <f t="shared" si="76"/>
        <v>0</v>
      </c>
      <c r="P108" s="142">
        <f t="shared" si="76"/>
        <v>0</v>
      </c>
      <c r="Q108" s="142">
        <f t="shared" si="76"/>
        <v>0</v>
      </c>
      <c r="R108" s="142">
        <f t="shared" si="76"/>
        <v>0</v>
      </c>
      <c r="S108" s="142">
        <f t="shared" si="76"/>
        <v>0</v>
      </c>
      <c r="T108" s="142">
        <f t="shared" si="76"/>
        <v>0</v>
      </c>
      <c r="U108" s="142">
        <f t="shared" si="76"/>
        <v>0</v>
      </c>
      <c r="V108" s="142">
        <f t="shared" si="76"/>
        <v>0</v>
      </c>
      <c r="W108" s="142">
        <f t="shared" si="74"/>
        <v>0</v>
      </c>
      <c r="X108" s="142">
        <f t="shared" si="74"/>
        <v>0</v>
      </c>
      <c r="Y108" s="142">
        <f t="shared" si="74"/>
        <v>0</v>
      </c>
      <c r="Z108" s="142">
        <f t="shared" si="74"/>
        <v>0</v>
      </c>
      <c r="AA108" s="142">
        <f t="shared" si="74"/>
        <v>0</v>
      </c>
      <c r="AB108" s="142">
        <f t="shared" si="74"/>
        <v>0</v>
      </c>
      <c r="AC108" s="142">
        <f t="shared" si="74"/>
        <v>0</v>
      </c>
      <c r="AD108" s="142">
        <f t="shared" si="74"/>
        <v>0</v>
      </c>
      <c r="AE108" s="142">
        <f t="shared" si="74"/>
        <v>0</v>
      </c>
      <c r="AF108" s="142">
        <f t="shared" si="74"/>
        <v>0</v>
      </c>
      <c r="AG108" s="142">
        <f t="shared" si="74"/>
        <v>0</v>
      </c>
      <c r="AH108" s="142">
        <f t="shared" si="74"/>
        <v>0</v>
      </c>
      <c r="AI108" s="142">
        <f t="shared" si="74"/>
        <v>0</v>
      </c>
      <c r="AJ108" s="142">
        <f t="shared" si="74"/>
        <v>0</v>
      </c>
      <c r="AK108" s="142">
        <f t="shared" si="74"/>
        <v>0</v>
      </c>
      <c r="AL108" s="142">
        <f t="shared" si="74"/>
        <v>0</v>
      </c>
      <c r="AM108" s="142">
        <f t="shared" si="74"/>
        <v>0</v>
      </c>
      <c r="AN108" s="142">
        <f t="shared" si="75"/>
        <v>0</v>
      </c>
      <c r="AO108" s="142">
        <f t="shared" si="75"/>
        <v>0</v>
      </c>
      <c r="AP108" s="142">
        <f t="shared" si="75"/>
        <v>0</v>
      </c>
      <c r="AQ108" s="142">
        <f t="shared" si="75"/>
        <v>0</v>
      </c>
      <c r="AR108" s="142">
        <f t="shared" si="75"/>
        <v>0</v>
      </c>
      <c r="AS108" s="142">
        <f t="shared" si="75"/>
        <v>0</v>
      </c>
      <c r="AT108" s="142">
        <f t="shared" si="75"/>
        <v>0</v>
      </c>
      <c r="AU108" s="142">
        <f t="shared" si="75"/>
        <v>0</v>
      </c>
      <c r="AV108" s="142">
        <f t="shared" si="75"/>
        <v>0</v>
      </c>
      <c r="AW108" s="142">
        <f t="shared" si="75"/>
        <v>0</v>
      </c>
      <c r="AX108" s="142">
        <f t="shared" si="75"/>
        <v>0</v>
      </c>
      <c r="AY108" s="142">
        <f t="shared" si="75"/>
        <v>0</v>
      </c>
      <c r="AZ108" s="142">
        <f t="shared" si="75"/>
        <v>0</v>
      </c>
      <c r="BA108" s="142">
        <f t="shared" si="75"/>
        <v>0</v>
      </c>
      <c r="BB108" s="142">
        <f t="shared" si="75"/>
        <v>0</v>
      </c>
      <c r="BC108" s="142">
        <f t="shared" si="75"/>
        <v>0</v>
      </c>
      <c r="BD108" s="142">
        <f t="shared" si="75"/>
        <v>0</v>
      </c>
      <c r="BE108" s="142">
        <f t="shared" si="75"/>
        <v>0</v>
      </c>
      <c r="BF108" s="142">
        <f t="shared" si="75"/>
        <v>0</v>
      </c>
      <c r="BG108" s="142">
        <f t="shared" si="75"/>
        <v>0</v>
      </c>
      <c r="BH108" s="142">
        <f t="shared" si="75"/>
        <v>0</v>
      </c>
      <c r="BI108" s="142">
        <f t="shared" si="75"/>
        <v>0</v>
      </c>
      <c r="BJ108" s="142">
        <f t="shared" si="75"/>
        <v>0</v>
      </c>
      <c r="BK108" s="142">
        <f t="shared" si="75"/>
        <v>0</v>
      </c>
      <c r="BL108" s="142">
        <f t="shared" si="75"/>
        <v>0</v>
      </c>
      <c r="BM108" s="142">
        <f t="shared" si="75"/>
        <v>0</v>
      </c>
      <c r="BN108" s="142">
        <f t="shared" si="75"/>
        <v>0</v>
      </c>
      <c r="BO108" s="142">
        <f t="shared" si="75"/>
        <v>0</v>
      </c>
      <c r="BP108" s="142">
        <f t="shared" si="75"/>
        <v>0</v>
      </c>
      <c r="BQ108" s="142">
        <f t="shared" si="75"/>
        <v>0</v>
      </c>
      <c r="BR108" s="142">
        <f t="shared" si="75"/>
        <v>0</v>
      </c>
      <c r="BS108" s="142">
        <f t="shared" si="75"/>
        <v>0</v>
      </c>
      <c r="BT108" s="142">
        <f t="shared" si="75"/>
        <v>0</v>
      </c>
      <c r="BU108" s="142">
        <f t="shared" si="75"/>
        <v>0</v>
      </c>
      <c r="BV108" s="142">
        <f t="shared" si="75"/>
        <v>0</v>
      </c>
    </row>
    <row r="109" spans="2:74" x14ac:dyDescent="0.25">
      <c r="B109" s="138">
        <v>36678</v>
      </c>
      <c r="C109" s="138">
        <v>36707</v>
      </c>
      <c r="E109" s="139">
        <v>0.27500000000000002</v>
      </c>
      <c r="F109" s="88" t="s">
        <v>221</v>
      </c>
      <c r="G109" s="88" t="s">
        <v>222</v>
      </c>
      <c r="H109" s="90">
        <f t="shared" si="52"/>
        <v>0</v>
      </c>
      <c r="I109" s="139">
        <v>0.31</v>
      </c>
      <c r="K109" s="88" t="str">
        <f t="shared" si="77"/>
        <v>west</v>
      </c>
      <c r="L109" s="142">
        <f t="shared" ref="L109:W113" si="78">IF($B109&lt;=L$2,IF($C109&gt;=L$2,$D109,0),0)</f>
        <v>0</v>
      </c>
      <c r="M109" s="142">
        <f t="shared" si="78"/>
        <v>0</v>
      </c>
      <c r="N109" s="142">
        <f t="shared" si="78"/>
        <v>0</v>
      </c>
      <c r="O109" s="142">
        <f t="shared" si="78"/>
        <v>0</v>
      </c>
      <c r="P109" s="142">
        <f t="shared" si="78"/>
        <v>0</v>
      </c>
      <c r="Q109" s="142">
        <f t="shared" si="78"/>
        <v>0</v>
      </c>
      <c r="R109" s="142">
        <f t="shared" si="78"/>
        <v>0</v>
      </c>
      <c r="S109" s="142">
        <f t="shared" si="78"/>
        <v>0</v>
      </c>
      <c r="T109" s="142">
        <f t="shared" si="78"/>
        <v>0</v>
      </c>
      <c r="U109" s="142">
        <f t="shared" si="78"/>
        <v>0</v>
      </c>
      <c r="V109" s="142">
        <f t="shared" si="78"/>
        <v>0</v>
      </c>
      <c r="W109" s="142">
        <f t="shared" si="74"/>
        <v>0</v>
      </c>
      <c r="X109" s="142">
        <f t="shared" si="74"/>
        <v>0</v>
      </c>
      <c r="Y109" s="142">
        <f t="shared" si="74"/>
        <v>0</v>
      </c>
      <c r="Z109" s="142">
        <f t="shared" si="74"/>
        <v>0</v>
      </c>
      <c r="AA109" s="142">
        <f t="shared" si="74"/>
        <v>0</v>
      </c>
      <c r="AB109" s="142">
        <f t="shared" si="74"/>
        <v>0</v>
      </c>
      <c r="AC109" s="142">
        <f t="shared" si="74"/>
        <v>0</v>
      </c>
      <c r="AD109" s="142">
        <f t="shared" si="74"/>
        <v>0</v>
      </c>
      <c r="AE109" s="142">
        <f t="shared" si="74"/>
        <v>0</v>
      </c>
      <c r="AF109" s="142">
        <f t="shared" si="74"/>
        <v>0</v>
      </c>
      <c r="AG109" s="142">
        <f t="shared" si="74"/>
        <v>0</v>
      </c>
      <c r="AH109" s="142">
        <f t="shared" si="74"/>
        <v>0</v>
      </c>
      <c r="AI109" s="142">
        <f t="shared" si="74"/>
        <v>0</v>
      </c>
      <c r="AJ109" s="142">
        <f t="shared" si="74"/>
        <v>0</v>
      </c>
      <c r="AK109" s="142">
        <f t="shared" si="74"/>
        <v>0</v>
      </c>
      <c r="AL109" s="142">
        <f t="shared" si="74"/>
        <v>0</v>
      </c>
      <c r="AM109" s="142">
        <f t="shared" si="75"/>
        <v>0</v>
      </c>
      <c r="AN109" s="142">
        <f t="shared" si="75"/>
        <v>0</v>
      </c>
      <c r="AO109" s="142">
        <f t="shared" si="75"/>
        <v>0</v>
      </c>
      <c r="AP109" s="142">
        <f t="shared" si="75"/>
        <v>0</v>
      </c>
      <c r="AQ109" s="142">
        <f t="shared" si="75"/>
        <v>0</v>
      </c>
      <c r="AR109" s="142">
        <f t="shared" si="75"/>
        <v>0</v>
      </c>
      <c r="AS109" s="142">
        <f t="shared" si="75"/>
        <v>0</v>
      </c>
      <c r="AT109" s="142">
        <f t="shared" si="75"/>
        <v>0</v>
      </c>
      <c r="AU109" s="142">
        <f t="shared" si="75"/>
        <v>0</v>
      </c>
      <c r="AV109" s="142">
        <f t="shared" si="75"/>
        <v>0</v>
      </c>
      <c r="AW109" s="142">
        <f t="shared" si="75"/>
        <v>0</v>
      </c>
      <c r="AX109" s="142">
        <f t="shared" si="75"/>
        <v>0</v>
      </c>
      <c r="AY109" s="142">
        <f t="shared" si="75"/>
        <v>0</v>
      </c>
      <c r="AZ109" s="142">
        <f t="shared" si="75"/>
        <v>0</v>
      </c>
      <c r="BA109" s="142">
        <f t="shared" si="75"/>
        <v>0</v>
      </c>
      <c r="BB109" s="142">
        <f t="shared" si="75"/>
        <v>0</v>
      </c>
      <c r="BC109" s="142">
        <f t="shared" si="75"/>
        <v>0</v>
      </c>
      <c r="BD109" s="142">
        <f t="shared" si="75"/>
        <v>0</v>
      </c>
      <c r="BE109" s="142">
        <f t="shared" si="75"/>
        <v>0</v>
      </c>
      <c r="BF109" s="142">
        <f t="shared" si="75"/>
        <v>0</v>
      </c>
      <c r="BG109" s="142">
        <f t="shared" si="75"/>
        <v>0</v>
      </c>
      <c r="BH109" s="142">
        <f t="shared" si="75"/>
        <v>0</v>
      </c>
      <c r="BI109" s="142">
        <f t="shared" si="75"/>
        <v>0</v>
      </c>
      <c r="BJ109" s="142">
        <f t="shared" si="75"/>
        <v>0</v>
      </c>
      <c r="BK109" s="142">
        <f t="shared" si="75"/>
        <v>0</v>
      </c>
      <c r="BL109" s="142">
        <f t="shared" si="75"/>
        <v>0</v>
      </c>
      <c r="BM109" s="142">
        <f t="shared" si="75"/>
        <v>0</v>
      </c>
      <c r="BN109" s="142">
        <f t="shared" si="75"/>
        <v>0</v>
      </c>
      <c r="BO109" s="142">
        <f t="shared" si="75"/>
        <v>0</v>
      </c>
      <c r="BP109" s="142">
        <f t="shared" si="75"/>
        <v>0</v>
      </c>
      <c r="BQ109" s="142">
        <f t="shared" si="75"/>
        <v>0</v>
      </c>
      <c r="BR109" s="142">
        <f t="shared" si="75"/>
        <v>0</v>
      </c>
      <c r="BS109" s="142">
        <f t="shared" si="75"/>
        <v>0</v>
      </c>
      <c r="BT109" s="142">
        <f t="shared" si="75"/>
        <v>0</v>
      </c>
      <c r="BU109" s="142">
        <f t="shared" si="75"/>
        <v>0</v>
      </c>
      <c r="BV109" s="142">
        <f t="shared" si="75"/>
        <v>0</v>
      </c>
    </row>
    <row r="110" spans="2:74" x14ac:dyDescent="0.25">
      <c r="B110" s="138">
        <v>36678</v>
      </c>
      <c r="C110" s="138">
        <v>36707</v>
      </c>
      <c r="E110" s="139">
        <v>0.28499999999999998</v>
      </c>
      <c r="F110" s="88" t="s">
        <v>221</v>
      </c>
      <c r="G110" s="88" t="s">
        <v>222</v>
      </c>
      <c r="H110" s="90">
        <f t="shared" si="52"/>
        <v>0</v>
      </c>
      <c r="I110" s="139">
        <v>0.31</v>
      </c>
      <c r="K110" s="88" t="str">
        <f t="shared" si="77"/>
        <v>west</v>
      </c>
      <c r="L110" s="142">
        <f t="shared" si="78"/>
        <v>0</v>
      </c>
      <c r="M110" s="142">
        <f t="shared" si="78"/>
        <v>0</v>
      </c>
      <c r="N110" s="142">
        <f t="shared" si="78"/>
        <v>0</v>
      </c>
      <c r="O110" s="142">
        <f t="shared" si="78"/>
        <v>0</v>
      </c>
      <c r="P110" s="142">
        <f t="shared" si="78"/>
        <v>0</v>
      </c>
      <c r="Q110" s="142">
        <f t="shared" si="78"/>
        <v>0</v>
      </c>
      <c r="R110" s="142">
        <f t="shared" si="78"/>
        <v>0</v>
      </c>
      <c r="S110" s="142">
        <f t="shared" si="78"/>
        <v>0</v>
      </c>
      <c r="T110" s="142">
        <f t="shared" si="78"/>
        <v>0</v>
      </c>
      <c r="U110" s="142">
        <f t="shared" si="78"/>
        <v>0</v>
      </c>
      <c r="V110" s="142">
        <f t="shared" si="78"/>
        <v>0</v>
      </c>
      <c r="W110" s="142">
        <f t="shared" si="78"/>
        <v>0</v>
      </c>
      <c r="X110" s="142">
        <f t="shared" si="74"/>
        <v>0</v>
      </c>
      <c r="Y110" s="142">
        <f t="shared" si="74"/>
        <v>0</v>
      </c>
      <c r="Z110" s="142">
        <f t="shared" si="74"/>
        <v>0</v>
      </c>
      <c r="AA110" s="142">
        <f t="shared" si="74"/>
        <v>0</v>
      </c>
      <c r="AB110" s="142">
        <f t="shared" si="74"/>
        <v>0</v>
      </c>
      <c r="AC110" s="142">
        <f t="shared" si="74"/>
        <v>0</v>
      </c>
      <c r="AD110" s="142">
        <f t="shared" si="74"/>
        <v>0</v>
      </c>
      <c r="AE110" s="142">
        <f t="shared" si="74"/>
        <v>0</v>
      </c>
      <c r="AF110" s="142">
        <f t="shared" si="74"/>
        <v>0</v>
      </c>
      <c r="AG110" s="142">
        <f t="shared" si="74"/>
        <v>0</v>
      </c>
      <c r="AH110" s="142">
        <f t="shared" si="74"/>
        <v>0</v>
      </c>
      <c r="AI110" s="142">
        <f t="shared" si="74"/>
        <v>0</v>
      </c>
      <c r="AJ110" s="142">
        <f t="shared" si="74"/>
        <v>0</v>
      </c>
      <c r="AK110" s="142">
        <f t="shared" si="74"/>
        <v>0</v>
      </c>
      <c r="AL110" s="142">
        <f t="shared" si="74"/>
        <v>0</v>
      </c>
      <c r="AM110" s="142">
        <f t="shared" si="75"/>
        <v>0</v>
      </c>
      <c r="AN110" s="142">
        <f t="shared" si="75"/>
        <v>0</v>
      </c>
      <c r="AO110" s="142">
        <f t="shared" si="75"/>
        <v>0</v>
      </c>
      <c r="AP110" s="142">
        <f t="shared" si="75"/>
        <v>0</v>
      </c>
      <c r="AQ110" s="142">
        <f t="shared" si="75"/>
        <v>0</v>
      </c>
      <c r="AR110" s="142">
        <f t="shared" si="75"/>
        <v>0</v>
      </c>
      <c r="AS110" s="142">
        <f t="shared" si="75"/>
        <v>0</v>
      </c>
      <c r="AT110" s="142">
        <f t="shared" si="75"/>
        <v>0</v>
      </c>
      <c r="AU110" s="142">
        <f t="shared" si="75"/>
        <v>0</v>
      </c>
      <c r="AV110" s="142">
        <f t="shared" si="75"/>
        <v>0</v>
      </c>
      <c r="AW110" s="142">
        <f t="shared" si="75"/>
        <v>0</v>
      </c>
      <c r="AX110" s="142">
        <f t="shared" si="75"/>
        <v>0</v>
      </c>
      <c r="AY110" s="142">
        <f t="shared" si="75"/>
        <v>0</v>
      </c>
      <c r="AZ110" s="142">
        <f t="shared" si="75"/>
        <v>0</v>
      </c>
      <c r="BA110" s="142">
        <f t="shared" si="75"/>
        <v>0</v>
      </c>
      <c r="BB110" s="142">
        <f t="shared" si="75"/>
        <v>0</v>
      </c>
      <c r="BC110" s="142">
        <f t="shared" si="75"/>
        <v>0</v>
      </c>
      <c r="BD110" s="142">
        <f t="shared" si="75"/>
        <v>0</v>
      </c>
      <c r="BE110" s="142">
        <f t="shared" si="75"/>
        <v>0</v>
      </c>
      <c r="BF110" s="142">
        <f t="shared" si="75"/>
        <v>0</v>
      </c>
      <c r="BG110" s="142">
        <f t="shared" si="75"/>
        <v>0</v>
      </c>
      <c r="BH110" s="142">
        <f t="shared" si="75"/>
        <v>0</v>
      </c>
      <c r="BI110" s="142">
        <f t="shared" si="75"/>
        <v>0</v>
      </c>
      <c r="BJ110" s="142">
        <f t="shared" si="75"/>
        <v>0</v>
      </c>
      <c r="BK110" s="142">
        <f t="shared" si="75"/>
        <v>0</v>
      </c>
      <c r="BL110" s="142">
        <f t="shared" si="75"/>
        <v>0</v>
      </c>
      <c r="BM110" s="142">
        <f t="shared" si="75"/>
        <v>0</v>
      </c>
      <c r="BN110" s="142">
        <f t="shared" si="75"/>
        <v>0</v>
      </c>
      <c r="BO110" s="142">
        <f t="shared" si="75"/>
        <v>0</v>
      </c>
      <c r="BP110" s="142">
        <f t="shared" si="75"/>
        <v>0</v>
      </c>
      <c r="BQ110" s="142">
        <f t="shared" si="75"/>
        <v>0</v>
      </c>
      <c r="BR110" s="142">
        <f t="shared" si="75"/>
        <v>0</v>
      </c>
      <c r="BS110" s="142">
        <f t="shared" si="75"/>
        <v>0</v>
      </c>
      <c r="BT110" s="142">
        <f t="shared" si="75"/>
        <v>0</v>
      </c>
      <c r="BU110" s="142">
        <f t="shared" si="75"/>
        <v>0</v>
      </c>
      <c r="BV110" s="142">
        <f t="shared" si="75"/>
        <v>0</v>
      </c>
    </row>
    <row r="111" spans="2:74" x14ac:dyDescent="0.25">
      <c r="B111" s="138">
        <v>36678</v>
      </c>
      <c r="C111" s="138">
        <v>36707</v>
      </c>
      <c r="E111" s="139">
        <v>0.28999999999999998</v>
      </c>
      <c r="F111" s="88" t="s">
        <v>221</v>
      </c>
      <c r="G111" s="88" t="s">
        <v>222</v>
      </c>
      <c r="H111" s="90">
        <f t="shared" si="52"/>
        <v>0</v>
      </c>
      <c r="I111" s="139">
        <v>0.31</v>
      </c>
      <c r="K111" s="88" t="str">
        <f t="shared" si="77"/>
        <v>west</v>
      </c>
      <c r="L111" s="142">
        <f t="shared" si="78"/>
        <v>0</v>
      </c>
      <c r="M111" s="142">
        <f t="shared" si="78"/>
        <v>0</v>
      </c>
      <c r="N111" s="142">
        <f t="shared" si="78"/>
        <v>0</v>
      </c>
      <c r="O111" s="142">
        <f t="shared" si="78"/>
        <v>0</v>
      </c>
      <c r="P111" s="142">
        <f t="shared" si="78"/>
        <v>0</v>
      </c>
      <c r="Q111" s="142">
        <f t="shared" si="78"/>
        <v>0</v>
      </c>
      <c r="R111" s="142">
        <f t="shared" si="78"/>
        <v>0</v>
      </c>
      <c r="S111" s="142">
        <f t="shared" si="78"/>
        <v>0</v>
      </c>
      <c r="T111" s="142">
        <f t="shared" si="78"/>
        <v>0</v>
      </c>
      <c r="U111" s="142">
        <f t="shared" si="78"/>
        <v>0</v>
      </c>
      <c r="V111" s="142">
        <f t="shared" si="78"/>
        <v>0</v>
      </c>
      <c r="W111" s="142">
        <f t="shared" si="74"/>
        <v>0</v>
      </c>
      <c r="X111" s="142">
        <f t="shared" si="74"/>
        <v>0</v>
      </c>
      <c r="Y111" s="142">
        <f t="shared" si="74"/>
        <v>0</v>
      </c>
      <c r="Z111" s="142">
        <f t="shared" si="74"/>
        <v>0</v>
      </c>
      <c r="AA111" s="142">
        <f t="shared" si="74"/>
        <v>0</v>
      </c>
      <c r="AB111" s="142">
        <f t="shared" si="74"/>
        <v>0</v>
      </c>
      <c r="AC111" s="142">
        <f t="shared" si="74"/>
        <v>0</v>
      </c>
      <c r="AD111" s="142">
        <f t="shared" si="74"/>
        <v>0</v>
      </c>
      <c r="AE111" s="142">
        <f t="shared" ref="AE111:AT113" si="79">IF($B111&lt;=AE$2,IF($C111&gt;=AE$2,$D111,0),0)</f>
        <v>0</v>
      </c>
      <c r="AF111" s="142">
        <f t="shared" si="79"/>
        <v>0</v>
      </c>
      <c r="AG111" s="142">
        <f t="shared" si="79"/>
        <v>0</v>
      </c>
      <c r="AH111" s="142">
        <f t="shared" si="79"/>
        <v>0</v>
      </c>
      <c r="AI111" s="142">
        <f t="shared" si="79"/>
        <v>0</v>
      </c>
      <c r="AJ111" s="142">
        <f t="shared" si="79"/>
        <v>0</v>
      </c>
      <c r="AK111" s="142">
        <f t="shared" si="79"/>
        <v>0</v>
      </c>
      <c r="AL111" s="142">
        <f t="shared" si="79"/>
        <v>0</v>
      </c>
      <c r="AM111" s="142">
        <f t="shared" si="79"/>
        <v>0</v>
      </c>
      <c r="AN111" s="142">
        <f t="shared" si="79"/>
        <v>0</v>
      </c>
      <c r="AO111" s="142">
        <f t="shared" si="79"/>
        <v>0</v>
      </c>
      <c r="AP111" s="142">
        <f t="shared" si="79"/>
        <v>0</v>
      </c>
      <c r="AQ111" s="142">
        <f t="shared" si="79"/>
        <v>0</v>
      </c>
      <c r="AR111" s="142">
        <f t="shared" si="79"/>
        <v>0</v>
      </c>
      <c r="AS111" s="142">
        <f t="shared" si="79"/>
        <v>0</v>
      </c>
      <c r="AT111" s="142">
        <f t="shared" si="79"/>
        <v>0</v>
      </c>
      <c r="AU111" s="142">
        <f t="shared" si="75"/>
        <v>0</v>
      </c>
      <c r="AV111" s="142">
        <f t="shared" si="75"/>
        <v>0</v>
      </c>
      <c r="AW111" s="142">
        <f t="shared" si="75"/>
        <v>0</v>
      </c>
      <c r="AX111" s="142">
        <f t="shared" si="75"/>
        <v>0</v>
      </c>
      <c r="AY111" s="142">
        <f t="shared" si="75"/>
        <v>0</v>
      </c>
      <c r="AZ111" s="142">
        <f t="shared" si="75"/>
        <v>0</v>
      </c>
      <c r="BA111" s="142">
        <f t="shared" si="75"/>
        <v>0</v>
      </c>
      <c r="BB111" s="142">
        <f t="shared" si="75"/>
        <v>0</v>
      </c>
      <c r="BC111" s="142">
        <f t="shared" ref="AM111:BV113" si="80">IF($B111&lt;=BC$2,IF($C111&gt;=BC$2,$D111,0),0)</f>
        <v>0</v>
      </c>
      <c r="BD111" s="142">
        <f t="shared" si="80"/>
        <v>0</v>
      </c>
      <c r="BE111" s="142">
        <f t="shared" si="80"/>
        <v>0</v>
      </c>
      <c r="BF111" s="142">
        <f t="shared" si="80"/>
        <v>0</v>
      </c>
      <c r="BG111" s="142">
        <f t="shared" si="80"/>
        <v>0</v>
      </c>
      <c r="BH111" s="142">
        <f t="shared" si="80"/>
        <v>0</v>
      </c>
      <c r="BI111" s="142">
        <f t="shared" si="80"/>
        <v>0</v>
      </c>
      <c r="BJ111" s="142">
        <f t="shared" si="80"/>
        <v>0</v>
      </c>
      <c r="BK111" s="142">
        <f t="shared" si="80"/>
        <v>0</v>
      </c>
      <c r="BL111" s="142">
        <f t="shared" si="80"/>
        <v>0</v>
      </c>
      <c r="BM111" s="142">
        <f t="shared" si="80"/>
        <v>0</v>
      </c>
      <c r="BN111" s="142">
        <f t="shared" si="80"/>
        <v>0</v>
      </c>
      <c r="BO111" s="142">
        <f t="shared" si="80"/>
        <v>0</v>
      </c>
      <c r="BP111" s="142">
        <f t="shared" si="80"/>
        <v>0</v>
      </c>
      <c r="BQ111" s="142">
        <f t="shared" si="80"/>
        <v>0</v>
      </c>
      <c r="BR111" s="142">
        <f t="shared" si="80"/>
        <v>0</v>
      </c>
      <c r="BS111" s="142">
        <f t="shared" si="80"/>
        <v>0</v>
      </c>
      <c r="BT111" s="142">
        <f t="shared" si="80"/>
        <v>0</v>
      </c>
      <c r="BU111" s="142">
        <f t="shared" si="80"/>
        <v>0</v>
      </c>
      <c r="BV111" s="142">
        <f t="shared" si="80"/>
        <v>0</v>
      </c>
    </row>
    <row r="112" spans="2:74" x14ac:dyDescent="0.25">
      <c r="B112" s="138">
        <v>36678</v>
      </c>
      <c r="C112" s="138">
        <v>36707</v>
      </c>
      <c r="E112" s="139">
        <v>0.3</v>
      </c>
      <c r="F112" s="88" t="s">
        <v>221</v>
      </c>
      <c r="G112" s="88" t="s">
        <v>222</v>
      </c>
      <c r="H112" s="90">
        <f t="shared" si="52"/>
        <v>0</v>
      </c>
      <c r="I112" s="139">
        <v>0.31</v>
      </c>
      <c r="K112" s="88" t="str">
        <f t="shared" si="77"/>
        <v>west</v>
      </c>
      <c r="L112" s="142">
        <f t="shared" si="78"/>
        <v>0</v>
      </c>
      <c r="M112" s="142">
        <f t="shared" si="78"/>
        <v>0</v>
      </c>
      <c r="N112" s="142">
        <f t="shared" si="78"/>
        <v>0</v>
      </c>
      <c r="O112" s="142">
        <f t="shared" si="78"/>
        <v>0</v>
      </c>
      <c r="P112" s="142">
        <f t="shared" si="78"/>
        <v>0</v>
      </c>
      <c r="Q112" s="142">
        <f t="shared" si="78"/>
        <v>0</v>
      </c>
      <c r="R112" s="142">
        <f t="shared" si="78"/>
        <v>0</v>
      </c>
      <c r="S112" s="142">
        <f t="shared" si="78"/>
        <v>0</v>
      </c>
      <c r="T112" s="142">
        <f t="shared" si="78"/>
        <v>0</v>
      </c>
      <c r="U112" s="142">
        <f t="shared" si="78"/>
        <v>0</v>
      </c>
      <c r="V112" s="142">
        <f t="shared" si="78"/>
        <v>0</v>
      </c>
      <c r="W112" s="142">
        <f t="shared" si="78"/>
        <v>0</v>
      </c>
      <c r="X112" s="142">
        <f t="shared" ref="X112:AD113" si="81">IF($B112&lt;=X$2,IF($C112&gt;=X$2,$D112,0),0)</f>
        <v>0</v>
      </c>
      <c r="Y112" s="142">
        <f t="shared" si="81"/>
        <v>0</v>
      </c>
      <c r="Z112" s="142">
        <f t="shared" si="81"/>
        <v>0</v>
      </c>
      <c r="AA112" s="142">
        <f t="shared" si="81"/>
        <v>0</v>
      </c>
      <c r="AB112" s="142">
        <f t="shared" si="81"/>
        <v>0</v>
      </c>
      <c r="AC112" s="142">
        <f t="shared" si="81"/>
        <v>0</v>
      </c>
      <c r="AD112" s="142">
        <f t="shared" si="81"/>
        <v>0</v>
      </c>
      <c r="AE112" s="142">
        <f t="shared" si="79"/>
        <v>0</v>
      </c>
      <c r="AF112" s="142">
        <f t="shared" si="79"/>
        <v>0</v>
      </c>
      <c r="AG112" s="142">
        <f t="shared" si="79"/>
        <v>0</v>
      </c>
      <c r="AH112" s="142">
        <f t="shared" si="79"/>
        <v>0</v>
      </c>
      <c r="AI112" s="142">
        <f t="shared" si="79"/>
        <v>0</v>
      </c>
      <c r="AJ112" s="142">
        <f t="shared" si="79"/>
        <v>0</v>
      </c>
      <c r="AK112" s="142">
        <f t="shared" si="79"/>
        <v>0</v>
      </c>
      <c r="AL112" s="142">
        <f t="shared" si="79"/>
        <v>0</v>
      </c>
      <c r="AM112" s="142">
        <f t="shared" si="80"/>
        <v>0</v>
      </c>
      <c r="AN112" s="142">
        <f t="shared" si="80"/>
        <v>0</v>
      </c>
      <c r="AO112" s="142">
        <f t="shared" si="80"/>
        <v>0</v>
      </c>
      <c r="AP112" s="142">
        <f t="shared" si="80"/>
        <v>0</v>
      </c>
      <c r="AQ112" s="142">
        <f t="shared" si="80"/>
        <v>0</v>
      </c>
      <c r="AR112" s="142">
        <f t="shared" si="80"/>
        <v>0</v>
      </c>
      <c r="AS112" s="142">
        <f t="shared" si="80"/>
        <v>0</v>
      </c>
      <c r="AT112" s="142">
        <f t="shared" si="80"/>
        <v>0</v>
      </c>
      <c r="AU112" s="142">
        <f t="shared" si="80"/>
        <v>0</v>
      </c>
      <c r="AV112" s="142">
        <f t="shared" si="80"/>
        <v>0</v>
      </c>
      <c r="AW112" s="142">
        <f t="shared" si="80"/>
        <v>0</v>
      </c>
      <c r="AX112" s="142">
        <f t="shared" si="80"/>
        <v>0</v>
      </c>
      <c r="AY112" s="142">
        <f t="shared" si="80"/>
        <v>0</v>
      </c>
      <c r="AZ112" s="142">
        <f t="shared" si="80"/>
        <v>0</v>
      </c>
      <c r="BA112" s="142">
        <f t="shared" si="80"/>
        <v>0</v>
      </c>
      <c r="BB112" s="142">
        <f t="shared" si="80"/>
        <v>0</v>
      </c>
      <c r="BC112" s="142">
        <f t="shared" si="80"/>
        <v>0</v>
      </c>
      <c r="BD112" s="142">
        <f t="shared" si="80"/>
        <v>0</v>
      </c>
      <c r="BE112" s="142">
        <f t="shared" si="80"/>
        <v>0</v>
      </c>
      <c r="BF112" s="142">
        <f t="shared" si="80"/>
        <v>0</v>
      </c>
      <c r="BG112" s="142">
        <f t="shared" si="80"/>
        <v>0</v>
      </c>
      <c r="BH112" s="142">
        <f t="shared" si="80"/>
        <v>0</v>
      </c>
      <c r="BI112" s="142">
        <f t="shared" si="80"/>
        <v>0</v>
      </c>
      <c r="BJ112" s="142">
        <f t="shared" si="80"/>
        <v>0</v>
      </c>
      <c r="BK112" s="142">
        <f t="shared" si="80"/>
        <v>0</v>
      </c>
      <c r="BL112" s="142">
        <f t="shared" si="80"/>
        <v>0</v>
      </c>
      <c r="BM112" s="142">
        <f t="shared" si="80"/>
        <v>0</v>
      </c>
      <c r="BN112" s="142">
        <f t="shared" si="80"/>
        <v>0</v>
      </c>
      <c r="BO112" s="142">
        <f t="shared" si="80"/>
        <v>0</v>
      </c>
      <c r="BP112" s="142">
        <f t="shared" si="80"/>
        <v>0</v>
      </c>
      <c r="BQ112" s="142">
        <f t="shared" si="80"/>
        <v>0</v>
      </c>
      <c r="BR112" s="142">
        <f t="shared" si="80"/>
        <v>0</v>
      </c>
      <c r="BS112" s="142">
        <f t="shared" si="80"/>
        <v>0</v>
      </c>
      <c r="BT112" s="142">
        <f t="shared" si="80"/>
        <v>0</v>
      </c>
      <c r="BU112" s="142">
        <f t="shared" si="80"/>
        <v>0</v>
      </c>
      <c r="BV112" s="142">
        <f t="shared" si="80"/>
        <v>0</v>
      </c>
    </row>
    <row r="113" spans="2:74" x14ac:dyDescent="0.25">
      <c r="B113" s="138">
        <v>36678</v>
      </c>
      <c r="C113" s="138">
        <v>36707</v>
      </c>
      <c r="E113" s="139">
        <v>0.315</v>
      </c>
      <c r="F113" s="88" t="s">
        <v>221</v>
      </c>
      <c r="G113" s="88" t="s">
        <v>222</v>
      </c>
      <c r="H113" s="90">
        <f t="shared" si="52"/>
        <v>0</v>
      </c>
      <c r="I113" s="139">
        <v>0.31</v>
      </c>
      <c r="K113" s="88" t="str">
        <f t="shared" si="77"/>
        <v>west</v>
      </c>
      <c r="L113" s="142">
        <f t="shared" si="78"/>
        <v>0</v>
      </c>
      <c r="M113" s="142">
        <f t="shared" si="78"/>
        <v>0</v>
      </c>
      <c r="N113" s="142">
        <f t="shared" si="78"/>
        <v>0</v>
      </c>
      <c r="O113" s="142">
        <f t="shared" si="78"/>
        <v>0</v>
      </c>
      <c r="P113" s="142">
        <f t="shared" si="78"/>
        <v>0</v>
      </c>
      <c r="Q113" s="142">
        <f t="shared" si="78"/>
        <v>0</v>
      </c>
      <c r="R113" s="142">
        <f t="shared" si="78"/>
        <v>0</v>
      </c>
      <c r="S113" s="142">
        <f t="shared" si="78"/>
        <v>0</v>
      </c>
      <c r="T113" s="142">
        <f t="shared" si="78"/>
        <v>0</v>
      </c>
      <c r="U113" s="142">
        <f t="shared" si="78"/>
        <v>0</v>
      </c>
      <c r="V113" s="142">
        <f t="shared" si="78"/>
        <v>0</v>
      </c>
      <c r="W113" s="142">
        <f t="shared" si="78"/>
        <v>0</v>
      </c>
      <c r="X113" s="142">
        <f t="shared" si="81"/>
        <v>0</v>
      </c>
      <c r="Y113" s="142">
        <f t="shared" si="81"/>
        <v>0</v>
      </c>
      <c r="Z113" s="142">
        <f t="shared" si="81"/>
        <v>0</v>
      </c>
      <c r="AA113" s="142">
        <f t="shared" si="81"/>
        <v>0</v>
      </c>
      <c r="AB113" s="142">
        <f t="shared" si="81"/>
        <v>0</v>
      </c>
      <c r="AC113" s="142">
        <f t="shared" si="81"/>
        <v>0</v>
      </c>
      <c r="AD113" s="142">
        <f t="shared" si="81"/>
        <v>0</v>
      </c>
      <c r="AE113" s="142">
        <f t="shared" si="79"/>
        <v>0</v>
      </c>
      <c r="AF113" s="142">
        <f t="shared" si="79"/>
        <v>0</v>
      </c>
      <c r="AG113" s="142">
        <f t="shared" si="79"/>
        <v>0</v>
      </c>
      <c r="AH113" s="142">
        <f t="shared" si="79"/>
        <v>0</v>
      </c>
      <c r="AI113" s="142">
        <f t="shared" si="79"/>
        <v>0</v>
      </c>
      <c r="AJ113" s="142">
        <f t="shared" si="79"/>
        <v>0</v>
      </c>
      <c r="AK113" s="142">
        <f t="shared" si="79"/>
        <v>0</v>
      </c>
      <c r="AL113" s="142">
        <f t="shared" si="79"/>
        <v>0</v>
      </c>
      <c r="AM113" s="142">
        <f t="shared" si="80"/>
        <v>0</v>
      </c>
      <c r="AN113" s="142">
        <f t="shared" si="80"/>
        <v>0</v>
      </c>
      <c r="AO113" s="142">
        <f t="shared" si="80"/>
        <v>0</v>
      </c>
      <c r="AP113" s="142">
        <f t="shared" si="80"/>
        <v>0</v>
      </c>
      <c r="AQ113" s="142">
        <f t="shared" si="80"/>
        <v>0</v>
      </c>
      <c r="AR113" s="142">
        <f t="shared" si="80"/>
        <v>0</v>
      </c>
      <c r="AS113" s="142">
        <f t="shared" si="80"/>
        <v>0</v>
      </c>
      <c r="AT113" s="142">
        <f t="shared" si="80"/>
        <v>0</v>
      </c>
      <c r="AU113" s="142">
        <f t="shared" si="80"/>
        <v>0</v>
      </c>
      <c r="AV113" s="142">
        <f t="shared" si="80"/>
        <v>0</v>
      </c>
      <c r="AW113" s="142">
        <f t="shared" si="80"/>
        <v>0</v>
      </c>
      <c r="AX113" s="142">
        <f t="shared" si="80"/>
        <v>0</v>
      </c>
      <c r="AY113" s="142">
        <f t="shared" si="80"/>
        <v>0</v>
      </c>
      <c r="AZ113" s="142">
        <f t="shared" si="80"/>
        <v>0</v>
      </c>
      <c r="BA113" s="142">
        <f t="shared" si="80"/>
        <v>0</v>
      </c>
      <c r="BB113" s="142">
        <f t="shared" si="80"/>
        <v>0</v>
      </c>
      <c r="BC113" s="142">
        <f t="shared" si="80"/>
        <v>0</v>
      </c>
      <c r="BD113" s="142">
        <f t="shared" si="80"/>
        <v>0</v>
      </c>
      <c r="BE113" s="142">
        <f t="shared" si="80"/>
        <v>0</v>
      </c>
      <c r="BF113" s="142">
        <f t="shared" si="80"/>
        <v>0</v>
      </c>
      <c r="BG113" s="142">
        <f t="shared" si="80"/>
        <v>0</v>
      </c>
      <c r="BH113" s="142">
        <f t="shared" si="80"/>
        <v>0</v>
      </c>
      <c r="BI113" s="142">
        <f t="shared" si="80"/>
        <v>0</v>
      </c>
      <c r="BJ113" s="142">
        <f t="shared" si="80"/>
        <v>0</v>
      </c>
      <c r="BK113" s="142">
        <f t="shared" si="80"/>
        <v>0</v>
      </c>
      <c r="BL113" s="142">
        <f t="shared" si="80"/>
        <v>0</v>
      </c>
      <c r="BM113" s="142">
        <f t="shared" si="80"/>
        <v>0</v>
      </c>
      <c r="BN113" s="142">
        <f t="shared" si="80"/>
        <v>0</v>
      </c>
      <c r="BO113" s="142">
        <f t="shared" si="80"/>
        <v>0</v>
      </c>
      <c r="BP113" s="142">
        <f t="shared" si="80"/>
        <v>0</v>
      </c>
      <c r="BQ113" s="142">
        <f t="shared" si="80"/>
        <v>0</v>
      </c>
      <c r="BR113" s="142">
        <f t="shared" si="80"/>
        <v>0</v>
      </c>
      <c r="BS113" s="142">
        <f t="shared" si="80"/>
        <v>0</v>
      </c>
      <c r="BT113" s="142">
        <f t="shared" si="80"/>
        <v>0</v>
      </c>
      <c r="BU113" s="142">
        <f t="shared" si="80"/>
        <v>0</v>
      </c>
      <c r="BV113" s="142">
        <f t="shared" si="80"/>
        <v>0</v>
      </c>
    </row>
    <row r="114" spans="2:74" x14ac:dyDescent="0.25">
      <c r="H114" s="90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</row>
    <row r="115" spans="2:74" x14ac:dyDescent="0.25">
      <c r="H115" s="90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</row>
    <row r="116" spans="2:74" x14ac:dyDescent="0.25">
      <c r="B116" s="138">
        <v>36678</v>
      </c>
      <c r="C116" s="138">
        <v>36800</v>
      </c>
      <c r="E116" s="139">
        <v>0.375</v>
      </c>
      <c r="F116" s="88" t="s">
        <v>221</v>
      </c>
      <c r="G116" s="88" t="s">
        <v>222</v>
      </c>
      <c r="H116" s="90">
        <f t="shared" ref="H116:H127" si="82">((I116-E116)*SUM(L116:AV116)*10000)</f>
        <v>0</v>
      </c>
      <c r="I116" s="88">
        <v>0.315</v>
      </c>
      <c r="K116" s="88" t="str">
        <f t="shared" si="77"/>
        <v>west</v>
      </c>
      <c r="L116" s="142">
        <f t="shared" si="76"/>
        <v>0</v>
      </c>
      <c r="M116" s="142">
        <f t="shared" si="76"/>
        <v>0</v>
      </c>
      <c r="N116" s="142">
        <f t="shared" si="76"/>
        <v>0</v>
      </c>
      <c r="O116" s="142">
        <f t="shared" si="76"/>
        <v>0</v>
      </c>
      <c r="P116" s="142">
        <f t="shared" si="76"/>
        <v>0</v>
      </c>
      <c r="Q116" s="142">
        <f t="shared" si="76"/>
        <v>0</v>
      </c>
      <c r="R116" s="142">
        <f t="shared" si="76"/>
        <v>0</v>
      </c>
      <c r="S116" s="142">
        <f t="shared" si="76"/>
        <v>0</v>
      </c>
      <c r="T116" s="142">
        <f t="shared" si="76"/>
        <v>0</v>
      </c>
      <c r="U116" s="142">
        <f t="shared" si="76"/>
        <v>0</v>
      </c>
      <c r="V116" s="142">
        <f t="shared" si="76"/>
        <v>0</v>
      </c>
      <c r="W116" s="142">
        <f t="shared" si="76"/>
        <v>0</v>
      </c>
      <c r="X116" s="142">
        <f t="shared" si="74"/>
        <v>0</v>
      </c>
      <c r="Y116" s="142">
        <f t="shared" si="74"/>
        <v>0</v>
      </c>
      <c r="Z116" s="142">
        <f t="shared" si="74"/>
        <v>0</v>
      </c>
      <c r="AA116" s="142">
        <f t="shared" si="74"/>
        <v>0</v>
      </c>
      <c r="AB116" s="142">
        <f t="shared" si="74"/>
        <v>0</v>
      </c>
      <c r="AC116" s="142">
        <f t="shared" si="74"/>
        <v>0</v>
      </c>
      <c r="AD116" s="142">
        <f t="shared" si="74"/>
        <v>0</v>
      </c>
      <c r="AE116" s="142">
        <f t="shared" si="74"/>
        <v>0</v>
      </c>
      <c r="AF116" s="142">
        <f t="shared" si="74"/>
        <v>0</v>
      </c>
      <c r="AG116" s="142">
        <f t="shared" si="74"/>
        <v>0</v>
      </c>
      <c r="AH116" s="142">
        <f t="shared" si="74"/>
        <v>0</v>
      </c>
      <c r="AI116" s="142">
        <f t="shared" si="74"/>
        <v>0</v>
      </c>
      <c r="AJ116" s="142">
        <f t="shared" si="74"/>
        <v>0</v>
      </c>
      <c r="AK116" s="142">
        <f t="shared" si="74"/>
        <v>0</v>
      </c>
      <c r="AL116" s="142">
        <f t="shared" si="74"/>
        <v>0</v>
      </c>
      <c r="AM116" s="142">
        <f t="shared" ref="AM116:BV123" si="83">IF($B116&lt;=AM$2,IF($C116&gt;=AM$2,$D116,0),0)</f>
        <v>0</v>
      </c>
      <c r="AN116" s="142">
        <f t="shared" si="83"/>
        <v>0</v>
      </c>
      <c r="AO116" s="142">
        <f t="shared" si="83"/>
        <v>0</v>
      </c>
      <c r="AP116" s="142">
        <f t="shared" si="83"/>
        <v>0</v>
      </c>
      <c r="AQ116" s="142">
        <f t="shared" si="83"/>
        <v>0</v>
      </c>
      <c r="AR116" s="142">
        <f t="shared" si="83"/>
        <v>0</v>
      </c>
      <c r="AS116" s="142">
        <f t="shared" si="83"/>
        <v>0</v>
      </c>
      <c r="AT116" s="142">
        <f t="shared" si="83"/>
        <v>0</v>
      </c>
      <c r="AU116" s="142">
        <f t="shared" si="83"/>
        <v>0</v>
      </c>
      <c r="AV116" s="142">
        <f t="shared" si="83"/>
        <v>0</v>
      </c>
      <c r="AW116" s="142">
        <f t="shared" si="83"/>
        <v>0</v>
      </c>
      <c r="AX116" s="142">
        <f t="shared" si="83"/>
        <v>0</v>
      </c>
      <c r="AY116" s="142">
        <f t="shared" si="83"/>
        <v>0</v>
      </c>
      <c r="AZ116" s="142">
        <f t="shared" si="83"/>
        <v>0</v>
      </c>
      <c r="BA116" s="142">
        <f t="shared" si="83"/>
        <v>0</v>
      </c>
      <c r="BB116" s="142">
        <f t="shared" si="83"/>
        <v>0</v>
      </c>
      <c r="BC116" s="142">
        <f t="shared" si="83"/>
        <v>0</v>
      </c>
      <c r="BD116" s="142">
        <f t="shared" si="83"/>
        <v>0</v>
      </c>
      <c r="BE116" s="142">
        <f t="shared" si="83"/>
        <v>0</v>
      </c>
      <c r="BF116" s="142">
        <f t="shared" si="83"/>
        <v>0</v>
      </c>
      <c r="BG116" s="142">
        <f t="shared" si="83"/>
        <v>0</v>
      </c>
      <c r="BH116" s="142">
        <f t="shared" si="83"/>
        <v>0</v>
      </c>
      <c r="BI116" s="142">
        <f t="shared" si="83"/>
        <v>0</v>
      </c>
      <c r="BJ116" s="142">
        <f t="shared" si="83"/>
        <v>0</v>
      </c>
      <c r="BK116" s="142">
        <f t="shared" si="83"/>
        <v>0</v>
      </c>
      <c r="BL116" s="142">
        <f t="shared" si="83"/>
        <v>0</v>
      </c>
      <c r="BM116" s="142">
        <f t="shared" si="83"/>
        <v>0</v>
      </c>
      <c r="BN116" s="142">
        <f t="shared" si="83"/>
        <v>0</v>
      </c>
      <c r="BO116" s="142">
        <f t="shared" si="83"/>
        <v>0</v>
      </c>
      <c r="BP116" s="142">
        <f t="shared" si="83"/>
        <v>0</v>
      </c>
      <c r="BQ116" s="142">
        <f t="shared" si="83"/>
        <v>0</v>
      </c>
      <c r="BR116" s="142">
        <f t="shared" si="83"/>
        <v>0</v>
      </c>
      <c r="BS116" s="142">
        <f t="shared" si="83"/>
        <v>0</v>
      </c>
      <c r="BT116" s="142">
        <f t="shared" si="83"/>
        <v>0</v>
      </c>
      <c r="BU116" s="142">
        <f t="shared" si="83"/>
        <v>0</v>
      </c>
      <c r="BV116" s="142">
        <f t="shared" si="83"/>
        <v>0</v>
      </c>
    </row>
    <row r="117" spans="2:74" x14ac:dyDescent="0.25">
      <c r="B117" s="138">
        <v>36678</v>
      </c>
      <c r="C117" s="138">
        <v>36800</v>
      </c>
      <c r="E117" s="139">
        <v>0.3725</v>
      </c>
      <c r="F117" s="88" t="s">
        <v>221</v>
      </c>
      <c r="G117" s="88" t="s">
        <v>222</v>
      </c>
      <c r="H117" s="90">
        <f t="shared" si="82"/>
        <v>0</v>
      </c>
      <c r="I117" s="88">
        <f>I116</f>
        <v>0.315</v>
      </c>
      <c r="K117" s="88" t="str">
        <f t="shared" si="77"/>
        <v>west</v>
      </c>
      <c r="L117" s="142">
        <f t="shared" si="76"/>
        <v>0</v>
      </c>
      <c r="M117" s="142">
        <f t="shared" si="76"/>
        <v>0</v>
      </c>
      <c r="N117" s="142">
        <f t="shared" si="76"/>
        <v>0</v>
      </c>
      <c r="O117" s="142">
        <f t="shared" si="76"/>
        <v>0</v>
      </c>
      <c r="P117" s="142">
        <f t="shared" si="76"/>
        <v>0</v>
      </c>
      <c r="Q117" s="142">
        <f t="shared" si="76"/>
        <v>0</v>
      </c>
      <c r="R117" s="142">
        <f t="shared" si="76"/>
        <v>0</v>
      </c>
      <c r="S117" s="142">
        <f t="shared" si="76"/>
        <v>0</v>
      </c>
      <c r="T117" s="142">
        <f t="shared" si="76"/>
        <v>0</v>
      </c>
      <c r="U117" s="142">
        <f t="shared" si="76"/>
        <v>0</v>
      </c>
      <c r="V117" s="142">
        <f t="shared" si="76"/>
        <v>0</v>
      </c>
      <c r="W117" s="142">
        <f t="shared" si="76"/>
        <v>0</v>
      </c>
      <c r="X117" s="142">
        <f t="shared" si="74"/>
        <v>0</v>
      </c>
      <c r="Y117" s="142">
        <f t="shared" si="74"/>
        <v>0</v>
      </c>
      <c r="Z117" s="142">
        <f t="shared" si="74"/>
        <v>0</v>
      </c>
      <c r="AA117" s="142">
        <f t="shared" si="74"/>
        <v>0</v>
      </c>
      <c r="AB117" s="142">
        <f t="shared" si="74"/>
        <v>0</v>
      </c>
      <c r="AC117" s="142">
        <f t="shared" si="74"/>
        <v>0</v>
      </c>
      <c r="AD117" s="142">
        <f t="shared" si="74"/>
        <v>0</v>
      </c>
      <c r="AE117" s="142">
        <f t="shared" si="74"/>
        <v>0</v>
      </c>
      <c r="AF117" s="142">
        <f t="shared" si="74"/>
        <v>0</v>
      </c>
      <c r="AG117" s="142">
        <f t="shared" si="74"/>
        <v>0</v>
      </c>
      <c r="AH117" s="142">
        <f t="shared" si="74"/>
        <v>0</v>
      </c>
      <c r="AI117" s="142">
        <f t="shared" si="74"/>
        <v>0</v>
      </c>
      <c r="AJ117" s="142">
        <f t="shared" si="74"/>
        <v>0</v>
      </c>
      <c r="AK117" s="142">
        <f t="shared" si="74"/>
        <v>0</v>
      </c>
      <c r="AL117" s="142">
        <f t="shared" si="74"/>
        <v>0</v>
      </c>
      <c r="AM117" s="142">
        <f t="shared" si="83"/>
        <v>0</v>
      </c>
      <c r="AN117" s="142">
        <f t="shared" si="83"/>
        <v>0</v>
      </c>
      <c r="AO117" s="142">
        <f t="shared" si="83"/>
        <v>0</v>
      </c>
      <c r="AP117" s="142">
        <f t="shared" si="83"/>
        <v>0</v>
      </c>
      <c r="AQ117" s="142">
        <f t="shared" si="83"/>
        <v>0</v>
      </c>
      <c r="AR117" s="142">
        <f t="shared" si="83"/>
        <v>0</v>
      </c>
      <c r="AS117" s="142">
        <f t="shared" si="83"/>
        <v>0</v>
      </c>
      <c r="AT117" s="142">
        <f t="shared" si="83"/>
        <v>0</v>
      </c>
      <c r="AU117" s="142">
        <f t="shared" si="83"/>
        <v>0</v>
      </c>
      <c r="AV117" s="142">
        <f t="shared" si="83"/>
        <v>0</v>
      </c>
      <c r="AW117" s="142">
        <f t="shared" si="83"/>
        <v>0</v>
      </c>
      <c r="AX117" s="142">
        <f t="shared" si="83"/>
        <v>0</v>
      </c>
      <c r="AY117" s="142">
        <f t="shared" si="83"/>
        <v>0</v>
      </c>
      <c r="AZ117" s="142">
        <f t="shared" si="83"/>
        <v>0</v>
      </c>
      <c r="BA117" s="142">
        <f t="shared" si="83"/>
        <v>0</v>
      </c>
      <c r="BB117" s="142">
        <f t="shared" si="83"/>
        <v>0</v>
      </c>
      <c r="BC117" s="142">
        <f t="shared" si="83"/>
        <v>0</v>
      </c>
      <c r="BD117" s="142">
        <f t="shared" si="83"/>
        <v>0</v>
      </c>
      <c r="BE117" s="142">
        <f t="shared" si="83"/>
        <v>0</v>
      </c>
      <c r="BF117" s="142">
        <f t="shared" si="83"/>
        <v>0</v>
      </c>
      <c r="BG117" s="142">
        <f t="shared" si="83"/>
        <v>0</v>
      </c>
      <c r="BH117" s="142">
        <f t="shared" si="83"/>
        <v>0</v>
      </c>
      <c r="BI117" s="142">
        <f t="shared" si="83"/>
        <v>0</v>
      </c>
      <c r="BJ117" s="142">
        <f t="shared" si="83"/>
        <v>0</v>
      </c>
      <c r="BK117" s="142">
        <f t="shared" si="83"/>
        <v>0</v>
      </c>
      <c r="BL117" s="142">
        <f t="shared" si="83"/>
        <v>0</v>
      </c>
      <c r="BM117" s="142">
        <f t="shared" si="83"/>
        <v>0</v>
      </c>
      <c r="BN117" s="142">
        <f t="shared" si="83"/>
        <v>0</v>
      </c>
      <c r="BO117" s="142">
        <f t="shared" si="83"/>
        <v>0</v>
      </c>
      <c r="BP117" s="142">
        <f t="shared" si="83"/>
        <v>0</v>
      </c>
      <c r="BQ117" s="142">
        <f t="shared" si="83"/>
        <v>0</v>
      </c>
      <c r="BR117" s="142">
        <f t="shared" si="83"/>
        <v>0</v>
      </c>
      <c r="BS117" s="142">
        <f t="shared" si="83"/>
        <v>0</v>
      </c>
      <c r="BT117" s="142">
        <f t="shared" si="83"/>
        <v>0</v>
      </c>
      <c r="BU117" s="142">
        <f t="shared" si="83"/>
        <v>0</v>
      </c>
      <c r="BV117" s="142">
        <f t="shared" si="83"/>
        <v>0</v>
      </c>
    </row>
    <row r="118" spans="2:74" x14ac:dyDescent="0.25">
      <c r="B118" s="138">
        <v>36678</v>
      </c>
      <c r="C118" s="138">
        <v>36800</v>
      </c>
      <c r="E118" s="139">
        <v>0.375</v>
      </c>
      <c r="F118" s="88" t="s">
        <v>221</v>
      </c>
      <c r="G118" s="88" t="s">
        <v>222</v>
      </c>
      <c r="H118" s="90">
        <f t="shared" si="82"/>
        <v>0</v>
      </c>
      <c r="I118" s="88">
        <f t="shared" ref="I118:I125" si="84">I117</f>
        <v>0.315</v>
      </c>
      <c r="K118" s="88" t="str">
        <f t="shared" si="77"/>
        <v>west</v>
      </c>
      <c r="L118" s="142">
        <f t="shared" si="76"/>
        <v>0</v>
      </c>
      <c r="M118" s="142">
        <f t="shared" si="76"/>
        <v>0</v>
      </c>
      <c r="N118" s="142">
        <f t="shared" si="76"/>
        <v>0</v>
      </c>
      <c r="O118" s="142">
        <f t="shared" si="76"/>
        <v>0</v>
      </c>
      <c r="P118" s="142">
        <f t="shared" si="76"/>
        <v>0</v>
      </c>
      <c r="Q118" s="142">
        <f t="shared" si="76"/>
        <v>0</v>
      </c>
      <c r="R118" s="142">
        <f t="shared" si="76"/>
        <v>0</v>
      </c>
      <c r="S118" s="142">
        <f t="shared" si="76"/>
        <v>0</v>
      </c>
      <c r="T118" s="142">
        <f t="shared" si="76"/>
        <v>0</v>
      </c>
      <c r="U118" s="142">
        <f t="shared" si="76"/>
        <v>0</v>
      </c>
      <c r="V118" s="142">
        <f t="shared" si="76"/>
        <v>0</v>
      </c>
      <c r="W118" s="142">
        <f t="shared" si="76"/>
        <v>0</v>
      </c>
      <c r="X118" s="142">
        <f t="shared" si="74"/>
        <v>0</v>
      </c>
      <c r="Y118" s="142">
        <f t="shared" si="74"/>
        <v>0</v>
      </c>
      <c r="Z118" s="142">
        <f t="shared" si="74"/>
        <v>0</v>
      </c>
      <c r="AA118" s="142">
        <f t="shared" si="74"/>
        <v>0</v>
      </c>
      <c r="AB118" s="142">
        <f t="shared" si="74"/>
        <v>0</v>
      </c>
      <c r="AC118" s="142">
        <f t="shared" si="74"/>
        <v>0</v>
      </c>
      <c r="AD118" s="142">
        <f t="shared" si="74"/>
        <v>0</v>
      </c>
      <c r="AE118" s="142">
        <f t="shared" si="74"/>
        <v>0</v>
      </c>
      <c r="AF118" s="142">
        <f t="shared" si="74"/>
        <v>0</v>
      </c>
      <c r="AG118" s="142">
        <f t="shared" si="74"/>
        <v>0</v>
      </c>
      <c r="AH118" s="142">
        <f t="shared" si="74"/>
        <v>0</v>
      </c>
      <c r="AI118" s="142">
        <f t="shared" si="74"/>
        <v>0</v>
      </c>
      <c r="AJ118" s="142">
        <f t="shared" si="74"/>
        <v>0</v>
      </c>
      <c r="AK118" s="142">
        <f t="shared" si="74"/>
        <v>0</v>
      </c>
      <c r="AL118" s="142">
        <f t="shared" si="74"/>
        <v>0</v>
      </c>
      <c r="AM118" s="142">
        <f t="shared" si="83"/>
        <v>0</v>
      </c>
      <c r="AN118" s="142">
        <f t="shared" si="83"/>
        <v>0</v>
      </c>
      <c r="AO118" s="142">
        <f t="shared" si="83"/>
        <v>0</v>
      </c>
      <c r="AP118" s="142">
        <f t="shared" si="83"/>
        <v>0</v>
      </c>
      <c r="AQ118" s="142">
        <f t="shared" si="83"/>
        <v>0</v>
      </c>
      <c r="AR118" s="142">
        <f t="shared" si="83"/>
        <v>0</v>
      </c>
      <c r="AS118" s="142">
        <f t="shared" si="83"/>
        <v>0</v>
      </c>
      <c r="AT118" s="142">
        <f t="shared" si="83"/>
        <v>0</v>
      </c>
      <c r="AU118" s="142">
        <f t="shared" si="83"/>
        <v>0</v>
      </c>
      <c r="AV118" s="142">
        <f t="shared" si="83"/>
        <v>0</v>
      </c>
      <c r="AW118" s="142">
        <f t="shared" si="83"/>
        <v>0</v>
      </c>
      <c r="AX118" s="142">
        <f t="shared" si="83"/>
        <v>0</v>
      </c>
      <c r="AY118" s="142">
        <f t="shared" si="83"/>
        <v>0</v>
      </c>
      <c r="AZ118" s="142">
        <f t="shared" si="83"/>
        <v>0</v>
      </c>
      <c r="BA118" s="142">
        <f t="shared" si="83"/>
        <v>0</v>
      </c>
      <c r="BB118" s="142">
        <f t="shared" si="83"/>
        <v>0</v>
      </c>
      <c r="BC118" s="142">
        <f t="shared" si="83"/>
        <v>0</v>
      </c>
      <c r="BD118" s="142">
        <f t="shared" si="83"/>
        <v>0</v>
      </c>
      <c r="BE118" s="142">
        <f t="shared" si="83"/>
        <v>0</v>
      </c>
      <c r="BF118" s="142">
        <f t="shared" si="83"/>
        <v>0</v>
      </c>
      <c r="BG118" s="142">
        <f t="shared" si="83"/>
        <v>0</v>
      </c>
      <c r="BH118" s="142">
        <f t="shared" si="83"/>
        <v>0</v>
      </c>
      <c r="BI118" s="142">
        <f t="shared" si="83"/>
        <v>0</v>
      </c>
      <c r="BJ118" s="142">
        <f t="shared" si="83"/>
        <v>0</v>
      </c>
      <c r="BK118" s="142">
        <f t="shared" si="83"/>
        <v>0</v>
      </c>
      <c r="BL118" s="142">
        <f t="shared" si="83"/>
        <v>0</v>
      </c>
      <c r="BM118" s="142">
        <f t="shared" si="83"/>
        <v>0</v>
      </c>
      <c r="BN118" s="142">
        <f t="shared" si="83"/>
        <v>0</v>
      </c>
      <c r="BO118" s="142">
        <f t="shared" si="83"/>
        <v>0</v>
      </c>
      <c r="BP118" s="142">
        <f t="shared" si="83"/>
        <v>0</v>
      </c>
      <c r="BQ118" s="142">
        <f t="shared" si="83"/>
        <v>0</v>
      </c>
      <c r="BR118" s="142">
        <f t="shared" si="83"/>
        <v>0</v>
      </c>
      <c r="BS118" s="142">
        <f t="shared" si="83"/>
        <v>0</v>
      </c>
      <c r="BT118" s="142">
        <f t="shared" si="83"/>
        <v>0</v>
      </c>
      <c r="BU118" s="142">
        <f t="shared" si="83"/>
        <v>0</v>
      </c>
      <c r="BV118" s="142">
        <f t="shared" si="83"/>
        <v>0</v>
      </c>
    </row>
    <row r="119" spans="2:74" x14ac:dyDescent="0.25">
      <c r="B119" s="138">
        <v>36678</v>
      </c>
      <c r="C119" s="138">
        <v>36800</v>
      </c>
      <c r="E119" s="139">
        <v>0.32500000000000001</v>
      </c>
      <c r="F119" s="88" t="s">
        <v>221</v>
      </c>
      <c r="G119" s="88" t="s">
        <v>222</v>
      </c>
      <c r="H119" s="90">
        <f t="shared" si="82"/>
        <v>0</v>
      </c>
      <c r="I119" s="88">
        <f t="shared" si="84"/>
        <v>0.315</v>
      </c>
      <c r="K119" s="88" t="str">
        <f t="shared" ref="K119:K127" si="85">IF(I119=1,0,G119)</f>
        <v>west</v>
      </c>
      <c r="L119" s="142">
        <f t="shared" si="76"/>
        <v>0</v>
      </c>
      <c r="M119" s="142">
        <f t="shared" si="76"/>
        <v>0</v>
      </c>
      <c r="N119" s="142">
        <f t="shared" si="76"/>
        <v>0</v>
      </c>
      <c r="O119" s="142">
        <f t="shared" si="76"/>
        <v>0</v>
      </c>
      <c r="P119" s="142">
        <f t="shared" si="76"/>
        <v>0</v>
      </c>
      <c r="Q119" s="142">
        <f t="shared" si="76"/>
        <v>0</v>
      </c>
      <c r="R119" s="142">
        <f t="shared" si="76"/>
        <v>0</v>
      </c>
      <c r="S119" s="142">
        <f t="shared" si="76"/>
        <v>0</v>
      </c>
      <c r="T119" s="142">
        <f t="shared" si="76"/>
        <v>0</v>
      </c>
      <c r="U119" s="142">
        <f t="shared" si="76"/>
        <v>0</v>
      </c>
      <c r="V119" s="142">
        <f t="shared" si="76"/>
        <v>0</v>
      </c>
      <c r="W119" s="142">
        <f t="shared" si="76"/>
        <v>0</v>
      </c>
      <c r="X119" s="142">
        <f t="shared" si="74"/>
        <v>0</v>
      </c>
      <c r="Y119" s="142">
        <f t="shared" si="74"/>
        <v>0</v>
      </c>
      <c r="Z119" s="142">
        <f t="shared" si="74"/>
        <v>0</v>
      </c>
      <c r="AA119" s="142">
        <f t="shared" si="74"/>
        <v>0</v>
      </c>
      <c r="AB119" s="142">
        <f t="shared" si="74"/>
        <v>0</v>
      </c>
      <c r="AC119" s="142">
        <f t="shared" si="74"/>
        <v>0</v>
      </c>
      <c r="AD119" s="142">
        <f t="shared" si="74"/>
        <v>0</v>
      </c>
      <c r="AE119" s="142">
        <f t="shared" si="74"/>
        <v>0</v>
      </c>
      <c r="AF119" s="142">
        <f t="shared" si="74"/>
        <v>0</v>
      </c>
      <c r="AG119" s="142">
        <f t="shared" si="74"/>
        <v>0</v>
      </c>
      <c r="AH119" s="142">
        <f t="shared" si="74"/>
        <v>0</v>
      </c>
      <c r="AI119" s="142">
        <f t="shared" si="74"/>
        <v>0</v>
      </c>
      <c r="AJ119" s="142">
        <f t="shared" si="74"/>
        <v>0</v>
      </c>
      <c r="AK119" s="142">
        <f t="shared" si="74"/>
        <v>0</v>
      </c>
      <c r="AL119" s="142">
        <f t="shared" si="74"/>
        <v>0</v>
      </c>
      <c r="AM119" s="142">
        <f t="shared" si="83"/>
        <v>0</v>
      </c>
      <c r="AN119" s="142">
        <f t="shared" si="83"/>
        <v>0</v>
      </c>
      <c r="AO119" s="142">
        <f t="shared" si="83"/>
        <v>0</v>
      </c>
      <c r="AP119" s="142">
        <f t="shared" si="83"/>
        <v>0</v>
      </c>
      <c r="AQ119" s="142">
        <f t="shared" si="83"/>
        <v>0</v>
      </c>
      <c r="AR119" s="142">
        <f t="shared" si="83"/>
        <v>0</v>
      </c>
      <c r="AS119" s="142">
        <f t="shared" si="83"/>
        <v>0</v>
      </c>
      <c r="AT119" s="142">
        <f t="shared" si="83"/>
        <v>0</v>
      </c>
      <c r="AU119" s="142">
        <f t="shared" si="83"/>
        <v>0</v>
      </c>
      <c r="AV119" s="142">
        <f t="shared" si="83"/>
        <v>0</v>
      </c>
      <c r="AW119" s="142">
        <f t="shared" si="83"/>
        <v>0</v>
      </c>
      <c r="AX119" s="142">
        <f t="shared" si="83"/>
        <v>0</v>
      </c>
      <c r="AY119" s="142">
        <f t="shared" si="83"/>
        <v>0</v>
      </c>
      <c r="AZ119" s="142">
        <f t="shared" si="83"/>
        <v>0</v>
      </c>
      <c r="BA119" s="142">
        <f t="shared" si="83"/>
        <v>0</v>
      </c>
      <c r="BB119" s="142">
        <f t="shared" si="83"/>
        <v>0</v>
      </c>
      <c r="BC119" s="142">
        <f t="shared" si="83"/>
        <v>0</v>
      </c>
      <c r="BD119" s="142">
        <f t="shared" si="83"/>
        <v>0</v>
      </c>
      <c r="BE119" s="142">
        <f t="shared" si="83"/>
        <v>0</v>
      </c>
      <c r="BF119" s="142">
        <f t="shared" si="83"/>
        <v>0</v>
      </c>
      <c r="BG119" s="142">
        <f t="shared" si="83"/>
        <v>0</v>
      </c>
      <c r="BH119" s="142">
        <f t="shared" si="83"/>
        <v>0</v>
      </c>
      <c r="BI119" s="142">
        <f t="shared" si="83"/>
        <v>0</v>
      </c>
      <c r="BJ119" s="142">
        <f t="shared" si="83"/>
        <v>0</v>
      </c>
      <c r="BK119" s="142">
        <f t="shared" si="83"/>
        <v>0</v>
      </c>
      <c r="BL119" s="142">
        <f t="shared" si="83"/>
        <v>0</v>
      </c>
      <c r="BM119" s="142">
        <f t="shared" si="83"/>
        <v>0</v>
      </c>
      <c r="BN119" s="142">
        <f t="shared" si="83"/>
        <v>0</v>
      </c>
      <c r="BO119" s="142">
        <f t="shared" si="83"/>
        <v>0</v>
      </c>
      <c r="BP119" s="142">
        <f t="shared" si="83"/>
        <v>0</v>
      </c>
      <c r="BQ119" s="142">
        <f t="shared" si="83"/>
        <v>0</v>
      </c>
      <c r="BR119" s="142">
        <f t="shared" si="83"/>
        <v>0</v>
      </c>
      <c r="BS119" s="142">
        <f t="shared" si="83"/>
        <v>0</v>
      </c>
      <c r="BT119" s="142">
        <f t="shared" si="83"/>
        <v>0</v>
      </c>
      <c r="BU119" s="142">
        <f t="shared" si="83"/>
        <v>0</v>
      </c>
      <c r="BV119" s="142">
        <f t="shared" si="83"/>
        <v>0</v>
      </c>
    </row>
    <row r="120" spans="2:74" x14ac:dyDescent="0.25">
      <c r="B120" s="138">
        <v>36678</v>
      </c>
      <c r="C120" s="138">
        <v>36800</v>
      </c>
      <c r="E120" s="139">
        <v>0.33500000000000002</v>
      </c>
      <c r="F120" s="88" t="s">
        <v>221</v>
      </c>
      <c r="G120" s="88" t="s">
        <v>222</v>
      </c>
      <c r="H120" s="90">
        <f t="shared" si="82"/>
        <v>0</v>
      </c>
      <c r="I120" s="88">
        <f t="shared" si="84"/>
        <v>0.315</v>
      </c>
      <c r="K120" s="88" t="str">
        <f t="shared" si="85"/>
        <v>west</v>
      </c>
      <c r="L120" s="142">
        <f t="shared" si="76"/>
        <v>0</v>
      </c>
      <c r="M120" s="142">
        <f t="shared" si="76"/>
        <v>0</v>
      </c>
      <c r="N120" s="142">
        <f t="shared" si="76"/>
        <v>0</v>
      </c>
      <c r="O120" s="142">
        <f t="shared" si="76"/>
        <v>0</v>
      </c>
      <c r="P120" s="142">
        <f t="shared" si="76"/>
        <v>0</v>
      </c>
      <c r="Q120" s="142">
        <f t="shared" si="76"/>
        <v>0</v>
      </c>
      <c r="R120" s="142">
        <f t="shared" si="76"/>
        <v>0</v>
      </c>
      <c r="S120" s="142">
        <f t="shared" si="76"/>
        <v>0</v>
      </c>
      <c r="T120" s="142">
        <f t="shared" si="76"/>
        <v>0</v>
      </c>
      <c r="U120" s="142">
        <f t="shared" si="76"/>
        <v>0</v>
      </c>
      <c r="V120" s="142">
        <f t="shared" si="76"/>
        <v>0</v>
      </c>
      <c r="W120" s="142">
        <f t="shared" si="76"/>
        <v>0</v>
      </c>
      <c r="X120" s="142">
        <f t="shared" si="74"/>
        <v>0</v>
      </c>
      <c r="Y120" s="142">
        <f t="shared" si="74"/>
        <v>0</v>
      </c>
      <c r="Z120" s="142">
        <f t="shared" si="74"/>
        <v>0</v>
      </c>
      <c r="AA120" s="142">
        <f t="shared" si="74"/>
        <v>0</v>
      </c>
      <c r="AB120" s="142">
        <f t="shared" si="74"/>
        <v>0</v>
      </c>
      <c r="AC120" s="142">
        <f t="shared" si="74"/>
        <v>0</v>
      </c>
      <c r="AD120" s="142">
        <f t="shared" si="74"/>
        <v>0</v>
      </c>
      <c r="AE120" s="142">
        <f t="shared" si="74"/>
        <v>0</v>
      </c>
      <c r="AF120" s="142">
        <f t="shared" si="74"/>
        <v>0</v>
      </c>
      <c r="AG120" s="142">
        <f t="shared" si="74"/>
        <v>0</v>
      </c>
      <c r="AH120" s="142">
        <f t="shared" si="74"/>
        <v>0</v>
      </c>
      <c r="AI120" s="142">
        <f t="shared" si="74"/>
        <v>0</v>
      </c>
      <c r="AJ120" s="142">
        <f t="shared" si="74"/>
        <v>0</v>
      </c>
      <c r="AK120" s="142">
        <f t="shared" si="74"/>
        <v>0</v>
      </c>
      <c r="AL120" s="142">
        <f t="shared" si="74"/>
        <v>0</v>
      </c>
      <c r="AM120" s="142">
        <f t="shared" si="83"/>
        <v>0</v>
      </c>
      <c r="AN120" s="142">
        <f t="shared" si="83"/>
        <v>0</v>
      </c>
      <c r="AO120" s="142">
        <f t="shared" si="83"/>
        <v>0</v>
      </c>
      <c r="AP120" s="142">
        <f t="shared" si="83"/>
        <v>0</v>
      </c>
      <c r="AQ120" s="142">
        <f t="shared" si="83"/>
        <v>0</v>
      </c>
      <c r="AR120" s="142">
        <f t="shared" si="83"/>
        <v>0</v>
      </c>
      <c r="AS120" s="142">
        <f t="shared" si="83"/>
        <v>0</v>
      </c>
      <c r="AT120" s="142">
        <f t="shared" si="83"/>
        <v>0</v>
      </c>
      <c r="AU120" s="142">
        <f t="shared" si="83"/>
        <v>0</v>
      </c>
      <c r="AV120" s="142">
        <f t="shared" si="83"/>
        <v>0</v>
      </c>
      <c r="AW120" s="142">
        <f t="shared" si="83"/>
        <v>0</v>
      </c>
      <c r="AX120" s="142">
        <f t="shared" si="83"/>
        <v>0</v>
      </c>
      <c r="AY120" s="142">
        <f t="shared" si="83"/>
        <v>0</v>
      </c>
      <c r="AZ120" s="142">
        <f t="shared" si="83"/>
        <v>0</v>
      </c>
      <c r="BA120" s="142">
        <f t="shared" si="83"/>
        <v>0</v>
      </c>
      <c r="BB120" s="142">
        <f t="shared" si="83"/>
        <v>0</v>
      </c>
      <c r="BC120" s="142">
        <f t="shared" si="83"/>
        <v>0</v>
      </c>
      <c r="BD120" s="142">
        <f t="shared" si="83"/>
        <v>0</v>
      </c>
      <c r="BE120" s="142">
        <f t="shared" si="83"/>
        <v>0</v>
      </c>
      <c r="BF120" s="142">
        <f t="shared" si="83"/>
        <v>0</v>
      </c>
      <c r="BG120" s="142">
        <f t="shared" si="83"/>
        <v>0</v>
      </c>
      <c r="BH120" s="142">
        <f t="shared" si="83"/>
        <v>0</v>
      </c>
      <c r="BI120" s="142">
        <f t="shared" si="83"/>
        <v>0</v>
      </c>
      <c r="BJ120" s="142">
        <f t="shared" si="83"/>
        <v>0</v>
      </c>
      <c r="BK120" s="142">
        <f t="shared" si="83"/>
        <v>0</v>
      </c>
      <c r="BL120" s="142">
        <f t="shared" si="83"/>
        <v>0</v>
      </c>
      <c r="BM120" s="142">
        <f t="shared" si="83"/>
        <v>0</v>
      </c>
      <c r="BN120" s="142">
        <f t="shared" si="83"/>
        <v>0</v>
      </c>
      <c r="BO120" s="142">
        <f t="shared" si="83"/>
        <v>0</v>
      </c>
      <c r="BP120" s="142">
        <f t="shared" si="83"/>
        <v>0</v>
      </c>
      <c r="BQ120" s="142">
        <f t="shared" si="83"/>
        <v>0</v>
      </c>
      <c r="BR120" s="142">
        <f t="shared" si="83"/>
        <v>0</v>
      </c>
      <c r="BS120" s="142">
        <f t="shared" si="83"/>
        <v>0</v>
      </c>
      <c r="BT120" s="142">
        <f t="shared" si="83"/>
        <v>0</v>
      </c>
      <c r="BU120" s="142">
        <f t="shared" si="83"/>
        <v>0</v>
      </c>
      <c r="BV120" s="142">
        <f t="shared" si="83"/>
        <v>0</v>
      </c>
    </row>
    <row r="121" spans="2:74" x14ac:dyDescent="0.25">
      <c r="B121" s="138">
        <v>36678</v>
      </c>
      <c r="C121" s="138">
        <v>36800</v>
      </c>
      <c r="E121" s="139">
        <v>0.32500000000000001</v>
      </c>
      <c r="F121" s="88" t="s">
        <v>221</v>
      </c>
      <c r="G121" s="88" t="s">
        <v>222</v>
      </c>
      <c r="H121" s="90">
        <f t="shared" si="82"/>
        <v>0</v>
      </c>
      <c r="I121" s="88">
        <f t="shared" si="84"/>
        <v>0.315</v>
      </c>
      <c r="K121" s="88" t="str">
        <f t="shared" si="85"/>
        <v>west</v>
      </c>
      <c r="L121" s="142">
        <f t="shared" si="76"/>
        <v>0</v>
      </c>
      <c r="M121" s="142">
        <f t="shared" si="76"/>
        <v>0</v>
      </c>
      <c r="N121" s="142">
        <f t="shared" si="76"/>
        <v>0</v>
      </c>
      <c r="O121" s="142">
        <f t="shared" si="76"/>
        <v>0</v>
      </c>
      <c r="P121" s="142">
        <f t="shared" si="76"/>
        <v>0</v>
      </c>
      <c r="Q121" s="142">
        <f t="shared" si="76"/>
        <v>0</v>
      </c>
      <c r="R121" s="142">
        <f t="shared" si="76"/>
        <v>0</v>
      </c>
      <c r="S121" s="142">
        <f t="shared" si="76"/>
        <v>0</v>
      </c>
      <c r="T121" s="142">
        <f t="shared" si="76"/>
        <v>0</v>
      </c>
      <c r="U121" s="142">
        <f t="shared" si="76"/>
        <v>0</v>
      </c>
      <c r="V121" s="142">
        <f t="shared" si="76"/>
        <v>0</v>
      </c>
      <c r="W121" s="142">
        <f t="shared" si="76"/>
        <v>0</v>
      </c>
      <c r="X121" s="142">
        <f t="shared" si="74"/>
        <v>0</v>
      </c>
      <c r="Y121" s="142">
        <f t="shared" si="74"/>
        <v>0</v>
      </c>
      <c r="Z121" s="142">
        <f t="shared" si="74"/>
        <v>0</v>
      </c>
      <c r="AA121" s="142">
        <f t="shared" si="74"/>
        <v>0</v>
      </c>
      <c r="AB121" s="142">
        <f t="shared" si="74"/>
        <v>0</v>
      </c>
      <c r="AC121" s="142">
        <f t="shared" si="74"/>
        <v>0</v>
      </c>
      <c r="AD121" s="142">
        <f t="shared" si="74"/>
        <v>0</v>
      </c>
      <c r="AE121" s="142">
        <f t="shared" si="74"/>
        <v>0</v>
      </c>
      <c r="AF121" s="142">
        <f t="shared" si="74"/>
        <v>0</v>
      </c>
      <c r="AG121" s="142">
        <f t="shared" si="74"/>
        <v>0</v>
      </c>
      <c r="AH121" s="142">
        <f t="shared" si="74"/>
        <v>0</v>
      </c>
      <c r="AI121" s="142">
        <f t="shared" si="74"/>
        <v>0</v>
      </c>
      <c r="AJ121" s="142">
        <f t="shared" si="74"/>
        <v>0</v>
      </c>
      <c r="AK121" s="142">
        <f t="shared" si="74"/>
        <v>0</v>
      </c>
      <c r="AL121" s="142">
        <f t="shared" si="74"/>
        <v>0</v>
      </c>
      <c r="AM121" s="142">
        <f t="shared" si="83"/>
        <v>0</v>
      </c>
      <c r="AN121" s="142">
        <f t="shared" si="83"/>
        <v>0</v>
      </c>
      <c r="AO121" s="142">
        <f t="shared" si="83"/>
        <v>0</v>
      </c>
      <c r="AP121" s="142">
        <f t="shared" si="83"/>
        <v>0</v>
      </c>
      <c r="AQ121" s="142">
        <f t="shared" si="83"/>
        <v>0</v>
      </c>
      <c r="AR121" s="142">
        <f t="shared" si="83"/>
        <v>0</v>
      </c>
      <c r="AS121" s="142">
        <f t="shared" si="83"/>
        <v>0</v>
      </c>
      <c r="AT121" s="142">
        <f t="shared" si="83"/>
        <v>0</v>
      </c>
      <c r="AU121" s="142">
        <f t="shared" si="83"/>
        <v>0</v>
      </c>
      <c r="AV121" s="142">
        <f t="shared" si="83"/>
        <v>0</v>
      </c>
      <c r="AW121" s="142">
        <f t="shared" si="83"/>
        <v>0</v>
      </c>
      <c r="AX121" s="142">
        <f t="shared" si="83"/>
        <v>0</v>
      </c>
      <c r="AY121" s="142">
        <f t="shared" si="83"/>
        <v>0</v>
      </c>
      <c r="AZ121" s="142">
        <f t="shared" si="83"/>
        <v>0</v>
      </c>
      <c r="BA121" s="142">
        <f t="shared" si="83"/>
        <v>0</v>
      </c>
      <c r="BB121" s="142">
        <f t="shared" si="83"/>
        <v>0</v>
      </c>
      <c r="BC121" s="142">
        <f t="shared" si="83"/>
        <v>0</v>
      </c>
      <c r="BD121" s="142">
        <f t="shared" si="83"/>
        <v>0</v>
      </c>
      <c r="BE121" s="142">
        <f t="shared" si="83"/>
        <v>0</v>
      </c>
      <c r="BF121" s="142">
        <f t="shared" si="83"/>
        <v>0</v>
      </c>
      <c r="BG121" s="142">
        <f t="shared" si="83"/>
        <v>0</v>
      </c>
      <c r="BH121" s="142">
        <f t="shared" si="83"/>
        <v>0</v>
      </c>
      <c r="BI121" s="142">
        <f t="shared" si="83"/>
        <v>0</v>
      </c>
      <c r="BJ121" s="142">
        <f t="shared" si="83"/>
        <v>0</v>
      </c>
      <c r="BK121" s="142">
        <f t="shared" si="83"/>
        <v>0</v>
      </c>
      <c r="BL121" s="142">
        <f t="shared" si="83"/>
        <v>0</v>
      </c>
      <c r="BM121" s="142">
        <f t="shared" si="83"/>
        <v>0</v>
      </c>
      <c r="BN121" s="142">
        <f t="shared" si="83"/>
        <v>0</v>
      </c>
      <c r="BO121" s="142">
        <f t="shared" si="83"/>
        <v>0</v>
      </c>
      <c r="BP121" s="142">
        <f t="shared" si="83"/>
        <v>0</v>
      </c>
      <c r="BQ121" s="142">
        <f t="shared" si="83"/>
        <v>0</v>
      </c>
      <c r="BR121" s="142">
        <f t="shared" si="83"/>
        <v>0</v>
      </c>
      <c r="BS121" s="142">
        <f t="shared" si="83"/>
        <v>0</v>
      </c>
      <c r="BT121" s="142">
        <f t="shared" si="83"/>
        <v>0</v>
      </c>
      <c r="BU121" s="142">
        <f t="shared" si="83"/>
        <v>0</v>
      </c>
      <c r="BV121" s="142">
        <f t="shared" si="83"/>
        <v>0</v>
      </c>
    </row>
    <row r="122" spans="2:74" x14ac:dyDescent="0.25">
      <c r="B122" s="138">
        <v>36678</v>
      </c>
      <c r="C122" s="138">
        <v>36800</v>
      </c>
      <c r="E122" s="139">
        <v>0.315</v>
      </c>
      <c r="F122" s="88" t="s">
        <v>221</v>
      </c>
      <c r="G122" s="88" t="s">
        <v>222</v>
      </c>
      <c r="H122" s="90">
        <f t="shared" si="82"/>
        <v>0</v>
      </c>
      <c r="I122" s="88">
        <f t="shared" si="84"/>
        <v>0.315</v>
      </c>
      <c r="K122" s="88" t="str">
        <f t="shared" si="85"/>
        <v>west</v>
      </c>
      <c r="L122" s="142">
        <f t="shared" si="76"/>
        <v>0</v>
      </c>
      <c r="M122" s="142">
        <f t="shared" si="76"/>
        <v>0</v>
      </c>
      <c r="N122" s="142">
        <f t="shared" si="76"/>
        <v>0</v>
      </c>
      <c r="O122" s="142">
        <f t="shared" si="76"/>
        <v>0</v>
      </c>
      <c r="P122" s="142">
        <f t="shared" si="76"/>
        <v>0</v>
      </c>
      <c r="Q122" s="142">
        <f t="shared" si="76"/>
        <v>0</v>
      </c>
      <c r="R122" s="142">
        <f t="shared" si="76"/>
        <v>0</v>
      </c>
      <c r="S122" s="142">
        <f t="shared" si="76"/>
        <v>0</v>
      </c>
      <c r="T122" s="142">
        <f t="shared" si="76"/>
        <v>0</v>
      </c>
      <c r="U122" s="142">
        <f t="shared" si="76"/>
        <v>0</v>
      </c>
      <c r="V122" s="142">
        <f t="shared" si="76"/>
        <v>0</v>
      </c>
      <c r="W122" s="142">
        <f t="shared" si="76"/>
        <v>0</v>
      </c>
      <c r="X122" s="142">
        <f t="shared" si="74"/>
        <v>0</v>
      </c>
      <c r="Y122" s="142">
        <f t="shared" si="74"/>
        <v>0</v>
      </c>
      <c r="Z122" s="142">
        <f t="shared" si="74"/>
        <v>0</v>
      </c>
      <c r="AA122" s="142">
        <f t="shared" si="74"/>
        <v>0</v>
      </c>
      <c r="AB122" s="142">
        <f t="shared" si="74"/>
        <v>0</v>
      </c>
      <c r="AC122" s="142">
        <f t="shared" si="74"/>
        <v>0</v>
      </c>
      <c r="AD122" s="142">
        <f t="shared" si="74"/>
        <v>0</v>
      </c>
      <c r="AE122" s="142">
        <f t="shared" si="74"/>
        <v>0</v>
      </c>
      <c r="AF122" s="142">
        <f t="shared" si="74"/>
        <v>0</v>
      </c>
      <c r="AG122" s="142">
        <f t="shared" si="74"/>
        <v>0</v>
      </c>
      <c r="AH122" s="142">
        <f t="shared" si="74"/>
        <v>0</v>
      </c>
      <c r="AI122" s="142">
        <f t="shared" si="74"/>
        <v>0</v>
      </c>
      <c r="AJ122" s="142">
        <f t="shared" si="74"/>
        <v>0</v>
      </c>
      <c r="AK122" s="142">
        <f t="shared" si="74"/>
        <v>0</v>
      </c>
      <c r="AL122" s="142">
        <f t="shared" si="74"/>
        <v>0</v>
      </c>
      <c r="AM122" s="142">
        <f t="shared" si="83"/>
        <v>0</v>
      </c>
      <c r="AN122" s="142">
        <f t="shared" si="83"/>
        <v>0</v>
      </c>
      <c r="AO122" s="142">
        <f t="shared" si="83"/>
        <v>0</v>
      </c>
      <c r="AP122" s="142">
        <f t="shared" si="83"/>
        <v>0</v>
      </c>
      <c r="AQ122" s="142">
        <f t="shared" si="83"/>
        <v>0</v>
      </c>
      <c r="AR122" s="142">
        <f t="shared" si="83"/>
        <v>0</v>
      </c>
      <c r="AS122" s="142">
        <f t="shared" si="83"/>
        <v>0</v>
      </c>
      <c r="AT122" s="142">
        <f t="shared" si="83"/>
        <v>0</v>
      </c>
      <c r="AU122" s="142">
        <f t="shared" si="83"/>
        <v>0</v>
      </c>
      <c r="AV122" s="142">
        <f t="shared" si="83"/>
        <v>0</v>
      </c>
      <c r="AW122" s="142">
        <f t="shared" si="83"/>
        <v>0</v>
      </c>
      <c r="AX122" s="142">
        <f t="shared" si="83"/>
        <v>0</v>
      </c>
      <c r="AY122" s="142">
        <f t="shared" si="83"/>
        <v>0</v>
      </c>
      <c r="AZ122" s="142">
        <f t="shared" si="83"/>
        <v>0</v>
      </c>
      <c r="BA122" s="142">
        <f t="shared" si="83"/>
        <v>0</v>
      </c>
      <c r="BB122" s="142">
        <f t="shared" si="83"/>
        <v>0</v>
      </c>
      <c r="BC122" s="142">
        <f t="shared" si="83"/>
        <v>0</v>
      </c>
      <c r="BD122" s="142">
        <f t="shared" si="83"/>
        <v>0</v>
      </c>
      <c r="BE122" s="142">
        <f t="shared" si="83"/>
        <v>0</v>
      </c>
      <c r="BF122" s="142">
        <f t="shared" si="83"/>
        <v>0</v>
      </c>
      <c r="BG122" s="142">
        <f t="shared" si="83"/>
        <v>0</v>
      </c>
      <c r="BH122" s="142">
        <f t="shared" si="83"/>
        <v>0</v>
      </c>
      <c r="BI122" s="142">
        <f t="shared" si="83"/>
        <v>0</v>
      </c>
      <c r="BJ122" s="142">
        <f t="shared" si="83"/>
        <v>0</v>
      </c>
      <c r="BK122" s="142">
        <f t="shared" si="83"/>
        <v>0</v>
      </c>
      <c r="BL122" s="142">
        <f t="shared" si="83"/>
        <v>0</v>
      </c>
      <c r="BM122" s="142">
        <f t="shared" si="83"/>
        <v>0</v>
      </c>
      <c r="BN122" s="142">
        <f t="shared" si="83"/>
        <v>0</v>
      </c>
      <c r="BO122" s="142">
        <f t="shared" si="83"/>
        <v>0</v>
      </c>
      <c r="BP122" s="142">
        <f t="shared" si="83"/>
        <v>0</v>
      </c>
      <c r="BQ122" s="142">
        <f t="shared" si="83"/>
        <v>0</v>
      </c>
      <c r="BR122" s="142">
        <f t="shared" si="83"/>
        <v>0</v>
      </c>
      <c r="BS122" s="142">
        <f t="shared" si="83"/>
        <v>0</v>
      </c>
      <c r="BT122" s="142">
        <f t="shared" si="83"/>
        <v>0</v>
      </c>
      <c r="BU122" s="142">
        <f t="shared" si="83"/>
        <v>0</v>
      </c>
      <c r="BV122" s="142">
        <f t="shared" si="83"/>
        <v>0</v>
      </c>
    </row>
    <row r="123" spans="2:74" x14ac:dyDescent="0.25">
      <c r="B123" s="138">
        <v>36678</v>
      </c>
      <c r="C123" s="138">
        <v>36800</v>
      </c>
      <c r="E123" s="139">
        <v>0.255</v>
      </c>
      <c r="F123" s="88" t="s">
        <v>221</v>
      </c>
      <c r="G123" s="88" t="s">
        <v>222</v>
      </c>
      <c r="H123" s="90">
        <f t="shared" si="82"/>
        <v>0</v>
      </c>
      <c r="I123" s="88">
        <f t="shared" si="84"/>
        <v>0.315</v>
      </c>
      <c r="K123" s="88" t="str">
        <f t="shared" si="85"/>
        <v>west</v>
      </c>
      <c r="L123" s="142">
        <f t="shared" si="76"/>
        <v>0</v>
      </c>
      <c r="M123" s="142">
        <f t="shared" si="76"/>
        <v>0</v>
      </c>
      <c r="N123" s="142">
        <f t="shared" si="76"/>
        <v>0</v>
      </c>
      <c r="O123" s="142">
        <f t="shared" si="76"/>
        <v>0</v>
      </c>
      <c r="P123" s="142">
        <f t="shared" si="76"/>
        <v>0</v>
      </c>
      <c r="Q123" s="142">
        <f t="shared" si="76"/>
        <v>0</v>
      </c>
      <c r="R123" s="142">
        <f t="shared" si="76"/>
        <v>0</v>
      </c>
      <c r="S123" s="142">
        <f t="shared" si="76"/>
        <v>0</v>
      </c>
      <c r="T123" s="142">
        <f t="shared" si="76"/>
        <v>0</v>
      </c>
      <c r="U123" s="142">
        <f t="shared" si="76"/>
        <v>0</v>
      </c>
      <c r="V123" s="142">
        <f t="shared" si="76"/>
        <v>0</v>
      </c>
      <c r="W123" s="142">
        <f t="shared" si="76"/>
        <v>0</v>
      </c>
      <c r="X123" s="142">
        <f t="shared" si="74"/>
        <v>0</v>
      </c>
      <c r="Y123" s="142">
        <f t="shared" si="74"/>
        <v>0</v>
      </c>
      <c r="Z123" s="142">
        <f t="shared" si="74"/>
        <v>0</v>
      </c>
      <c r="AA123" s="142">
        <f t="shared" si="74"/>
        <v>0</v>
      </c>
      <c r="AB123" s="142">
        <f t="shared" si="74"/>
        <v>0</v>
      </c>
      <c r="AC123" s="142">
        <f t="shared" si="74"/>
        <v>0</v>
      </c>
      <c r="AD123" s="142">
        <f t="shared" si="74"/>
        <v>0</v>
      </c>
      <c r="AE123" s="142">
        <f t="shared" si="74"/>
        <v>0</v>
      </c>
      <c r="AF123" s="142">
        <f t="shared" si="74"/>
        <v>0</v>
      </c>
      <c r="AG123" s="142">
        <f t="shared" si="74"/>
        <v>0</v>
      </c>
      <c r="AH123" s="142">
        <f t="shared" si="74"/>
        <v>0</v>
      </c>
      <c r="AI123" s="142">
        <f t="shared" si="74"/>
        <v>0</v>
      </c>
      <c r="AJ123" s="142">
        <f t="shared" si="74"/>
        <v>0</v>
      </c>
      <c r="AK123" s="142">
        <f t="shared" si="74"/>
        <v>0</v>
      </c>
      <c r="AL123" s="142">
        <f t="shared" si="74"/>
        <v>0</v>
      </c>
      <c r="AM123" s="142">
        <f t="shared" si="83"/>
        <v>0</v>
      </c>
      <c r="AN123" s="142">
        <f t="shared" si="83"/>
        <v>0</v>
      </c>
      <c r="AO123" s="142">
        <f t="shared" si="83"/>
        <v>0</v>
      </c>
      <c r="AP123" s="142">
        <f t="shared" ref="AM123:BV127" si="86">IF($B123&lt;=AP$2,IF($C123&gt;=AP$2,$D123,0),0)</f>
        <v>0</v>
      </c>
      <c r="AQ123" s="142">
        <f t="shared" si="86"/>
        <v>0</v>
      </c>
      <c r="AR123" s="142">
        <f t="shared" si="86"/>
        <v>0</v>
      </c>
      <c r="AS123" s="142">
        <f t="shared" si="86"/>
        <v>0</v>
      </c>
      <c r="AT123" s="142">
        <f t="shared" si="86"/>
        <v>0</v>
      </c>
      <c r="AU123" s="142">
        <f t="shared" si="86"/>
        <v>0</v>
      </c>
      <c r="AV123" s="142">
        <f t="shared" si="86"/>
        <v>0</v>
      </c>
      <c r="AW123" s="142">
        <f t="shared" si="86"/>
        <v>0</v>
      </c>
      <c r="AX123" s="142">
        <f t="shared" si="86"/>
        <v>0</v>
      </c>
      <c r="AY123" s="142">
        <f t="shared" si="86"/>
        <v>0</v>
      </c>
      <c r="AZ123" s="142">
        <f t="shared" si="86"/>
        <v>0</v>
      </c>
      <c r="BA123" s="142">
        <f t="shared" si="86"/>
        <v>0</v>
      </c>
      <c r="BB123" s="142">
        <f t="shared" si="86"/>
        <v>0</v>
      </c>
      <c r="BC123" s="142">
        <f t="shared" si="86"/>
        <v>0</v>
      </c>
      <c r="BD123" s="142">
        <f t="shared" si="86"/>
        <v>0</v>
      </c>
      <c r="BE123" s="142">
        <f t="shared" si="86"/>
        <v>0</v>
      </c>
      <c r="BF123" s="142">
        <f t="shared" si="86"/>
        <v>0</v>
      </c>
      <c r="BG123" s="142">
        <f t="shared" si="86"/>
        <v>0</v>
      </c>
      <c r="BH123" s="142">
        <f t="shared" si="86"/>
        <v>0</v>
      </c>
      <c r="BI123" s="142">
        <f t="shared" si="86"/>
        <v>0</v>
      </c>
      <c r="BJ123" s="142">
        <f t="shared" si="86"/>
        <v>0</v>
      </c>
      <c r="BK123" s="142">
        <f t="shared" si="86"/>
        <v>0</v>
      </c>
      <c r="BL123" s="142">
        <f t="shared" si="86"/>
        <v>0</v>
      </c>
      <c r="BM123" s="142">
        <f t="shared" si="86"/>
        <v>0</v>
      </c>
      <c r="BN123" s="142">
        <f t="shared" si="86"/>
        <v>0</v>
      </c>
      <c r="BO123" s="142">
        <f t="shared" si="86"/>
        <v>0</v>
      </c>
      <c r="BP123" s="142">
        <f t="shared" si="86"/>
        <v>0</v>
      </c>
      <c r="BQ123" s="142">
        <f t="shared" si="86"/>
        <v>0</v>
      </c>
      <c r="BR123" s="142">
        <f t="shared" si="86"/>
        <v>0</v>
      </c>
      <c r="BS123" s="142">
        <f t="shared" si="86"/>
        <v>0</v>
      </c>
      <c r="BT123" s="142">
        <f t="shared" si="86"/>
        <v>0</v>
      </c>
      <c r="BU123" s="142">
        <f t="shared" si="86"/>
        <v>0</v>
      </c>
      <c r="BV123" s="142">
        <f t="shared" si="86"/>
        <v>0</v>
      </c>
    </row>
    <row r="124" spans="2:74" x14ac:dyDescent="0.25">
      <c r="B124" s="138">
        <v>36678</v>
      </c>
      <c r="C124" s="138">
        <v>36800</v>
      </c>
      <c r="E124" s="139">
        <v>0.28499999999999998</v>
      </c>
      <c r="F124" s="88" t="s">
        <v>221</v>
      </c>
      <c r="G124" s="88" t="s">
        <v>222</v>
      </c>
      <c r="H124" s="90">
        <f t="shared" si="82"/>
        <v>0</v>
      </c>
      <c r="I124" s="88">
        <f t="shared" si="84"/>
        <v>0.315</v>
      </c>
      <c r="K124" s="88" t="str">
        <f t="shared" si="85"/>
        <v>west</v>
      </c>
      <c r="L124" s="142">
        <f t="shared" si="76"/>
        <v>0</v>
      </c>
      <c r="M124" s="142">
        <f t="shared" si="76"/>
        <v>0</v>
      </c>
      <c r="N124" s="142">
        <f t="shared" si="76"/>
        <v>0</v>
      </c>
      <c r="O124" s="142">
        <f t="shared" si="76"/>
        <v>0</v>
      </c>
      <c r="P124" s="142">
        <f t="shared" si="76"/>
        <v>0</v>
      </c>
      <c r="Q124" s="142">
        <f t="shared" si="76"/>
        <v>0</v>
      </c>
      <c r="R124" s="142">
        <f t="shared" si="76"/>
        <v>0</v>
      </c>
      <c r="S124" s="142">
        <f t="shared" si="76"/>
        <v>0</v>
      </c>
      <c r="T124" s="142">
        <f t="shared" si="76"/>
        <v>0</v>
      </c>
      <c r="U124" s="142">
        <f t="shared" si="76"/>
        <v>0</v>
      </c>
      <c r="V124" s="142">
        <f t="shared" si="76"/>
        <v>0</v>
      </c>
      <c r="W124" s="142">
        <f t="shared" si="76"/>
        <v>0</v>
      </c>
      <c r="X124" s="142">
        <f t="shared" si="74"/>
        <v>0</v>
      </c>
      <c r="Y124" s="142">
        <f t="shared" si="74"/>
        <v>0</v>
      </c>
      <c r="Z124" s="142">
        <f t="shared" si="74"/>
        <v>0</v>
      </c>
      <c r="AA124" s="142">
        <f t="shared" si="74"/>
        <v>0</v>
      </c>
      <c r="AB124" s="142">
        <f t="shared" si="74"/>
        <v>0</v>
      </c>
      <c r="AC124" s="142">
        <f t="shared" si="74"/>
        <v>0</v>
      </c>
      <c r="AD124" s="142">
        <f t="shared" si="74"/>
        <v>0</v>
      </c>
      <c r="AE124" s="142">
        <f t="shared" si="74"/>
        <v>0</v>
      </c>
      <c r="AF124" s="142">
        <f t="shared" si="74"/>
        <v>0</v>
      </c>
      <c r="AG124" s="142">
        <f t="shared" si="74"/>
        <v>0</v>
      </c>
      <c r="AH124" s="142">
        <f t="shared" si="74"/>
        <v>0</v>
      </c>
      <c r="AI124" s="142">
        <f t="shared" si="74"/>
        <v>0</v>
      </c>
      <c r="AJ124" s="142">
        <f t="shared" si="74"/>
        <v>0</v>
      </c>
      <c r="AK124" s="142">
        <f t="shared" si="74"/>
        <v>0</v>
      </c>
      <c r="AL124" s="142">
        <f t="shared" si="74"/>
        <v>0</v>
      </c>
      <c r="AM124" s="142">
        <f t="shared" si="86"/>
        <v>0</v>
      </c>
      <c r="AN124" s="142">
        <f t="shared" si="86"/>
        <v>0</v>
      </c>
      <c r="AO124" s="142">
        <f t="shared" si="86"/>
        <v>0</v>
      </c>
      <c r="AP124" s="142">
        <f t="shared" si="86"/>
        <v>0</v>
      </c>
      <c r="AQ124" s="142">
        <f t="shared" si="86"/>
        <v>0</v>
      </c>
      <c r="AR124" s="142">
        <f t="shared" si="86"/>
        <v>0</v>
      </c>
      <c r="AS124" s="142">
        <f t="shared" si="86"/>
        <v>0</v>
      </c>
      <c r="AT124" s="142">
        <f t="shared" si="86"/>
        <v>0</v>
      </c>
      <c r="AU124" s="142">
        <f t="shared" si="86"/>
        <v>0</v>
      </c>
      <c r="AV124" s="142">
        <f t="shared" si="86"/>
        <v>0</v>
      </c>
      <c r="AW124" s="142">
        <f t="shared" si="86"/>
        <v>0</v>
      </c>
      <c r="AX124" s="142">
        <f t="shared" si="86"/>
        <v>0</v>
      </c>
      <c r="AY124" s="142">
        <f t="shared" si="86"/>
        <v>0</v>
      </c>
      <c r="AZ124" s="142">
        <f t="shared" si="86"/>
        <v>0</v>
      </c>
      <c r="BA124" s="142">
        <f t="shared" si="86"/>
        <v>0</v>
      </c>
      <c r="BB124" s="142">
        <f t="shared" si="86"/>
        <v>0</v>
      </c>
      <c r="BC124" s="142">
        <f t="shared" si="86"/>
        <v>0</v>
      </c>
      <c r="BD124" s="142">
        <f t="shared" si="86"/>
        <v>0</v>
      </c>
      <c r="BE124" s="142">
        <f t="shared" si="86"/>
        <v>0</v>
      </c>
      <c r="BF124" s="142">
        <f t="shared" si="86"/>
        <v>0</v>
      </c>
      <c r="BG124" s="142">
        <f t="shared" si="86"/>
        <v>0</v>
      </c>
      <c r="BH124" s="142">
        <f t="shared" si="86"/>
        <v>0</v>
      </c>
      <c r="BI124" s="142">
        <f t="shared" si="86"/>
        <v>0</v>
      </c>
      <c r="BJ124" s="142">
        <f t="shared" si="86"/>
        <v>0</v>
      </c>
      <c r="BK124" s="142">
        <f t="shared" si="86"/>
        <v>0</v>
      </c>
      <c r="BL124" s="142">
        <f t="shared" si="86"/>
        <v>0</v>
      </c>
      <c r="BM124" s="142">
        <f t="shared" si="86"/>
        <v>0</v>
      </c>
      <c r="BN124" s="142">
        <f t="shared" si="86"/>
        <v>0</v>
      </c>
      <c r="BO124" s="142">
        <f t="shared" si="86"/>
        <v>0</v>
      </c>
      <c r="BP124" s="142">
        <f t="shared" si="86"/>
        <v>0</v>
      </c>
      <c r="BQ124" s="142">
        <f t="shared" si="86"/>
        <v>0</v>
      </c>
      <c r="BR124" s="142">
        <f t="shared" si="86"/>
        <v>0</v>
      </c>
      <c r="BS124" s="142">
        <f t="shared" si="86"/>
        <v>0</v>
      </c>
      <c r="BT124" s="142">
        <f t="shared" si="86"/>
        <v>0</v>
      </c>
      <c r="BU124" s="142">
        <f t="shared" si="86"/>
        <v>0</v>
      </c>
      <c r="BV124" s="142">
        <f t="shared" si="86"/>
        <v>0</v>
      </c>
    </row>
    <row r="125" spans="2:74" x14ac:dyDescent="0.25">
      <c r="B125" s="138">
        <v>36678</v>
      </c>
      <c r="C125" s="138">
        <v>36800</v>
      </c>
      <c r="E125" s="139">
        <v>0.27500000000000002</v>
      </c>
      <c r="F125" s="88" t="s">
        <v>221</v>
      </c>
      <c r="G125" s="88" t="s">
        <v>222</v>
      </c>
      <c r="H125" s="90">
        <f t="shared" si="82"/>
        <v>0</v>
      </c>
      <c r="I125" s="88">
        <f t="shared" si="84"/>
        <v>0.315</v>
      </c>
      <c r="K125" s="88" t="str">
        <f t="shared" si="85"/>
        <v>west</v>
      </c>
      <c r="L125" s="142">
        <f t="shared" si="76"/>
        <v>0</v>
      </c>
      <c r="M125" s="142">
        <f t="shared" si="76"/>
        <v>0</v>
      </c>
      <c r="N125" s="142">
        <f t="shared" si="76"/>
        <v>0</v>
      </c>
      <c r="O125" s="142">
        <f t="shared" si="76"/>
        <v>0</v>
      </c>
      <c r="P125" s="142">
        <f t="shared" si="76"/>
        <v>0</v>
      </c>
      <c r="Q125" s="142">
        <f t="shared" si="76"/>
        <v>0</v>
      </c>
      <c r="R125" s="142">
        <f t="shared" si="76"/>
        <v>0</v>
      </c>
      <c r="S125" s="142">
        <f t="shared" si="76"/>
        <v>0</v>
      </c>
      <c r="T125" s="142">
        <f t="shared" si="76"/>
        <v>0</v>
      </c>
      <c r="U125" s="142">
        <f t="shared" si="76"/>
        <v>0</v>
      </c>
      <c r="V125" s="142">
        <f t="shared" si="76"/>
        <v>0</v>
      </c>
      <c r="W125" s="142">
        <f t="shared" si="76"/>
        <v>0</v>
      </c>
      <c r="X125" s="142">
        <f t="shared" si="74"/>
        <v>0</v>
      </c>
      <c r="Y125" s="142">
        <f t="shared" si="74"/>
        <v>0</v>
      </c>
      <c r="Z125" s="142">
        <f t="shared" si="74"/>
        <v>0</v>
      </c>
      <c r="AA125" s="142">
        <f t="shared" si="74"/>
        <v>0</v>
      </c>
      <c r="AB125" s="142">
        <f t="shared" si="74"/>
        <v>0</v>
      </c>
      <c r="AC125" s="142">
        <f t="shared" si="74"/>
        <v>0</v>
      </c>
      <c r="AD125" s="142">
        <f t="shared" si="74"/>
        <v>0</v>
      </c>
      <c r="AE125" s="142">
        <f t="shared" si="74"/>
        <v>0</v>
      </c>
      <c r="AF125" s="142">
        <f t="shared" si="74"/>
        <v>0</v>
      </c>
      <c r="AG125" s="142">
        <f t="shared" si="74"/>
        <v>0</v>
      </c>
      <c r="AH125" s="142">
        <f t="shared" si="74"/>
        <v>0</v>
      </c>
      <c r="AI125" s="142">
        <f t="shared" si="74"/>
        <v>0</v>
      </c>
      <c r="AJ125" s="142">
        <f t="shared" si="74"/>
        <v>0</v>
      </c>
      <c r="AK125" s="142">
        <f t="shared" si="74"/>
        <v>0</v>
      </c>
      <c r="AL125" s="142">
        <f t="shared" si="74"/>
        <v>0</v>
      </c>
      <c r="AM125" s="142">
        <f t="shared" si="86"/>
        <v>0</v>
      </c>
      <c r="AN125" s="142">
        <f t="shared" si="86"/>
        <v>0</v>
      </c>
      <c r="AO125" s="142">
        <f t="shared" si="86"/>
        <v>0</v>
      </c>
      <c r="AP125" s="142">
        <f t="shared" si="86"/>
        <v>0</v>
      </c>
      <c r="AQ125" s="142">
        <f t="shared" si="86"/>
        <v>0</v>
      </c>
      <c r="AR125" s="142">
        <f t="shared" si="86"/>
        <v>0</v>
      </c>
      <c r="AS125" s="142">
        <f t="shared" si="86"/>
        <v>0</v>
      </c>
      <c r="AT125" s="142">
        <f t="shared" si="86"/>
        <v>0</v>
      </c>
      <c r="AU125" s="142">
        <f t="shared" si="86"/>
        <v>0</v>
      </c>
      <c r="AV125" s="142">
        <f t="shared" si="86"/>
        <v>0</v>
      </c>
      <c r="AW125" s="142">
        <f t="shared" si="86"/>
        <v>0</v>
      </c>
      <c r="AX125" s="142">
        <f t="shared" si="86"/>
        <v>0</v>
      </c>
      <c r="AY125" s="142">
        <f t="shared" si="86"/>
        <v>0</v>
      </c>
      <c r="AZ125" s="142">
        <f t="shared" si="86"/>
        <v>0</v>
      </c>
      <c r="BA125" s="142">
        <f t="shared" si="86"/>
        <v>0</v>
      </c>
      <c r="BB125" s="142">
        <f t="shared" si="86"/>
        <v>0</v>
      </c>
      <c r="BC125" s="142">
        <f t="shared" si="86"/>
        <v>0</v>
      </c>
      <c r="BD125" s="142">
        <f t="shared" si="86"/>
        <v>0</v>
      </c>
      <c r="BE125" s="142">
        <f t="shared" si="86"/>
        <v>0</v>
      </c>
      <c r="BF125" s="142">
        <f t="shared" si="86"/>
        <v>0</v>
      </c>
      <c r="BG125" s="142">
        <f t="shared" si="86"/>
        <v>0</v>
      </c>
      <c r="BH125" s="142">
        <f t="shared" si="86"/>
        <v>0</v>
      </c>
      <c r="BI125" s="142">
        <f t="shared" si="86"/>
        <v>0</v>
      </c>
      <c r="BJ125" s="142">
        <f t="shared" si="86"/>
        <v>0</v>
      </c>
      <c r="BK125" s="142">
        <f t="shared" si="86"/>
        <v>0</v>
      </c>
      <c r="BL125" s="142">
        <f t="shared" si="86"/>
        <v>0</v>
      </c>
      <c r="BM125" s="142">
        <f t="shared" si="86"/>
        <v>0</v>
      </c>
      <c r="BN125" s="142">
        <f t="shared" si="86"/>
        <v>0</v>
      </c>
      <c r="BO125" s="142">
        <f t="shared" si="86"/>
        <v>0</v>
      </c>
      <c r="BP125" s="142">
        <f t="shared" si="86"/>
        <v>0</v>
      </c>
      <c r="BQ125" s="142">
        <f t="shared" si="86"/>
        <v>0</v>
      </c>
      <c r="BR125" s="142">
        <f t="shared" si="86"/>
        <v>0</v>
      </c>
      <c r="BS125" s="142">
        <f t="shared" si="86"/>
        <v>0</v>
      </c>
      <c r="BT125" s="142">
        <f t="shared" si="86"/>
        <v>0</v>
      </c>
      <c r="BU125" s="142">
        <f t="shared" si="86"/>
        <v>0</v>
      </c>
      <c r="BV125" s="142">
        <f t="shared" si="86"/>
        <v>0</v>
      </c>
    </row>
    <row r="126" spans="2:74" x14ac:dyDescent="0.25">
      <c r="B126" s="138">
        <v>36678</v>
      </c>
      <c r="C126" s="138">
        <v>36800</v>
      </c>
      <c r="E126" s="139">
        <v>0.315</v>
      </c>
      <c r="F126" s="88" t="s">
        <v>221</v>
      </c>
      <c r="G126" s="88" t="s">
        <v>222</v>
      </c>
      <c r="H126" s="90">
        <f t="shared" si="82"/>
        <v>0</v>
      </c>
      <c r="I126" s="88">
        <f>I125</f>
        <v>0.315</v>
      </c>
      <c r="K126" s="88" t="str">
        <f t="shared" si="85"/>
        <v>west</v>
      </c>
      <c r="L126" s="142">
        <f t="shared" ref="L126:W127" si="87">IF($B126&lt;=L$2,IF($C126&gt;=L$2,$D126,0),0)</f>
        <v>0</v>
      </c>
      <c r="M126" s="142">
        <f t="shared" si="87"/>
        <v>0</v>
      </c>
      <c r="N126" s="142">
        <f t="shared" si="87"/>
        <v>0</v>
      </c>
      <c r="O126" s="142">
        <f t="shared" si="87"/>
        <v>0</v>
      </c>
      <c r="P126" s="142">
        <f t="shared" si="87"/>
        <v>0</v>
      </c>
      <c r="Q126" s="142">
        <f t="shared" si="87"/>
        <v>0</v>
      </c>
      <c r="R126" s="142">
        <f t="shared" si="87"/>
        <v>0</v>
      </c>
      <c r="S126" s="142">
        <f t="shared" si="87"/>
        <v>0</v>
      </c>
      <c r="T126" s="142">
        <f t="shared" si="87"/>
        <v>0</v>
      </c>
      <c r="U126" s="142">
        <f t="shared" si="87"/>
        <v>0</v>
      </c>
      <c r="V126" s="142">
        <f t="shared" si="87"/>
        <v>0</v>
      </c>
      <c r="W126" s="142">
        <f t="shared" si="87"/>
        <v>0</v>
      </c>
      <c r="X126" s="142">
        <f t="shared" si="74"/>
        <v>0</v>
      </c>
      <c r="Y126" s="142">
        <f t="shared" si="74"/>
        <v>0</v>
      </c>
      <c r="Z126" s="142">
        <f t="shared" si="74"/>
        <v>0</v>
      </c>
      <c r="AA126" s="142">
        <f t="shared" si="74"/>
        <v>0</v>
      </c>
      <c r="AB126" s="142">
        <f t="shared" si="74"/>
        <v>0</v>
      </c>
      <c r="AC126" s="142">
        <f t="shared" si="74"/>
        <v>0</v>
      </c>
      <c r="AD126" s="142">
        <f t="shared" si="74"/>
        <v>0</v>
      </c>
      <c r="AE126" s="142">
        <f t="shared" si="74"/>
        <v>0</v>
      </c>
      <c r="AF126" s="142">
        <f t="shared" si="74"/>
        <v>0</v>
      </c>
      <c r="AG126" s="142">
        <f t="shared" si="74"/>
        <v>0</v>
      </c>
      <c r="AH126" s="142">
        <f t="shared" si="74"/>
        <v>0</v>
      </c>
      <c r="AI126" s="142">
        <f t="shared" si="74"/>
        <v>0</v>
      </c>
      <c r="AJ126" s="142">
        <f t="shared" si="74"/>
        <v>0</v>
      </c>
      <c r="AK126" s="142">
        <f t="shared" si="74"/>
        <v>0</v>
      </c>
      <c r="AL126" s="142">
        <f t="shared" si="74"/>
        <v>0</v>
      </c>
      <c r="AM126" s="142">
        <f t="shared" si="86"/>
        <v>0</v>
      </c>
      <c r="AN126" s="142">
        <f t="shared" si="86"/>
        <v>0</v>
      </c>
      <c r="AO126" s="142">
        <f t="shared" si="86"/>
        <v>0</v>
      </c>
      <c r="AP126" s="142">
        <f t="shared" si="86"/>
        <v>0</v>
      </c>
      <c r="AQ126" s="142">
        <f t="shared" si="86"/>
        <v>0</v>
      </c>
      <c r="AR126" s="142">
        <f t="shared" si="86"/>
        <v>0</v>
      </c>
      <c r="AS126" s="142">
        <f t="shared" si="86"/>
        <v>0</v>
      </c>
      <c r="AT126" s="142">
        <f t="shared" si="86"/>
        <v>0</v>
      </c>
      <c r="AU126" s="142">
        <f t="shared" si="86"/>
        <v>0</v>
      </c>
      <c r="AV126" s="142">
        <f t="shared" si="86"/>
        <v>0</v>
      </c>
      <c r="AW126" s="142">
        <f t="shared" si="86"/>
        <v>0</v>
      </c>
      <c r="AX126" s="142">
        <f t="shared" si="86"/>
        <v>0</v>
      </c>
      <c r="AY126" s="142">
        <f t="shared" si="86"/>
        <v>0</v>
      </c>
      <c r="AZ126" s="142">
        <f t="shared" si="86"/>
        <v>0</v>
      </c>
      <c r="BA126" s="142">
        <f t="shared" si="86"/>
        <v>0</v>
      </c>
      <c r="BB126" s="142">
        <f t="shared" si="86"/>
        <v>0</v>
      </c>
      <c r="BC126" s="142">
        <f t="shared" si="86"/>
        <v>0</v>
      </c>
      <c r="BD126" s="142">
        <f t="shared" si="86"/>
        <v>0</v>
      </c>
      <c r="BE126" s="142">
        <f t="shared" si="86"/>
        <v>0</v>
      </c>
      <c r="BF126" s="142">
        <f t="shared" si="86"/>
        <v>0</v>
      </c>
      <c r="BG126" s="142">
        <f t="shared" si="86"/>
        <v>0</v>
      </c>
      <c r="BH126" s="142">
        <f t="shared" si="86"/>
        <v>0</v>
      </c>
      <c r="BI126" s="142">
        <f t="shared" si="86"/>
        <v>0</v>
      </c>
      <c r="BJ126" s="142">
        <f t="shared" si="86"/>
        <v>0</v>
      </c>
      <c r="BK126" s="142">
        <f t="shared" si="86"/>
        <v>0</v>
      </c>
      <c r="BL126" s="142">
        <f t="shared" si="86"/>
        <v>0</v>
      </c>
      <c r="BM126" s="142">
        <f t="shared" si="86"/>
        <v>0</v>
      </c>
      <c r="BN126" s="142">
        <f t="shared" si="86"/>
        <v>0</v>
      </c>
      <c r="BO126" s="142">
        <f t="shared" si="86"/>
        <v>0</v>
      </c>
      <c r="BP126" s="142">
        <f t="shared" si="86"/>
        <v>0</v>
      </c>
      <c r="BQ126" s="142">
        <f t="shared" si="86"/>
        <v>0</v>
      </c>
      <c r="BR126" s="142">
        <f t="shared" si="86"/>
        <v>0</v>
      </c>
      <c r="BS126" s="142">
        <f t="shared" si="86"/>
        <v>0</v>
      </c>
      <c r="BT126" s="142">
        <f t="shared" si="86"/>
        <v>0</v>
      </c>
      <c r="BU126" s="142">
        <f t="shared" si="86"/>
        <v>0</v>
      </c>
      <c r="BV126" s="142">
        <f t="shared" si="86"/>
        <v>0</v>
      </c>
    </row>
    <row r="127" spans="2:74" x14ac:dyDescent="0.25">
      <c r="B127" s="138">
        <v>36678</v>
      </c>
      <c r="C127" s="138">
        <v>36800</v>
      </c>
      <c r="E127" s="139">
        <v>0.34499999999999997</v>
      </c>
      <c r="F127" s="88" t="s">
        <v>221</v>
      </c>
      <c r="G127" s="88" t="s">
        <v>222</v>
      </c>
      <c r="H127" s="90">
        <f t="shared" si="82"/>
        <v>0</v>
      </c>
      <c r="I127" s="88">
        <f>I126</f>
        <v>0.315</v>
      </c>
      <c r="K127" s="88" t="str">
        <f t="shared" si="85"/>
        <v>west</v>
      </c>
      <c r="L127" s="142">
        <f t="shared" si="87"/>
        <v>0</v>
      </c>
      <c r="M127" s="142">
        <f t="shared" si="87"/>
        <v>0</v>
      </c>
      <c r="N127" s="142">
        <f t="shared" si="87"/>
        <v>0</v>
      </c>
      <c r="O127" s="142">
        <f t="shared" si="87"/>
        <v>0</v>
      </c>
      <c r="P127" s="142">
        <f t="shared" si="87"/>
        <v>0</v>
      </c>
      <c r="Q127" s="142">
        <f t="shared" si="87"/>
        <v>0</v>
      </c>
      <c r="R127" s="142">
        <f t="shared" si="87"/>
        <v>0</v>
      </c>
      <c r="S127" s="142">
        <f t="shared" si="87"/>
        <v>0</v>
      </c>
      <c r="T127" s="142">
        <f t="shared" si="87"/>
        <v>0</v>
      </c>
      <c r="U127" s="142">
        <f t="shared" si="87"/>
        <v>0</v>
      </c>
      <c r="V127" s="142">
        <f t="shared" si="87"/>
        <v>0</v>
      </c>
      <c r="W127" s="142">
        <f t="shared" si="87"/>
        <v>0</v>
      </c>
      <c r="X127" s="142">
        <f t="shared" si="74"/>
        <v>0</v>
      </c>
      <c r="Y127" s="142">
        <f t="shared" si="74"/>
        <v>0</v>
      </c>
      <c r="Z127" s="142">
        <f t="shared" si="74"/>
        <v>0</v>
      </c>
      <c r="AA127" s="142">
        <f t="shared" si="74"/>
        <v>0</v>
      </c>
      <c r="AB127" s="142">
        <f t="shared" si="74"/>
        <v>0</v>
      </c>
      <c r="AC127" s="142">
        <f t="shared" si="74"/>
        <v>0</v>
      </c>
      <c r="AD127" s="142">
        <f t="shared" si="74"/>
        <v>0</v>
      </c>
      <c r="AE127" s="142">
        <f t="shared" si="74"/>
        <v>0</v>
      </c>
      <c r="AF127" s="142">
        <f t="shared" si="74"/>
        <v>0</v>
      </c>
      <c r="AG127" s="142">
        <f t="shared" si="74"/>
        <v>0</v>
      </c>
      <c r="AH127" s="142">
        <f t="shared" si="74"/>
        <v>0</v>
      </c>
      <c r="AI127" s="142">
        <f t="shared" si="74"/>
        <v>0</v>
      </c>
      <c r="AJ127" s="142">
        <f t="shared" si="74"/>
        <v>0</v>
      </c>
      <c r="AK127" s="142">
        <f t="shared" si="74"/>
        <v>0</v>
      </c>
      <c r="AL127" s="142">
        <f t="shared" si="74"/>
        <v>0</v>
      </c>
      <c r="AM127" s="142">
        <f t="shared" si="86"/>
        <v>0</v>
      </c>
      <c r="AN127" s="142">
        <f t="shared" si="86"/>
        <v>0</v>
      </c>
      <c r="AO127" s="142">
        <f t="shared" si="86"/>
        <v>0</v>
      </c>
      <c r="AP127" s="142">
        <f t="shared" si="86"/>
        <v>0</v>
      </c>
      <c r="AQ127" s="142">
        <f t="shared" si="86"/>
        <v>0</v>
      </c>
      <c r="AR127" s="142">
        <f t="shared" si="86"/>
        <v>0</v>
      </c>
      <c r="AS127" s="142">
        <f t="shared" si="86"/>
        <v>0</v>
      </c>
      <c r="AT127" s="142">
        <f t="shared" si="86"/>
        <v>0</v>
      </c>
      <c r="AU127" s="142">
        <f t="shared" si="86"/>
        <v>0</v>
      </c>
      <c r="AV127" s="142">
        <f t="shared" si="86"/>
        <v>0</v>
      </c>
      <c r="AW127" s="142">
        <f t="shared" si="86"/>
        <v>0</v>
      </c>
      <c r="AX127" s="142">
        <f t="shared" si="86"/>
        <v>0</v>
      </c>
      <c r="AY127" s="142">
        <f t="shared" si="86"/>
        <v>0</v>
      </c>
      <c r="AZ127" s="142">
        <f t="shared" si="86"/>
        <v>0</v>
      </c>
      <c r="BA127" s="142">
        <f t="shared" si="86"/>
        <v>0</v>
      </c>
      <c r="BB127" s="142">
        <f t="shared" si="86"/>
        <v>0</v>
      </c>
      <c r="BC127" s="142">
        <f t="shared" si="86"/>
        <v>0</v>
      </c>
      <c r="BD127" s="142">
        <f t="shared" si="86"/>
        <v>0</v>
      </c>
      <c r="BE127" s="142">
        <f t="shared" si="86"/>
        <v>0</v>
      </c>
      <c r="BF127" s="142">
        <f t="shared" si="86"/>
        <v>0</v>
      </c>
      <c r="BG127" s="142">
        <f t="shared" si="86"/>
        <v>0</v>
      </c>
      <c r="BH127" s="142">
        <f t="shared" si="86"/>
        <v>0</v>
      </c>
      <c r="BI127" s="142">
        <f t="shared" si="86"/>
        <v>0</v>
      </c>
      <c r="BJ127" s="142">
        <f t="shared" si="86"/>
        <v>0</v>
      </c>
      <c r="BK127" s="142">
        <f t="shared" si="86"/>
        <v>0</v>
      </c>
      <c r="BL127" s="142">
        <f t="shared" si="86"/>
        <v>0</v>
      </c>
      <c r="BM127" s="142">
        <f t="shared" si="86"/>
        <v>0</v>
      </c>
      <c r="BN127" s="142">
        <f t="shared" si="86"/>
        <v>0</v>
      </c>
      <c r="BO127" s="142">
        <f t="shared" si="86"/>
        <v>0</v>
      </c>
      <c r="BP127" s="142">
        <f t="shared" si="86"/>
        <v>0</v>
      </c>
      <c r="BQ127" s="142">
        <f t="shared" si="86"/>
        <v>0</v>
      </c>
      <c r="BR127" s="142">
        <f t="shared" si="86"/>
        <v>0</v>
      </c>
      <c r="BS127" s="142">
        <f t="shared" si="86"/>
        <v>0</v>
      </c>
      <c r="BT127" s="142">
        <f t="shared" si="86"/>
        <v>0</v>
      </c>
      <c r="BU127" s="142">
        <f t="shared" si="86"/>
        <v>0</v>
      </c>
      <c r="BV127" s="142">
        <f t="shared" si="86"/>
        <v>0</v>
      </c>
    </row>
    <row r="128" spans="2:74" x14ac:dyDescent="0.25">
      <c r="H128" s="90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</row>
    <row r="129" spans="2:74" x14ac:dyDescent="0.25">
      <c r="B129" s="138">
        <v>36678</v>
      </c>
      <c r="C129" s="138">
        <v>36800</v>
      </c>
      <c r="E129" s="139">
        <v>0.39500000000000002</v>
      </c>
      <c r="F129" s="88" t="s">
        <v>227</v>
      </c>
      <c r="G129" s="88" t="s">
        <v>208</v>
      </c>
      <c r="H129" s="90">
        <f>((I129-E129)*SUM(L129:AV129)*10000)</f>
        <v>0</v>
      </c>
      <c r="I129" s="88">
        <v>0.28499999999999998</v>
      </c>
      <c r="K129" s="88" t="str">
        <f>IF(I129=1,0,G129)</f>
        <v>NY</v>
      </c>
      <c r="L129" s="142">
        <f t="shared" ref="L129:BV129" si="88">IF($B129&lt;=L$2,IF($C129&gt;=L$2,$D129,0),0)</f>
        <v>0</v>
      </c>
      <c r="M129" s="142">
        <f t="shared" si="88"/>
        <v>0</v>
      </c>
      <c r="N129" s="142">
        <f t="shared" si="88"/>
        <v>0</v>
      </c>
      <c r="O129" s="142">
        <f t="shared" si="88"/>
        <v>0</v>
      </c>
      <c r="P129" s="142">
        <f t="shared" si="88"/>
        <v>0</v>
      </c>
      <c r="Q129" s="142">
        <f t="shared" si="88"/>
        <v>0</v>
      </c>
      <c r="R129" s="142">
        <f t="shared" si="88"/>
        <v>0</v>
      </c>
      <c r="S129" s="142">
        <f t="shared" si="88"/>
        <v>0</v>
      </c>
      <c r="T129" s="142">
        <f t="shared" si="88"/>
        <v>0</v>
      </c>
      <c r="U129" s="142">
        <f t="shared" si="88"/>
        <v>0</v>
      </c>
      <c r="V129" s="142">
        <f t="shared" si="88"/>
        <v>0</v>
      </c>
      <c r="W129" s="142">
        <f t="shared" si="88"/>
        <v>0</v>
      </c>
      <c r="X129" s="142">
        <f t="shared" si="88"/>
        <v>0</v>
      </c>
      <c r="Y129" s="142">
        <f t="shared" si="88"/>
        <v>0</v>
      </c>
      <c r="Z129" s="142">
        <f t="shared" si="88"/>
        <v>0</v>
      </c>
      <c r="AA129" s="142">
        <f t="shared" si="88"/>
        <v>0</v>
      </c>
      <c r="AB129" s="142">
        <f t="shared" si="88"/>
        <v>0</v>
      </c>
      <c r="AC129" s="142">
        <f t="shared" si="88"/>
        <v>0</v>
      </c>
      <c r="AD129" s="142">
        <f t="shared" si="88"/>
        <v>0</v>
      </c>
      <c r="AE129" s="142">
        <f t="shared" si="88"/>
        <v>0</v>
      </c>
      <c r="AF129" s="142">
        <f t="shared" si="88"/>
        <v>0</v>
      </c>
      <c r="AG129" s="142">
        <f t="shared" si="88"/>
        <v>0</v>
      </c>
      <c r="AH129" s="142">
        <f t="shared" si="88"/>
        <v>0</v>
      </c>
      <c r="AI129" s="142">
        <f t="shared" si="88"/>
        <v>0</v>
      </c>
      <c r="AJ129" s="142">
        <f t="shared" si="88"/>
        <v>0</v>
      </c>
      <c r="AK129" s="142">
        <f t="shared" si="88"/>
        <v>0</v>
      </c>
      <c r="AL129" s="142">
        <f t="shared" si="88"/>
        <v>0</v>
      </c>
      <c r="AM129" s="142">
        <f t="shared" si="88"/>
        <v>0</v>
      </c>
      <c r="AN129" s="142">
        <f t="shared" si="88"/>
        <v>0</v>
      </c>
      <c r="AO129" s="142">
        <f t="shared" si="88"/>
        <v>0</v>
      </c>
      <c r="AP129" s="142">
        <f t="shared" si="88"/>
        <v>0</v>
      </c>
      <c r="AQ129" s="142">
        <f t="shared" si="88"/>
        <v>0</v>
      </c>
      <c r="AR129" s="142">
        <f t="shared" si="88"/>
        <v>0</v>
      </c>
      <c r="AS129" s="142">
        <f t="shared" si="88"/>
        <v>0</v>
      </c>
      <c r="AT129" s="142">
        <f t="shared" si="88"/>
        <v>0</v>
      </c>
      <c r="AU129" s="142">
        <f t="shared" si="88"/>
        <v>0</v>
      </c>
      <c r="AV129" s="142">
        <f t="shared" si="88"/>
        <v>0</v>
      </c>
      <c r="AW129" s="142">
        <f t="shared" si="88"/>
        <v>0</v>
      </c>
      <c r="AX129" s="142">
        <f t="shared" si="88"/>
        <v>0</v>
      </c>
      <c r="AY129" s="142">
        <f t="shared" si="88"/>
        <v>0</v>
      </c>
      <c r="AZ129" s="142">
        <f t="shared" si="88"/>
        <v>0</v>
      </c>
      <c r="BA129" s="142">
        <f t="shared" si="88"/>
        <v>0</v>
      </c>
      <c r="BB129" s="142">
        <f t="shared" si="88"/>
        <v>0</v>
      </c>
      <c r="BC129" s="142">
        <f t="shared" si="88"/>
        <v>0</v>
      </c>
      <c r="BD129" s="142">
        <f t="shared" si="88"/>
        <v>0</v>
      </c>
      <c r="BE129" s="142">
        <f t="shared" si="88"/>
        <v>0</v>
      </c>
      <c r="BF129" s="142">
        <f t="shared" si="88"/>
        <v>0</v>
      </c>
      <c r="BG129" s="142">
        <f t="shared" si="88"/>
        <v>0</v>
      </c>
      <c r="BH129" s="142">
        <f t="shared" si="88"/>
        <v>0</v>
      </c>
      <c r="BI129" s="142">
        <f t="shared" si="88"/>
        <v>0</v>
      </c>
      <c r="BJ129" s="142">
        <f t="shared" si="88"/>
        <v>0</v>
      </c>
      <c r="BK129" s="142">
        <f t="shared" si="88"/>
        <v>0</v>
      </c>
      <c r="BL129" s="142">
        <f t="shared" si="88"/>
        <v>0</v>
      </c>
      <c r="BM129" s="142">
        <f t="shared" si="88"/>
        <v>0</v>
      </c>
      <c r="BN129" s="142">
        <f t="shared" si="88"/>
        <v>0</v>
      </c>
      <c r="BO129" s="142">
        <f t="shared" si="88"/>
        <v>0</v>
      </c>
      <c r="BP129" s="142">
        <f t="shared" si="88"/>
        <v>0</v>
      </c>
      <c r="BQ129" s="142">
        <f t="shared" si="88"/>
        <v>0</v>
      </c>
      <c r="BR129" s="142">
        <f t="shared" si="88"/>
        <v>0</v>
      </c>
      <c r="BS129" s="142">
        <f t="shared" si="88"/>
        <v>0</v>
      </c>
      <c r="BT129" s="142">
        <f t="shared" si="88"/>
        <v>0</v>
      </c>
      <c r="BU129" s="142">
        <f t="shared" si="88"/>
        <v>0</v>
      </c>
      <c r="BV129" s="142">
        <f t="shared" si="88"/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FZ412"/>
  <sheetViews>
    <sheetView workbookViewId="0">
      <selection activeCell="A15" sqref="A15"/>
    </sheetView>
  </sheetViews>
  <sheetFormatPr defaultRowHeight="13.2" x14ac:dyDescent="0.25"/>
  <cols>
    <col min="2" max="2" width="9.109375" style="229" customWidth="1"/>
    <col min="3" max="11" width="17.33203125" style="229" customWidth="1"/>
    <col min="12" max="12" width="16" style="229" customWidth="1"/>
    <col min="13" max="13" width="18" style="229" customWidth="1"/>
    <col min="14" max="14" width="11.44140625" style="229" customWidth="1"/>
    <col min="15" max="15" width="12.5546875" style="229" customWidth="1"/>
    <col min="16" max="16" width="11" style="229" customWidth="1"/>
    <col min="17" max="17" width="12.88671875" style="229" customWidth="1"/>
    <col min="18" max="18" width="15.44140625" style="229" customWidth="1"/>
    <col min="19" max="19" width="18.44140625" style="229" customWidth="1"/>
    <col min="20" max="20" width="12.88671875" style="229" customWidth="1"/>
    <col min="21" max="21" width="16.5546875" style="229" customWidth="1"/>
    <col min="22" max="22" width="13.109375" style="229" customWidth="1"/>
    <col min="23" max="23" width="12" style="229" customWidth="1"/>
    <col min="24" max="24" width="12.5546875" style="229" customWidth="1"/>
    <col min="25" max="25" width="13.88671875" style="229" customWidth="1"/>
    <col min="26" max="27" width="12" style="229" customWidth="1"/>
    <col min="28" max="28" width="17.6640625" style="229" customWidth="1"/>
    <col min="29" max="29" width="14.5546875" style="229" customWidth="1"/>
    <col min="30" max="33" width="9.109375" style="229" customWidth="1"/>
    <col min="34" max="34" width="12.33203125" style="229" customWidth="1"/>
    <col min="35" max="35" width="10.88671875" style="229" customWidth="1"/>
    <col min="36" max="36" width="10.5546875" style="229" customWidth="1"/>
    <col min="37" max="37" width="9.109375" style="229" customWidth="1"/>
    <col min="38" max="38" width="13.33203125" style="229" customWidth="1"/>
    <col min="39" max="40" width="13.88671875" style="229" customWidth="1"/>
    <col min="41" max="41" width="14.5546875" style="229" customWidth="1"/>
    <col min="42" max="42" width="12.88671875" style="229" customWidth="1"/>
    <col min="43" max="45" width="14.5546875" style="229" customWidth="1"/>
    <col min="46" max="46" width="16.33203125" style="229" customWidth="1"/>
    <col min="47" max="47" width="17.109375" style="229" customWidth="1"/>
    <col min="48" max="48" width="10.88671875" style="229" customWidth="1"/>
    <col min="49" max="49" width="17.88671875" style="229" customWidth="1"/>
    <col min="50" max="50" width="18.6640625" style="229" customWidth="1"/>
    <col min="51" max="53" width="11" style="229" customWidth="1"/>
    <col min="54" max="54" width="17.88671875" style="229" customWidth="1"/>
    <col min="55" max="55" width="18.6640625" style="229" customWidth="1"/>
    <col min="56" max="56" width="11" style="229" customWidth="1"/>
    <col min="57" max="57" width="12.109375" style="229" customWidth="1"/>
    <col min="58" max="58" width="9.109375" style="229" customWidth="1"/>
    <col min="59" max="59" width="12.109375" style="229" customWidth="1"/>
    <col min="60" max="62" width="9.109375" style="229" customWidth="1"/>
  </cols>
  <sheetData>
    <row r="1" spans="1:63" ht="13.8" thickBot="1" x14ac:dyDescent="0.3">
      <c r="A1" s="206">
        <v>36769</v>
      </c>
      <c r="B1" s="83" t="s">
        <v>260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3" x14ac:dyDescent="0.25">
      <c r="A2" s="207"/>
      <c r="B2" s="83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 spans="1:63" x14ac:dyDescent="0.25">
      <c r="A3" s="207"/>
      <c r="B3" s="83" t="s">
        <v>288</v>
      </c>
      <c r="C3" s="90">
        <v>0</v>
      </c>
      <c r="D3" s="90">
        <v>0</v>
      </c>
      <c r="E3" s="90">
        <v>0</v>
      </c>
      <c r="F3" s="90">
        <v>0</v>
      </c>
      <c r="G3" s="90">
        <v>0</v>
      </c>
      <c r="H3" s="90">
        <v>0</v>
      </c>
      <c r="I3" s="90">
        <v>0</v>
      </c>
      <c r="J3" s="90">
        <v>0</v>
      </c>
      <c r="K3" s="90">
        <v>0</v>
      </c>
      <c r="L3" s="90">
        <v>0</v>
      </c>
      <c r="M3" s="90">
        <v>0</v>
      </c>
      <c r="N3" s="90">
        <v>0</v>
      </c>
      <c r="O3" s="90">
        <v>0</v>
      </c>
      <c r="P3" s="90">
        <v>0</v>
      </c>
      <c r="Q3" s="90">
        <v>0</v>
      </c>
      <c r="R3" s="90">
        <v>0</v>
      </c>
      <c r="S3" s="90">
        <v>0</v>
      </c>
      <c r="T3" s="90">
        <v>0</v>
      </c>
      <c r="U3" s="90">
        <v>0</v>
      </c>
      <c r="V3" s="90">
        <v>0</v>
      </c>
      <c r="W3" s="90">
        <v>0</v>
      </c>
      <c r="X3" s="90">
        <v>0</v>
      </c>
      <c r="Y3" s="90">
        <v>0</v>
      </c>
      <c r="Z3" s="90">
        <v>0</v>
      </c>
      <c r="AA3" s="90"/>
      <c r="AB3" s="90">
        <v>0</v>
      </c>
      <c r="AC3" s="90">
        <v>0</v>
      </c>
      <c r="AD3" s="90">
        <v>0</v>
      </c>
      <c r="AE3" s="90">
        <v>0</v>
      </c>
      <c r="AF3" s="90">
        <v>0</v>
      </c>
      <c r="AG3" s="90">
        <v>0</v>
      </c>
      <c r="AH3" s="90">
        <v>0</v>
      </c>
      <c r="AI3" s="90">
        <v>0</v>
      </c>
      <c r="AJ3" s="90">
        <v>0</v>
      </c>
      <c r="AK3" s="90">
        <v>0</v>
      </c>
      <c r="AL3" s="90">
        <v>0</v>
      </c>
      <c r="AM3" s="90">
        <v>0</v>
      </c>
      <c r="AN3" s="90"/>
      <c r="AO3" s="90">
        <v>0</v>
      </c>
      <c r="AP3" s="90">
        <v>0</v>
      </c>
      <c r="AQ3" s="90">
        <v>0</v>
      </c>
      <c r="AR3" s="90">
        <v>0</v>
      </c>
      <c r="AS3" s="90">
        <v>0</v>
      </c>
      <c r="AT3" s="90">
        <v>0</v>
      </c>
      <c r="AU3" s="90">
        <v>0</v>
      </c>
      <c r="AV3" s="90">
        <v>0</v>
      </c>
      <c r="AW3" s="90">
        <v>0</v>
      </c>
      <c r="AX3" s="90">
        <v>0</v>
      </c>
      <c r="AY3" s="90">
        <v>0</v>
      </c>
      <c r="AZ3" s="90">
        <v>0</v>
      </c>
      <c r="BA3" s="90">
        <v>0</v>
      </c>
      <c r="BB3" s="90">
        <v>0</v>
      </c>
      <c r="BC3" s="90">
        <v>0</v>
      </c>
      <c r="BD3" s="90">
        <v>0</v>
      </c>
      <c r="BE3" s="90">
        <v>0</v>
      </c>
      <c r="BF3" s="90">
        <v>0</v>
      </c>
      <c r="BG3" s="90">
        <v>0</v>
      </c>
      <c r="BH3" s="90">
        <v>0</v>
      </c>
      <c r="BI3" s="90">
        <v>0</v>
      </c>
      <c r="BJ3" s="90">
        <v>0</v>
      </c>
      <c r="BK3" s="90">
        <v>0</v>
      </c>
    </row>
    <row r="4" spans="1:63" x14ac:dyDescent="0.25">
      <c r="A4" s="207"/>
      <c r="B4" s="83" t="s">
        <v>289</v>
      </c>
      <c r="C4" s="90">
        <v>158.70360824912132</v>
      </c>
      <c r="D4" s="90">
        <v>146.59751441279053</v>
      </c>
      <c r="E4" s="90">
        <v>326.45019941097706</v>
      </c>
      <c r="F4" s="90">
        <v>74.734586879999995</v>
      </c>
      <c r="G4" s="90">
        <v>-121.26795034632215</v>
      </c>
      <c r="H4" s="90">
        <v>585.21795860656675</v>
      </c>
      <c r="I4" s="90">
        <v>0</v>
      </c>
      <c r="J4" s="90">
        <v>0</v>
      </c>
      <c r="K4" s="90">
        <v>-20.679282990000001</v>
      </c>
      <c r="L4" s="90">
        <v>-3.3907019200000001</v>
      </c>
      <c r="M4" s="90">
        <v>0</v>
      </c>
      <c r="N4" s="90">
        <v>4.8396888899999997</v>
      </c>
      <c r="O4" s="90">
        <v>14.410206090000001</v>
      </c>
      <c r="P4" s="90">
        <v>193.16732671912132</v>
      </c>
      <c r="Q4" s="90">
        <v>0</v>
      </c>
      <c r="R4" s="90">
        <v>9.1891437200000006</v>
      </c>
      <c r="S4" s="90">
        <v>0</v>
      </c>
      <c r="T4" s="90">
        <v>-71.863991240000004</v>
      </c>
      <c r="U4" s="90">
        <v>-4.5818338399999998</v>
      </c>
      <c r="V4" s="90">
        <v>34.71050357</v>
      </c>
      <c r="W4" s="90">
        <v>0</v>
      </c>
      <c r="X4" s="90">
        <v>3.6267999999999999E-4</v>
      </c>
      <c r="Y4" s="90">
        <v>2.90218657</v>
      </c>
      <c r="Z4" s="90">
        <v>0</v>
      </c>
      <c r="AA4" s="90"/>
      <c r="AB4" s="90">
        <v>0</v>
      </c>
      <c r="AC4" s="90">
        <v>28.366303682790512</v>
      </c>
      <c r="AD4" s="90">
        <v>15.3755743</v>
      </c>
      <c r="AE4" s="90">
        <v>0.10759953</v>
      </c>
      <c r="AF4" s="90">
        <v>17.917612370000001</v>
      </c>
      <c r="AG4" s="90">
        <v>0</v>
      </c>
      <c r="AH4" s="90">
        <v>0.49717033999999999</v>
      </c>
      <c r="AI4" s="90">
        <v>57.547383420000003</v>
      </c>
      <c r="AJ4" s="90">
        <v>0</v>
      </c>
      <c r="AK4" s="90">
        <v>8.0451463600000004</v>
      </c>
      <c r="AL4" s="90">
        <v>2.60830048</v>
      </c>
      <c r="AM4" s="90">
        <v>9.93989367</v>
      </c>
      <c r="AN4" s="90"/>
      <c r="AO4" s="90">
        <v>0</v>
      </c>
      <c r="AP4" s="90">
        <v>0</v>
      </c>
      <c r="AQ4" s="90">
        <v>0</v>
      </c>
      <c r="AR4" s="90">
        <v>0</v>
      </c>
      <c r="AS4" s="90">
        <v>0</v>
      </c>
      <c r="AT4" s="90">
        <v>0</v>
      </c>
      <c r="AU4" s="90">
        <v>5.5782520000000002E-2</v>
      </c>
      <c r="AV4" s="90">
        <v>20.299191399386064</v>
      </c>
      <c r="AW4" s="90">
        <v>306.15100801159099</v>
      </c>
      <c r="AX4" s="90">
        <v>19.347948480000003</v>
      </c>
      <c r="AY4" s="90">
        <v>84.026315479999994</v>
      </c>
      <c r="AZ4" s="90">
        <v>-21.633647679999999</v>
      </c>
      <c r="BA4" s="90">
        <v>-7.9090314199999998</v>
      </c>
      <c r="BB4" s="90">
        <v>0.90300201999999996</v>
      </c>
      <c r="BC4" s="90">
        <v>2.88320175</v>
      </c>
      <c r="BD4" s="90">
        <v>-14.789023459999999</v>
      </c>
      <c r="BE4" s="90">
        <v>0</v>
      </c>
      <c r="BF4" s="90">
        <v>-223.18355776211041</v>
      </c>
      <c r="BG4" s="90">
        <v>4.8358981400000003</v>
      </c>
      <c r="BH4" s="90">
        <v>0</v>
      </c>
      <c r="BI4" s="90">
        <v>108.98553098578824</v>
      </c>
      <c r="BJ4" s="90">
        <v>0</v>
      </c>
      <c r="BK4" s="90">
        <v>0</v>
      </c>
    </row>
    <row r="5" spans="1:63" x14ac:dyDescent="0.25">
      <c r="A5" s="207"/>
      <c r="B5" s="83" t="s">
        <v>261</v>
      </c>
      <c r="C5" s="90">
        <v>157.2055584689374</v>
      </c>
      <c r="D5" s="90">
        <v>523.47022882735041</v>
      </c>
      <c r="E5" s="90">
        <v>434.72873536421667</v>
      </c>
      <c r="F5" s="90">
        <v>-251.18286922999997</v>
      </c>
      <c r="G5" s="90">
        <v>-390.55920734684008</v>
      </c>
      <c r="H5" s="90">
        <v>473.66244608366458</v>
      </c>
      <c r="I5" s="90">
        <v>4.6205248000000001</v>
      </c>
      <c r="J5" s="90">
        <v>24.696617010000004</v>
      </c>
      <c r="K5" s="90">
        <v>77.220757320000004</v>
      </c>
      <c r="L5" s="90">
        <v>-16.718976730000001</v>
      </c>
      <c r="M5" s="90">
        <v>0</v>
      </c>
      <c r="N5" s="90">
        <v>31.367574059999999</v>
      </c>
      <c r="O5" s="90">
        <v>-4.8276084699999995</v>
      </c>
      <c r="P5" s="90">
        <v>967.25091871092195</v>
      </c>
      <c r="Q5" s="90">
        <v>0</v>
      </c>
      <c r="R5" s="90">
        <v>4.3452442199999997</v>
      </c>
      <c r="S5" s="90">
        <v>0</v>
      </c>
      <c r="T5" s="90">
        <v>-1168.1604247007849</v>
      </c>
      <c r="U5" s="90">
        <v>-26.070281280000003</v>
      </c>
      <c r="V5" s="90">
        <v>-14.946201779999999</v>
      </c>
      <c r="W5" s="90">
        <v>0</v>
      </c>
      <c r="X5" s="90">
        <v>150.37048595000002</v>
      </c>
      <c r="Y5" s="90">
        <v>-59.984147215371898</v>
      </c>
      <c r="Z5" s="90">
        <v>188.04107657417217</v>
      </c>
      <c r="AA5" s="90"/>
      <c r="AB5" s="90">
        <v>0</v>
      </c>
      <c r="AC5" s="90">
        <v>18.965739952255021</v>
      </c>
      <c r="AD5" s="90">
        <v>-50.198530084904682</v>
      </c>
      <c r="AE5" s="90">
        <v>7.8755438299999998</v>
      </c>
      <c r="AF5" s="90">
        <v>66.587977750000007</v>
      </c>
      <c r="AG5" s="90">
        <v>-6.7107589999999995E-2</v>
      </c>
      <c r="AH5" s="90">
        <v>2.0694640099999999</v>
      </c>
      <c r="AI5" s="90">
        <v>264.83583277000002</v>
      </c>
      <c r="AJ5" s="90">
        <v>0</v>
      </c>
      <c r="AK5" s="90">
        <v>-37.009523139999999</v>
      </c>
      <c r="AL5" s="90">
        <v>11.96092749</v>
      </c>
      <c r="AM5" s="90">
        <v>47.283709569999999</v>
      </c>
      <c r="AN5" s="90"/>
      <c r="AO5" s="90">
        <v>0</v>
      </c>
      <c r="AP5" s="90">
        <v>0</v>
      </c>
      <c r="AQ5" s="90">
        <v>0</v>
      </c>
      <c r="AR5" s="90">
        <v>0</v>
      </c>
      <c r="AS5" s="90">
        <v>0</v>
      </c>
      <c r="AT5" s="90">
        <v>0</v>
      </c>
      <c r="AU5" s="90">
        <v>164.10307452000001</v>
      </c>
      <c r="AV5" s="90">
        <v>0</v>
      </c>
      <c r="AW5" s="90">
        <v>434.72873536421667</v>
      </c>
      <c r="AX5" s="90">
        <v>188.08598516000001</v>
      </c>
      <c r="AY5" s="90">
        <v>-276.45295725</v>
      </c>
      <c r="AZ5" s="90">
        <v>-140.77338918999999</v>
      </c>
      <c r="BA5" s="90">
        <v>-39.565331929999999</v>
      </c>
      <c r="BB5" s="90">
        <v>17.522823980000002</v>
      </c>
      <c r="BC5" s="90">
        <v>67.180600530000007</v>
      </c>
      <c r="BD5" s="90">
        <v>-373.88804417000006</v>
      </c>
      <c r="BE5" s="90">
        <v>10.087492546704915</v>
      </c>
      <c r="BF5" s="90">
        <v>-582.98515653544541</v>
      </c>
      <c r="BG5" s="90">
        <v>28.251493300000003</v>
      </c>
      <c r="BH5" s="90">
        <v>0</v>
      </c>
      <c r="BI5" s="90">
        <v>91.696024381900486</v>
      </c>
      <c r="BJ5" s="90">
        <v>0</v>
      </c>
      <c r="BK5" s="90">
        <v>369.09838260000004</v>
      </c>
    </row>
    <row r="6" spans="1:63" x14ac:dyDescent="0.25">
      <c r="A6" s="207"/>
      <c r="B6" s="83" t="s">
        <v>220</v>
      </c>
      <c r="C6" s="90">
        <v>-544.08004467000001</v>
      </c>
      <c r="D6" s="90">
        <v>817.04032627000004</v>
      </c>
      <c r="E6" s="90">
        <v>6.7074617428064887</v>
      </c>
      <c r="F6" s="90">
        <v>476.01861727000005</v>
      </c>
      <c r="G6" s="90">
        <v>-149.78393507346058</v>
      </c>
      <c r="H6" s="90">
        <v>605.90242553934593</v>
      </c>
      <c r="I6" s="90">
        <v>0</v>
      </c>
      <c r="J6" s="90">
        <v>0</v>
      </c>
      <c r="K6" s="90">
        <v>129.09401708000001</v>
      </c>
      <c r="L6" s="90">
        <v>75.747047909999992</v>
      </c>
      <c r="M6" s="90">
        <v>0</v>
      </c>
      <c r="N6" s="90">
        <v>24.90283393</v>
      </c>
      <c r="O6" s="90">
        <v>-1.8581070200000001</v>
      </c>
      <c r="P6" s="90">
        <v>22.99824899</v>
      </c>
      <c r="Q6" s="90">
        <v>0</v>
      </c>
      <c r="R6" s="90">
        <v>0</v>
      </c>
      <c r="S6" s="90">
        <v>0</v>
      </c>
      <c r="T6" s="90">
        <v>-695.40420619000008</v>
      </c>
      <c r="U6" s="90">
        <v>-15.366346329999999</v>
      </c>
      <c r="V6" s="90">
        <v>0</v>
      </c>
      <c r="W6" s="90">
        <v>0</v>
      </c>
      <c r="X6" s="90">
        <v>-87.505877990000002</v>
      </c>
      <c r="Y6" s="90">
        <v>0</v>
      </c>
      <c r="Z6" s="90">
        <v>0</v>
      </c>
      <c r="AA6" s="90"/>
      <c r="AB6" s="90">
        <v>3.31234495</v>
      </c>
      <c r="AC6" s="90">
        <v>-7.1456180000000008E-2</v>
      </c>
      <c r="AD6" s="90">
        <v>0</v>
      </c>
      <c r="AE6" s="90">
        <v>0</v>
      </c>
      <c r="AF6" s="90">
        <v>302.53940456999999</v>
      </c>
      <c r="AG6" s="90">
        <v>-0.38774947999999998</v>
      </c>
      <c r="AH6" s="90">
        <v>1.2497735200000002</v>
      </c>
      <c r="AI6" s="90">
        <v>239.04779049999999</v>
      </c>
      <c r="AJ6" s="90">
        <v>20.975142480000002</v>
      </c>
      <c r="AK6" s="90">
        <v>37.032168829999996</v>
      </c>
      <c r="AL6" s="90">
        <v>4.2561372300000002</v>
      </c>
      <c r="AM6" s="90">
        <v>0</v>
      </c>
      <c r="AN6" s="90"/>
      <c r="AO6" s="90">
        <v>6.8222406600000003</v>
      </c>
      <c r="AP6" s="90">
        <v>0</v>
      </c>
      <c r="AQ6" s="90">
        <v>0</v>
      </c>
      <c r="AR6" s="90">
        <v>0</v>
      </c>
      <c r="AS6" s="90">
        <v>0</v>
      </c>
      <c r="AT6" s="90">
        <v>0</v>
      </c>
      <c r="AU6" s="90">
        <v>181.70584932</v>
      </c>
      <c r="AV6" s="90">
        <v>-60.54518219087678</v>
      </c>
      <c r="AW6" s="90">
        <v>67.25264393368326</v>
      </c>
      <c r="AX6" s="90">
        <v>509.12534775</v>
      </c>
      <c r="AY6" s="90">
        <v>-44.920928600000003</v>
      </c>
      <c r="AZ6" s="90">
        <v>-2.4680912099999999</v>
      </c>
      <c r="BA6" s="90">
        <v>-2.4680912099999999</v>
      </c>
      <c r="BB6" s="90">
        <v>16.750380540000002</v>
      </c>
      <c r="BC6" s="90">
        <v>0</v>
      </c>
      <c r="BD6" s="90">
        <v>-107.82354884</v>
      </c>
      <c r="BE6" s="90">
        <v>0</v>
      </c>
      <c r="BF6" s="90">
        <v>-394.20268637999999</v>
      </c>
      <c r="BG6" s="90">
        <v>12.405702590000001</v>
      </c>
      <c r="BH6" s="90">
        <v>0</v>
      </c>
      <c r="BI6" s="90">
        <v>339.8365975565394</v>
      </c>
      <c r="BJ6" s="90">
        <v>0</v>
      </c>
      <c r="BK6" s="90">
        <v>0</v>
      </c>
    </row>
    <row r="7" spans="1:63" x14ac:dyDescent="0.25">
      <c r="A7" s="207"/>
      <c r="B7" s="83" t="s">
        <v>262</v>
      </c>
      <c r="C7" s="90">
        <v>71.953586669999979</v>
      </c>
      <c r="D7" s="90">
        <v>498.25781463999999</v>
      </c>
      <c r="E7" s="90">
        <v>-109.03598520462052</v>
      </c>
      <c r="F7" s="90">
        <v>139.05071464</v>
      </c>
      <c r="G7" s="90">
        <v>-128.67381019999999</v>
      </c>
      <c r="H7" s="90">
        <v>471.55232054537953</v>
      </c>
      <c r="I7" s="90">
        <v>0</v>
      </c>
      <c r="J7" s="90">
        <v>0</v>
      </c>
      <c r="K7" s="90">
        <v>35.66677791</v>
      </c>
      <c r="L7" s="90">
        <v>48.225490010000001</v>
      </c>
      <c r="M7" s="90">
        <v>0</v>
      </c>
      <c r="N7" s="90">
        <v>19.337634900000001</v>
      </c>
      <c r="O7" s="90">
        <v>0</v>
      </c>
      <c r="P7" s="90">
        <v>6.9884736500000004</v>
      </c>
      <c r="Q7" s="90">
        <v>0</v>
      </c>
      <c r="R7" s="90">
        <v>0</v>
      </c>
      <c r="S7" s="90">
        <v>0</v>
      </c>
      <c r="T7" s="90">
        <v>-1E-8</v>
      </c>
      <c r="U7" s="90">
        <v>-15.410174060000001</v>
      </c>
      <c r="V7" s="90">
        <v>0</v>
      </c>
      <c r="W7" s="90">
        <v>0</v>
      </c>
      <c r="X7" s="90">
        <v>-56.279829139999997</v>
      </c>
      <c r="Y7" s="90">
        <v>0</v>
      </c>
      <c r="Z7" s="90">
        <v>0</v>
      </c>
      <c r="AA7" s="90"/>
      <c r="AB7" s="90">
        <v>33.425213409999998</v>
      </c>
      <c r="AC7" s="90">
        <v>-5.6956649999999998E-2</v>
      </c>
      <c r="AD7" s="90">
        <v>0</v>
      </c>
      <c r="AE7" s="90">
        <v>0</v>
      </c>
      <c r="AF7" s="90">
        <v>242.55331482999998</v>
      </c>
      <c r="AG7" s="90">
        <v>-0.20172711999999998</v>
      </c>
      <c r="AH7" s="90">
        <v>-9.4478580000000006E-2</v>
      </c>
      <c r="AI7" s="90">
        <v>0</v>
      </c>
      <c r="AJ7" s="90">
        <v>100.9728185</v>
      </c>
      <c r="AK7" s="90">
        <v>21.948151299999999</v>
      </c>
      <c r="AL7" s="90">
        <v>0</v>
      </c>
      <c r="AM7" s="90">
        <v>0</v>
      </c>
      <c r="AN7" s="90"/>
      <c r="AO7" s="90">
        <v>31.504052539999996</v>
      </c>
      <c r="AP7" s="90">
        <v>0</v>
      </c>
      <c r="AQ7" s="90">
        <v>0</v>
      </c>
      <c r="AR7" s="90">
        <v>0</v>
      </c>
      <c r="AS7" s="90">
        <v>0</v>
      </c>
      <c r="AT7" s="90">
        <v>0</v>
      </c>
      <c r="AU7" s="90">
        <v>101.63263981999999</v>
      </c>
      <c r="AV7" s="90">
        <v>0</v>
      </c>
      <c r="AW7" s="90">
        <v>-109.03598520462052</v>
      </c>
      <c r="AX7" s="90">
        <v>117.70961754000001</v>
      </c>
      <c r="AY7" s="90">
        <v>21.341097099999999</v>
      </c>
      <c r="AZ7" s="90">
        <v>0</v>
      </c>
      <c r="BA7" s="90">
        <v>0</v>
      </c>
      <c r="BB7" s="90">
        <v>0</v>
      </c>
      <c r="BC7" s="90">
        <v>0</v>
      </c>
      <c r="BD7" s="90">
        <v>-5.1919800700000005</v>
      </c>
      <c r="BE7" s="90">
        <v>0</v>
      </c>
      <c r="BF7" s="90">
        <v>-164.35404546000004</v>
      </c>
      <c r="BG7" s="90">
        <v>0</v>
      </c>
      <c r="BH7" s="90">
        <v>0</v>
      </c>
      <c r="BI7" s="90">
        <v>40.872215329999996</v>
      </c>
      <c r="BJ7" s="90">
        <v>0</v>
      </c>
      <c r="BK7" s="90">
        <v>0</v>
      </c>
    </row>
    <row r="8" spans="1:63" x14ac:dyDescent="0.25">
      <c r="A8" s="207"/>
      <c r="B8" s="83" t="s">
        <v>263</v>
      </c>
      <c r="C8" s="90">
        <v>144.39876380580759</v>
      </c>
      <c r="D8" s="90">
        <v>836.7211550799999</v>
      </c>
      <c r="E8" s="90">
        <v>-59.616220479999996</v>
      </c>
      <c r="F8" s="90">
        <v>-16.442839079999999</v>
      </c>
      <c r="G8" s="90">
        <v>109.31661467000001</v>
      </c>
      <c r="H8" s="90">
        <v>1014.3774739958076</v>
      </c>
      <c r="I8" s="90">
        <v>0</v>
      </c>
      <c r="J8" s="90">
        <v>0</v>
      </c>
      <c r="K8" s="90">
        <v>0</v>
      </c>
      <c r="L8" s="90">
        <v>82.133119240000013</v>
      </c>
      <c r="M8" s="90">
        <v>0</v>
      </c>
      <c r="N8" s="90">
        <v>1.55371941</v>
      </c>
      <c r="O8" s="90">
        <v>0</v>
      </c>
      <c r="P8" s="90">
        <v>-3.2785974900000001</v>
      </c>
      <c r="Q8" s="90">
        <v>0</v>
      </c>
      <c r="R8" s="90">
        <v>0</v>
      </c>
      <c r="S8" s="90">
        <v>0</v>
      </c>
      <c r="T8" s="90">
        <v>0</v>
      </c>
      <c r="U8" s="90">
        <v>-11.723389639999999</v>
      </c>
      <c r="V8" s="90">
        <v>0</v>
      </c>
      <c r="W8" s="90">
        <v>0</v>
      </c>
      <c r="X8" s="90">
        <v>31.580468670000002</v>
      </c>
      <c r="Y8" s="90">
        <v>0</v>
      </c>
      <c r="Z8" s="90">
        <v>-5.2386973641924133</v>
      </c>
      <c r="AA8" s="90"/>
      <c r="AB8" s="90">
        <v>49.372140980000005</v>
      </c>
      <c r="AC8" s="90">
        <v>-0.10747039999999999</v>
      </c>
      <c r="AD8" s="90">
        <v>0</v>
      </c>
      <c r="AE8" s="90">
        <v>0</v>
      </c>
      <c r="AF8" s="90">
        <v>513.79789371000004</v>
      </c>
      <c r="AG8" s="90">
        <v>0</v>
      </c>
      <c r="AH8" s="90">
        <v>0</v>
      </c>
      <c r="AI8" s="90">
        <v>0</v>
      </c>
      <c r="AJ8" s="90">
        <v>107.27140715</v>
      </c>
      <c r="AK8" s="90">
        <v>37.296870910000003</v>
      </c>
      <c r="AL8" s="90">
        <v>0</v>
      </c>
      <c r="AM8" s="90">
        <v>0</v>
      </c>
      <c r="AN8" s="90"/>
      <c r="AO8" s="90">
        <v>38.101522630000005</v>
      </c>
      <c r="AP8" s="90">
        <v>0</v>
      </c>
      <c r="AQ8" s="90">
        <v>0</v>
      </c>
      <c r="AR8" s="90">
        <v>0</v>
      </c>
      <c r="AS8" s="90">
        <v>0</v>
      </c>
      <c r="AT8" s="90">
        <v>0</v>
      </c>
      <c r="AU8" s="90">
        <v>140.36093108</v>
      </c>
      <c r="AV8" s="90">
        <v>0</v>
      </c>
      <c r="AW8" s="90">
        <v>-59.616220479999996</v>
      </c>
      <c r="AX8" s="90">
        <v>22.196155529999999</v>
      </c>
      <c r="AY8" s="90">
        <v>-38.638994609999997</v>
      </c>
      <c r="AZ8" s="90">
        <v>0</v>
      </c>
      <c r="BA8" s="90">
        <v>0</v>
      </c>
      <c r="BB8" s="90">
        <v>0</v>
      </c>
      <c r="BC8" s="90">
        <v>0</v>
      </c>
      <c r="BD8" s="90">
        <v>-16.556841649999999</v>
      </c>
      <c r="BE8" s="90">
        <v>0</v>
      </c>
      <c r="BF8" s="90">
        <v>5.1497710300000001</v>
      </c>
      <c r="BG8" s="90">
        <v>0</v>
      </c>
      <c r="BH8" s="90">
        <v>0</v>
      </c>
      <c r="BI8" s="90">
        <v>120.72368528999999</v>
      </c>
      <c r="BJ8" s="90">
        <v>0</v>
      </c>
      <c r="BK8" s="90">
        <v>0</v>
      </c>
    </row>
    <row r="9" spans="1:63" x14ac:dyDescent="0.25">
      <c r="A9" s="207"/>
      <c r="B9" s="83" t="s">
        <v>264</v>
      </c>
      <c r="C9" s="90">
        <v>183.24913661404301</v>
      </c>
      <c r="D9" s="90">
        <v>618.1143485099999</v>
      </c>
      <c r="E9" s="90">
        <v>0</v>
      </c>
      <c r="F9" s="90">
        <v>-27.029141229999993</v>
      </c>
      <c r="G9" s="90">
        <v>251.96956753861815</v>
      </c>
      <c r="H9" s="90">
        <v>1026.3039114326609</v>
      </c>
      <c r="I9" s="90">
        <v>0</v>
      </c>
      <c r="J9" s="90">
        <v>0</v>
      </c>
      <c r="K9" s="90">
        <v>0</v>
      </c>
      <c r="L9" s="90">
        <v>87.860112309999991</v>
      </c>
      <c r="M9" s="90">
        <v>0</v>
      </c>
      <c r="N9" s="90">
        <v>0</v>
      </c>
      <c r="O9" s="90">
        <v>0</v>
      </c>
      <c r="P9" s="90">
        <v>-3.1290829800000002</v>
      </c>
      <c r="Q9" s="90">
        <v>0</v>
      </c>
      <c r="R9" s="90">
        <v>0</v>
      </c>
      <c r="S9" s="90">
        <v>0</v>
      </c>
      <c r="T9" s="90">
        <v>0</v>
      </c>
      <c r="U9" s="90">
        <v>-10.65785247</v>
      </c>
      <c r="V9" s="90">
        <v>0</v>
      </c>
      <c r="W9" s="90">
        <v>0</v>
      </c>
      <c r="X9" s="90">
        <v>52.102214459999999</v>
      </c>
      <c r="Y9" s="90">
        <v>0</v>
      </c>
      <c r="Z9" s="90">
        <v>-6.2250277559569991</v>
      </c>
      <c r="AA9" s="90"/>
      <c r="AB9" s="90">
        <v>63.298773049999994</v>
      </c>
      <c r="AC9" s="90">
        <v>0.24227557000000002</v>
      </c>
      <c r="AD9" s="90">
        <v>0</v>
      </c>
      <c r="AE9" s="90">
        <v>0</v>
      </c>
      <c r="AF9" s="90">
        <v>491.09852149</v>
      </c>
      <c r="AG9" s="90">
        <v>0</v>
      </c>
      <c r="AH9" s="90">
        <v>0</v>
      </c>
      <c r="AI9" s="90">
        <v>0</v>
      </c>
      <c r="AJ9" s="90">
        <v>100.18837106000001</v>
      </c>
      <c r="AK9" s="90">
        <v>0</v>
      </c>
      <c r="AL9" s="90">
        <v>0</v>
      </c>
      <c r="AM9" s="90">
        <v>0</v>
      </c>
      <c r="AN9" s="90"/>
      <c r="AO9" s="90">
        <v>26.585180390000001</v>
      </c>
      <c r="AP9" s="90">
        <v>0</v>
      </c>
      <c r="AQ9" s="90">
        <v>0</v>
      </c>
      <c r="AR9" s="90">
        <v>0</v>
      </c>
      <c r="AS9" s="90">
        <v>0</v>
      </c>
      <c r="AT9" s="90">
        <v>0</v>
      </c>
      <c r="AU9" s="90">
        <v>0</v>
      </c>
      <c r="AV9" s="90">
        <v>0</v>
      </c>
      <c r="AW9" s="90">
        <v>0</v>
      </c>
      <c r="AX9" s="90">
        <v>0</v>
      </c>
      <c r="AY9" s="90">
        <v>-27.029141229999993</v>
      </c>
      <c r="AZ9" s="90">
        <v>0</v>
      </c>
      <c r="BA9" s="90">
        <v>0</v>
      </c>
      <c r="BB9" s="90">
        <v>0</v>
      </c>
      <c r="BC9" s="90">
        <v>0</v>
      </c>
      <c r="BD9" s="90">
        <v>-21.631149029999996</v>
      </c>
      <c r="BE9" s="90">
        <v>0</v>
      </c>
      <c r="BF9" s="90">
        <v>0</v>
      </c>
      <c r="BG9" s="90">
        <v>0</v>
      </c>
      <c r="BH9" s="90">
        <v>0</v>
      </c>
      <c r="BI9" s="90">
        <v>273.60071656861811</v>
      </c>
      <c r="BJ9" s="90">
        <v>0</v>
      </c>
      <c r="BK9" s="90">
        <v>0</v>
      </c>
    </row>
    <row r="10" spans="1:63" ht="13.8" thickBot="1" x14ac:dyDescent="0.3">
      <c r="A10" s="207"/>
      <c r="B10" s="83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3" ht="13.8" thickBot="1" x14ac:dyDescent="0.3">
      <c r="B11" s="208"/>
      <c r="C11" s="269"/>
      <c r="D11" s="270"/>
      <c r="E11" s="270" t="s">
        <v>210</v>
      </c>
      <c r="F11" s="270"/>
      <c r="G11" s="271"/>
      <c r="H11" s="209" t="s">
        <v>265</v>
      </c>
      <c r="I11" s="210" t="s">
        <v>266</v>
      </c>
      <c r="J11" s="211" t="s">
        <v>266</v>
      </c>
      <c r="K11" s="211" t="s">
        <v>266</v>
      </c>
      <c r="L11" s="212" t="s">
        <v>266</v>
      </c>
      <c r="M11" s="212" t="s">
        <v>266</v>
      </c>
      <c r="N11" s="212" t="s">
        <v>266</v>
      </c>
      <c r="O11" s="212" t="s">
        <v>266</v>
      </c>
      <c r="P11" s="212" t="s">
        <v>266</v>
      </c>
      <c r="Q11" s="212" t="s">
        <v>266</v>
      </c>
      <c r="R11" s="212" t="s">
        <v>266</v>
      </c>
      <c r="S11" s="212" t="s">
        <v>266</v>
      </c>
      <c r="T11" s="212" t="s">
        <v>266</v>
      </c>
      <c r="U11" s="212" t="s">
        <v>266</v>
      </c>
      <c r="V11" s="212" t="s">
        <v>266</v>
      </c>
      <c r="W11" s="212" t="s">
        <v>266</v>
      </c>
      <c r="X11" s="212" t="s">
        <v>266</v>
      </c>
      <c r="Y11" s="212" t="s">
        <v>266</v>
      </c>
      <c r="Z11" s="212" t="s">
        <v>266</v>
      </c>
      <c r="AA11" s="212" t="s">
        <v>266</v>
      </c>
      <c r="AB11" s="212" t="s">
        <v>266</v>
      </c>
      <c r="AC11" s="212" t="s">
        <v>267</v>
      </c>
      <c r="AD11" s="212" t="s">
        <v>267</v>
      </c>
      <c r="AE11" s="212" t="s">
        <v>267</v>
      </c>
      <c r="AF11" s="212" t="s">
        <v>267</v>
      </c>
      <c r="AG11" s="212" t="s">
        <v>267</v>
      </c>
      <c r="AH11" s="212" t="s">
        <v>267</v>
      </c>
      <c r="AI11" s="212" t="s">
        <v>267</v>
      </c>
      <c r="AJ11" s="212" t="s">
        <v>267</v>
      </c>
      <c r="AK11" s="212" t="s">
        <v>267</v>
      </c>
      <c r="AL11" s="212" t="s">
        <v>267</v>
      </c>
      <c r="AM11" s="212" t="s">
        <v>267</v>
      </c>
      <c r="AN11" s="212" t="s">
        <v>267</v>
      </c>
      <c r="AO11" s="213" t="s">
        <v>267</v>
      </c>
      <c r="AP11" s="213" t="s">
        <v>267</v>
      </c>
      <c r="AQ11" s="213" t="s">
        <v>267</v>
      </c>
      <c r="AR11" s="213" t="s">
        <v>267</v>
      </c>
      <c r="AS11" s="213" t="s">
        <v>267</v>
      </c>
      <c r="AT11" s="213" t="s">
        <v>267</v>
      </c>
      <c r="AU11" s="213" t="s">
        <v>267</v>
      </c>
      <c r="AV11" s="213" t="s">
        <v>208</v>
      </c>
      <c r="AW11" s="213" t="s">
        <v>208</v>
      </c>
      <c r="AX11" s="214" t="s">
        <v>268</v>
      </c>
      <c r="AY11" s="214" t="s">
        <v>268</v>
      </c>
      <c r="AZ11" s="213" t="s">
        <v>268</v>
      </c>
      <c r="BA11" s="213" t="s">
        <v>268</v>
      </c>
      <c r="BB11" s="213" t="s">
        <v>268</v>
      </c>
      <c r="BC11" s="213" t="s">
        <v>269</v>
      </c>
      <c r="BD11" s="213" t="s">
        <v>269</v>
      </c>
      <c r="BE11" s="213" t="s">
        <v>269</v>
      </c>
      <c r="BF11" s="213" t="s">
        <v>269</v>
      </c>
      <c r="BG11" s="213" t="s">
        <v>269</v>
      </c>
      <c r="BH11" s="213" t="s">
        <v>269</v>
      </c>
      <c r="BI11" s="213" t="s">
        <v>269</v>
      </c>
      <c r="BJ11" s="213" t="s">
        <v>269</v>
      </c>
      <c r="BK11" s="266" t="s">
        <v>269</v>
      </c>
    </row>
    <row r="12" spans="1:63" ht="13.8" thickBot="1" x14ac:dyDescent="0.3">
      <c r="B12" s="215"/>
      <c r="C12" s="272" t="s">
        <v>165</v>
      </c>
      <c r="D12" s="273" t="s">
        <v>202</v>
      </c>
      <c r="E12" s="273" t="s">
        <v>208</v>
      </c>
      <c r="F12" s="273" t="s">
        <v>209</v>
      </c>
      <c r="G12" s="273" t="s">
        <v>164</v>
      </c>
      <c r="H12" s="218" t="s">
        <v>210</v>
      </c>
      <c r="I12" s="216" t="s">
        <v>270</v>
      </c>
      <c r="J12" s="217" t="s">
        <v>291</v>
      </c>
      <c r="K12" s="217" t="s">
        <v>4</v>
      </c>
      <c r="L12" s="219" t="s">
        <v>5</v>
      </c>
      <c r="M12" s="219" t="s">
        <v>39</v>
      </c>
      <c r="N12" s="219" t="s">
        <v>58</v>
      </c>
      <c r="O12" s="219" t="s">
        <v>36</v>
      </c>
      <c r="P12" s="219" t="s">
        <v>6</v>
      </c>
      <c r="Q12" s="219" t="s">
        <v>38</v>
      </c>
      <c r="R12" s="219" t="s">
        <v>37</v>
      </c>
      <c r="S12" s="219" t="s">
        <v>7</v>
      </c>
      <c r="T12" s="219" t="s">
        <v>8</v>
      </c>
      <c r="U12" s="219" t="s">
        <v>9</v>
      </c>
      <c r="V12" s="219" t="s">
        <v>10</v>
      </c>
      <c r="W12" s="219" t="s">
        <v>40</v>
      </c>
      <c r="X12" s="219" t="s">
        <v>11</v>
      </c>
      <c r="Y12" s="219" t="s">
        <v>271</v>
      </c>
      <c r="Z12" s="219" t="s">
        <v>12</v>
      </c>
      <c r="AA12" s="219" t="s">
        <v>50</v>
      </c>
      <c r="AB12" s="219" t="s">
        <v>300</v>
      </c>
      <c r="AC12" s="219" t="s">
        <v>13</v>
      </c>
      <c r="AD12" s="219" t="s">
        <v>14</v>
      </c>
      <c r="AE12" s="219" t="s">
        <v>44</v>
      </c>
      <c r="AF12" s="219" t="s">
        <v>15</v>
      </c>
      <c r="AG12" s="219" t="s">
        <v>16</v>
      </c>
      <c r="AH12" s="219" t="s">
        <v>17</v>
      </c>
      <c r="AI12" s="219" t="s">
        <v>18</v>
      </c>
      <c r="AJ12" s="219" t="s">
        <v>45</v>
      </c>
      <c r="AK12" s="219" t="s">
        <v>19</v>
      </c>
      <c r="AL12" s="219" t="s">
        <v>61</v>
      </c>
      <c r="AM12" s="219" t="s">
        <v>57</v>
      </c>
      <c r="AN12" s="219" t="s">
        <v>20</v>
      </c>
      <c r="AO12" s="213" t="s">
        <v>301</v>
      </c>
      <c r="AP12" s="213" t="s">
        <v>51</v>
      </c>
      <c r="AQ12" s="213" t="s">
        <v>21</v>
      </c>
      <c r="AR12" s="213" t="s">
        <v>47</v>
      </c>
      <c r="AS12" s="213" t="s">
        <v>48</v>
      </c>
      <c r="AT12" s="213" t="s">
        <v>46</v>
      </c>
      <c r="AU12" s="213" t="s">
        <v>3</v>
      </c>
      <c r="AV12" s="213" t="s">
        <v>272</v>
      </c>
      <c r="AW12" s="213" t="s">
        <v>22</v>
      </c>
      <c r="AX12" s="213" t="s">
        <v>25</v>
      </c>
      <c r="AY12" s="213" t="s">
        <v>23</v>
      </c>
      <c r="AZ12" s="213" t="s">
        <v>55</v>
      </c>
      <c r="BA12" s="213" t="s">
        <v>54</v>
      </c>
      <c r="BB12" s="213" t="s">
        <v>273</v>
      </c>
      <c r="BC12" s="213" t="s">
        <v>24</v>
      </c>
      <c r="BD12" s="213" t="s">
        <v>26</v>
      </c>
      <c r="BE12" s="213" t="s">
        <v>27</v>
      </c>
      <c r="BF12" s="213" t="s">
        <v>28</v>
      </c>
      <c r="BG12" s="213" t="s">
        <v>52</v>
      </c>
      <c r="BH12" s="213" t="s">
        <v>233</v>
      </c>
      <c r="BI12" s="213" t="s">
        <v>29</v>
      </c>
      <c r="BJ12" s="213" t="s">
        <v>49</v>
      </c>
      <c r="BK12" s="266" t="s">
        <v>292</v>
      </c>
    </row>
    <row r="13" spans="1:63" x14ac:dyDescent="0.25">
      <c r="B13" s="264">
        <v>36739</v>
      </c>
      <c r="C13" s="220">
        <v>0</v>
      </c>
      <c r="D13" s="220">
        <v>0</v>
      </c>
      <c r="E13" s="220">
        <v>0</v>
      </c>
      <c r="F13" s="220">
        <v>0</v>
      </c>
      <c r="G13" s="220">
        <v>0</v>
      </c>
      <c r="H13" s="265">
        <v>0</v>
      </c>
      <c r="I13" s="220">
        <v>0</v>
      </c>
      <c r="J13" s="220">
        <v>0</v>
      </c>
      <c r="K13" s="220">
        <v>0</v>
      </c>
      <c r="L13" s="220">
        <v>0</v>
      </c>
      <c r="M13" s="220">
        <v>0</v>
      </c>
      <c r="N13" s="220">
        <v>0</v>
      </c>
      <c r="O13" s="220">
        <v>0</v>
      </c>
      <c r="P13" s="220">
        <v>0</v>
      </c>
      <c r="Q13" s="220">
        <v>0</v>
      </c>
      <c r="R13" s="220">
        <v>0</v>
      </c>
      <c r="S13" s="220">
        <v>0</v>
      </c>
      <c r="T13" s="220">
        <v>0</v>
      </c>
      <c r="U13" s="220">
        <v>0</v>
      </c>
      <c r="V13" s="220">
        <v>0</v>
      </c>
      <c r="W13" s="220">
        <v>0</v>
      </c>
      <c r="X13" s="220">
        <v>0</v>
      </c>
      <c r="Y13" s="220">
        <v>0</v>
      </c>
      <c r="Z13" s="220">
        <v>0</v>
      </c>
      <c r="AA13" s="220">
        <v>0</v>
      </c>
      <c r="AB13" s="220">
        <v>0</v>
      </c>
      <c r="AC13" s="220">
        <v>0</v>
      </c>
      <c r="AD13" s="220">
        <v>0</v>
      </c>
      <c r="AE13" s="220">
        <v>0</v>
      </c>
      <c r="AF13" s="220">
        <v>0</v>
      </c>
      <c r="AG13" s="220">
        <v>0</v>
      </c>
      <c r="AH13" s="220">
        <v>0</v>
      </c>
      <c r="AI13" s="220">
        <v>0</v>
      </c>
      <c r="AJ13" s="220">
        <v>0</v>
      </c>
      <c r="AK13" s="220">
        <v>0</v>
      </c>
      <c r="AL13" s="220">
        <v>0</v>
      </c>
      <c r="AM13" s="220">
        <v>0</v>
      </c>
      <c r="AN13" s="220">
        <v>0</v>
      </c>
      <c r="AO13" s="220">
        <v>0</v>
      </c>
      <c r="AP13" s="220">
        <v>0</v>
      </c>
      <c r="AQ13" s="220">
        <v>0</v>
      </c>
      <c r="AR13" s="220">
        <v>0</v>
      </c>
      <c r="AS13" s="220">
        <v>0</v>
      </c>
      <c r="AT13" s="220">
        <v>0</v>
      </c>
      <c r="AU13" s="220">
        <v>0</v>
      </c>
      <c r="AV13" s="220">
        <v>0</v>
      </c>
      <c r="AW13" s="220">
        <v>0</v>
      </c>
      <c r="AX13" s="220">
        <v>0</v>
      </c>
      <c r="AY13" s="220">
        <v>0</v>
      </c>
      <c r="AZ13" s="220">
        <v>0</v>
      </c>
      <c r="BA13" s="220">
        <v>0</v>
      </c>
      <c r="BB13" s="220">
        <v>0</v>
      </c>
      <c r="BC13" s="220">
        <v>0</v>
      </c>
      <c r="BD13" s="220">
        <v>0</v>
      </c>
      <c r="BE13" s="220">
        <v>0</v>
      </c>
      <c r="BF13" s="220">
        <v>0</v>
      </c>
      <c r="BG13" s="220">
        <v>0</v>
      </c>
      <c r="BH13" s="220">
        <v>0</v>
      </c>
      <c r="BI13" s="220">
        <v>0</v>
      </c>
      <c r="BJ13" s="220">
        <v>0</v>
      </c>
      <c r="BK13" s="220">
        <v>0</v>
      </c>
    </row>
    <row r="14" spans="1:63" x14ac:dyDescent="0.25">
      <c r="B14" s="221">
        <v>36770</v>
      </c>
      <c r="C14" s="220">
        <v>0</v>
      </c>
      <c r="D14" s="220">
        <v>0</v>
      </c>
      <c r="E14" s="220">
        <v>0</v>
      </c>
      <c r="F14" s="220">
        <v>0</v>
      </c>
      <c r="G14" s="220">
        <v>0</v>
      </c>
      <c r="H14" s="222">
        <v>0</v>
      </c>
      <c r="I14" s="220">
        <v>0</v>
      </c>
      <c r="J14" s="220">
        <v>0</v>
      </c>
      <c r="K14" s="220">
        <v>0</v>
      </c>
      <c r="L14" s="220">
        <v>0</v>
      </c>
      <c r="M14" s="220">
        <v>0</v>
      </c>
      <c r="N14" s="220">
        <v>0</v>
      </c>
      <c r="O14" s="220">
        <v>0</v>
      </c>
      <c r="P14" s="220">
        <v>0</v>
      </c>
      <c r="Q14" s="220">
        <v>0</v>
      </c>
      <c r="R14" s="220">
        <v>0</v>
      </c>
      <c r="S14" s="220">
        <v>0</v>
      </c>
      <c r="T14" s="220">
        <v>0</v>
      </c>
      <c r="U14" s="220">
        <v>0</v>
      </c>
      <c r="V14" s="220">
        <v>0</v>
      </c>
      <c r="W14" s="220">
        <v>0</v>
      </c>
      <c r="X14" s="220">
        <v>0</v>
      </c>
      <c r="Y14" s="220">
        <v>0</v>
      </c>
      <c r="Z14" s="220">
        <v>0</v>
      </c>
      <c r="AA14" s="220">
        <v>0</v>
      </c>
      <c r="AB14" s="220">
        <v>0</v>
      </c>
      <c r="AC14" s="220">
        <v>0</v>
      </c>
      <c r="AD14" s="220">
        <v>0</v>
      </c>
      <c r="AE14" s="220">
        <v>0</v>
      </c>
      <c r="AF14" s="220">
        <v>0</v>
      </c>
      <c r="AG14" s="220">
        <v>0</v>
      </c>
      <c r="AH14" s="220">
        <v>0</v>
      </c>
      <c r="AI14" s="220">
        <v>0</v>
      </c>
      <c r="AJ14" s="220">
        <v>0</v>
      </c>
      <c r="AK14" s="220">
        <v>0</v>
      </c>
      <c r="AL14" s="220">
        <v>0</v>
      </c>
      <c r="AM14" s="220">
        <v>0</v>
      </c>
      <c r="AN14" s="220">
        <v>0</v>
      </c>
      <c r="AO14" s="220">
        <v>0</v>
      </c>
      <c r="AP14" s="220">
        <v>0</v>
      </c>
      <c r="AQ14" s="220">
        <v>0</v>
      </c>
      <c r="AR14" s="220">
        <v>0</v>
      </c>
      <c r="AS14" s="220">
        <v>0</v>
      </c>
      <c r="AT14" s="220">
        <v>0</v>
      </c>
      <c r="AU14" s="220">
        <v>0</v>
      </c>
      <c r="AV14" s="220">
        <v>0</v>
      </c>
      <c r="AW14" s="220">
        <v>0</v>
      </c>
      <c r="AX14" s="220">
        <v>0</v>
      </c>
      <c r="AY14" s="220">
        <v>0</v>
      </c>
      <c r="AZ14" s="220">
        <v>0</v>
      </c>
      <c r="BA14" s="220">
        <v>0</v>
      </c>
      <c r="BB14" s="220">
        <v>0</v>
      </c>
      <c r="BC14" s="220">
        <v>0</v>
      </c>
      <c r="BD14" s="220">
        <v>0</v>
      </c>
      <c r="BE14" s="220">
        <v>0</v>
      </c>
      <c r="BF14" s="220">
        <v>0</v>
      </c>
      <c r="BG14" s="220">
        <v>0</v>
      </c>
      <c r="BH14" s="220">
        <v>0</v>
      </c>
      <c r="BI14" s="220">
        <v>0</v>
      </c>
      <c r="BJ14" s="220">
        <v>0</v>
      </c>
      <c r="BK14" s="220">
        <v>0</v>
      </c>
    </row>
    <row r="15" spans="1:63" x14ac:dyDescent="0.25">
      <c r="B15" s="221">
        <v>36800</v>
      </c>
      <c r="C15" s="220">
        <v>158.70360824912132</v>
      </c>
      <c r="D15" s="220">
        <v>146.59751441279053</v>
      </c>
      <c r="E15" s="220">
        <v>326.45019941097706</v>
      </c>
      <c r="F15" s="220">
        <v>74.734586879999995</v>
      </c>
      <c r="G15" s="220">
        <v>-121.26795034632215</v>
      </c>
      <c r="H15" s="222">
        <v>585.21795860656675</v>
      </c>
      <c r="I15" s="220">
        <v>0</v>
      </c>
      <c r="J15" s="220">
        <v>0</v>
      </c>
      <c r="K15" s="220">
        <v>-20.679282990000001</v>
      </c>
      <c r="L15" s="220">
        <v>-3.3907019200000001</v>
      </c>
      <c r="M15" s="220">
        <v>0</v>
      </c>
      <c r="N15" s="220">
        <v>4.8396888899999997</v>
      </c>
      <c r="O15" s="220">
        <v>14.410206090000001</v>
      </c>
      <c r="P15" s="220">
        <v>193.16732671912132</v>
      </c>
      <c r="Q15" s="220">
        <v>0</v>
      </c>
      <c r="R15" s="220">
        <v>9.1891437200000006</v>
      </c>
      <c r="S15" s="220">
        <v>0</v>
      </c>
      <c r="T15" s="220">
        <v>-71.863991240000004</v>
      </c>
      <c r="U15" s="220">
        <v>-4.5818338399999998</v>
      </c>
      <c r="V15" s="220">
        <v>34.71050357</v>
      </c>
      <c r="W15" s="220">
        <v>0</v>
      </c>
      <c r="X15" s="220">
        <v>3.6267999999999999E-4</v>
      </c>
      <c r="Y15" s="220">
        <v>2.90218657</v>
      </c>
      <c r="Z15" s="220">
        <v>0</v>
      </c>
      <c r="AA15" s="220">
        <v>0</v>
      </c>
      <c r="AB15" s="220">
        <v>0</v>
      </c>
      <c r="AC15" s="220">
        <v>28.366303682790512</v>
      </c>
      <c r="AD15" s="220">
        <v>15.3755743</v>
      </c>
      <c r="AE15" s="220">
        <v>0.10759953</v>
      </c>
      <c r="AF15" s="220">
        <v>17.917612370000001</v>
      </c>
      <c r="AG15" s="220">
        <v>0</v>
      </c>
      <c r="AH15" s="220">
        <v>0.49717033999999999</v>
      </c>
      <c r="AI15" s="220">
        <v>57.547383420000003</v>
      </c>
      <c r="AJ15" s="220">
        <v>0</v>
      </c>
      <c r="AK15" s="220">
        <v>8.0451463600000004</v>
      </c>
      <c r="AL15" s="220">
        <v>2.60830048</v>
      </c>
      <c r="AM15" s="220">
        <v>9.93989367</v>
      </c>
      <c r="AN15" s="220">
        <v>6.1367477399999997</v>
      </c>
      <c r="AO15" s="220">
        <v>0</v>
      </c>
      <c r="AP15" s="220">
        <v>0</v>
      </c>
      <c r="AQ15" s="220">
        <v>0</v>
      </c>
      <c r="AR15" s="220">
        <v>0</v>
      </c>
      <c r="AS15" s="220">
        <v>0</v>
      </c>
      <c r="AT15" s="220">
        <v>0</v>
      </c>
      <c r="AU15" s="220">
        <v>5.5782520000000002E-2</v>
      </c>
      <c r="AV15" s="220">
        <v>20.299191399386064</v>
      </c>
      <c r="AW15" s="220">
        <v>306.15100801159099</v>
      </c>
      <c r="AX15" s="220">
        <v>19.347948480000003</v>
      </c>
      <c r="AY15" s="220">
        <v>84.026315479999994</v>
      </c>
      <c r="AZ15" s="220">
        <v>-21.633647679999999</v>
      </c>
      <c r="BA15" s="220">
        <v>-7.9090314199999998</v>
      </c>
      <c r="BB15" s="220">
        <v>0.90300201999999996</v>
      </c>
      <c r="BC15" s="220">
        <v>2.88320175</v>
      </c>
      <c r="BD15" s="220">
        <v>-14.789023459999999</v>
      </c>
      <c r="BE15" s="220">
        <v>0</v>
      </c>
      <c r="BF15" s="220">
        <v>-223.18355776211041</v>
      </c>
      <c r="BG15" s="220">
        <v>4.8358981400000003</v>
      </c>
      <c r="BH15" s="220">
        <v>0</v>
      </c>
      <c r="BI15" s="220">
        <v>108.98553098578824</v>
      </c>
      <c r="BJ15" s="220">
        <v>0</v>
      </c>
      <c r="BK15" s="220">
        <v>0</v>
      </c>
    </row>
    <row r="16" spans="1:63" x14ac:dyDescent="0.25">
      <c r="B16" s="221">
        <v>36831</v>
      </c>
      <c r="C16" s="220">
        <v>156.56846295963408</v>
      </c>
      <c r="D16" s="220">
        <v>97.821357721177591</v>
      </c>
      <c r="E16" s="220">
        <v>104.88088436666169</v>
      </c>
      <c r="F16" s="220">
        <v>-98.286522160000004</v>
      </c>
      <c r="G16" s="220">
        <v>-181.42270130950419</v>
      </c>
      <c r="H16" s="222">
        <v>79.561481577969204</v>
      </c>
      <c r="I16" s="220">
        <v>0</v>
      </c>
      <c r="J16" s="220">
        <v>26.448550610000002</v>
      </c>
      <c r="K16" s="220">
        <v>3.58164711</v>
      </c>
      <c r="L16" s="220">
        <v>-3.2628939799999999</v>
      </c>
      <c r="M16" s="220">
        <v>0</v>
      </c>
      <c r="N16" s="220">
        <v>6.5700761400000003</v>
      </c>
      <c r="O16" s="220">
        <v>-0.98914835000000001</v>
      </c>
      <c r="P16" s="220">
        <v>235.23887414028081</v>
      </c>
      <c r="Q16" s="220">
        <v>0</v>
      </c>
      <c r="R16" s="220">
        <v>2.0301691800000001</v>
      </c>
      <c r="S16" s="220">
        <v>0</v>
      </c>
      <c r="T16" s="220">
        <v>-203.68873267263726</v>
      </c>
      <c r="U16" s="220">
        <v>-4.03729563</v>
      </c>
      <c r="V16" s="220">
        <v>-2.1378613099999999</v>
      </c>
      <c r="W16" s="220">
        <v>0</v>
      </c>
      <c r="X16" s="220">
        <v>29.703997709999999</v>
      </c>
      <c r="Y16" s="220">
        <v>-4.9246564600814038</v>
      </c>
      <c r="Z16" s="220">
        <v>72.035736472071932</v>
      </c>
      <c r="AA16" s="220">
        <v>0</v>
      </c>
      <c r="AB16" s="220">
        <v>0</v>
      </c>
      <c r="AC16" s="220">
        <v>-9.7757538575512299</v>
      </c>
      <c r="AD16" s="220">
        <v>-3.76541592127119</v>
      </c>
      <c r="AE16" s="220">
        <v>0.35913666</v>
      </c>
      <c r="AF16" s="220">
        <v>18.20198744</v>
      </c>
      <c r="AG16" s="220">
        <v>-6.9659999999999994E-5</v>
      </c>
      <c r="AH16" s="220">
        <v>0.49377626000000002</v>
      </c>
      <c r="AI16" s="220">
        <v>51.446852470000003</v>
      </c>
      <c r="AJ16" s="220">
        <v>0</v>
      </c>
      <c r="AK16" s="220">
        <v>-16.21579054</v>
      </c>
      <c r="AL16" s="220">
        <v>2.41753419</v>
      </c>
      <c r="AM16" s="220">
        <v>9.7800963700000008</v>
      </c>
      <c r="AN16" s="220">
        <v>5.7316598000000001</v>
      </c>
      <c r="AO16" s="220">
        <v>0</v>
      </c>
      <c r="AP16" s="220">
        <v>0</v>
      </c>
      <c r="AQ16" s="220">
        <v>0</v>
      </c>
      <c r="AR16" s="220">
        <v>0</v>
      </c>
      <c r="AS16" s="220">
        <v>0</v>
      </c>
      <c r="AT16" s="220">
        <v>0</v>
      </c>
      <c r="AU16" s="220">
        <v>39.147344510000003</v>
      </c>
      <c r="AV16" s="220">
        <v>0</v>
      </c>
      <c r="AW16" s="220">
        <v>104.88088436666169</v>
      </c>
      <c r="AX16" s="220">
        <v>3.658184019999998</v>
      </c>
      <c r="AY16" s="220">
        <v>-67.896591319999999</v>
      </c>
      <c r="AZ16" s="220">
        <v>-28.624834799999999</v>
      </c>
      <c r="BA16" s="220">
        <v>-8.8938824800000003</v>
      </c>
      <c r="BB16" s="220">
        <v>3.4706024200000001</v>
      </c>
      <c r="BC16" s="220">
        <v>9.0954452799999999</v>
      </c>
      <c r="BD16" s="220">
        <v>-100.45948501000001</v>
      </c>
      <c r="BE16" s="220">
        <v>-88.318383058880187</v>
      </c>
      <c r="BF16" s="220">
        <v>-89.552055351685183</v>
      </c>
      <c r="BG16" s="220">
        <v>5.8732004699999996</v>
      </c>
      <c r="BH16" s="220">
        <v>1E-8</v>
      </c>
      <c r="BI16" s="220">
        <v>7.7855711410612116</v>
      </c>
      <c r="BJ16" s="220">
        <v>0</v>
      </c>
      <c r="BK16" s="220">
        <v>74.153005210000003</v>
      </c>
    </row>
    <row r="17" spans="2:63" x14ac:dyDescent="0.25">
      <c r="B17" s="221">
        <v>36861</v>
      </c>
      <c r="C17" s="220">
        <v>71.651065489625609</v>
      </c>
      <c r="D17" s="220">
        <v>87.625856534672423</v>
      </c>
      <c r="E17" s="220">
        <v>101.28936947189214</v>
      </c>
      <c r="F17" s="220">
        <v>-101.33088451999998</v>
      </c>
      <c r="G17" s="220">
        <v>-18.62706672548515</v>
      </c>
      <c r="H17" s="222">
        <v>140.60834025070517</v>
      </c>
      <c r="I17" s="220">
        <v>0</v>
      </c>
      <c r="J17" s="220">
        <v>-0.29770391000000002</v>
      </c>
      <c r="K17" s="220">
        <v>3.6064962199999999</v>
      </c>
      <c r="L17" s="220">
        <v>-3.3607684199999999</v>
      </c>
      <c r="M17" s="220">
        <v>0</v>
      </c>
      <c r="N17" s="220">
        <v>6.4216151200000002</v>
      </c>
      <c r="O17" s="220">
        <v>-0.98067501999999995</v>
      </c>
      <c r="P17" s="220">
        <v>204.57440551057928</v>
      </c>
      <c r="Q17" s="220">
        <v>0</v>
      </c>
      <c r="R17" s="220">
        <v>2.31507504</v>
      </c>
      <c r="S17" s="220">
        <v>0</v>
      </c>
      <c r="T17" s="220">
        <v>-205.8252653991029</v>
      </c>
      <c r="U17" s="220">
        <v>-7.4962373099999997</v>
      </c>
      <c r="V17" s="220">
        <v>-3.4814938799999999</v>
      </c>
      <c r="W17" s="220">
        <v>0</v>
      </c>
      <c r="X17" s="220">
        <v>30.666663029999999</v>
      </c>
      <c r="Y17" s="220">
        <v>-10.061524778278356</v>
      </c>
      <c r="Z17" s="220">
        <v>55.57047928642757</v>
      </c>
      <c r="AA17" s="220">
        <v>0</v>
      </c>
      <c r="AB17" s="220">
        <v>0</v>
      </c>
      <c r="AC17" s="220">
        <v>-10.563155502979885</v>
      </c>
      <c r="AD17" s="220">
        <v>-9.8426440423476969</v>
      </c>
      <c r="AE17" s="220">
        <v>2.0146342599999998</v>
      </c>
      <c r="AF17" s="220">
        <v>7.2921106099999999</v>
      </c>
      <c r="AG17" s="220">
        <v>-1.7256699999999999E-3</v>
      </c>
      <c r="AH17" s="220">
        <v>0.48072398999999999</v>
      </c>
      <c r="AI17" s="220">
        <v>54.490286480000002</v>
      </c>
      <c r="AJ17" s="220">
        <v>0</v>
      </c>
      <c r="AK17" s="220">
        <v>-9.5862882299999992</v>
      </c>
      <c r="AL17" s="220">
        <v>2.50651234</v>
      </c>
      <c r="AM17" s="220">
        <v>9.6049693400000002</v>
      </c>
      <c r="AN17" s="220">
        <v>5.7342054100000004</v>
      </c>
      <c r="AO17" s="220">
        <v>0</v>
      </c>
      <c r="AP17" s="220">
        <v>0</v>
      </c>
      <c r="AQ17" s="220">
        <v>0</v>
      </c>
      <c r="AR17" s="220">
        <v>0</v>
      </c>
      <c r="AS17" s="220">
        <v>0</v>
      </c>
      <c r="AT17" s="220">
        <v>0</v>
      </c>
      <c r="AU17" s="220">
        <v>35.49622755</v>
      </c>
      <c r="AV17" s="220">
        <v>0</v>
      </c>
      <c r="AW17" s="220">
        <v>101.28936947189214</v>
      </c>
      <c r="AX17" s="220">
        <v>3.6036130399999982</v>
      </c>
      <c r="AY17" s="220">
        <v>-65.216136129999995</v>
      </c>
      <c r="AZ17" s="220">
        <v>-33.761758649999997</v>
      </c>
      <c r="BA17" s="220">
        <v>-9.4870430399999996</v>
      </c>
      <c r="BB17" s="220">
        <v>3.5304402600000002</v>
      </c>
      <c r="BC17" s="220">
        <v>10.85296349</v>
      </c>
      <c r="BD17" s="220">
        <v>-69.948420490000004</v>
      </c>
      <c r="BE17" s="220">
        <v>54.813150288345554</v>
      </c>
      <c r="BF17" s="220">
        <v>-108.00832876992715</v>
      </c>
      <c r="BG17" s="220">
        <v>6.1444059199999996</v>
      </c>
      <c r="BH17" s="220">
        <v>0</v>
      </c>
      <c r="BI17" s="220">
        <v>11.318184636096461</v>
      </c>
      <c r="BJ17" s="220">
        <v>0</v>
      </c>
      <c r="BK17" s="220">
        <v>76.200978199999994</v>
      </c>
    </row>
    <row r="18" spans="2:63" x14ac:dyDescent="0.25">
      <c r="B18" s="221">
        <v>36892</v>
      </c>
      <c r="C18" s="220">
        <v>-90.969045133518108</v>
      </c>
      <c r="D18" s="220">
        <v>144.02753685894251</v>
      </c>
      <c r="E18" s="220">
        <v>71.534627094748259</v>
      </c>
      <c r="F18" s="220">
        <v>-28.566570260000002</v>
      </c>
      <c r="G18" s="220">
        <v>-49.738778868412496</v>
      </c>
      <c r="H18" s="222">
        <v>46.287769691760218</v>
      </c>
      <c r="I18" s="220">
        <v>4.6205248000000001</v>
      </c>
      <c r="J18" s="220">
        <v>-0.5585599</v>
      </c>
      <c r="K18" s="220">
        <v>24.643065450000002</v>
      </c>
      <c r="L18" s="220">
        <v>-3.3833021900000002</v>
      </c>
      <c r="M18" s="220">
        <v>0</v>
      </c>
      <c r="N18" s="220">
        <v>6.2932697600000003</v>
      </c>
      <c r="O18" s="220">
        <v>-0.96931098000000004</v>
      </c>
      <c r="P18" s="220">
        <v>190.58024264787358</v>
      </c>
      <c r="Q18" s="220">
        <v>0</v>
      </c>
      <c r="R18" s="220">
        <v>0</v>
      </c>
      <c r="S18" s="220">
        <v>0</v>
      </c>
      <c r="T18" s="220">
        <v>-357.62239319933968</v>
      </c>
      <c r="U18" s="220">
        <v>-6.4730470799999997</v>
      </c>
      <c r="V18" s="220">
        <v>-3.7059806399999999</v>
      </c>
      <c r="W18" s="220">
        <v>0</v>
      </c>
      <c r="X18" s="220">
        <v>30.757629850000001</v>
      </c>
      <c r="Y18" s="220">
        <v>-13.867182855547018</v>
      </c>
      <c r="Z18" s="220">
        <v>38.715999203495016</v>
      </c>
      <c r="AA18" s="220">
        <v>0</v>
      </c>
      <c r="AB18" s="220">
        <v>0</v>
      </c>
      <c r="AC18" s="220">
        <v>49.690965638745233</v>
      </c>
      <c r="AD18" s="220">
        <v>-14.228982899802723</v>
      </c>
      <c r="AE18" s="220">
        <v>2.7884166000000001</v>
      </c>
      <c r="AF18" s="220">
        <v>5.5882804799999999</v>
      </c>
      <c r="AG18" s="220">
        <v>-7.9782399999999993E-3</v>
      </c>
      <c r="AH18" s="220">
        <v>0.44335274000000002</v>
      </c>
      <c r="AI18" s="220">
        <v>55.938130549999997</v>
      </c>
      <c r="AJ18" s="220">
        <v>0</v>
      </c>
      <c r="AK18" s="220">
        <v>-5.7378075600000003</v>
      </c>
      <c r="AL18" s="220">
        <v>2.4925829300000002</v>
      </c>
      <c r="AM18" s="220">
        <v>9.4632865800000001</v>
      </c>
      <c r="AN18" s="220">
        <v>5.5747100999999999</v>
      </c>
      <c r="AO18" s="220">
        <v>0</v>
      </c>
      <c r="AP18" s="220">
        <v>0</v>
      </c>
      <c r="AQ18" s="220">
        <v>0</v>
      </c>
      <c r="AR18" s="220">
        <v>0</v>
      </c>
      <c r="AS18" s="220">
        <v>0</v>
      </c>
      <c r="AT18" s="220">
        <v>0</v>
      </c>
      <c r="AU18" s="220">
        <v>32.02257994</v>
      </c>
      <c r="AV18" s="220">
        <v>0</v>
      </c>
      <c r="AW18" s="220">
        <v>71.534627094748259</v>
      </c>
      <c r="AX18" s="220">
        <v>62.771214520000001</v>
      </c>
      <c r="AY18" s="220">
        <v>-47.57878728</v>
      </c>
      <c r="AZ18" s="220">
        <v>-37.421618899999999</v>
      </c>
      <c r="BA18" s="220">
        <v>-9.8794214599999997</v>
      </c>
      <c r="BB18" s="220">
        <v>3.54204286</v>
      </c>
      <c r="BC18" s="220">
        <v>11.03805075</v>
      </c>
      <c r="BD18" s="220">
        <v>-69.15860545000001</v>
      </c>
      <c r="BE18" s="220">
        <v>47.015910349563157</v>
      </c>
      <c r="BF18" s="220">
        <v>-162.43180419732164</v>
      </c>
      <c r="BG18" s="220">
        <v>5.9568519799999997</v>
      </c>
      <c r="BH18" s="220">
        <v>0</v>
      </c>
      <c r="BI18" s="220">
        <v>42.07258159934598</v>
      </c>
      <c r="BJ18" s="220">
        <v>0</v>
      </c>
      <c r="BK18" s="220">
        <v>75.768236099999996</v>
      </c>
    </row>
    <row r="19" spans="2:63" x14ac:dyDescent="0.25">
      <c r="B19" s="221">
        <v>36923</v>
      </c>
      <c r="C19" s="220">
        <v>-5.5429598424658444</v>
      </c>
      <c r="D19" s="220">
        <v>99.534487926245731</v>
      </c>
      <c r="E19" s="220">
        <v>25.876114808558157</v>
      </c>
      <c r="F19" s="220">
        <v>-39.172993810000001</v>
      </c>
      <c r="G19" s="220">
        <v>-71.829304675003058</v>
      </c>
      <c r="H19" s="222">
        <v>8.8653444073349306</v>
      </c>
      <c r="I19" s="220">
        <v>0</v>
      </c>
      <c r="J19" s="220">
        <v>-0.89566979000000002</v>
      </c>
      <c r="K19" s="220">
        <v>23.111006540000002</v>
      </c>
      <c r="L19" s="220">
        <v>-3.1642829300000002</v>
      </c>
      <c r="M19" s="220">
        <v>0</v>
      </c>
      <c r="N19" s="220">
        <v>6.1201436899999999</v>
      </c>
      <c r="O19" s="220">
        <v>-0.95017903000000004</v>
      </c>
      <c r="P19" s="220">
        <v>167.28899704634804</v>
      </c>
      <c r="Q19" s="220">
        <v>0</v>
      </c>
      <c r="R19" s="220">
        <v>0</v>
      </c>
      <c r="S19" s="220">
        <v>0</v>
      </c>
      <c r="T19" s="220">
        <v>-186.92405695049399</v>
      </c>
      <c r="U19" s="220">
        <v>-5.3595656099999998</v>
      </c>
      <c r="V19" s="220">
        <v>-1.16272588</v>
      </c>
      <c r="W19" s="220">
        <v>0</v>
      </c>
      <c r="X19" s="220">
        <v>28.11574147</v>
      </c>
      <c r="Y19" s="220">
        <v>-16.372947917722648</v>
      </c>
      <c r="Z19" s="220">
        <v>-15.349420480597246</v>
      </c>
      <c r="AA19" s="220">
        <v>0</v>
      </c>
      <c r="AB19" s="220">
        <v>0</v>
      </c>
      <c r="AC19" s="220">
        <v>0.47453683755577458</v>
      </c>
      <c r="AD19" s="220">
        <v>-11.766999121310041</v>
      </c>
      <c r="AE19" s="220">
        <v>2.71335631</v>
      </c>
      <c r="AF19" s="220">
        <v>13.88362021</v>
      </c>
      <c r="AG19" s="220">
        <v>-2.3315140000000002E-2</v>
      </c>
      <c r="AH19" s="220">
        <v>0.35040633999999998</v>
      </c>
      <c r="AI19" s="220">
        <v>49.892003699999997</v>
      </c>
      <c r="AJ19" s="220">
        <v>0</v>
      </c>
      <c r="AK19" s="220">
        <v>1.2304310000000001E-2</v>
      </c>
      <c r="AL19" s="220">
        <v>2.1999435300000001</v>
      </c>
      <c r="AM19" s="220">
        <v>9.2883006800000008</v>
      </c>
      <c r="AN19" s="220">
        <v>4.8400097400000002</v>
      </c>
      <c r="AO19" s="220">
        <v>0</v>
      </c>
      <c r="AP19" s="220">
        <v>0</v>
      </c>
      <c r="AQ19" s="220">
        <v>0</v>
      </c>
      <c r="AR19" s="220">
        <v>0</v>
      </c>
      <c r="AS19" s="220">
        <v>0</v>
      </c>
      <c r="AT19" s="220">
        <v>0</v>
      </c>
      <c r="AU19" s="220">
        <v>27.670320530000001</v>
      </c>
      <c r="AV19" s="220">
        <v>0</v>
      </c>
      <c r="AW19" s="220">
        <v>25.876114808558157</v>
      </c>
      <c r="AX19" s="220">
        <v>56.06357217</v>
      </c>
      <c r="AY19" s="220">
        <v>-49.024498489999999</v>
      </c>
      <c r="AZ19" s="220">
        <v>-39.695151590000002</v>
      </c>
      <c r="BA19" s="220">
        <v>-10.0349597</v>
      </c>
      <c r="BB19" s="220">
        <v>3.5180438000000001</v>
      </c>
      <c r="BC19" s="220">
        <v>15.01349708</v>
      </c>
      <c r="BD19" s="220">
        <v>-78.065479170000003</v>
      </c>
      <c r="BE19" s="220">
        <v>25.49317185530569</v>
      </c>
      <c r="BF19" s="220">
        <v>-126.38440061927724</v>
      </c>
      <c r="BG19" s="220">
        <v>5.0622533000000001</v>
      </c>
      <c r="BH19" s="220">
        <v>0</v>
      </c>
      <c r="BI19" s="220">
        <v>19.010924178968494</v>
      </c>
      <c r="BJ19" s="220">
        <v>0</v>
      </c>
      <c r="BK19" s="220">
        <v>68.040728700000003</v>
      </c>
    </row>
    <row r="20" spans="2:63" x14ac:dyDescent="0.25">
      <c r="B20" s="221">
        <v>36951</v>
      </c>
      <c r="C20" s="220">
        <v>25.498034995661669</v>
      </c>
      <c r="D20" s="220">
        <v>94.460989786312098</v>
      </c>
      <c r="E20" s="220">
        <v>131.14773962235643</v>
      </c>
      <c r="F20" s="220">
        <v>16.174101520000004</v>
      </c>
      <c r="G20" s="220">
        <v>-68.941355768435201</v>
      </c>
      <c r="H20" s="222">
        <v>198.33951015589508</v>
      </c>
      <c r="I20" s="220">
        <v>0</v>
      </c>
      <c r="J20" s="220">
        <v>0</v>
      </c>
      <c r="K20" s="220">
        <v>22.278542000000002</v>
      </c>
      <c r="L20" s="220">
        <v>-3.54772921</v>
      </c>
      <c r="M20" s="220">
        <v>0</v>
      </c>
      <c r="N20" s="220">
        <v>5.9624693500000001</v>
      </c>
      <c r="O20" s="220">
        <v>-0.93829509</v>
      </c>
      <c r="P20" s="220">
        <v>169.56839936584032</v>
      </c>
      <c r="Q20" s="220">
        <v>0</v>
      </c>
      <c r="R20" s="220">
        <v>0</v>
      </c>
      <c r="S20" s="220">
        <v>0</v>
      </c>
      <c r="T20" s="220">
        <v>-214.09997647921108</v>
      </c>
      <c r="U20" s="220">
        <v>-2.70413565</v>
      </c>
      <c r="V20" s="220">
        <v>-4.4581400699999998</v>
      </c>
      <c r="W20" s="220">
        <v>0</v>
      </c>
      <c r="X20" s="220">
        <v>31.126453890000001</v>
      </c>
      <c r="Y20" s="220">
        <v>-14.757835203742475</v>
      </c>
      <c r="Z20" s="220">
        <v>37.068282092774893</v>
      </c>
      <c r="AA20" s="220">
        <v>0</v>
      </c>
      <c r="AB20" s="220">
        <v>0</v>
      </c>
      <c r="AC20" s="220">
        <v>-10.860853163514872</v>
      </c>
      <c r="AD20" s="220">
        <v>-10.594488100173031</v>
      </c>
      <c r="AE20" s="220">
        <v>0</v>
      </c>
      <c r="AF20" s="220">
        <v>21.62197901</v>
      </c>
      <c r="AG20" s="220">
        <v>-3.4018880000000001E-2</v>
      </c>
      <c r="AH20" s="220">
        <v>0.30120468</v>
      </c>
      <c r="AI20" s="220">
        <v>53.068559569999998</v>
      </c>
      <c r="AJ20" s="220">
        <v>0</v>
      </c>
      <c r="AK20" s="220">
        <v>-5.4819411200000001</v>
      </c>
      <c r="AL20" s="220">
        <v>2.3443545000000001</v>
      </c>
      <c r="AM20" s="220">
        <v>9.1470566000000009</v>
      </c>
      <c r="AN20" s="220">
        <v>5.1825346999999997</v>
      </c>
      <c r="AO20" s="220">
        <v>0</v>
      </c>
      <c r="AP20" s="220">
        <v>0</v>
      </c>
      <c r="AQ20" s="220">
        <v>0</v>
      </c>
      <c r="AR20" s="220">
        <v>0</v>
      </c>
      <c r="AS20" s="220">
        <v>0</v>
      </c>
      <c r="AT20" s="220">
        <v>0</v>
      </c>
      <c r="AU20" s="220">
        <v>29.766601990000002</v>
      </c>
      <c r="AV20" s="220">
        <v>0</v>
      </c>
      <c r="AW20" s="220">
        <v>131.14773962235643</v>
      </c>
      <c r="AX20" s="220">
        <v>61.989401409999999</v>
      </c>
      <c r="AY20" s="220">
        <v>-46.736944029999997</v>
      </c>
      <c r="AZ20" s="220">
        <v>-1.27002525</v>
      </c>
      <c r="BA20" s="220">
        <v>-1.27002525</v>
      </c>
      <c r="BB20" s="220">
        <v>3.4616946400000002</v>
      </c>
      <c r="BC20" s="220">
        <v>21.180643929999999</v>
      </c>
      <c r="BD20" s="220">
        <v>-56.256054049999996</v>
      </c>
      <c r="BE20" s="220">
        <v>-28.916356887629298</v>
      </c>
      <c r="BF20" s="220">
        <v>-96.608567597234227</v>
      </c>
      <c r="BG20" s="220">
        <v>5.2147816300000001</v>
      </c>
      <c r="BH20" s="220">
        <v>-1E-8</v>
      </c>
      <c r="BI20" s="220">
        <v>11.508762826428338</v>
      </c>
      <c r="BJ20" s="220">
        <v>0</v>
      </c>
      <c r="BK20" s="220">
        <v>74.935434389999998</v>
      </c>
    </row>
    <row r="21" spans="2:63" x14ac:dyDescent="0.25">
      <c r="B21" s="221">
        <v>36982</v>
      </c>
      <c r="C21" s="220">
        <v>-75.843973149999997</v>
      </c>
      <c r="D21" s="220">
        <v>125.98247534000001</v>
      </c>
      <c r="E21" s="220">
        <v>-15.85895223429489</v>
      </c>
      <c r="F21" s="220">
        <v>71.161026880000009</v>
      </c>
      <c r="G21" s="220">
        <v>-16.439673416925494</v>
      </c>
      <c r="H21" s="222">
        <v>89.000903418779643</v>
      </c>
      <c r="I21" s="220">
        <v>0</v>
      </c>
      <c r="J21" s="220">
        <v>0</v>
      </c>
      <c r="K21" s="220">
        <v>20.49563564</v>
      </c>
      <c r="L21" s="220">
        <v>11.053160650000001</v>
      </c>
      <c r="M21" s="220">
        <v>0</v>
      </c>
      <c r="N21" s="220">
        <v>3.5882251799999998</v>
      </c>
      <c r="O21" s="220">
        <v>-0.93341704000000003</v>
      </c>
      <c r="P21" s="220">
        <v>3.1206807599999999</v>
      </c>
      <c r="Q21" s="220">
        <v>0</v>
      </c>
      <c r="R21" s="220">
        <v>0</v>
      </c>
      <c r="S21" s="220">
        <v>0</v>
      </c>
      <c r="T21" s="220">
        <v>-97.765596160000001</v>
      </c>
      <c r="U21" s="220">
        <v>-2.3267855700000002</v>
      </c>
      <c r="V21" s="220">
        <v>0</v>
      </c>
      <c r="W21" s="220">
        <v>0</v>
      </c>
      <c r="X21" s="220">
        <v>-13.07587661</v>
      </c>
      <c r="Y21" s="220">
        <v>0</v>
      </c>
      <c r="Z21" s="220">
        <v>0</v>
      </c>
      <c r="AA21" s="220">
        <v>0</v>
      </c>
      <c r="AB21" s="220">
        <v>0</v>
      </c>
      <c r="AC21" s="220">
        <v>-1.038207E-2</v>
      </c>
      <c r="AD21" s="220">
        <v>0</v>
      </c>
      <c r="AE21" s="220">
        <v>0</v>
      </c>
      <c r="AF21" s="220">
        <v>45.403316779999997</v>
      </c>
      <c r="AG21" s="220">
        <v>-2.7337460000000001E-2</v>
      </c>
      <c r="AH21" s="220">
        <v>0.32484953999999999</v>
      </c>
      <c r="AI21" s="220">
        <v>38.339673390000002</v>
      </c>
      <c r="AJ21" s="220">
        <v>1E-8</v>
      </c>
      <c r="AK21" s="220">
        <v>7.1692846699999997</v>
      </c>
      <c r="AL21" s="220">
        <v>2.11898243</v>
      </c>
      <c r="AM21" s="220">
        <v>0</v>
      </c>
      <c r="AN21" s="220">
        <v>4.8048711500000003</v>
      </c>
      <c r="AO21" s="220">
        <v>0</v>
      </c>
      <c r="AP21" s="220">
        <v>0</v>
      </c>
      <c r="AQ21" s="220">
        <v>0</v>
      </c>
      <c r="AR21" s="220">
        <v>0</v>
      </c>
      <c r="AS21" s="220">
        <v>0</v>
      </c>
      <c r="AT21" s="220">
        <v>0</v>
      </c>
      <c r="AU21" s="220">
        <v>27.8592169</v>
      </c>
      <c r="AV21" s="220">
        <v>-0.82014997955624125</v>
      </c>
      <c r="AW21" s="220">
        <v>-15.038802254738648</v>
      </c>
      <c r="AX21" s="220">
        <v>73.978528069999996</v>
      </c>
      <c r="AY21" s="220">
        <v>-3.71378757</v>
      </c>
      <c r="AZ21" s="220">
        <v>-1.23835742</v>
      </c>
      <c r="BA21" s="220">
        <v>-1.23835742</v>
      </c>
      <c r="BB21" s="220">
        <v>3.3730012199999999</v>
      </c>
      <c r="BC21" s="220">
        <v>0</v>
      </c>
      <c r="BD21" s="220">
        <v>-15.277934999999999</v>
      </c>
      <c r="BE21" s="220">
        <v>0</v>
      </c>
      <c r="BF21" s="220">
        <v>-58.164459039999997</v>
      </c>
      <c r="BG21" s="220">
        <v>4.1860373500000003</v>
      </c>
      <c r="BH21" s="220">
        <v>0</v>
      </c>
      <c r="BI21" s="220">
        <v>52.816683273074496</v>
      </c>
      <c r="BJ21" s="220">
        <v>0</v>
      </c>
      <c r="BK21" s="220">
        <v>0</v>
      </c>
    </row>
    <row r="22" spans="2:63" x14ac:dyDescent="0.25">
      <c r="B22" s="221">
        <v>37012</v>
      </c>
      <c r="C22" s="220">
        <v>-79.088641879999997</v>
      </c>
      <c r="D22" s="220">
        <v>132.11481115999999</v>
      </c>
      <c r="E22" s="220">
        <v>-4.7953135216449674</v>
      </c>
      <c r="F22" s="220">
        <v>74.171986039999993</v>
      </c>
      <c r="G22" s="220">
        <v>-11.792988611750403</v>
      </c>
      <c r="H22" s="222">
        <v>110.60985318660467</v>
      </c>
      <c r="I22" s="220">
        <v>0</v>
      </c>
      <c r="J22" s="220">
        <v>0</v>
      </c>
      <c r="K22" s="220">
        <v>19.84617407</v>
      </c>
      <c r="L22" s="220">
        <v>11.335431610000001</v>
      </c>
      <c r="M22" s="220">
        <v>0</v>
      </c>
      <c r="N22" s="220">
        <v>3.5414286399999999</v>
      </c>
      <c r="O22" s="220">
        <v>-0.92468998000000002</v>
      </c>
      <c r="P22" s="220">
        <v>3.15136883</v>
      </c>
      <c r="Q22" s="220">
        <v>0</v>
      </c>
      <c r="R22" s="220">
        <v>0</v>
      </c>
      <c r="S22" s="220">
        <v>0</v>
      </c>
      <c r="T22" s="220">
        <v>-100.51485897000001</v>
      </c>
      <c r="U22" s="220">
        <v>-2.2260449499999999</v>
      </c>
      <c r="V22" s="220">
        <v>0</v>
      </c>
      <c r="W22" s="220">
        <v>0</v>
      </c>
      <c r="X22" s="220">
        <v>-13.297451130000001</v>
      </c>
      <c r="Y22" s="220">
        <v>0</v>
      </c>
      <c r="Z22" s="220">
        <v>0</v>
      </c>
      <c r="AA22" s="220">
        <v>0</v>
      </c>
      <c r="AB22" s="220">
        <v>0</v>
      </c>
      <c r="AC22" s="220">
        <v>-1.0324440000000001E-2</v>
      </c>
      <c r="AD22" s="220">
        <v>0</v>
      </c>
      <c r="AE22" s="220">
        <v>0</v>
      </c>
      <c r="AF22" s="220">
        <v>47.864374050000002</v>
      </c>
      <c r="AG22" s="220">
        <v>-3.1481250000000002E-2</v>
      </c>
      <c r="AH22" s="220">
        <v>0.30284470000000002</v>
      </c>
      <c r="AI22" s="220">
        <v>42.311441500000001</v>
      </c>
      <c r="AJ22" s="220">
        <v>9.5596769999999998E-2</v>
      </c>
      <c r="AK22" s="220">
        <v>7.1585142900000003</v>
      </c>
      <c r="AL22" s="220">
        <v>2.1371547999999998</v>
      </c>
      <c r="AM22" s="220">
        <v>0</v>
      </c>
      <c r="AN22" s="220">
        <v>4.8430071000000003</v>
      </c>
      <c r="AO22" s="220">
        <v>0</v>
      </c>
      <c r="AP22" s="220">
        <v>0</v>
      </c>
      <c r="AQ22" s="220">
        <v>0</v>
      </c>
      <c r="AR22" s="220">
        <v>0</v>
      </c>
      <c r="AS22" s="220">
        <v>0</v>
      </c>
      <c r="AT22" s="220">
        <v>0</v>
      </c>
      <c r="AU22" s="220">
        <v>27.44368364</v>
      </c>
      <c r="AV22" s="220">
        <v>-10.362292589205687</v>
      </c>
      <c r="AW22" s="220">
        <v>5.5669790675607196</v>
      </c>
      <c r="AX22" s="220">
        <v>75.99063907</v>
      </c>
      <c r="AY22" s="220">
        <v>-2.6991891099999998</v>
      </c>
      <c r="AZ22" s="220">
        <v>-1.22973379</v>
      </c>
      <c r="BA22" s="220">
        <v>-1.22973379</v>
      </c>
      <c r="BB22" s="220">
        <v>3.3400036599999998</v>
      </c>
      <c r="BC22" s="220">
        <v>0</v>
      </c>
      <c r="BD22" s="220">
        <v>-15.79206956</v>
      </c>
      <c r="BE22" s="220">
        <v>0</v>
      </c>
      <c r="BF22" s="220">
        <v>-53.25454774</v>
      </c>
      <c r="BG22" s="220">
        <v>4.1254912900000003</v>
      </c>
      <c r="BH22" s="220">
        <v>0</v>
      </c>
      <c r="BI22" s="220">
        <v>53.128137398249592</v>
      </c>
      <c r="BJ22" s="220">
        <v>0</v>
      </c>
      <c r="BK22" s="220">
        <v>0</v>
      </c>
    </row>
    <row r="23" spans="2:63" x14ac:dyDescent="0.25">
      <c r="B23" s="221">
        <v>37043</v>
      </c>
      <c r="C23" s="220">
        <v>-73.900063869999997</v>
      </c>
      <c r="D23" s="220">
        <v>121.87361898</v>
      </c>
      <c r="E23" s="220">
        <v>-9.9869188939784461</v>
      </c>
      <c r="F23" s="220">
        <v>81.03022412</v>
      </c>
      <c r="G23" s="220">
        <v>-13.495594253956355</v>
      </c>
      <c r="H23" s="222">
        <v>105.52126608206518</v>
      </c>
      <c r="I23" s="220">
        <v>0</v>
      </c>
      <c r="J23" s="220">
        <v>0</v>
      </c>
      <c r="K23" s="220">
        <v>19.791460069999999</v>
      </c>
      <c r="L23" s="220">
        <v>10.820296259999999</v>
      </c>
      <c r="M23" s="220">
        <v>0</v>
      </c>
      <c r="N23" s="220">
        <v>3.5120201600000001</v>
      </c>
      <c r="O23" s="220">
        <v>0</v>
      </c>
      <c r="P23" s="220">
        <v>3.39566195</v>
      </c>
      <c r="Q23" s="220">
        <v>0</v>
      </c>
      <c r="R23" s="220">
        <v>0</v>
      </c>
      <c r="S23" s="220">
        <v>0</v>
      </c>
      <c r="T23" s="220">
        <v>-96.761276229999993</v>
      </c>
      <c r="U23" s="220">
        <v>-2.1354301900000001</v>
      </c>
      <c r="V23" s="220">
        <v>0</v>
      </c>
      <c r="W23" s="220">
        <v>0</v>
      </c>
      <c r="X23" s="220">
        <v>-12.522795889999999</v>
      </c>
      <c r="Y23" s="220">
        <v>0</v>
      </c>
      <c r="Z23" s="220">
        <v>0</v>
      </c>
      <c r="AA23" s="220">
        <v>0</v>
      </c>
      <c r="AB23" s="220">
        <v>0</v>
      </c>
      <c r="AC23" s="220">
        <v>-1.026523E-2</v>
      </c>
      <c r="AD23" s="220">
        <v>0</v>
      </c>
      <c r="AE23" s="220">
        <v>0</v>
      </c>
      <c r="AF23" s="220">
        <v>44.96397803</v>
      </c>
      <c r="AG23" s="220">
        <v>-4.0451330000000001E-2</v>
      </c>
      <c r="AH23" s="220">
        <v>0.24965883</v>
      </c>
      <c r="AI23" s="220">
        <v>41.468928499999997</v>
      </c>
      <c r="AJ23" s="220">
        <v>-1E-8</v>
      </c>
      <c r="AK23" s="220">
        <v>4.6139449199999998</v>
      </c>
      <c r="AL23" s="220">
        <v>0</v>
      </c>
      <c r="AM23" s="220">
        <v>0</v>
      </c>
      <c r="AN23" s="220">
        <v>4.6555676100000003</v>
      </c>
      <c r="AO23" s="220">
        <v>0</v>
      </c>
      <c r="AP23" s="220">
        <v>0</v>
      </c>
      <c r="AQ23" s="220">
        <v>0</v>
      </c>
      <c r="AR23" s="220">
        <v>0</v>
      </c>
      <c r="AS23" s="220">
        <v>0</v>
      </c>
      <c r="AT23" s="220">
        <v>0</v>
      </c>
      <c r="AU23" s="220">
        <v>25.97225766</v>
      </c>
      <c r="AV23" s="220">
        <v>-11.486946720661837</v>
      </c>
      <c r="AW23" s="220">
        <v>1.5000278266833913</v>
      </c>
      <c r="AX23" s="220">
        <v>73.009075670000001</v>
      </c>
      <c r="AY23" s="220">
        <v>4.67851894</v>
      </c>
      <c r="AZ23" s="220">
        <v>0</v>
      </c>
      <c r="BA23" s="220">
        <v>0</v>
      </c>
      <c r="BB23" s="220">
        <v>3.3426295100000001</v>
      </c>
      <c r="BC23" s="220">
        <v>0</v>
      </c>
      <c r="BD23" s="220">
        <v>-15.231010530000001</v>
      </c>
      <c r="BE23" s="220">
        <v>0</v>
      </c>
      <c r="BF23" s="220">
        <v>-53.308666530000004</v>
      </c>
      <c r="BG23" s="220">
        <v>4.0941739500000001</v>
      </c>
      <c r="BH23" s="220">
        <v>0</v>
      </c>
      <c r="BI23" s="220">
        <v>50.949908856043649</v>
      </c>
      <c r="BJ23" s="220">
        <v>0</v>
      </c>
      <c r="BK23" s="220">
        <v>0</v>
      </c>
    </row>
    <row r="24" spans="2:63" x14ac:dyDescent="0.25">
      <c r="B24" s="221">
        <v>37073</v>
      </c>
      <c r="C24" s="220">
        <v>-79.453329220000001</v>
      </c>
      <c r="D24" s="220">
        <v>118.89976014999999</v>
      </c>
      <c r="E24" s="220">
        <v>16.854602227546362</v>
      </c>
      <c r="F24" s="220">
        <v>62.975398089999999</v>
      </c>
      <c r="G24" s="220">
        <v>-23.011743718985777</v>
      </c>
      <c r="H24" s="222">
        <v>96.264687528560557</v>
      </c>
      <c r="I24" s="220">
        <v>0</v>
      </c>
      <c r="J24" s="220">
        <v>0</v>
      </c>
      <c r="K24" s="220">
        <v>17.175653619999999</v>
      </c>
      <c r="L24" s="220">
        <v>11.00694433</v>
      </c>
      <c r="M24" s="220">
        <v>0</v>
      </c>
      <c r="N24" s="220">
        <v>3.4877490199999999</v>
      </c>
      <c r="O24" s="220">
        <v>0</v>
      </c>
      <c r="P24" s="220">
        <v>3.2326220499999998</v>
      </c>
      <c r="Q24" s="220">
        <v>0</v>
      </c>
      <c r="R24" s="220">
        <v>0</v>
      </c>
      <c r="S24" s="220">
        <v>0</v>
      </c>
      <c r="T24" s="220">
        <v>-99.469169059999999</v>
      </c>
      <c r="U24" s="220">
        <v>-2.2138427599999999</v>
      </c>
      <c r="V24" s="220">
        <v>0</v>
      </c>
      <c r="W24" s="220">
        <v>0</v>
      </c>
      <c r="X24" s="220">
        <v>-12.67328642</v>
      </c>
      <c r="Y24" s="220">
        <v>0</v>
      </c>
      <c r="Z24" s="220">
        <v>0</v>
      </c>
      <c r="AA24" s="220">
        <v>0</v>
      </c>
      <c r="AB24" s="220">
        <v>0</v>
      </c>
      <c r="AC24" s="220">
        <v>-1.020824E-2</v>
      </c>
      <c r="AD24" s="220">
        <v>0</v>
      </c>
      <c r="AE24" s="220">
        <v>0</v>
      </c>
      <c r="AF24" s="220">
        <v>44.866068970000001</v>
      </c>
      <c r="AG24" s="220">
        <v>-5.3629879999999998E-2</v>
      </c>
      <c r="AH24" s="220">
        <v>0.18742710000000001</v>
      </c>
      <c r="AI24" s="220">
        <v>38.299981959999997</v>
      </c>
      <c r="AJ24" s="220">
        <v>9.4520709999999994E-2</v>
      </c>
      <c r="AK24" s="220">
        <v>4.5758059400000004</v>
      </c>
      <c r="AL24" s="220">
        <v>0</v>
      </c>
      <c r="AM24" s="220">
        <v>0</v>
      </c>
      <c r="AN24" s="220">
        <v>4.7882060500000003</v>
      </c>
      <c r="AO24" s="220">
        <v>0</v>
      </c>
      <c r="AP24" s="220">
        <v>0</v>
      </c>
      <c r="AQ24" s="220">
        <v>0</v>
      </c>
      <c r="AR24" s="220">
        <v>0</v>
      </c>
      <c r="AS24" s="220">
        <v>0</v>
      </c>
      <c r="AT24" s="220">
        <v>0</v>
      </c>
      <c r="AU24" s="220">
        <v>26.151587540000001</v>
      </c>
      <c r="AV24" s="220">
        <v>-8.6054368460553334</v>
      </c>
      <c r="AW24" s="220">
        <v>25.460039073601695</v>
      </c>
      <c r="AX24" s="220">
        <v>75.013055339999994</v>
      </c>
      <c r="AY24" s="220">
        <v>-15.384400680000001</v>
      </c>
      <c r="AZ24" s="220">
        <v>0</v>
      </c>
      <c r="BA24" s="220">
        <v>0</v>
      </c>
      <c r="BB24" s="220">
        <v>3.3467434300000001</v>
      </c>
      <c r="BC24" s="220">
        <v>0</v>
      </c>
      <c r="BD24" s="220">
        <v>-15.62376396</v>
      </c>
      <c r="BE24" s="220">
        <v>0</v>
      </c>
      <c r="BF24" s="220">
        <v>-54.923402930000002</v>
      </c>
      <c r="BG24" s="220">
        <v>0</v>
      </c>
      <c r="BH24" s="220">
        <v>0</v>
      </c>
      <c r="BI24" s="220">
        <v>47.535423171014223</v>
      </c>
      <c r="BJ24" s="220">
        <v>0</v>
      </c>
      <c r="BK24" s="220">
        <v>0</v>
      </c>
    </row>
    <row r="25" spans="2:63" x14ac:dyDescent="0.25">
      <c r="B25" s="221">
        <v>37104</v>
      </c>
      <c r="C25" s="220">
        <v>-81.753871749999988</v>
      </c>
      <c r="D25" s="220">
        <v>117.74240061</v>
      </c>
      <c r="E25" s="220">
        <v>15.489455128978321</v>
      </c>
      <c r="F25" s="220">
        <v>59.184026950000003</v>
      </c>
      <c r="G25" s="220">
        <v>-28.007168895951288</v>
      </c>
      <c r="H25" s="222">
        <v>82.654842043027045</v>
      </c>
      <c r="I25" s="220">
        <v>0</v>
      </c>
      <c r="J25" s="220">
        <v>0</v>
      </c>
      <c r="K25" s="220">
        <v>17.238959449999999</v>
      </c>
      <c r="L25" s="220">
        <v>10.831735699999999</v>
      </c>
      <c r="M25" s="220">
        <v>0</v>
      </c>
      <c r="N25" s="220">
        <v>3.4684153000000002</v>
      </c>
      <c r="O25" s="220">
        <v>0</v>
      </c>
      <c r="P25" s="220">
        <v>3.3121118100000002</v>
      </c>
      <c r="Q25" s="220">
        <v>0</v>
      </c>
      <c r="R25" s="220">
        <v>0</v>
      </c>
      <c r="S25" s="220">
        <v>0</v>
      </c>
      <c r="T25" s="220">
        <v>-101.966224</v>
      </c>
      <c r="U25" s="220">
        <v>-2.2298359699999999</v>
      </c>
      <c r="V25" s="220">
        <v>0</v>
      </c>
      <c r="W25" s="220">
        <v>0</v>
      </c>
      <c r="X25" s="220">
        <v>-12.40903404</v>
      </c>
      <c r="Y25" s="220">
        <v>0</v>
      </c>
      <c r="Z25" s="220">
        <v>0</v>
      </c>
      <c r="AA25" s="220">
        <v>0</v>
      </c>
      <c r="AB25" s="220">
        <v>0</v>
      </c>
      <c r="AC25" s="220">
        <v>-1.014963E-2</v>
      </c>
      <c r="AD25" s="220">
        <v>0</v>
      </c>
      <c r="AE25" s="220">
        <v>0</v>
      </c>
      <c r="AF25" s="220">
        <v>43.049396600000001</v>
      </c>
      <c r="AG25" s="220">
        <v>-6.4729690000000006E-2</v>
      </c>
      <c r="AH25" s="220">
        <v>0.13157553999999999</v>
      </c>
      <c r="AI25" s="220">
        <v>39.592192330000003</v>
      </c>
      <c r="AJ25" s="220">
        <v>9.397809E-2</v>
      </c>
      <c r="AK25" s="220">
        <v>4.5414911299999998</v>
      </c>
      <c r="AL25" s="220">
        <v>0</v>
      </c>
      <c r="AM25" s="220">
        <v>0</v>
      </c>
      <c r="AN25" s="220">
        <v>4.7793729100000002</v>
      </c>
      <c r="AO25" s="220">
        <v>0</v>
      </c>
      <c r="AP25" s="220">
        <v>0</v>
      </c>
      <c r="AQ25" s="220">
        <v>0</v>
      </c>
      <c r="AR25" s="220">
        <v>0</v>
      </c>
      <c r="AS25" s="220">
        <v>0</v>
      </c>
      <c r="AT25" s="220">
        <v>0</v>
      </c>
      <c r="AU25" s="220">
        <v>25.62927333</v>
      </c>
      <c r="AV25" s="220">
        <v>-8.8748803283070572</v>
      </c>
      <c r="AW25" s="220">
        <v>24.364335457285378</v>
      </c>
      <c r="AX25" s="220">
        <v>71.569683440000006</v>
      </c>
      <c r="AY25" s="220">
        <v>-15.733659210000001</v>
      </c>
      <c r="AZ25" s="220">
        <v>0</v>
      </c>
      <c r="BA25" s="220">
        <v>0</v>
      </c>
      <c r="BB25" s="220">
        <v>3.3480027200000002</v>
      </c>
      <c r="BC25" s="220">
        <v>0</v>
      </c>
      <c r="BD25" s="220">
        <v>-15.538769140000001</v>
      </c>
      <c r="BE25" s="220">
        <v>0</v>
      </c>
      <c r="BF25" s="220">
        <v>-57.221389819999999</v>
      </c>
      <c r="BG25" s="220">
        <v>0</v>
      </c>
      <c r="BH25" s="220">
        <v>0</v>
      </c>
      <c r="BI25" s="220">
        <v>44.75299006404871</v>
      </c>
      <c r="BJ25" s="220">
        <v>0</v>
      </c>
      <c r="BK25" s="220">
        <v>0</v>
      </c>
    </row>
    <row r="26" spans="2:63" x14ac:dyDescent="0.25">
      <c r="B26" s="221">
        <v>37135</v>
      </c>
      <c r="C26" s="220">
        <v>-77.666818559999996</v>
      </c>
      <c r="D26" s="220">
        <v>106.79056974</v>
      </c>
      <c r="E26" s="220">
        <v>-9.4235427047366631</v>
      </c>
      <c r="F26" s="220">
        <v>63.201958779999998</v>
      </c>
      <c r="G26" s="220">
        <v>-30.589214964674937</v>
      </c>
      <c r="H26" s="222">
        <v>52.312952290588399</v>
      </c>
      <c r="I26" s="220">
        <v>0</v>
      </c>
      <c r="J26" s="220">
        <v>0</v>
      </c>
      <c r="K26" s="220">
        <v>17.250178380000001</v>
      </c>
      <c r="L26" s="220">
        <v>10.28240753</v>
      </c>
      <c r="M26" s="220">
        <v>0</v>
      </c>
      <c r="N26" s="220">
        <v>3.4441879399999999</v>
      </c>
      <c r="O26" s="220">
        <v>0</v>
      </c>
      <c r="P26" s="220">
        <v>3.2532331800000001</v>
      </c>
      <c r="Q26" s="220">
        <v>0</v>
      </c>
      <c r="R26" s="220">
        <v>0</v>
      </c>
      <c r="S26" s="220">
        <v>0</v>
      </c>
      <c r="T26" s="220">
        <v>-98.110300129999999</v>
      </c>
      <c r="U26" s="220">
        <v>-2.13534851</v>
      </c>
      <c r="V26" s="220">
        <v>0</v>
      </c>
      <c r="W26" s="220">
        <v>0</v>
      </c>
      <c r="X26" s="220">
        <v>-11.65117695</v>
      </c>
      <c r="Y26" s="220">
        <v>0</v>
      </c>
      <c r="Z26" s="220">
        <v>0</v>
      </c>
      <c r="AA26" s="220">
        <v>0</v>
      </c>
      <c r="AB26" s="220">
        <v>0</v>
      </c>
      <c r="AC26" s="220">
        <v>-1.0091350000000001E-2</v>
      </c>
      <c r="AD26" s="220">
        <v>0</v>
      </c>
      <c r="AE26" s="220">
        <v>0</v>
      </c>
      <c r="AF26" s="220">
        <v>39.022988099999999</v>
      </c>
      <c r="AG26" s="220">
        <v>-7.6606720000000003E-2</v>
      </c>
      <c r="AH26" s="220">
        <v>6.2896740000000007E-2</v>
      </c>
      <c r="AI26" s="220">
        <v>39.035572819999999</v>
      </c>
      <c r="AJ26" s="220">
        <v>0</v>
      </c>
      <c r="AK26" s="220">
        <v>4.5025244300000002</v>
      </c>
      <c r="AL26" s="220">
        <v>0</v>
      </c>
      <c r="AM26" s="220">
        <v>0</v>
      </c>
      <c r="AN26" s="220">
        <v>0</v>
      </c>
      <c r="AO26" s="220">
        <v>0</v>
      </c>
      <c r="AP26" s="220">
        <v>0</v>
      </c>
      <c r="AQ26" s="220">
        <v>0</v>
      </c>
      <c r="AR26" s="220">
        <v>0</v>
      </c>
      <c r="AS26" s="220">
        <v>0</v>
      </c>
      <c r="AT26" s="220">
        <v>0</v>
      </c>
      <c r="AU26" s="220">
        <v>24.253285720000001</v>
      </c>
      <c r="AV26" s="220">
        <v>-11.509753742479951</v>
      </c>
      <c r="AW26" s="220">
        <v>2.0862110377432881</v>
      </c>
      <c r="AX26" s="220">
        <v>68.814193549999999</v>
      </c>
      <c r="AY26" s="220">
        <v>-5.6122347699999997</v>
      </c>
      <c r="AZ26" s="220">
        <v>0</v>
      </c>
      <c r="BA26" s="220">
        <v>0</v>
      </c>
      <c r="BB26" s="220">
        <v>0</v>
      </c>
      <c r="BC26" s="220">
        <v>0</v>
      </c>
      <c r="BD26" s="220">
        <v>-14.98701176</v>
      </c>
      <c r="BE26" s="220">
        <v>0</v>
      </c>
      <c r="BF26" s="220">
        <v>-57.133749369999997</v>
      </c>
      <c r="BG26" s="220">
        <v>0</v>
      </c>
      <c r="BH26" s="220">
        <v>0</v>
      </c>
      <c r="BI26" s="220">
        <v>41.531546165325054</v>
      </c>
      <c r="BJ26" s="220">
        <v>0</v>
      </c>
      <c r="BK26" s="220">
        <v>0</v>
      </c>
    </row>
    <row r="27" spans="2:63" x14ac:dyDescent="0.25">
      <c r="B27" s="221">
        <v>37165</v>
      </c>
      <c r="C27" s="220">
        <v>-76.373346240000004</v>
      </c>
      <c r="D27" s="220">
        <v>93.636690290000004</v>
      </c>
      <c r="E27" s="220">
        <v>14.42813174093677</v>
      </c>
      <c r="F27" s="220">
        <v>64.293996410000005</v>
      </c>
      <c r="G27" s="220">
        <v>-26.447551211216329</v>
      </c>
      <c r="H27" s="222">
        <v>69.537920989720433</v>
      </c>
      <c r="I27" s="220">
        <v>0</v>
      </c>
      <c r="J27" s="220">
        <v>0</v>
      </c>
      <c r="K27" s="220">
        <v>17.295955849999999</v>
      </c>
      <c r="L27" s="220">
        <v>10.417071829999999</v>
      </c>
      <c r="M27" s="220">
        <v>0</v>
      </c>
      <c r="N27" s="220">
        <v>3.8608076900000001</v>
      </c>
      <c r="O27" s="220">
        <v>0</v>
      </c>
      <c r="P27" s="220">
        <v>3.5325704099999999</v>
      </c>
      <c r="Q27" s="220">
        <v>0</v>
      </c>
      <c r="R27" s="220">
        <v>0</v>
      </c>
      <c r="S27" s="220">
        <v>0</v>
      </c>
      <c r="T27" s="220">
        <v>-100.81678164</v>
      </c>
      <c r="U27" s="220">
        <v>-2.0990583799999998</v>
      </c>
      <c r="V27" s="220">
        <v>0</v>
      </c>
      <c r="W27" s="220">
        <v>0</v>
      </c>
      <c r="X27" s="220">
        <v>-11.87625695</v>
      </c>
      <c r="Y27" s="220">
        <v>0</v>
      </c>
      <c r="Z27" s="220">
        <v>0</v>
      </c>
      <c r="AA27" s="220">
        <v>0</v>
      </c>
      <c r="AB27" s="220">
        <v>3.31234495</v>
      </c>
      <c r="AC27" s="220">
        <v>-1.0035219999999999E-2</v>
      </c>
      <c r="AD27" s="220">
        <v>0</v>
      </c>
      <c r="AE27" s="220">
        <v>0</v>
      </c>
      <c r="AF27" s="220">
        <v>37.369282040000002</v>
      </c>
      <c r="AG27" s="220">
        <v>-9.3513150000000003E-2</v>
      </c>
      <c r="AH27" s="220">
        <v>-9.47893E-3</v>
      </c>
      <c r="AI27" s="220">
        <v>0</v>
      </c>
      <c r="AJ27" s="220">
        <v>20.691046910000001</v>
      </c>
      <c r="AK27" s="220">
        <v>4.4706034499999996</v>
      </c>
      <c r="AL27" s="220">
        <v>0</v>
      </c>
      <c r="AM27" s="220">
        <v>0</v>
      </c>
      <c r="AN27" s="220">
        <v>0</v>
      </c>
      <c r="AO27" s="220">
        <v>6.8222406600000003</v>
      </c>
      <c r="AP27" s="220">
        <v>0</v>
      </c>
      <c r="AQ27" s="220">
        <v>0</v>
      </c>
      <c r="AR27" s="220">
        <v>0</v>
      </c>
      <c r="AS27" s="220">
        <v>0</v>
      </c>
      <c r="AT27" s="220">
        <v>0</v>
      </c>
      <c r="AU27" s="220">
        <v>24.39654453</v>
      </c>
      <c r="AV27" s="220">
        <v>-8.8857219846106688</v>
      </c>
      <c r="AW27" s="220">
        <v>23.313853725547439</v>
      </c>
      <c r="AX27" s="220">
        <v>70.750172610000007</v>
      </c>
      <c r="AY27" s="220">
        <v>-6.4561761999999998</v>
      </c>
      <c r="AZ27" s="220">
        <v>0</v>
      </c>
      <c r="BA27" s="220">
        <v>0</v>
      </c>
      <c r="BB27" s="220">
        <v>0</v>
      </c>
      <c r="BC27" s="220">
        <v>0</v>
      </c>
      <c r="BD27" s="220">
        <v>-15.37298889</v>
      </c>
      <c r="BE27" s="220">
        <v>0</v>
      </c>
      <c r="BF27" s="220">
        <v>-60.196470950000005</v>
      </c>
      <c r="BG27" s="220">
        <v>0</v>
      </c>
      <c r="BH27" s="220">
        <v>0</v>
      </c>
      <c r="BI27" s="220">
        <v>49.121908628783679</v>
      </c>
      <c r="BJ27" s="220">
        <v>0</v>
      </c>
      <c r="BK27" s="220">
        <v>0</v>
      </c>
    </row>
    <row r="28" spans="2:63" x14ac:dyDescent="0.25">
      <c r="B28" s="221">
        <v>37196</v>
      </c>
      <c r="C28" s="220">
        <v>27.878961639999993</v>
      </c>
      <c r="D28" s="220">
        <v>107.37586598</v>
      </c>
      <c r="E28" s="220">
        <v>-32.434717571687258</v>
      </c>
      <c r="F28" s="220">
        <v>69.17366835</v>
      </c>
      <c r="G28" s="220">
        <v>-66.256273059999998</v>
      </c>
      <c r="H28" s="222">
        <v>105.7375053383127</v>
      </c>
      <c r="I28" s="220">
        <v>0</v>
      </c>
      <c r="J28" s="220">
        <v>0</v>
      </c>
      <c r="K28" s="220">
        <v>17.707674820000001</v>
      </c>
      <c r="L28" s="220">
        <v>9.9421520099999992</v>
      </c>
      <c r="M28" s="220">
        <v>0</v>
      </c>
      <c r="N28" s="220">
        <v>3.8962985699999999</v>
      </c>
      <c r="O28" s="220">
        <v>0</v>
      </c>
      <c r="P28" s="220">
        <v>3.6475257999999999</v>
      </c>
      <c r="Q28" s="220">
        <v>0</v>
      </c>
      <c r="R28" s="220">
        <v>0</v>
      </c>
      <c r="S28" s="220">
        <v>0</v>
      </c>
      <c r="T28" s="220">
        <v>0</v>
      </c>
      <c r="U28" s="220">
        <v>-2.1468780199999999</v>
      </c>
      <c r="V28" s="220">
        <v>0</v>
      </c>
      <c r="W28" s="220">
        <v>0</v>
      </c>
      <c r="X28" s="220">
        <v>-11.521077050000001</v>
      </c>
      <c r="Y28" s="220">
        <v>0</v>
      </c>
      <c r="Z28" s="220">
        <v>0</v>
      </c>
      <c r="AA28" s="220">
        <v>0</v>
      </c>
      <c r="AB28" s="220">
        <v>6.3532655099999999</v>
      </c>
      <c r="AC28" s="220">
        <v>-9.9775000000000003E-3</v>
      </c>
      <c r="AD28" s="220">
        <v>0</v>
      </c>
      <c r="AE28" s="220">
        <v>0</v>
      </c>
      <c r="AF28" s="220">
        <v>52.279227910000003</v>
      </c>
      <c r="AG28" s="220">
        <v>-9.7765959999999999E-2</v>
      </c>
      <c r="AH28" s="220">
        <v>-3.9318850000000002E-2</v>
      </c>
      <c r="AI28" s="220">
        <v>0</v>
      </c>
      <c r="AJ28" s="220">
        <v>21.565296119999999</v>
      </c>
      <c r="AK28" s="220">
        <v>4.45168842</v>
      </c>
      <c r="AL28" s="220">
        <v>0</v>
      </c>
      <c r="AM28" s="220">
        <v>0</v>
      </c>
      <c r="AN28" s="220">
        <v>0</v>
      </c>
      <c r="AO28" s="220">
        <v>6.70043744</v>
      </c>
      <c r="AP28" s="220">
        <v>0</v>
      </c>
      <c r="AQ28" s="220">
        <v>0</v>
      </c>
      <c r="AR28" s="220">
        <v>0</v>
      </c>
      <c r="AS28" s="220">
        <v>0</v>
      </c>
      <c r="AT28" s="220">
        <v>0</v>
      </c>
      <c r="AU28" s="220">
        <v>22.526278399999999</v>
      </c>
      <c r="AV28" s="220">
        <v>0</v>
      </c>
      <c r="AW28" s="220">
        <v>-32.434717571687258</v>
      </c>
      <c r="AX28" s="220">
        <v>54.184603299999999</v>
      </c>
      <c r="AY28" s="220">
        <v>14.989065050000001</v>
      </c>
      <c r="AZ28" s="220">
        <v>0</v>
      </c>
      <c r="BA28" s="220">
        <v>0</v>
      </c>
      <c r="BB28" s="220">
        <v>0</v>
      </c>
      <c r="BC28" s="220">
        <v>0</v>
      </c>
      <c r="BD28" s="220">
        <v>-0.73691198999999996</v>
      </c>
      <c r="BE28" s="220">
        <v>0</v>
      </c>
      <c r="BF28" s="220">
        <v>-65.519361070000002</v>
      </c>
      <c r="BG28" s="220">
        <v>0</v>
      </c>
      <c r="BH28" s="220">
        <v>0</v>
      </c>
      <c r="BI28" s="220">
        <v>0</v>
      </c>
      <c r="BJ28" s="220">
        <v>0</v>
      </c>
      <c r="BK28" s="220">
        <v>0</v>
      </c>
    </row>
    <row r="29" spans="2:63" x14ac:dyDescent="0.25">
      <c r="B29" s="221">
        <v>37226</v>
      </c>
      <c r="C29" s="220">
        <v>24.385895379999994</v>
      </c>
      <c r="D29" s="220">
        <v>99.762686250000002</v>
      </c>
      <c r="E29" s="220">
        <v>-26.119752720840538</v>
      </c>
      <c r="F29" s="220">
        <v>71.084902679999999</v>
      </c>
      <c r="G29" s="220">
        <v>-68.909731780000001</v>
      </c>
      <c r="H29" s="222">
        <v>100.20399980915947</v>
      </c>
      <c r="I29" s="220">
        <v>0</v>
      </c>
      <c r="J29" s="220">
        <v>0</v>
      </c>
      <c r="K29" s="220">
        <v>17.959103089999999</v>
      </c>
      <c r="L29" s="220">
        <v>10.16347264</v>
      </c>
      <c r="M29" s="220">
        <v>0</v>
      </c>
      <c r="N29" s="220">
        <v>3.9215263199999999</v>
      </c>
      <c r="O29" s="220">
        <v>0</v>
      </c>
      <c r="P29" s="220">
        <v>3.8571476699999998</v>
      </c>
      <c r="Q29" s="220">
        <v>0</v>
      </c>
      <c r="R29" s="220">
        <v>0</v>
      </c>
      <c r="S29" s="220">
        <v>0</v>
      </c>
      <c r="T29" s="220">
        <v>-1E-8</v>
      </c>
      <c r="U29" s="220">
        <v>-4.3209918900000002</v>
      </c>
      <c r="V29" s="220">
        <v>0</v>
      </c>
      <c r="W29" s="220">
        <v>0</v>
      </c>
      <c r="X29" s="220">
        <v>-12.02031547</v>
      </c>
      <c r="Y29" s="220">
        <v>0</v>
      </c>
      <c r="Z29" s="220">
        <v>0</v>
      </c>
      <c r="AA29" s="220">
        <v>0</v>
      </c>
      <c r="AB29" s="220">
        <v>4.82595303</v>
      </c>
      <c r="AC29" s="220">
        <v>-9.9219200000000007E-3</v>
      </c>
      <c r="AD29" s="220">
        <v>0</v>
      </c>
      <c r="AE29" s="220">
        <v>0</v>
      </c>
      <c r="AF29" s="220">
        <v>43.971128950000001</v>
      </c>
      <c r="AG29" s="220">
        <v>-0.10396116</v>
      </c>
      <c r="AH29" s="220">
        <v>-5.5159729999999997E-2</v>
      </c>
      <c r="AI29" s="220">
        <v>0</v>
      </c>
      <c r="AJ29" s="220">
        <v>23.36847878</v>
      </c>
      <c r="AK29" s="220">
        <v>4.43361172</v>
      </c>
      <c r="AL29" s="220">
        <v>0</v>
      </c>
      <c r="AM29" s="220">
        <v>0</v>
      </c>
      <c r="AN29" s="220">
        <v>0</v>
      </c>
      <c r="AO29" s="220">
        <v>6.8739294400000004</v>
      </c>
      <c r="AP29" s="220">
        <v>0</v>
      </c>
      <c r="AQ29" s="220">
        <v>0</v>
      </c>
      <c r="AR29" s="220">
        <v>0</v>
      </c>
      <c r="AS29" s="220">
        <v>0</v>
      </c>
      <c r="AT29" s="220">
        <v>0</v>
      </c>
      <c r="AU29" s="220">
        <v>21.284580170000002</v>
      </c>
      <c r="AV29" s="220">
        <v>0</v>
      </c>
      <c r="AW29" s="220">
        <v>-26.119752720840538</v>
      </c>
      <c r="AX29" s="220">
        <v>55.726911370000003</v>
      </c>
      <c r="AY29" s="220">
        <v>15.357991309999999</v>
      </c>
      <c r="AZ29" s="220">
        <v>0</v>
      </c>
      <c r="BA29" s="220">
        <v>0</v>
      </c>
      <c r="BB29" s="220">
        <v>0</v>
      </c>
      <c r="BC29" s="220">
        <v>0</v>
      </c>
      <c r="BD29" s="220">
        <v>-1.08549531</v>
      </c>
      <c r="BE29" s="220">
        <v>0</v>
      </c>
      <c r="BF29" s="220">
        <v>-67.824236470000002</v>
      </c>
      <c r="BG29" s="220">
        <v>0</v>
      </c>
      <c r="BH29" s="220">
        <v>0</v>
      </c>
      <c r="BI29" s="220">
        <v>0</v>
      </c>
      <c r="BJ29" s="220">
        <v>0</v>
      </c>
      <c r="BK29" s="220">
        <v>0</v>
      </c>
    </row>
    <row r="30" spans="2:63" x14ac:dyDescent="0.25">
      <c r="B30" s="221">
        <v>37257</v>
      </c>
      <c r="C30" s="220">
        <v>3.2136136099999995</v>
      </c>
      <c r="D30" s="220">
        <v>98.465574259999997</v>
      </c>
      <c r="E30" s="220">
        <v>-7.6329313614529539</v>
      </c>
      <c r="F30" s="220">
        <v>9.7029739999999975E-2</v>
      </c>
      <c r="G30" s="220">
        <v>2.3560356299999992</v>
      </c>
      <c r="H30" s="222">
        <v>96.499321878547079</v>
      </c>
      <c r="I30" s="220">
        <v>0</v>
      </c>
      <c r="J30" s="220">
        <v>0</v>
      </c>
      <c r="K30" s="220">
        <v>0</v>
      </c>
      <c r="L30" s="220">
        <v>9.9105259300000004</v>
      </c>
      <c r="M30" s="220">
        <v>0</v>
      </c>
      <c r="N30" s="220">
        <v>3.9163104500000001</v>
      </c>
      <c r="O30" s="220">
        <v>0</v>
      </c>
      <c r="P30" s="220">
        <v>-0.21082279000000001</v>
      </c>
      <c r="Q30" s="220">
        <v>0</v>
      </c>
      <c r="R30" s="220">
        <v>0</v>
      </c>
      <c r="S30" s="220">
        <v>0</v>
      </c>
      <c r="T30" s="220">
        <v>0</v>
      </c>
      <c r="U30" s="220">
        <v>-3.9371245799999999</v>
      </c>
      <c r="V30" s="220">
        <v>0</v>
      </c>
      <c r="W30" s="220">
        <v>0</v>
      </c>
      <c r="X30" s="220">
        <v>-11.76486772</v>
      </c>
      <c r="Y30" s="220">
        <v>0</v>
      </c>
      <c r="Z30" s="220">
        <v>0</v>
      </c>
      <c r="AA30" s="220">
        <v>0</v>
      </c>
      <c r="AB30" s="220">
        <v>5.2995923200000004</v>
      </c>
      <c r="AC30" s="220">
        <v>-1.242211E-2</v>
      </c>
      <c r="AD30" s="220">
        <v>0</v>
      </c>
      <c r="AE30" s="220">
        <v>0</v>
      </c>
      <c r="AF30" s="220">
        <v>44.359320390000001</v>
      </c>
      <c r="AG30" s="220">
        <v>0</v>
      </c>
      <c r="AH30" s="220">
        <v>0</v>
      </c>
      <c r="AI30" s="220">
        <v>0</v>
      </c>
      <c r="AJ30" s="220">
        <v>22.640356350000001</v>
      </c>
      <c r="AK30" s="220">
        <v>4.4023566799999996</v>
      </c>
      <c r="AL30" s="220">
        <v>0</v>
      </c>
      <c r="AM30" s="220">
        <v>0</v>
      </c>
      <c r="AN30" s="220">
        <v>0</v>
      </c>
      <c r="AO30" s="220">
        <v>6.6850676299999998</v>
      </c>
      <c r="AP30" s="220">
        <v>0</v>
      </c>
      <c r="AQ30" s="220">
        <v>0</v>
      </c>
      <c r="AR30" s="220">
        <v>0</v>
      </c>
      <c r="AS30" s="220">
        <v>0</v>
      </c>
      <c r="AT30" s="220">
        <v>0</v>
      </c>
      <c r="AU30" s="220">
        <v>20.390895319999998</v>
      </c>
      <c r="AV30" s="220">
        <v>0</v>
      </c>
      <c r="AW30" s="220">
        <v>-7.6329313614529539</v>
      </c>
      <c r="AX30" s="220">
        <v>2.62835866</v>
      </c>
      <c r="AY30" s="220">
        <v>-2.53132892</v>
      </c>
      <c r="AZ30" s="220">
        <v>0</v>
      </c>
      <c r="BA30" s="220">
        <v>0</v>
      </c>
      <c r="BB30" s="220">
        <v>0</v>
      </c>
      <c r="BC30" s="220">
        <v>0</v>
      </c>
      <c r="BD30" s="220">
        <v>-0.81401414999999999</v>
      </c>
      <c r="BE30" s="220">
        <v>0</v>
      </c>
      <c r="BF30" s="220">
        <v>-10.98751236</v>
      </c>
      <c r="BG30" s="220">
        <v>0</v>
      </c>
      <c r="BH30" s="220">
        <v>0</v>
      </c>
      <c r="BI30" s="220">
        <v>14.15756214</v>
      </c>
      <c r="BJ30" s="220">
        <v>0</v>
      </c>
      <c r="BK30" s="220">
        <v>0</v>
      </c>
    </row>
    <row r="31" spans="2:63" x14ac:dyDescent="0.25">
      <c r="B31" s="221">
        <v>37288</v>
      </c>
      <c r="C31" s="220">
        <v>10.882925549999998</v>
      </c>
      <c r="D31" s="220">
        <v>91.839709320000011</v>
      </c>
      <c r="E31" s="220">
        <v>-13.678557968127869</v>
      </c>
      <c r="F31" s="220">
        <v>-0.1497577699999999</v>
      </c>
      <c r="G31" s="220">
        <v>0.94389967999999946</v>
      </c>
      <c r="H31" s="222">
        <v>89.838218811872139</v>
      </c>
      <c r="I31" s="220">
        <v>0</v>
      </c>
      <c r="J31" s="220">
        <v>0</v>
      </c>
      <c r="K31" s="220">
        <v>0</v>
      </c>
      <c r="L31" s="220">
        <v>8.6987667399999999</v>
      </c>
      <c r="M31" s="220">
        <v>0</v>
      </c>
      <c r="N31" s="220">
        <v>3.8490107099999999</v>
      </c>
      <c r="O31" s="220">
        <v>0</v>
      </c>
      <c r="P31" s="220">
        <v>-9.0389049999999999E-2</v>
      </c>
      <c r="Q31" s="220">
        <v>0</v>
      </c>
      <c r="R31" s="220">
        <v>0</v>
      </c>
      <c r="S31" s="220">
        <v>0</v>
      </c>
      <c r="T31" s="220">
        <v>0</v>
      </c>
      <c r="U31" s="220">
        <v>-3.3215632300000002</v>
      </c>
      <c r="V31" s="220">
        <v>0</v>
      </c>
      <c r="W31" s="220">
        <v>0</v>
      </c>
      <c r="X31" s="220">
        <v>-9.9545210700000002</v>
      </c>
      <c r="Y31" s="220">
        <v>0</v>
      </c>
      <c r="Z31" s="220">
        <v>0</v>
      </c>
      <c r="AA31" s="220">
        <v>0</v>
      </c>
      <c r="AB31" s="220">
        <v>11.701621449999999</v>
      </c>
      <c r="AC31" s="220">
        <v>-1.234999E-2</v>
      </c>
      <c r="AD31" s="220">
        <v>0</v>
      </c>
      <c r="AE31" s="220">
        <v>0</v>
      </c>
      <c r="AF31" s="220">
        <v>46.341360190000003</v>
      </c>
      <c r="AG31" s="220">
        <v>0</v>
      </c>
      <c r="AH31" s="220">
        <v>0</v>
      </c>
      <c r="AI31" s="220">
        <v>0</v>
      </c>
      <c r="AJ31" s="220">
        <v>17.57558993</v>
      </c>
      <c r="AK31" s="220">
        <v>4.3532598800000004</v>
      </c>
      <c r="AL31" s="220">
        <v>0</v>
      </c>
      <c r="AM31" s="220">
        <v>0</v>
      </c>
      <c r="AN31" s="220">
        <v>0</v>
      </c>
      <c r="AO31" s="220">
        <v>5.5780852200000002</v>
      </c>
      <c r="AP31" s="220">
        <v>0</v>
      </c>
      <c r="AQ31" s="220">
        <v>0</v>
      </c>
      <c r="AR31" s="220">
        <v>0</v>
      </c>
      <c r="AS31" s="220">
        <v>0</v>
      </c>
      <c r="AT31" s="220">
        <v>0</v>
      </c>
      <c r="AU31" s="220">
        <v>18.003764090000001</v>
      </c>
      <c r="AV31" s="220">
        <v>0</v>
      </c>
      <c r="AW31" s="220">
        <v>-13.678557968127869</v>
      </c>
      <c r="AX31" s="220">
        <v>2.5999583300000002</v>
      </c>
      <c r="AY31" s="220">
        <v>-2.7497161000000001</v>
      </c>
      <c r="AZ31" s="220">
        <v>0</v>
      </c>
      <c r="BA31" s="220">
        <v>0</v>
      </c>
      <c r="BB31" s="220">
        <v>0</v>
      </c>
      <c r="BC31" s="220">
        <v>0</v>
      </c>
      <c r="BD31" s="220">
        <v>-1.04566303</v>
      </c>
      <c r="BE31" s="220">
        <v>0</v>
      </c>
      <c r="BF31" s="220">
        <v>-10.72366564</v>
      </c>
      <c r="BG31" s="220">
        <v>0</v>
      </c>
      <c r="BH31" s="220">
        <v>0</v>
      </c>
      <c r="BI31" s="220">
        <v>12.71322835</v>
      </c>
      <c r="BJ31" s="220">
        <v>0</v>
      </c>
      <c r="BK31" s="220">
        <v>0</v>
      </c>
    </row>
    <row r="32" spans="2:63" x14ac:dyDescent="0.25">
      <c r="B32" s="221">
        <v>37316</v>
      </c>
      <c r="C32" s="220">
        <v>5.5921904899999992</v>
      </c>
      <c r="D32" s="220">
        <v>100.81397882999998</v>
      </c>
      <c r="E32" s="220">
        <v>-29.170025582511904</v>
      </c>
      <c r="F32" s="220">
        <v>-1.15512836</v>
      </c>
      <c r="G32" s="220">
        <v>3.1922593300000006</v>
      </c>
      <c r="H32" s="222">
        <v>79.273274707488071</v>
      </c>
      <c r="I32" s="220">
        <v>0</v>
      </c>
      <c r="J32" s="220">
        <v>0</v>
      </c>
      <c r="K32" s="220">
        <v>0</v>
      </c>
      <c r="L32" s="220">
        <v>9.5105726900000001</v>
      </c>
      <c r="M32" s="220">
        <v>0</v>
      </c>
      <c r="N32" s="220">
        <v>3.75448885</v>
      </c>
      <c r="O32" s="220">
        <v>0</v>
      </c>
      <c r="P32" s="220">
        <v>-0.21498798</v>
      </c>
      <c r="Q32" s="220">
        <v>0</v>
      </c>
      <c r="R32" s="220">
        <v>0</v>
      </c>
      <c r="S32" s="220">
        <v>0</v>
      </c>
      <c r="T32" s="220">
        <v>0</v>
      </c>
      <c r="U32" s="220">
        <v>-1.6836163399999999</v>
      </c>
      <c r="V32" s="220">
        <v>0</v>
      </c>
      <c r="W32" s="220">
        <v>0</v>
      </c>
      <c r="X32" s="220">
        <v>-11.01904783</v>
      </c>
      <c r="Y32" s="220">
        <v>0</v>
      </c>
      <c r="Z32" s="220">
        <v>0</v>
      </c>
      <c r="AA32" s="220">
        <v>0</v>
      </c>
      <c r="AB32" s="220">
        <v>5.2447811</v>
      </c>
      <c r="AC32" s="220">
        <v>-1.228513E-2</v>
      </c>
      <c r="AD32" s="220">
        <v>0</v>
      </c>
      <c r="AE32" s="220">
        <v>0</v>
      </c>
      <c r="AF32" s="220">
        <v>55.602277389999998</v>
      </c>
      <c r="AG32" s="220">
        <v>0</v>
      </c>
      <c r="AH32" s="220">
        <v>0</v>
      </c>
      <c r="AI32" s="220">
        <v>0</v>
      </c>
      <c r="AJ32" s="220">
        <v>15.82309732</v>
      </c>
      <c r="AK32" s="220">
        <v>4.3072346000000001</v>
      </c>
      <c r="AL32" s="220">
        <v>0</v>
      </c>
      <c r="AM32" s="220">
        <v>0</v>
      </c>
      <c r="AN32" s="220">
        <v>0</v>
      </c>
      <c r="AO32" s="220">
        <v>5.6665328099999996</v>
      </c>
      <c r="AP32" s="220">
        <v>0</v>
      </c>
      <c r="AQ32" s="220">
        <v>0</v>
      </c>
      <c r="AR32" s="220">
        <v>0</v>
      </c>
      <c r="AS32" s="220">
        <v>0</v>
      </c>
      <c r="AT32" s="220">
        <v>0</v>
      </c>
      <c r="AU32" s="220">
        <v>19.427121840000002</v>
      </c>
      <c r="AV32" s="220">
        <v>0</v>
      </c>
      <c r="AW32" s="220">
        <v>-29.170025582511904</v>
      </c>
      <c r="AX32" s="220">
        <v>2.56978588</v>
      </c>
      <c r="AY32" s="220">
        <v>-3.7249142399999999</v>
      </c>
      <c r="AZ32" s="220">
        <v>0</v>
      </c>
      <c r="BA32" s="220">
        <v>0</v>
      </c>
      <c r="BB32" s="220">
        <v>0</v>
      </c>
      <c r="BC32" s="220">
        <v>0</v>
      </c>
      <c r="BD32" s="220">
        <v>-1.50989559</v>
      </c>
      <c r="BE32" s="220">
        <v>0</v>
      </c>
      <c r="BF32" s="220">
        <v>-9.2992699200000004</v>
      </c>
      <c r="BG32" s="220">
        <v>0</v>
      </c>
      <c r="BH32" s="220">
        <v>0</v>
      </c>
      <c r="BI32" s="220">
        <v>14.00142484</v>
      </c>
      <c r="BJ32" s="220">
        <v>0</v>
      </c>
      <c r="BK32" s="220">
        <v>0</v>
      </c>
    </row>
    <row r="33" spans="2:63" x14ac:dyDescent="0.25">
      <c r="B33" s="221">
        <v>37347</v>
      </c>
      <c r="C33" s="220">
        <v>19.015771339999997</v>
      </c>
      <c r="D33" s="220">
        <v>99.378470970000009</v>
      </c>
      <c r="E33" s="220">
        <v>-9.0984180200000004</v>
      </c>
      <c r="F33" s="220">
        <v>-1.0846092299999999</v>
      </c>
      <c r="G33" s="220">
        <v>12.8076781</v>
      </c>
      <c r="H33" s="222">
        <v>121.01889315999999</v>
      </c>
      <c r="I33" s="220">
        <v>0</v>
      </c>
      <c r="J33" s="220">
        <v>0</v>
      </c>
      <c r="K33" s="220">
        <v>0</v>
      </c>
      <c r="L33" s="220">
        <v>9.4903735499999993</v>
      </c>
      <c r="M33" s="220">
        <v>0</v>
      </c>
      <c r="N33" s="220">
        <v>1.55371941</v>
      </c>
      <c r="O33" s="220">
        <v>0</v>
      </c>
      <c r="P33" s="220">
        <v>-0.43762981000000001</v>
      </c>
      <c r="Q33" s="220">
        <v>0</v>
      </c>
      <c r="R33" s="220">
        <v>0</v>
      </c>
      <c r="S33" s="220">
        <v>0</v>
      </c>
      <c r="T33" s="220">
        <v>0</v>
      </c>
      <c r="U33" s="220">
        <v>-1.2316709800000001</v>
      </c>
      <c r="V33" s="220">
        <v>0</v>
      </c>
      <c r="W33" s="220">
        <v>0</v>
      </c>
      <c r="X33" s="220">
        <v>3.1780673199999998</v>
      </c>
      <c r="Y33" s="220">
        <v>0</v>
      </c>
      <c r="Z33" s="220">
        <v>0</v>
      </c>
      <c r="AA33" s="220">
        <v>0</v>
      </c>
      <c r="AB33" s="220">
        <v>6.4629118500000002</v>
      </c>
      <c r="AC33" s="220">
        <v>-1.2213959999999999E-2</v>
      </c>
      <c r="AD33" s="220">
        <v>0</v>
      </c>
      <c r="AE33" s="220">
        <v>0</v>
      </c>
      <c r="AF33" s="220">
        <v>63.06861447</v>
      </c>
      <c r="AG33" s="220">
        <v>0</v>
      </c>
      <c r="AH33" s="220">
        <v>0</v>
      </c>
      <c r="AI33" s="220">
        <v>0</v>
      </c>
      <c r="AJ33" s="220">
        <v>10.08189842</v>
      </c>
      <c r="AK33" s="220">
        <v>4.2581899500000002</v>
      </c>
      <c r="AL33" s="220">
        <v>0</v>
      </c>
      <c r="AM33" s="220">
        <v>0</v>
      </c>
      <c r="AN33" s="220">
        <v>0</v>
      </c>
      <c r="AO33" s="220">
        <v>4.7354158399999999</v>
      </c>
      <c r="AP33" s="220">
        <v>0</v>
      </c>
      <c r="AQ33" s="220">
        <v>0</v>
      </c>
      <c r="AR33" s="220">
        <v>0</v>
      </c>
      <c r="AS33" s="220">
        <v>0</v>
      </c>
      <c r="AT33" s="220">
        <v>0</v>
      </c>
      <c r="AU33" s="220">
        <v>17.246566250000001</v>
      </c>
      <c r="AV33" s="220">
        <v>0</v>
      </c>
      <c r="AW33" s="220">
        <v>-9.0984180200000004</v>
      </c>
      <c r="AX33" s="220">
        <v>2.52695566</v>
      </c>
      <c r="AY33" s="220">
        <v>-3.6115648899999999</v>
      </c>
      <c r="AZ33" s="220">
        <v>0</v>
      </c>
      <c r="BA33" s="220">
        <v>0</v>
      </c>
      <c r="BB33" s="220">
        <v>0</v>
      </c>
      <c r="BC33" s="220">
        <v>0</v>
      </c>
      <c r="BD33" s="220">
        <v>-1.85688081</v>
      </c>
      <c r="BE33" s="220">
        <v>0</v>
      </c>
      <c r="BF33" s="220">
        <v>1.1932819800000001</v>
      </c>
      <c r="BG33" s="220">
        <v>0</v>
      </c>
      <c r="BH33" s="220">
        <v>0</v>
      </c>
      <c r="BI33" s="220">
        <v>13.47127693</v>
      </c>
      <c r="BJ33" s="220">
        <v>0</v>
      </c>
      <c r="BK33" s="220">
        <v>0</v>
      </c>
    </row>
    <row r="34" spans="2:63" x14ac:dyDescent="0.25">
      <c r="B34" s="221">
        <v>37377</v>
      </c>
      <c r="C34" s="220">
        <v>16.24285699</v>
      </c>
      <c r="D34" s="220">
        <v>98.524119409999983</v>
      </c>
      <c r="E34" s="220">
        <v>-8.8164250000000006</v>
      </c>
      <c r="F34" s="220">
        <v>-1.4436516899999998</v>
      </c>
      <c r="G34" s="220">
        <v>12.13781736</v>
      </c>
      <c r="H34" s="222">
        <v>116.64471707</v>
      </c>
      <c r="I34" s="220">
        <v>0</v>
      </c>
      <c r="J34" s="220">
        <v>0</v>
      </c>
      <c r="K34" s="220">
        <v>0</v>
      </c>
      <c r="L34" s="220">
        <v>9.6767844600000004</v>
      </c>
      <c r="M34" s="220">
        <v>0</v>
      </c>
      <c r="N34" s="220">
        <v>0</v>
      </c>
      <c r="O34" s="220">
        <v>0</v>
      </c>
      <c r="P34" s="220">
        <v>-0.42482362000000001</v>
      </c>
      <c r="Q34" s="220">
        <v>0</v>
      </c>
      <c r="R34" s="220">
        <v>0</v>
      </c>
      <c r="S34" s="220">
        <v>0</v>
      </c>
      <c r="T34" s="220">
        <v>0</v>
      </c>
      <c r="U34" s="220">
        <v>-1.1280564</v>
      </c>
      <c r="V34" s="220">
        <v>0</v>
      </c>
      <c r="W34" s="220">
        <v>0</v>
      </c>
      <c r="X34" s="220">
        <v>3.4313007400000002</v>
      </c>
      <c r="Y34" s="220">
        <v>0</v>
      </c>
      <c r="Z34" s="220">
        <v>0</v>
      </c>
      <c r="AA34" s="220">
        <v>0</v>
      </c>
      <c r="AB34" s="220">
        <v>4.6876518100000002</v>
      </c>
      <c r="AC34" s="220">
        <v>-1.2145970000000001E-2</v>
      </c>
      <c r="AD34" s="220">
        <v>0</v>
      </c>
      <c r="AE34" s="220">
        <v>0</v>
      </c>
      <c r="AF34" s="220">
        <v>65.337849210000002</v>
      </c>
      <c r="AG34" s="220">
        <v>0</v>
      </c>
      <c r="AH34" s="220">
        <v>0</v>
      </c>
      <c r="AI34" s="220">
        <v>0</v>
      </c>
      <c r="AJ34" s="220">
        <v>8.0173970800000003</v>
      </c>
      <c r="AK34" s="220">
        <v>4.2140206899999999</v>
      </c>
      <c r="AL34" s="220">
        <v>0</v>
      </c>
      <c r="AM34" s="220">
        <v>0</v>
      </c>
      <c r="AN34" s="220">
        <v>0</v>
      </c>
      <c r="AO34" s="220">
        <v>4.5359983799999997</v>
      </c>
      <c r="AP34" s="220">
        <v>0</v>
      </c>
      <c r="AQ34" s="220">
        <v>0</v>
      </c>
      <c r="AR34" s="220">
        <v>0</v>
      </c>
      <c r="AS34" s="220">
        <v>0</v>
      </c>
      <c r="AT34" s="220">
        <v>0</v>
      </c>
      <c r="AU34" s="220">
        <v>16.431000019999999</v>
      </c>
      <c r="AV34" s="220">
        <v>0</v>
      </c>
      <c r="AW34" s="220">
        <v>-8.8164250000000006</v>
      </c>
      <c r="AX34" s="220">
        <v>2.49971297</v>
      </c>
      <c r="AY34" s="220">
        <v>-3.9433646599999999</v>
      </c>
      <c r="AZ34" s="220">
        <v>0</v>
      </c>
      <c r="BA34" s="220">
        <v>0</v>
      </c>
      <c r="BB34" s="220">
        <v>0</v>
      </c>
      <c r="BC34" s="220">
        <v>0</v>
      </c>
      <c r="BD34" s="220">
        <v>-2.0877675600000001</v>
      </c>
      <c r="BE34" s="220">
        <v>0</v>
      </c>
      <c r="BF34" s="220">
        <v>0.38274915999999998</v>
      </c>
      <c r="BG34" s="220">
        <v>0</v>
      </c>
      <c r="BH34" s="220">
        <v>0</v>
      </c>
      <c r="BI34" s="220">
        <v>13.84283576</v>
      </c>
      <c r="BJ34" s="220">
        <v>0</v>
      </c>
      <c r="BK34" s="220">
        <v>0</v>
      </c>
    </row>
    <row r="35" spans="2:63" x14ac:dyDescent="0.25">
      <c r="B35" s="221">
        <v>37408</v>
      </c>
      <c r="C35" s="220">
        <v>17.876232529999999</v>
      </c>
      <c r="D35" s="220">
        <v>93.090462770000002</v>
      </c>
      <c r="E35" s="220">
        <v>-8.5861769599999995</v>
      </c>
      <c r="F35" s="220">
        <v>-1.4584961700000001</v>
      </c>
      <c r="G35" s="220">
        <v>11.237611380000001</v>
      </c>
      <c r="H35" s="222">
        <v>112.15963355</v>
      </c>
      <c r="I35" s="220">
        <v>0</v>
      </c>
      <c r="J35" s="220">
        <v>0</v>
      </c>
      <c r="K35" s="220">
        <v>0</v>
      </c>
      <c r="L35" s="220">
        <v>9.2075307500000001</v>
      </c>
      <c r="M35" s="220">
        <v>0</v>
      </c>
      <c r="N35" s="220">
        <v>0</v>
      </c>
      <c r="O35" s="220">
        <v>0</v>
      </c>
      <c r="P35" s="220">
        <v>-0.43277494999999999</v>
      </c>
      <c r="Q35" s="220">
        <v>0</v>
      </c>
      <c r="R35" s="220">
        <v>0</v>
      </c>
      <c r="S35" s="220">
        <v>0</v>
      </c>
      <c r="T35" s="220">
        <v>0</v>
      </c>
      <c r="U35" s="220">
        <v>-1.07171656</v>
      </c>
      <c r="V35" s="220">
        <v>0</v>
      </c>
      <c r="W35" s="220">
        <v>0</v>
      </c>
      <c r="X35" s="220">
        <v>3.5638380399999998</v>
      </c>
      <c r="Y35" s="220">
        <v>0</v>
      </c>
      <c r="Z35" s="220">
        <v>0</v>
      </c>
      <c r="AA35" s="220">
        <v>0</v>
      </c>
      <c r="AB35" s="220">
        <v>6.6093552500000001</v>
      </c>
      <c r="AC35" s="220">
        <v>-1.2076109999999999E-2</v>
      </c>
      <c r="AD35" s="220">
        <v>0</v>
      </c>
      <c r="AE35" s="220">
        <v>0</v>
      </c>
      <c r="AF35" s="220">
        <v>61.909880630000004</v>
      </c>
      <c r="AG35" s="220">
        <v>0</v>
      </c>
      <c r="AH35" s="220">
        <v>0</v>
      </c>
      <c r="AI35" s="220">
        <v>0</v>
      </c>
      <c r="AJ35" s="220">
        <v>7.2472446499999998</v>
      </c>
      <c r="AK35" s="220">
        <v>4.18198823</v>
      </c>
      <c r="AL35" s="220">
        <v>0</v>
      </c>
      <c r="AM35" s="220">
        <v>0</v>
      </c>
      <c r="AN35" s="220">
        <v>0</v>
      </c>
      <c r="AO35" s="220">
        <v>4.2769784800000004</v>
      </c>
      <c r="AP35" s="220">
        <v>0</v>
      </c>
      <c r="AQ35" s="220">
        <v>0</v>
      </c>
      <c r="AR35" s="220">
        <v>0</v>
      </c>
      <c r="AS35" s="220">
        <v>0</v>
      </c>
      <c r="AT35" s="220">
        <v>0</v>
      </c>
      <c r="AU35" s="220">
        <v>15.48644689</v>
      </c>
      <c r="AV35" s="220">
        <v>0</v>
      </c>
      <c r="AW35" s="220">
        <v>-8.5861769599999995</v>
      </c>
      <c r="AX35" s="220">
        <v>2.4834206000000001</v>
      </c>
      <c r="AY35" s="220">
        <v>-3.9419167700000002</v>
      </c>
      <c r="AZ35" s="220">
        <v>0</v>
      </c>
      <c r="BA35" s="220">
        <v>0</v>
      </c>
      <c r="BB35" s="220">
        <v>0</v>
      </c>
      <c r="BC35" s="220">
        <v>0</v>
      </c>
      <c r="BD35" s="220">
        <v>-2.08623753</v>
      </c>
      <c r="BE35" s="220">
        <v>0</v>
      </c>
      <c r="BF35" s="220">
        <v>4.60524E-3</v>
      </c>
      <c r="BG35" s="220">
        <v>0</v>
      </c>
      <c r="BH35" s="220">
        <v>0</v>
      </c>
      <c r="BI35" s="220">
        <v>13.319243670000001</v>
      </c>
      <c r="BJ35" s="220">
        <v>0</v>
      </c>
      <c r="BK35" s="220">
        <v>0</v>
      </c>
    </row>
    <row r="36" spans="2:63" x14ac:dyDescent="0.25">
      <c r="B36" s="221">
        <v>37438</v>
      </c>
      <c r="C36" s="220">
        <v>16.853479499999999</v>
      </c>
      <c r="D36" s="220">
        <v>94.225149520000002</v>
      </c>
      <c r="E36" s="220">
        <v>-8.4992812200000003</v>
      </c>
      <c r="F36" s="220">
        <v>-1.7920747499999998</v>
      </c>
      <c r="G36" s="220">
        <v>11.456663450000001</v>
      </c>
      <c r="H36" s="222">
        <v>112.2439365</v>
      </c>
      <c r="I36" s="220">
        <v>0</v>
      </c>
      <c r="J36" s="220">
        <v>0</v>
      </c>
      <c r="K36" s="220">
        <v>0</v>
      </c>
      <c r="L36" s="220">
        <v>9.3566836999999996</v>
      </c>
      <c r="M36" s="220">
        <v>0</v>
      </c>
      <c r="N36" s="220">
        <v>0</v>
      </c>
      <c r="O36" s="220">
        <v>0</v>
      </c>
      <c r="P36" s="220">
        <v>-0.43048563000000001</v>
      </c>
      <c r="Q36" s="220">
        <v>0</v>
      </c>
      <c r="R36" s="220">
        <v>0</v>
      </c>
      <c r="S36" s="220">
        <v>0</v>
      </c>
      <c r="T36" s="220">
        <v>0</v>
      </c>
      <c r="U36" s="220">
        <v>-1.1345636699999999</v>
      </c>
      <c r="V36" s="220">
        <v>0</v>
      </c>
      <c r="W36" s="220">
        <v>0</v>
      </c>
      <c r="X36" s="220">
        <v>3.6922566300000002</v>
      </c>
      <c r="Y36" s="220">
        <v>0</v>
      </c>
      <c r="Z36" s="220">
        <v>0</v>
      </c>
      <c r="AA36" s="220">
        <v>0</v>
      </c>
      <c r="AB36" s="220">
        <v>5.3695884700000001</v>
      </c>
      <c r="AC36" s="220">
        <v>-1.200888E-2</v>
      </c>
      <c r="AD36" s="220">
        <v>0</v>
      </c>
      <c r="AE36" s="220">
        <v>0</v>
      </c>
      <c r="AF36" s="220">
        <v>62.549234599999998</v>
      </c>
      <c r="AG36" s="220">
        <v>0</v>
      </c>
      <c r="AH36" s="220">
        <v>0</v>
      </c>
      <c r="AI36" s="220">
        <v>0</v>
      </c>
      <c r="AJ36" s="220">
        <v>7.3339799000000001</v>
      </c>
      <c r="AK36" s="220">
        <v>4.1575438199999999</v>
      </c>
      <c r="AL36" s="220">
        <v>0</v>
      </c>
      <c r="AM36" s="220">
        <v>0</v>
      </c>
      <c r="AN36" s="220">
        <v>0</v>
      </c>
      <c r="AO36" s="220">
        <v>4.3162262699999996</v>
      </c>
      <c r="AP36" s="220">
        <v>0</v>
      </c>
      <c r="AQ36" s="220">
        <v>0</v>
      </c>
      <c r="AR36" s="220">
        <v>0</v>
      </c>
      <c r="AS36" s="220">
        <v>0</v>
      </c>
      <c r="AT36" s="220">
        <v>0</v>
      </c>
      <c r="AU36" s="220">
        <v>15.880173810000001</v>
      </c>
      <c r="AV36" s="220">
        <v>0</v>
      </c>
      <c r="AW36" s="220">
        <v>-8.4992812200000003</v>
      </c>
      <c r="AX36" s="220">
        <v>2.4718364400000001</v>
      </c>
      <c r="AY36" s="220">
        <v>-4.26391119</v>
      </c>
      <c r="AZ36" s="220">
        <v>0</v>
      </c>
      <c r="BA36" s="220">
        <v>0</v>
      </c>
      <c r="BB36" s="220">
        <v>0</v>
      </c>
      <c r="BC36" s="220">
        <v>0</v>
      </c>
      <c r="BD36" s="220">
        <v>-1.96928119</v>
      </c>
      <c r="BE36" s="220">
        <v>0</v>
      </c>
      <c r="BF36" s="220">
        <v>-0.26065675999999999</v>
      </c>
      <c r="BG36" s="220">
        <v>0</v>
      </c>
      <c r="BH36" s="220">
        <v>0</v>
      </c>
      <c r="BI36" s="220">
        <v>13.686601400000001</v>
      </c>
      <c r="BJ36" s="220">
        <v>0</v>
      </c>
      <c r="BK36" s="220">
        <v>0</v>
      </c>
    </row>
    <row r="37" spans="2:63" x14ac:dyDescent="0.25">
      <c r="B37" s="221">
        <v>37469</v>
      </c>
      <c r="C37" s="220">
        <v>17.140916280000003</v>
      </c>
      <c r="D37" s="220">
        <v>92.779760980000006</v>
      </c>
      <c r="E37" s="220">
        <v>-8.5191496299999994</v>
      </c>
      <c r="F37" s="220">
        <v>-1.9116795600000001</v>
      </c>
      <c r="G37" s="220">
        <v>11.280557810000001</v>
      </c>
      <c r="H37" s="222">
        <v>110.77040588</v>
      </c>
      <c r="I37" s="220">
        <v>0</v>
      </c>
      <c r="J37" s="220">
        <v>0</v>
      </c>
      <c r="K37" s="220">
        <v>0</v>
      </c>
      <c r="L37" s="220">
        <v>9.2129001600000002</v>
      </c>
      <c r="M37" s="220">
        <v>0</v>
      </c>
      <c r="N37" s="220">
        <v>0</v>
      </c>
      <c r="O37" s="220">
        <v>0</v>
      </c>
      <c r="P37" s="220">
        <v>-0.42894431999999999</v>
      </c>
      <c r="Q37" s="220">
        <v>0</v>
      </c>
      <c r="R37" s="220">
        <v>0</v>
      </c>
      <c r="S37" s="220">
        <v>0</v>
      </c>
      <c r="T37" s="220">
        <v>0</v>
      </c>
      <c r="U37" s="220">
        <v>-1.16760639</v>
      </c>
      <c r="V37" s="220">
        <v>0</v>
      </c>
      <c r="W37" s="220">
        <v>0</v>
      </c>
      <c r="X37" s="220">
        <v>3.7359695500000001</v>
      </c>
      <c r="Y37" s="220">
        <v>0</v>
      </c>
      <c r="Z37" s="220">
        <v>0</v>
      </c>
      <c r="AA37" s="220">
        <v>0</v>
      </c>
      <c r="AB37" s="220">
        <v>5.7885972800000003</v>
      </c>
      <c r="AC37" s="220">
        <v>-1.193982E-2</v>
      </c>
      <c r="AD37" s="220">
        <v>0</v>
      </c>
      <c r="AE37" s="220">
        <v>0</v>
      </c>
      <c r="AF37" s="220">
        <v>61.120433200000001</v>
      </c>
      <c r="AG37" s="220">
        <v>0</v>
      </c>
      <c r="AH37" s="220">
        <v>0</v>
      </c>
      <c r="AI37" s="220">
        <v>0</v>
      </c>
      <c r="AJ37" s="220">
        <v>7.4053966400000002</v>
      </c>
      <c r="AK37" s="220">
        <v>4.1324861500000001</v>
      </c>
      <c r="AL37" s="220">
        <v>0</v>
      </c>
      <c r="AM37" s="220">
        <v>0</v>
      </c>
      <c r="AN37" s="220">
        <v>0</v>
      </c>
      <c r="AO37" s="220">
        <v>4.2826567100000004</v>
      </c>
      <c r="AP37" s="220">
        <v>0</v>
      </c>
      <c r="AQ37" s="220">
        <v>0</v>
      </c>
      <c r="AR37" s="220">
        <v>0</v>
      </c>
      <c r="AS37" s="220">
        <v>0</v>
      </c>
      <c r="AT37" s="220">
        <v>0</v>
      </c>
      <c r="AU37" s="220">
        <v>15.8507281</v>
      </c>
      <c r="AV37" s="220">
        <v>0</v>
      </c>
      <c r="AW37" s="220">
        <v>-8.5191496299999994</v>
      </c>
      <c r="AX37" s="220">
        <v>2.4596731100000002</v>
      </c>
      <c r="AY37" s="220">
        <v>-4.3713526700000003</v>
      </c>
      <c r="AZ37" s="220">
        <v>0</v>
      </c>
      <c r="BA37" s="220">
        <v>0</v>
      </c>
      <c r="BB37" s="220">
        <v>0</v>
      </c>
      <c r="BC37" s="220">
        <v>0</v>
      </c>
      <c r="BD37" s="220">
        <v>-1.96787416</v>
      </c>
      <c r="BE37" s="220">
        <v>0</v>
      </c>
      <c r="BF37" s="220">
        <v>-0.35944200999999998</v>
      </c>
      <c r="BG37" s="220">
        <v>0</v>
      </c>
      <c r="BH37" s="220">
        <v>0</v>
      </c>
      <c r="BI37" s="220">
        <v>13.607873980000001</v>
      </c>
      <c r="BJ37" s="220">
        <v>0</v>
      </c>
      <c r="BK37" s="220">
        <v>0</v>
      </c>
    </row>
    <row r="38" spans="2:63" x14ac:dyDescent="0.25">
      <c r="B38" s="221">
        <v>37500</v>
      </c>
      <c r="C38" s="220">
        <v>18.77614496</v>
      </c>
      <c r="D38" s="220">
        <v>87.635992849999994</v>
      </c>
      <c r="E38" s="220">
        <v>-8.0313920700000008</v>
      </c>
      <c r="F38" s="220">
        <v>-2.0483902099999995</v>
      </c>
      <c r="G38" s="220">
        <v>10.68793587</v>
      </c>
      <c r="H38" s="222">
        <v>107.02029139999999</v>
      </c>
      <c r="I38" s="220">
        <v>0</v>
      </c>
      <c r="J38" s="220">
        <v>0</v>
      </c>
      <c r="K38" s="220">
        <v>0</v>
      </c>
      <c r="L38" s="220">
        <v>8.7647358000000004</v>
      </c>
      <c r="M38" s="220">
        <v>0</v>
      </c>
      <c r="N38" s="220">
        <v>0</v>
      </c>
      <c r="O38" s="220">
        <v>0</v>
      </c>
      <c r="P38" s="220">
        <v>-0.42539327999999998</v>
      </c>
      <c r="Q38" s="220">
        <v>0</v>
      </c>
      <c r="R38" s="220">
        <v>0</v>
      </c>
      <c r="S38" s="220">
        <v>0</v>
      </c>
      <c r="T38" s="220">
        <v>0</v>
      </c>
      <c r="U38" s="220">
        <v>-1.1285170099999999</v>
      </c>
      <c r="V38" s="220">
        <v>0</v>
      </c>
      <c r="W38" s="220">
        <v>0</v>
      </c>
      <c r="X38" s="220">
        <v>3.8141309799999998</v>
      </c>
      <c r="Y38" s="220">
        <v>0</v>
      </c>
      <c r="Z38" s="220">
        <v>0</v>
      </c>
      <c r="AA38" s="220">
        <v>0</v>
      </c>
      <c r="AB38" s="220">
        <v>7.7511884699999998</v>
      </c>
      <c r="AC38" s="220">
        <v>-1.1871130000000001E-2</v>
      </c>
      <c r="AD38" s="220">
        <v>0</v>
      </c>
      <c r="AE38" s="220">
        <v>0</v>
      </c>
      <c r="AF38" s="220">
        <v>57.322506590000003</v>
      </c>
      <c r="AG38" s="220">
        <v>0</v>
      </c>
      <c r="AH38" s="220">
        <v>0</v>
      </c>
      <c r="AI38" s="220">
        <v>0</v>
      </c>
      <c r="AJ38" s="220">
        <v>7.03092235</v>
      </c>
      <c r="AK38" s="220">
        <v>4.1079013700000004</v>
      </c>
      <c r="AL38" s="220">
        <v>0</v>
      </c>
      <c r="AM38" s="220">
        <v>0</v>
      </c>
      <c r="AN38" s="220">
        <v>0</v>
      </c>
      <c r="AO38" s="220">
        <v>4.0463730900000003</v>
      </c>
      <c r="AP38" s="220">
        <v>0</v>
      </c>
      <c r="AQ38" s="220">
        <v>0</v>
      </c>
      <c r="AR38" s="220">
        <v>0</v>
      </c>
      <c r="AS38" s="220">
        <v>0</v>
      </c>
      <c r="AT38" s="220">
        <v>0</v>
      </c>
      <c r="AU38" s="220">
        <v>15.14016058</v>
      </c>
      <c r="AV38" s="220">
        <v>0</v>
      </c>
      <c r="AW38" s="220">
        <v>-8.0313920700000008</v>
      </c>
      <c r="AX38" s="220">
        <v>2.4475768900000001</v>
      </c>
      <c r="AY38" s="220">
        <v>-4.4959670999999997</v>
      </c>
      <c r="AZ38" s="220">
        <v>0</v>
      </c>
      <c r="BA38" s="220">
        <v>0</v>
      </c>
      <c r="BB38" s="220">
        <v>0</v>
      </c>
      <c r="BC38" s="220">
        <v>0</v>
      </c>
      <c r="BD38" s="220">
        <v>-1.8507613700000001</v>
      </c>
      <c r="BE38" s="220">
        <v>0</v>
      </c>
      <c r="BF38" s="220">
        <v>-0.55445966000000002</v>
      </c>
      <c r="BG38" s="220">
        <v>0</v>
      </c>
      <c r="BH38" s="220">
        <v>0</v>
      </c>
      <c r="BI38" s="220">
        <v>13.0931569</v>
      </c>
      <c r="BJ38" s="220">
        <v>0</v>
      </c>
      <c r="BK38" s="220">
        <v>0</v>
      </c>
    </row>
    <row r="39" spans="2:63" x14ac:dyDescent="0.25">
      <c r="B39" s="221">
        <v>37530</v>
      </c>
      <c r="C39" s="220">
        <v>14.345595599999999</v>
      </c>
      <c r="D39" s="220">
        <v>99.248270739999995</v>
      </c>
      <c r="E39" s="220">
        <v>-8.0653775799999998</v>
      </c>
      <c r="F39" s="220">
        <v>-2.2852081899999996</v>
      </c>
      <c r="G39" s="220">
        <v>10.89754121</v>
      </c>
      <c r="H39" s="222">
        <v>114.14082178</v>
      </c>
      <c r="I39" s="220">
        <v>0</v>
      </c>
      <c r="J39" s="220">
        <v>0</v>
      </c>
      <c r="K39" s="220">
        <v>0</v>
      </c>
      <c r="L39" s="220">
        <v>8.91145706</v>
      </c>
      <c r="M39" s="220">
        <v>0</v>
      </c>
      <c r="N39" s="220">
        <v>0</v>
      </c>
      <c r="O39" s="220">
        <v>0</v>
      </c>
      <c r="P39" s="220">
        <v>-0.30770869000000001</v>
      </c>
      <c r="Q39" s="220">
        <v>0</v>
      </c>
      <c r="R39" s="220">
        <v>0</v>
      </c>
      <c r="S39" s="220">
        <v>0</v>
      </c>
      <c r="T39" s="220">
        <v>0</v>
      </c>
      <c r="U39" s="220">
        <v>-1.22311097</v>
      </c>
      <c r="V39" s="220">
        <v>0</v>
      </c>
      <c r="W39" s="220">
        <v>0</v>
      </c>
      <c r="X39" s="220">
        <v>3.7713195800000001</v>
      </c>
      <c r="Y39" s="220">
        <v>0</v>
      </c>
      <c r="Z39" s="220">
        <v>0</v>
      </c>
      <c r="AA39" s="220">
        <v>0</v>
      </c>
      <c r="AB39" s="220">
        <v>3.1936386200000002</v>
      </c>
      <c r="AC39" s="220">
        <v>-1.1805090000000001E-2</v>
      </c>
      <c r="AD39" s="220">
        <v>0</v>
      </c>
      <c r="AE39" s="220">
        <v>0</v>
      </c>
      <c r="AF39" s="220">
        <v>56.953489470000001</v>
      </c>
      <c r="AG39" s="220">
        <v>0</v>
      </c>
      <c r="AH39" s="220">
        <v>0</v>
      </c>
      <c r="AI39" s="220">
        <v>0</v>
      </c>
      <c r="AJ39" s="220">
        <v>18.651088080000001</v>
      </c>
      <c r="AK39" s="220">
        <v>4.0889467399999999</v>
      </c>
      <c r="AL39" s="220">
        <v>0</v>
      </c>
      <c r="AM39" s="220">
        <v>0</v>
      </c>
      <c r="AN39" s="220">
        <v>0</v>
      </c>
      <c r="AO39" s="220">
        <v>3.91072855</v>
      </c>
      <c r="AP39" s="220">
        <v>0</v>
      </c>
      <c r="AQ39" s="220">
        <v>0</v>
      </c>
      <c r="AR39" s="220">
        <v>0</v>
      </c>
      <c r="AS39" s="220">
        <v>0</v>
      </c>
      <c r="AT39" s="220">
        <v>0</v>
      </c>
      <c r="AU39" s="220">
        <v>15.655822990000001</v>
      </c>
      <c r="AV39" s="220">
        <v>0</v>
      </c>
      <c r="AW39" s="220">
        <v>-8.0653775799999998</v>
      </c>
      <c r="AX39" s="220">
        <v>2.4389929700000001</v>
      </c>
      <c r="AY39" s="220">
        <v>-4.7242011599999998</v>
      </c>
      <c r="AZ39" s="220">
        <v>0</v>
      </c>
      <c r="BA39" s="220">
        <v>0</v>
      </c>
      <c r="BB39" s="220">
        <v>0</v>
      </c>
      <c r="BC39" s="220">
        <v>0</v>
      </c>
      <c r="BD39" s="220">
        <v>-1.96554772</v>
      </c>
      <c r="BE39" s="220">
        <v>0</v>
      </c>
      <c r="BF39" s="220">
        <v>-0.59124319999999997</v>
      </c>
      <c r="BG39" s="220">
        <v>0</v>
      </c>
      <c r="BH39" s="220">
        <v>0</v>
      </c>
      <c r="BI39" s="220">
        <v>13.454332129999999</v>
      </c>
      <c r="BJ39" s="220">
        <v>0</v>
      </c>
      <c r="BK39" s="220">
        <v>0</v>
      </c>
    </row>
    <row r="40" spans="2:63" x14ac:dyDescent="0.25">
      <c r="B40" s="221">
        <v>37561</v>
      </c>
      <c r="C40" s="220">
        <v>12.516624961640623</v>
      </c>
      <c r="D40" s="220">
        <v>88.104480909999992</v>
      </c>
      <c r="E40" s="220">
        <v>0</v>
      </c>
      <c r="F40" s="220">
        <v>-2.2409126499999998</v>
      </c>
      <c r="G40" s="220">
        <v>13.870311189999999</v>
      </c>
      <c r="H40" s="222">
        <v>112.25050441164061</v>
      </c>
      <c r="I40" s="220">
        <v>0</v>
      </c>
      <c r="J40" s="220">
        <v>0</v>
      </c>
      <c r="K40" s="220">
        <v>0</v>
      </c>
      <c r="L40" s="220">
        <v>8.6106313100000005</v>
      </c>
      <c r="M40" s="220">
        <v>0</v>
      </c>
      <c r="N40" s="220">
        <v>0</v>
      </c>
      <c r="O40" s="220">
        <v>0</v>
      </c>
      <c r="P40" s="220">
        <v>-0.19427768000000001</v>
      </c>
      <c r="Q40" s="220">
        <v>0</v>
      </c>
      <c r="R40" s="220">
        <v>0</v>
      </c>
      <c r="S40" s="220">
        <v>0</v>
      </c>
      <c r="T40" s="220">
        <v>0</v>
      </c>
      <c r="U40" s="220">
        <v>-1.18242297</v>
      </c>
      <c r="V40" s="220">
        <v>0</v>
      </c>
      <c r="W40" s="220">
        <v>0</v>
      </c>
      <c r="X40" s="220">
        <v>3.3455212599999999</v>
      </c>
      <c r="Y40" s="220">
        <v>0</v>
      </c>
      <c r="Z40" s="220">
        <v>-3.3534232383593761</v>
      </c>
      <c r="AA40" s="220">
        <v>0</v>
      </c>
      <c r="AB40" s="220">
        <v>5.2905962799999999</v>
      </c>
      <c r="AC40" s="220">
        <v>-1.1737320000000001E-2</v>
      </c>
      <c r="AD40" s="220">
        <v>0</v>
      </c>
      <c r="AE40" s="220">
        <v>0</v>
      </c>
      <c r="AF40" s="220">
        <v>45.718566809999999</v>
      </c>
      <c r="AG40" s="220">
        <v>0</v>
      </c>
      <c r="AH40" s="220">
        <v>0</v>
      </c>
      <c r="AI40" s="220">
        <v>0</v>
      </c>
      <c r="AJ40" s="220">
        <v>19.739823149999999</v>
      </c>
      <c r="AK40" s="220">
        <v>4.0814948099999997</v>
      </c>
      <c r="AL40" s="220">
        <v>0</v>
      </c>
      <c r="AM40" s="220">
        <v>0</v>
      </c>
      <c r="AN40" s="220">
        <v>0</v>
      </c>
      <c r="AO40" s="220">
        <v>3.9249535400000002</v>
      </c>
      <c r="AP40" s="220">
        <v>0</v>
      </c>
      <c r="AQ40" s="220">
        <v>0</v>
      </c>
      <c r="AR40" s="220">
        <v>0</v>
      </c>
      <c r="AS40" s="220">
        <v>0</v>
      </c>
      <c r="AT40" s="220">
        <v>0</v>
      </c>
      <c r="AU40" s="220">
        <v>14.65137992</v>
      </c>
      <c r="AV40" s="220">
        <v>0</v>
      </c>
      <c r="AW40" s="220">
        <v>0</v>
      </c>
      <c r="AX40" s="220">
        <v>2.4356208499999998</v>
      </c>
      <c r="AY40" s="220">
        <v>-4.6765334999999997</v>
      </c>
      <c r="AZ40" s="220">
        <v>0</v>
      </c>
      <c r="BA40" s="220">
        <v>0</v>
      </c>
      <c r="BB40" s="220">
        <v>0</v>
      </c>
      <c r="BC40" s="220">
        <v>0</v>
      </c>
      <c r="BD40" s="220">
        <v>-1.50203234</v>
      </c>
      <c r="BE40" s="220">
        <v>0</v>
      </c>
      <c r="BF40" s="220">
        <v>2.4267649100000002</v>
      </c>
      <c r="BG40" s="220">
        <v>0</v>
      </c>
      <c r="BH40" s="220">
        <v>0</v>
      </c>
      <c r="BI40" s="220">
        <v>12.945578619999999</v>
      </c>
      <c r="BJ40" s="220">
        <v>0</v>
      </c>
      <c r="BK40" s="220">
        <v>0</v>
      </c>
    </row>
    <row r="41" spans="2:63" x14ac:dyDescent="0.25">
      <c r="B41" s="221">
        <v>37591</v>
      </c>
      <c r="C41" s="220">
        <v>11.631141644166963</v>
      </c>
      <c r="D41" s="220">
        <v>83.734446930000004</v>
      </c>
      <c r="E41" s="220">
        <v>0</v>
      </c>
      <c r="F41" s="220">
        <v>-2.1778166300000006</v>
      </c>
      <c r="G41" s="220">
        <v>14.9404983</v>
      </c>
      <c r="H41" s="222">
        <v>108.12827024416698</v>
      </c>
      <c r="I41" s="220">
        <v>0</v>
      </c>
      <c r="J41" s="220">
        <v>0</v>
      </c>
      <c r="K41" s="220">
        <v>0</v>
      </c>
      <c r="L41" s="220">
        <v>8.9020224500000005</v>
      </c>
      <c r="M41" s="220">
        <v>0</v>
      </c>
      <c r="N41" s="220">
        <v>0</v>
      </c>
      <c r="O41" s="220">
        <v>0</v>
      </c>
      <c r="P41" s="220">
        <v>-0.19655950999999999</v>
      </c>
      <c r="Q41" s="220">
        <v>0</v>
      </c>
      <c r="R41" s="220">
        <v>0</v>
      </c>
      <c r="S41" s="220">
        <v>0</v>
      </c>
      <c r="T41" s="220">
        <v>0</v>
      </c>
      <c r="U41" s="220">
        <v>-2.4557246899999998</v>
      </c>
      <c r="V41" s="220">
        <v>0</v>
      </c>
      <c r="W41" s="220">
        <v>0</v>
      </c>
      <c r="X41" s="220">
        <v>3.0480645700000002</v>
      </c>
      <c r="Y41" s="220">
        <v>0</v>
      </c>
      <c r="Z41" s="220">
        <v>-1.8852741258330372</v>
      </c>
      <c r="AA41" s="220">
        <v>0</v>
      </c>
      <c r="AB41" s="220">
        <v>4.2186129499999998</v>
      </c>
      <c r="AC41" s="220">
        <v>-1.1672119999999999E-2</v>
      </c>
      <c r="AD41" s="220">
        <v>0</v>
      </c>
      <c r="AE41" s="220">
        <v>0</v>
      </c>
      <c r="AF41" s="220">
        <v>39.817318729999997</v>
      </c>
      <c r="AG41" s="220">
        <v>0</v>
      </c>
      <c r="AH41" s="220">
        <v>0</v>
      </c>
      <c r="AI41" s="220">
        <v>0</v>
      </c>
      <c r="AJ41" s="220">
        <v>21.763656879999999</v>
      </c>
      <c r="AK41" s="220">
        <v>4.0742991499999999</v>
      </c>
      <c r="AL41" s="220">
        <v>0</v>
      </c>
      <c r="AM41" s="220">
        <v>0</v>
      </c>
      <c r="AN41" s="220">
        <v>0</v>
      </c>
      <c r="AO41" s="220">
        <v>4.0721917699999999</v>
      </c>
      <c r="AP41" s="220">
        <v>0</v>
      </c>
      <c r="AQ41" s="220">
        <v>0</v>
      </c>
      <c r="AR41" s="220">
        <v>0</v>
      </c>
      <c r="AS41" s="220">
        <v>0</v>
      </c>
      <c r="AT41" s="220">
        <v>0</v>
      </c>
      <c r="AU41" s="220">
        <v>14.01865252</v>
      </c>
      <c r="AV41" s="220">
        <v>0</v>
      </c>
      <c r="AW41" s="220">
        <v>0</v>
      </c>
      <c r="AX41" s="220">
        <v>2.4323660399999998</v>
      </c>
      <c r="AY41" s="220">
        <v>-4.6101826700000004</v>
      </c>
      <c r="AZ41" s="220">
        <v>0</v>
      </c>
      <c r="BA41" s="220">
        <v>0</v>
      </c>
      <c r="BB41" s="220">
        <v>0</v>
      </c>
      <c r="BC41" s="220">
        <v>0</v>
      </c>
      <c r="BD41" s="220">
        <v>-1.27045897</v>
      </c>
      <c r="BE41" s="220">
        <v>0</v>
      </c>
      <c r="BF41" s="220">
        <v>2.9081713699999998</v>
      </c>
      <c r="BG41" s="220">
        <v>0</v>
      </c>
      <c r="BH41" s="220">
        <v>0</v>
      </c>
      <c r="BI41" s="220">
        <v>13.3027859</v>
      </c>
      <c r="BJ41" s="220">
        <v>0</v>
      </c>
      <c r="BK41" s="220">
        <v>0</v>
      </c>
    </row>
    <row r="42" spans="2:63" x14ac:dyDescent="0.25">
      <c r="B42" s="221">
        <v>37622</v>
      </c>
      <c r="C42" s="220">
        <v>14.75614275710616</v>
      </c>
      <c r="D42" s="220">
        <v>60.445875279999996</v>
      </c>
      <c r="E42" s="220">
        <v>0</v>
      </c>
      <c r="F42" s="220">
        <v>-6.3346261699999999</v>
      </c>
      <c r="G42" s="220">
        <v>23.203047525356247</v>
      </c>
      <c r="H42" s="222">
        <v>92.070439392462418</v>
      </c>
      <c r="I42" s="220">
        <v>0</v>
      </c>
      <c r="J42" s="220">
        <v>0</v>
      </c>
      <c r="K42" s="220">
        <v>0</v>
      </c>
      <c r="L42" s="220">
        <v>8.93815034</v>
      </c>
      <c r="M42" s="220">
        <v>0</v>
      </c>
      <c r="N42" s="220">
        <v>0</v>
      </c>
      <c r="O42" s="220">
        <v>0</v>
      </c>
      <c r="P42" s="220">
        <v>-0.20237405</v>
      </c>
      <c r="Q42" s="220">
        <v>0</v>
      </c>
      <c r="R42" s="220">
        <v>0</v>
      </c>
      <c r="S42" s="220">
        <v>0</v>
      </c>
      <c r="T42" s="220">
        <v>0</v>
      </c>
      <c r="U42" s="220">
        <v>-1.86927756</v>
      </c>
      <c r="V42" s="220">
        <v>0</v>
      </c>
      <c r="W42" s="220">
        <v>0</v>
      </c>
      <c r="X42" s="220">
        <v>2.9316468000000002</v>
      </c>
      <c r="Y42" s="220">
        <v>0</v>
      </c>
      <c r="Z42" s="220">
        <v>-1.5191707828938394</v>
      </c>
      <c r="AA42" s="220">
        <v>0</v>
      </c>
      <c r="AB42" s="220">
        <v>6.4771680099999998</v>
      </c>
      <c r="AC42" s="220">
        <v>2.082059E-2</v>
      </c>
      <c r="AD42" s="220">
        <v>0</v>
      </c>
      <c r="AE42" s="220">
        <v>0</v>
      </c>
      <c r="AF42" s="220">
        <v>37.641642949999998</v>
      </c>
      <c r="AG42" s="220">
        <v>0</v>
      </c>
      <c r="AH42" s="220">
        <v>0</v>
      </c>
      <c r="AI42" s="220">
        <v>0</v>
      </c>
      <c r="AJ42" s="220">
        <v>18.839250119999999</v>
      </c>
      <c r="AK42" s="220">
        <v>0</v>
      </c>
      <c r="AL42" s="220">
        <v>0</v>
      </c>
      <c r="AM42" s="220">
        <v>0</v>
      </c>
      <c r="AN42" s="220">
        <v>0</v>
      </c>
      <c r="AO42" s="220">
        <v>3.94416162</v>
      </c>
      <c r="AP42" s="220">
        <v>0</v>
      </c>
      <c r="AQ42" s="220">
        <v>0</v>
      </c>
      <c r="AR42" s="220">
        <v>0</v>
      </c>
      <c r="AS42" s="220">
        <v>0</v>
      </c>
      <c r="AT42" s="220">
        <v>0</v>
      </c>
      <c r="AU42" s="220">
        <v>0</v>
      </c>
      <c r="AV42" s="220">
        <v>0</v>
      </c>
      <c r="AW42" s="220">
        <v>0</v>
      </c>
      <c r="AX42" s="220">
        <v>0</v>
      </c>
      <c r="AY42" s="220">
        <v>-6.3346261699999999</v>
      </c>
      <c r="AZ42" s="220">
        <v>0</v>
      </c>
      <c r="BA42" s="220">
        <v>0</v>
      </c>
      <c r="BB42" s="220">
        <v>0</v>
      </c>
      <c r="BC42" s="220">
        <v>0</v>
      </c>
      <c r="BD42" s="220">
        <v>-1.0388111600000001</v>
      </c>
      <c r="BE42" s="220">
        <v>0</v>
      </c>
      <c r="BF42" s="220">
        <v>0</v>
      </c>
      <c r="BG42" s="220">
        <v>0</v>
      </c>
      <c r="BH42" s="220">
        <v>0</v>
      </c>
      <c r="BI42" s="220">
        <v>24.241858685356249</v>
      </c>
      <c r="BJ42" s="220">
        <v>0</v>
      </c>
      <c r="BK42" s="220">
        <v>0</v>
      </c>
    </row>
    <row r="43" spans="2:63" x14ac:dyDescent="0.25">
      <c r="B43" s="221">
        <v>37653</v>
      </c>
      <c r="C43" s="220">
        <v>17.969738627265016</v>
      </c>
      <c r="D43" s="220">
        <v>55.851298089999993</v>
      </c>
      <c r="E43" s="220">
        <v>0</v>
      </c>
      <c r="F43" s="220">
        <v>-6.5718740699999998</v>
      </c>
      <c r="G43" s="220">
        <v>19.062839023264083</v>
      </c>
      <c r="H43" s="222">
        <v>86.312001670529085</v>
      </c>
      <c r="I43" s="220">
        <v>0</v>
      </c>
      <c r="J43" s="220">
        <v>0</v>
      </c>
      <c r="K43" s="220">
        <v>0</v>
      </c>
      <c r="L43" s="220">
        <v>7.6603445900000002</v>
      </c>
      <c r="M43" s="220">
        <v>0</v>
      </c>
      <c r="N43" s="220">
        <v>0</v>
      </c>
      <c r="O43" s="220">
        <v>0</v>
      </c>
      <c r="P43" s="220">
        <v>-7.8208970000000003E-2</v>
      </c>
      <c r="Q43" s="220">
        <v>0</v>
      </c>
      <c r="R43" s="220">
        <v>0</v>
      </c>
      <c r="S43" s="220">
        <v>0</v>
      </c>
      <c r="T43" s="220">
        <v>0</v>
      </c>
      <c r="U43" s="220">
        <v>-1.63536058</v>
      </c>
      <c r="V43" s="220">
        <v>0</v>
      </c>
      <c r="W43" s="220">
        <v>0</v>
      </c>
      <c r="X43" s="220">
        <v>3.46892581</v>
      </c>
      <c r="Y43" s="220">
        <v>0</v>
      </c>
      <c r="Z43" s="220">
        <v>-2.1071080627349836</v>
      </c>
      <c r="AA43" s="220">
        <v>0</v>
      </c>
      <c r="AB43" s="220">
        <v>10.66114584</v>
      </c>
      <c r="AC43" s="220">
        <v>2.0700240000000002E-2</v>
      </c>
      <c r="AD43" s="220">
        <v>0</v>
      </c>
      <c r="AE43" s="220">
        <v>0</v>
      </c>
      <c r="AF43" s="220">
        <v>37.79793317</v>
      </c>
      <c r="AG43" s="220">
        <v>0</v>
      </c>
      <c r="AH43" s="220">
        <v>0</v>
      </c>
      <c r="AI43" s="220">
        <v>0</v>
      </c>
      <c r="AJ43" s="220">
        <v>14.76228972</v>
      </c>
      <c r="AK43" s="220">
        <v>0</v>
      </c>
      <c r="AL43" s="220">
        <v>0</v>
      </c>
      <c r="AM43" s="220">
        <v>0</v>
      </c>
      <c r="AN43" s="220">
        <v>0</v>
      </c>
      <c r="AO43" s="220">
        <v>3.2703749599999998</v>
      </c>
      <c r="AP43" s="220">
        <v>0</v>
      </c>
      <c r="AQ43" s="220">
        <v>0</v>
      </c>
      <c r="AR43" s="220">
        <v>0</v>
      </c>
      <c r="AS43" s="220">
        <v>0</v>
      </c>
      <c r="AT43" s="220">
        <v>0</v>
      </c>
      <c r="AU43" s="220">
        <v>0</v>
      </c>
      <c r="AV43" s="220">
        <v>0</v>
      </c>
      <c r="AW43" s="220">
        <v>0</v>
      </c>
      <c r="AX43" s="220">
        <v>0</v>
      </c>
      <c r="AY43" s="220">
        <v>-6.5718740699999998</v>
      </c>
      <c r="AZ43" s="220">
        <v>0</v>
      </c>
      <c r="BA43" s="220">
        <v>0</v>
      </c>
      <c r="BB43" s="220">
        <v>0</v>
      </c>
      <c r="BC43" s="220">
        <v>0</v>
      </c>
      <c r="BD43" s="220">
        <v>-1.26865293</v>
      </c>
      <c r="BE43" s="220">
        <v>0</v>
      </c>
      <c r="BF43" s="220">
        <v>0</v>
      </c>
      <c r="BG43" s="220">
        <v>0</v>
      </c>
      <c r="BH43" s="220">
        <v>0</v>
      </c>
      <c r="BI43" s="220">
        <v>20.331491953264084</v>
      </c>
      <c r="BJ43" s="220">
        <v>0</v>
      </c>
      <c r="BK43" s="220">
        <v>0</v>
      </c>
    </row>
    <row r="44" spans="2:63" x14ac:dyDescent="0.25">
      <c r="B44" s="221">
        <v>37681</v>
      </c>
      <c r="C44" s="220">
        <v>14.677648139671824</v>
      </c>
      <c r="D44" s="220">
        <v>58.915806680000003</v>
      </c>
      <c r="E44" s="220">
        <v>0</v>
      </c>
      <c r="F44" s="220">
        <v>-8.2444039599999996</v>
      </c>
      <c r="G44" s="220">
        <v>22.678140465942658</v>
      </c>
      <c r="H44" s="222">
        <v>88.027191325614467</v>
      </c>
      <c r="I44" s="220">
        <v>0</v>
      </c>
      <c r="J44" s="220">
        <v>0</v>
      </c>
      <c r="K44" s="220">
        <v>0</v>
      </c>
      <c r="L44" s="220">
        <v>8.0448498700000002</v>
      </c>
      <c r="M44" s="220">
        <v>0</v>
      </c>
      <c r="N44" s="220">
        <v>0</v>
      </c>
      <c r="O44" s="220">
        <v>0</v>
      </c>
      <c r="P44" s="220">
        <v>-0.20097145999999999</v>
      </c>
      <c r="Q44" s="220">
        <v>0</v>
      </c>
      <c r="R44" s="220">
        <v>0</v>
      </c>
      <c r="S44" s="220">
        <v>0</v>
      </c>
      <c r="T44" s="220">
        <v>0</v>
      </c>
      <c r="U44" s="220">
        <v>-0.67868510999999998</v>
      </c>
      <c r="V44" s="220">
        <v>0</v>
      </c>
      <c r="W44" s="220">
        <v>0</v>
      </c>
      <c r="X44" s="220">
        <v>3.9993812599999998</v>
      </c>
      <c r="Y44" s="220">
        <v>0</v>
      </c>
      <c r="Z44" s="220">
        <v>-2.598748910328176</v>
      </c>
      <c r="AA44" s="220">
        <v>0</v>
      </c>
      <c r="AB44" s="220">
        <v>6.1118224899999998</v>
      </c>
      <c r="AC44" s="220">
        <v>2.059209E-2</v>
      </c>
      <c r="AD44" s="220">
        <v>0</v>
      </c>
      <c r="AE44" s="220">
        <v>0</v>
      </c>
      <c r="AF44" s="220">
        <v>42.754806309999999</v>
      </c>
      <c r="AG44" s="220">
        <v>0</v>
      </c>
      <c r="AH44" s="220">
        <v>0</v>
      </c>
      <c r="AI44" s="220">
        <v>0</v>
      </c>
      <c r="AJ44" s="220">
        <v>12.888391349999999</v>
      </c>
      <c r="AK44" s="220">
        <v>0</v>
      </c>
      <c r="AL44" s="220">
        <v>0</v>
      </c>
      <c r="AM44" s="220">
        <v>0</v>
      </c>
      <c r="AN44" s="220">
        <v>0</v>
      </c>
      <c r="AO44" s="220">
        <v>3.2520169299999999</v>
      </c>
      <c r="AP44" s="220">
        <v>0</v>
      </c>
      <c r="AQ44" s="220">
        <v>0</v>
      </c>
      <c r="AR44" s="220">
        <v>0</v>
      </c>
      <c r="AS44" s="220">
        <v>0</v>
      </c>
      <c r="AT44" s="220">
        <v>0</v>
      </c>
      <c r="AU44" s="220">
        <v>0</v>
      </c>
      <c r="AV44" s="220">
        <v>0</v>
      </c>
      <c r="AW44" s="220">
        <v>0</v>
      </c>
      <c r="AX44" s="220">
        <v>0</v>
      </c>
      <c r="AY44" s="220">
        <v>-8.2444039599999996</v>
      </c>
      <c r="AZ44" s="220">
        <v>0</v>
      </c>
      <c r="BA44" s="220">
        <v>0</v>
      </c>
      <c r="BB44" s="220">
        <v>0</v>
      </c>
      <c r="BC44" s="220">
        <v>0</v>
      </c>
      <c r="BD44" s="220">
        <v>-1.7295659999999999</v>
      </c>
      <c r="BE44" s="220">
        <v>0</v>
      </c>
      <c r="BF44" s="220">
        <v>0</v>
      </c>
      <c r="BG44" s="220">
        <v>0</v>
      </c>
      <c r="BH44" s="220">
        <v>0</v>
      </c>
      <c r="BI44" s="220">
        <v>24.407706465942656</v>
      </c>
      <c r="BJ44" s="220">
        <v>0</v>
      </c>
      <c r="BK44" s="220">
        <v>0</v>
      </c>
    </row>
    <row r="45" spans="2:63" x14ac:dyDescent="0.25">
      <c r="B45" s="221">
        <v>37712</v>
      </c>
      <c r="C45" s="220">
        <v>17.705829049999998</v>
      </c>
      <c r="D45" s="220">
        <v>55.920918669999999</v>
      </c>
      <c r="E45" s="220">
        <v>0</v>
      </c>
      <c r="F45" s="220">
        <v>-0.77127886999999995</v>
      </c>
      <c r="G45" s="220">
        <v>19.876883740055838</v>
      </c>
      <c r="H45" s="222">
        <v>92.732352590055825</v>
      </c>
      <c r="I45" s="220">
        <v>0</v>
      </c>
      <c r="J45" s="220">
        <v>0</v>
      </c>
      <c r="K45" s="220">
        <v>0</v>
      </c>
      <c r="L45" s="220">
        <v>7.0654109199999997</v>
      </c>
      <c r="M45" s="220">
        <v>0</v>
      </c>
      <c r="N45" s="220">
        <v>0</v>
      </c>
      <c r="O45" s="220">
        <v>0</v>
      </c>
      <c r="P45" s="220">
        <v>-0.26794332999999998</v>
      </c>
      <c r="Q45" s="220">
        <v>0</v>
      </c>
      <c r="R45" s="220">
        <v>0</v>
      </c>
      <c r="S45" s="220">
        <v>0</v>
      </c>
      <c r="T45" s="220">
        <v>0</v>
      </c>
      <c r="U45" s="220">
        <v>-0.56872259000000003</v>
      </c>
      <c r="V45" s="220">
        <v>0</v>
      </c>
      <c r="W45" s="220">
        <v>0</v>
      </c>
      <c r="X45" s="220">
        <v>4.8591479399999997</v>
      </c>
      <c r="Y45" s="220">
        <v>0</v>
      </c>
      <c r="Z45" s="220">
        <v>0</v>
      </c>
      <c r="AA45" s="220">
        <v>0</v>
      </c>
      <c r="AB45" s="220">
        <v>6.6179361099999996</v>
      </c>
      <c r="AC45" s="220">
        <v>2.0473459999999999E-2</v>
      </c>
      <c r="AD45" s="220">
        <v>0</v>
      </c>
      <c r="AE45" s="220">
        <v>0</v>
      </c>
      <c r="AF45" s="220">
        <v>44.217650300000003</v>
      </c>
      <c r="AG45" s="220">
        <v>0</v>
      </c>
      <c r="AH45" s="220">
        <v>0</v>
      </c>
      <c r="AI45" s="220">
        <v>0</v>
      </c>
      <c r="AJ45" s="220">
        <v>8.9467956199999996</v>
      </c>
      <c r="AK45" s="220">
        <v>0</v>
      </c>
      <c r="AL45" s="220">
        <v>0</v>
      </c>
      <c r="AM45" s="220">
        <v>0</v>
      </c>
      <c r="AN45" s="220">
        <v>0</v>
      </c>
      <c r="AO45" s="220">
        <v>2.7359992900000001</v>
      </c>
      <c r="AP45" s="220">
        <v>0</v>
      </c>
      <c r="AQ45" s="220">
        <v>0</v>
      </c>
      <c r="AR45" s="220">
        <v>0</v>
      </c>
      <c r="AS45" s="220">
        <v>0</v>
      </c>
      <c r="AT45" s="220">
        <v>0</v>
      </c>
      <c r="AU45" s="220">
        <v>0</v>
      </c>
      <c r="AV45" s="220">
        <v>0</v>
      </c>
      <c r="AW45" s="220">
        <v>0</v>
      </c>
      <c r="AX45" s="220">
        <v>0</v>
      </c>
      <c r="AY45" s="220">
        <v>-0.77127886999999995</v>
      </c>
      <c r="AZ45" s="220">
        <v>0</v>
      </c>
      <c r="BA45" s="220">
        <v>0</v>
      </c>
      <c r="BB45" s="220">
        <v>0</v>
      </c>
      <c r="BC45" s="220">
        <v>0</v>
      </c>
      <c r="BD45" s="220">
        <v>-2.0739446199999998</v>
      </c>
      <c r="BE45" s="220">
        <v>0</v>
      </c>
      <c r="BF45" s="220">
        <v>0</v>
      </c>
      <c r="BG45" s="220">
        <v>0</v>
      </c>
      <c r="BH45" s="220">
        <v>0</v>
      </c>
      <c r="BI45" s="220">
        <v>21.950828360055837</v>
      </c>
      <c r="BJ45" s="220">
        <v>0</v>
      </c>
      <c r="BK45" s="220">
        <v>0</v>
      </c>
    </row>
    <row r="46" spans="2:63" x14ac:dyDescent="0.25">
      <c r="B46" s="221">
        <v>37742</v>
      </c>
      <c r="C46" s="220">
        <v>16.885060259999999</v>
      </c>
      <c r="D46" s="220">
        <v>57.550307879999998</v>
      </c>
      <c r="E46" s="220">
        <v>0</v>
      </c>
      <c r="F46" s="220">
        <v>-0.79721001999999996</v>
      </c>
      <c r="G46" s="220">
        <v>20.819140866791308</v>
      </c>
      <c r="H46" s="222">
        <v>94.457298986791301</v>
      </c>
      <c r="I46" s="220">
        <v>0</v>
      </c>
      <c r="J46" s="220">
        <v>0</v>
      </c>
      <c r="K46" s="220">
        <v>0</v>
      </c>
      <c r="L46" s="220">
        <v>7.2092654500000002</v>
      </c>
      <c r="M46" s="220">
        <v>0</v>
      </c>
      <c r="N46" s="220">
        <v>0</v>
      </c>
      <c r="O46" s="220">
        <v>0</v>
      </c>
      <c r="P46" s="220">
        <v>-0.35265311999999999</v>
      </c>
      <c r="Q46" s="220">
        <v>0</v>
      </c>
      <c r="R46" s="220">
        <v>0</v>
      </c>
      <c r="S46" s="220">
        <v>0</v>
      </c>
      <c r="T46" s="220">
        <v>0</v>
      </c>
      <c r="U46" s="220">
        <v>-0.57297980999999998</v>
      </c>
      <c r="V46" s="220">
        <v>0</v>
      </c>
      <c r="W46" s="220">
        <v>0</v>
      </c>
      <c r="X46" s="220">
        <v>4.9422196600000001</v>
      </c>
      <c r="Y46" s="220">
        <v>0</v>
      </c>
      <c r="Z46" s="220">
        <v>0</v>
      </c>
      <c r="AA46" s="220">
        <v>0</v>
      </c>
      <c r="AB46" s="220">
        <v>5.65920808</v>
      </c>
      <c r="AC46" s="220">
        <v>2.035998E-2</v>
      </c>
      <c r="AD46" s="220">
        <v>0</v>
      </c>
      <c r="AE46" s="220">
        <v>0</v>
      </c>
      <c r="AF46" s="220">
        <v>46.125125339999997</v>
      </c>
      <c r="AG46" s="220">
        <v>0</v>
      </c>
      <c r="AH46" s="220">
        <v>0</v>
      </c>
      <c r="AI46" s="220">
        <v>0</v>
      </c>
      <c r="AJ46" s="220">
        <v>8.66905678</v>
      </c>
      <c r="AK46" s="220">
        <v>0</v>
      </c>
      <c r="AL46" s="220">
        <v>0</v>
      </c>
      <c r="AM46" s="220">
        <v>0</v>
      </c>
      <c r="AN46" s="220">
        <v>0</v>
      </c>
      <c r="AO46" s="220">
        <v>2.7357657799999999</v>
      </c>
      <c r="AP46" s="220">
        <v>0</v>
      </c>
      <c r="AQ46" s="220">
        <v>0</v>
      </c>
      <c r="AR46" s="220">
        <v>0</v>
      </c>
      <c r="AS46" s="220">
        <v>0</v>
      </c>
      <c r="AT46" s="220">
        <v>0</v>
      </c>
      <c r="AU46" s="220">
        <v>0</v>
      </c>
      <c r="AV46" s="220">
        <v>0</v>
      </c>
      <c r="AW46" s="220">
        <v>0</v>
      </c>
      <c r="AX46" s="220">
        <v>0</v>
      </c>
      <c r="AY46" s="220">
        <v>-0.79721001999999996</v>
      </c>
      <c r="AZ46" s="220">
        <v>0</v>
      </c>
      <c r="BA46" s="220">
        <v>0</v>
      </c>
      <c r="BB46" s="220">
        <v>0</v>
      </c>
      <c r="BC46" s="220">
        <v>0</v>
      </c>
      <c r="BD46" s="220">
        <v>-2.3032643300000002</v>
      </c>
      <c r="BE46" s="220">
        <v>0</v>
      </c>
      <c r="BF46" s="220">
        <v>0</v>
      </c>
      <c r="BG46" s="220">
        <v>0</v>
      </c>
      <c r="BH46" s="220">
        <v>0</v>
      </c>
      <c r="BI46" s="220">
        <v>23.122405196791309</v>
      </c>
      <c r="BJ46" s="220">
        <v>0</v>
      </c>
      <c r="BK46" s="220">
        <v>0</v>
      </c>
    </row>
    <row r="47" spans="2:63" x14ac:dyDescent="0.25">
      <c r="B47" s="221">
        <v>37773</v>
      </c>
      <c r="C47" s="220">
        <v>17.914666650000001</v>
      </c>
      <c r="D47" s="220">
        <v>55.979685189999998</v>
      </c>
      <c r="E47" s="220">
        <v>0</v>
      </c>
      <c r="F47" s="220">
        <v>-0.71955360999999995</v>
      </c>
      <c r="G47" s="220">
        <v>19.534970171170528</v>
      </c>
      <c r="H47" s="222">
        <v>92.709768401170521</v>
      </c>
      <c r="I47" s="220">
        <v>0</v>
      </c>
      <c r="J47" s="220">
        <v>0</v>
      </c>
      <c r="K47" s="220">
        <v>0</v>
      </c>
      <c r="L47" s="220">
        <v>7.0020859399999997</v>
      </c>
      <c r="M47" s="220">
        <v>0</v>
      </c>
      <c r="N47" s="220">
        <v>0</v>
      </c>
      <c r="O47" s="220">
        <v>0</v>
      </c>
      <c r="P47" s="220">
        <v>-0.38521674</v>
      </c>
      <c r="Q47" s="220">
        <v>0</v>
      </c>
      <c r="R47" s="220">
        <v>0</v>
      </c>
      <c r="S47" s="220">
        <v>0</v>
      </c>
      <c r="T47" s="220">
        <v>0</v>
      </c>
      <c r="U47" s="220">
        <v>-0.56803099999999995</v>
      </c>
      <c r="V47" s="220">
        <v>0</v>
      </c>
      <c r="W47" s="220">
        <v>0</v>
      </c>
      <c r="X47" s="220">
        <v>4.8512280299999997</v>
      </c>
      <c r="Y47" s="220">
        <v>0</v>
      </c>
      <c r="Z47" s="220">
        <v>0</v>
      </c>
      <c r="AA47" s="220">
        <v>0</v>
      </c>
      <c r="AB47" s="220">
        <v>7.0146004199999998</v>
      </c>
      <c r="AC47" s="220">
        <v>2.0243420000000002E-2</v>
      </c>
      <c r="AD47" s="220">
        <v>0</v>
      </c>
      <c r="AE47" s="220">
        <v>0</v>
      </c>
      <c r="AF47" s="220">
        <v>44.787738509999997</v>
      </c>
      <c r="AG47" s="220">
        <v>0</v>
      </c>
      <c r="AH47" s="220">
        <v>0</v>
      </c>
      <c r="AI47" s="220">
        <v>0</v>
      </c>
      <c r="AJ47" s="220">
        <v>8.5327709699999996</v>
      </c>
      <c r="AK47" s="220">
        <v>0</v>
      </c>
      <c r="AL47" s="220">
        <v>0</v>
      </c>
      <c r="AM47" s="220">
        <v>0</v>
      </c>
      <c r="AN47" s="220">
        <v>0</v>
      </c>
      <c r="AO47" s="220">
        <v>2.6389322900000001</v>
      </c>
      <c r="AP47" s="220">
        <v>0</v>
      </c>
      <c r="AQ47" s="220">
        <v>0</v>
      </c>
      <c r="AR47" s="220">
        <v>0</v>
      </c>
      <c r="AS47" s="220">
        <v>0</v>
      </c>
      <c r="AT47" s="220">
        <v>0</v>
      </c>
      <c r="AU47" s="220">
        <v>0</v>
      </c>
      <c r="AV47" s="220">
        <v>0</v>
      </c>
      <c r="AW47" s="220">
        <v>0</v>
      </c>
      <c r="AX47" s="220">
        <v>0</v>
      </c>
      <c r="AY47" s="220">
        <v>-0.71955360999999995</v>
      </c>
      <c r="AZ47" s="220">
        <v>0</v>
      </c>
      <c r="BA47" s="220">
        <v>0</v>
      </c>
      <c r="BB47" s="220">
        <v>0</v>
      </c>
      <c r="BC47" s="220">
        <v>0</v>
      </c>
      <c r="BD47" s="220">
        <v>-2.1867028500000001</v>
      </c>
      <c r="BE47" s="220">
        <v>0</v>
      </c>
      <c r="BF47" s="220">
        <v>0</v>
      </c>
      <c r="BG47" s="220">
        <v>0</v>
      </c>
      <c r="BH47" s="220">
        <v>0</v>
      </c>
      <c r="BI47" s="220">
        <v>21.721673021170528</v>
      </c>
      <c r="BJ47" s="220">
        <v>0</v>
      </c>
      <c r="BK47" s="220">
        <v>0</v>
      </c>
    </row>
    <row r="48" spans="2:63" x14ac:dyDescent="0.25">
      <c r="B48" s="221">
        <v>37803</v>
      </c>
      <c r="C48" s="220">
        <v>17.26815697</v>
      </c>
      <c r="D48" s="220">
        <v>57.794993170000012</v>
      </c>
      <c r="E48" s="220">
        <v>0</v>
      </c>
      <c r="F48" s="220">
        <v>-0.74378239000000002</v>
      </c>
      <c r="G48" s="220">
        <v>20.528642115181619</v>
      </c>
      <c r="H48" s="222">
        <v>94.848009865181609</v>
      </c>
      <c r="I48" s="220">
        <v>0</v>
      </c>
      <c r="J48" s="220">
        <v>0</v>
      </c>
      <c r="K48" s="220">
        <v>0</v>
      </c>
      <c r="L48" s="220">
        <v>7.2130237599999996</v>
      </c>
      <c r="M48" s="220">
        <v>0</v>
      </c>
      <c r="N48" s="220">
        <v>0</v>
      </c>
      <c r="O48" s="220">
        <v>0</v>
      </c>
      <c r="P48" s="220">
        <v>-0.38717473000000002</v>
      </c>
      <c r="Q48" s="220">
        <v>0</v>
      </c>
      <c r="R48" s="220">
        <v>0</v>
      </c>
      <c r="S48" s="220">
        <v>0</v>
      </c>
      <c r="T48" s="220">
        <v>0</v>
      </c>
      <c r="U48" s="220">
        <v>-0.63361765999999997</v>
      </c>
      <c r="V48" s="220">
        <v>0</v>
      </c>
      <c r="W48" s="220">
        <v>0</v>
      </c>
      <c r="X48" s="220">
        <v>4.7998407500000004</v>
      </c>
      <c r="Y48" s="220">
        <v>0</v>
      </c>
      <c r="Z48" s="220">
        <v>0</v>
      </c>
      <c r="AA48" s="220">
        <v>0</v>
      </c>
      <c r="AB48" s="220">
        <v>6.2760848500000002</v>
      </c>
      <c r="AC48" s="220">
        <v>2.013121E-2</v>
      </c>
      <c r="AD48" s="220">
        <v>0</v>
      </c>
      <c r="AE48" s="220">
        <v>0</v>
      </c>
      <c r="AF48" s="220">
        <v>45.916785330000003</v>
      </c>
      <c r="AG48" s="220">
        <v>0</v>
      </c>
      <c r="AH48" s="220">
        <v>0</v>
      </c>
      <c r="AI48" s="220">
        <v>0</v>
      </c>
      <c r="AJ48" s="220">
        <v>9.1537961400000007</v>
      </c>
      <c r="AK48" s="220">
        <v>0</v>
      </c>
      <c r="AL48" s="220">
        <v>0</v>
      </c>
      <c r="AM48" s="220">
        <v>0</v>
      </c>
      <c r="AN48" s="220">
        <v>0</v>
      </c>
      <c r="AO48" s="220">
        <v>2.7042804899999999</v>
      </c>
      <c r="AP48" s="220">
        <v>0</v>
      </c>
      <c r="AQ48" s="220">
        <v>0</v>
      </c>
      <c r="AR48" s="220">
        <v>0</v>
      </c>
      <c r="AS48" s="220">
        <v>0</v>
      </c>
      <c r="AT48" s="220">
        <v>0</v>
      </c>
      <c r="AU48" s="220">
        <v>0</v>
      </c>
      <c r="AV48" s="220">
        <v>0</v>
      </c>
      <c r="AW48" s="220">
        <v>0</v>
      </c>
      <c r="AX48" s="220">
        <v>0</v>
      </c>
      <c r="AY48" s="220">
        <v>-0.74378239000000002</v>
      </c>
      <c r="AZ48" s="220">
        <v>0</v>
      </c>
      <c r="BA48" s="220">
        <v>0</v>
      </c>
      <c r="BB48" s="220">
        <v>0</v>
      </c>
      <c r="BC48" s="220">
        <v>0</v>
      </c>
      <c r="BD48" s="220">
        <v>-2.1857218399999998</v>
      </c>
      <c r="BE48" s="220">
        <v>0</v>
      </c>
      <c r="BF48" s="220">
        <v>0</v>
      </c>
      <c r="BG48" s="220">
        <v>0</v>
      </c>
      <c r="BH48" s="220">
        <v>0</v>
      </c>
      <c r="BI48" s="220">
        <v>22.714363955181618</v>
      </c>
      <c r="BJ48" s="220">
        <v>0</v>
      </c>
      <c r="BK48" s="220">
        <v>0</v>
      </c>
    </row>
    <row r="49" spans="1:182" x14ac:dyDescent="0.25">
      <c r="B49" s="221">
        <v>37834</v>
      </c>
      <c r="C49" s="220">
        <v>17.427446379999999</v>
      </c>
      <c r="D49" s="220">
        <v>57.630419150000002</v>
      </c>
      <c r="E49" s="220">
        <v>0</v>
      </c>
      <c r="F49" s="220">
        <v>-0.71737287000000005</v>
      </c>
      <c r="G49" s="220">
        <v>20.277998775229928</v>
      </c>
      <c r="H49" s="222">
        <v>94.618491435229927</v>
      </c>
      <c r="I49" s="220">
        <v>0</v>
      </c>
      <c r="J49" s="220">
        <v>0</v>
      </c>
      <c r="K49" s="220">
        <v>0</v>
      </c>
      <c r="L49" s="220">
        <v>7.17740914</v>
      </c>
      <c r="M49" s="220">
        <v>0</v>
      </c>
      <c r="N49" s="220">
        <v>0</v>
      </c>
      <c r="O49" s="220">
        <v>0</v>
      </c>
      <c r="P49" s="220">
        <v>-0.38955714000000002</v>
      </c>
      <c r="Q49" s="220">
        <v>0</v>
      </c>
      <c r="R49" s="220">
        <v>0</v>
      </c>
      <c r="S49" s="220">
        <v>0</v>
      </c>
      <c r="T49" s="220">
        <v>0</v>
      </c>
      <c r="U49" s="220">
        <v>-0.67312362000000003</v>
      </c>
      <c r="V49" s="220">
        <v>0</v>
      </c>
      <c r="W49" s="220">
        <v>0</v>
      </c>
      <c r="X49" s="220">
        <v>4.7201700300000002</v>
      </c>
      <c r="Y49" s="220">
        <v>0</v>
      </c>
      <c r="Z49" s="220">
        <v>0</v>
      </c>
      <c r="AA49" s="220">
        <v>0</v>
      </c>
      <c r="AB49" s="220">
        <v>6.59254797</v>
      </c>
      <c r="AC49" s="220">
        <v>2.0015890000000001E-2</v>
      </c>
      <c r="AD49" s="220">
        <v>0</v>
      </c>
      <c r="AE49" s="220">
        <v>0</v>
      </c>
      <c r="AF49" s="220">
        <v>45.42172892</v>
      </c>
      <c r="AG49" s="220">
        <v>0</v>
      </c>
      <c r="AH49" s="220">
        <v>0</v>
      </c>
      <c r="AI49" s="220">
        <v>0</v>
      </c>
      <c r="AJ49" s="220">
        <v>9.4584913299999993</v>
      </c>
      <c r="AK49" s="220">
        <v>0</v>
      </c>
      <c r="AL49" s="220">
        <v>0</v>
      </c>
      <c r="AM49" s="220">
        <v>0</v>
      </c>
      <c r="AN49" s="220">
        <v>0</v>
      </c>
      <c r="AO49" s="220">
        <v>2.7301830100000002</v>
      </c>
      <c r="AP49" s="220">
        <v>0</v>
      </c>
      <c r="AQ49" s="220">
        <v>0</v>
      </c>
      <c r="AR49" s="220">
        <v>0</v>
      </c>
      <c r="AS49" s="220">
        <v>0</v>
      </c>
      <c r="AT49" s="220">
        <v>0</v>
      </c>
      <c r="AU49" s="220">
        <v>0</v>
      </c>
      <c r="AV49" s="220">
        <v>0</v>
      </c>
      <c r="AW49" s="220">
        <v>0</v>
      </c>
      <c r="AX49" s="220">
        <v>0</v>
      </c>
      <c r="AY49" s="220">
        <v>-0.71737287000000005</v>
      </c>
      <c r="AZ49" s="220">
        <v>0</v>
      </c>
      <c r="BA49" s="220">
        <v>0</v>
      </c>
      <c r="BB49" s="220">
        <v>0</v>
      </c>
      <c r="BC49" s="220">
        <v>0</v>
      </c>
      <c r="BD49" s="220">
        <v>-2.1843572</v>
      </c>
      <c r="BE49" s="220">
        <v>0</v>
      </c>
      <c r="BF49" s="220">
        <v>0</v>
      </c>
      <c r="BG49" s="220">
        <v>0</v>
      </c>
      <c r="BH49" s="220">
        <v>0</v>
      </c>
      <c r="BI49" s="220">
        <v>22.462355975229929</v>
      </c>
      <c r="BJ49" s="220">
        <v>0</v>
      </c>
      <c r="BK49" s="220">
        <v>0</v>
      </c>
    </row>
    <row r="50" spans="1:182" x14ac:dyDescent="0.25">
      <c r="B50" s="221">
        <v>37865</v>
      </c>
      <c r="C50" s="220">
        <v>18.547993269999999</v>
      </c>
      <c r="D50" s="220">
        <v>54.019398859999995</v>
      </c>
      <c r="E50" s="220">
        <v>0</v>
      </c>
      <c r="F50" s="220">
        <v>-0.75763420999999997</v>
      </c>
      <c r="G50" s="220">
        <v>18.959518014948738</v>
      </c>
      <c r="H50" s="222">
        <v>90.769275934948709</v>
      </c>
      <c r="I50" s="220">
        <v>0</v>
      </c>
      <c r="J50" s="220">
        <v>0</v>
      </c>
      <c r="K50" s="220">
        <v>0</v>
      </c>
      <c r="L50" s="220">
        <v>6.8005809199999998</v>
      </c>
      <c r="M50" s="220">
        <v>0</v>
      </c>
      <c r="N50" s="220">
        <v>0</v>
      </c>
      <c r="O50" s="220">
        <v>0</v>
      </c>
      <c r="P50" s="220">
        <v>-0.27014291000000001</v>
      </c>
      <c r="Q50" s="220">
        <v>0</v>
      </c>
      <c r="R50" s="220">
        <v>0</v>
      </c>
      <c r="S50" s="220">
        <v>0</v>
      </c>
      <c r="T50" s="220">
        <v>0</v>
      </c>
      <c r="U50" s="220">
        <v>-0.64721994000000005</v>
      </c>
      <c r="V50" s="220">
        <v>0</v>
      </c>
      <c r="W50" s="220">
        <v>0</v>
      </c>
      <c r="X50" s="220">
        <v>4.7765159199999996</v>
      </c>
      <c r="Y50" s="220">
        <v>0</v>
      </c>
      <c r="Z50" s="220">
        <v>0</v>
      </c>
      <c r="AA50" s="220">
        <v>0</v>
      </c>
      <c r="AB50" s="220">
        <v>7.8882592799999998</v>
      </c>
      <c r="AC50" s="220">
        <v>1.990126E-2</v>
      </c>
      <c r="AD50" s="220">
        <v>0</v>
      </c>
      <c r="AE50" s="220">
        <v>0</v>
      </c>
      <c r="AF50" s="220">
        <v>42.48850255</v>
      </c>
      <c r="AG50" s="220">
        <v>0</v>
      </c>
      <c r="AH50" s="220">
        <v>0</v>
      </c>
      <c r="AI50" s="220">
        <v>0</v>
      </c>
      <c r="AJ50" s="220">
        <v>8.9375290300000003</v>
      </c>
      <c r="AK50" s="220">
        <v>0</v>
      </c>
      <c r="AL50" s="220">
        <v>0</v>
      </c>
      <c r="AM50" s="220">
        <v>0</v>
      </c>
      <c r="AN50" s="220">
        <v>0</v>
      </c>
      <c r="AO50" s="220">
        <v>2.5734660200000001</v>
      </c>
      <c r="AP50" s="220">
        <v>0</v>
      </c>
      <c r="AQ50" s="220">
        <v>0</v>
      </c>
      <c r="AR50" s="220">
        <v>0</v>
      </c>
      <c r="AS50" s="220">
        <v>0</v>
      </c>
      <c r="AT50" s="220">
        <v>0</v>
      </c>
      <c r="AU50" s="220">
        <v>0</v>
      </c>
      <c r="AV50" s="220">
        <v>0</v>
      </c>
      <c r="AW50" s="220">
        <v>0</v>
      </c>
      <c r="AX50" s="220">
        <v>0</v>
      </c>
      <c r="AY50" s="220">
        <v>-0.75763420999999997</v>
      </c>
      <c r="AZ50" s="220">
        <v>0</v>
      </c>
      <c r="BA50" s="220">
        <v>0</v>
      </c>
      <c r="BB50" s="220">
        <v>0</v>
      </c>
      <c r="BC50" s="220">
        <v>0</v>
      </c>
      <c r="BD50" s="220">
        <v>-2.0680990700000002</v>
      </c>
      <c r="BE50" s="220">
        <v>0</v>
      </c>
      <c r="BF50" s="220">
        <v>0</v>
      </c>
      <c r="BG50" s="220">
        <v>0</v>
      </c>
      <c r="BH50" s="220">
        <v>0</v>
      </c>
      <c r="BI50" s="220">
        <v>21.027617084948737</v>
      </c>
      <c r="BJ50" s="220">
        <v>0</v>
      </c>
      <c r="BK50" s="220">
        <v>0</v>
      </c>
    </row>
    <row r="51" spans="1:182" x14ac:dyDescent="0.25">
      <c r="B51" s="221">
        <v>37895</v>
      </c>
      <c r="C51" s="220">
        <v>10.668037550000001</v>
      </c>
      <c r="D51" s="220">
        <v>42.193679630000005</v>
      </c>
      <c r="E51" s="220">
        <v>0</v>
      </c>
      <c r="F51" s="220">
        <v>-0.66470105999999995</v>
      </c>
      <c r="G51" s="220">
        <v>19.968280406731107</v>
      </c>
      <c r="H51" s="222">
        <v>72.165296526731112</v>
      </c>
      <c r="I51" s="220">
        <v>0</v>
      </c>
      <c r="J51" s="220">
        <v>0</v>
      </c>
      <c r="K51" s="220">
        <v>0</v>
      </c>
      <c r="L51" s="220">
        <v>6.94050733</v>
      </c>
      <c r="M51" s="220">
        <v>0</v>
      </c>
      <c r="N51" s="220">
        <v>0</v>
      </c>
      <c r="O51" s="220">
        <v>0</v>
      </c>
      <c r="P51" s="220">
        <v>-0.27047252999999999</v>
      </c>
      <c r="Q51" s="220">
        <v>0</v>
      </c>
      <c r="R51" s="220">
        <v>0</v>
      </c>
      <c r="S51" s="220">
        <v>0</v>
      </c>
      <c r="T51" s="220">
        <v>0</v>
      </c>
      <c r="U51" s="220">
        <v>-0.69225051000000004</v>
      </c>
      <c r="V51" s="220">
        <v>0</v>
      </c>
      <c r="W51" s="220">
        <v>0</v>
      </c>
      <c r="X51" s="220">
        <v>4.6902532600000004</v>
      </c>
      <c r="Y51" s="220">
        <v>0</v>
      </c>
      <c r="Z51" s="220">
        <v>0</v>
      </c>
      <c r="AA51" s="220">
        <v>0</v>
      </c>
      <c r="AB51" s="220">
        <v>0</v>
      </c>
      <c r="AC51" s="220">
        <v>1.979098E-2</v>
      </c>
      <c r="AD51" s="220">
        <v>0</v>
      </c>
      <c r="AE51" s="220">
        <v>0</v>
      </c>
      <c r="AF51" s="220">
        <v>42.173888650000002</v>
      </c>
      <c r="AG51" s="220">
        <v>0</v>
      </c>
      <c r="AH51" s="220">
        <v>0</v>
      </c>
      <c r="AI51" s="220">
        <v>0</v>
      </c>
      <c r="AJ51" s="220">
        <v>0</v>
      </c>
      <c r="AK51" s="220">
        <v>0</v>
      </c>
      <c r="AL51" s="220">
        <v>0</v>
      </c>
      <c r="AM51" s="220">
        <v>0</v>
      </c>
      <c r="AN51" s="220">
        <v>0</v>
      </c>
      <c r="AO51" s="220">
        <v>0</v>
      </c>
      <c r="AP51" s="220">
        <v>0</v>
      </c>
      <c r="AQ51" s="220">
        <v>0</v>
      </c>
      <c r="AR51" s="220">
        <v>0</v>
      </c>
      <c r="AS51" s="220">
        <v>0</v>
      </c>
      <c r="AT51" s="220">
        <v>0</v>
      </c>
      <c r="AU51" s="220">
        <v>0</v>
      </c>
      <c r="AV51" s="220">
        <v>0</v>
      </c>
      <c r="AW51" s="220">
        <v>0</v>
      </c>
      <c r="AX51" s="220">
        <v>0</v>
      </c>
      <c r="AY51" s="220">
        <v>-0.66470105999999995</v>
      </c>
      <c r="AZ51" s="220">
        <v>0</v>
      </c>
      <c r="BA51" s="220">
        <v>0</v>
      </c>
      <c r="BB51" s="220">
        <v>0</v>
      </c>
      <c r="BC51" s="220">
        <v>0</v>
      </c>
      <c r="BD51" s="220">
        <v>-2.0671837000000002</v>
      </c>
      <c r="BE51" s="220">
        <v>0</v>
      </c>
      <c r="BF51" s="220">
        <v>0</v>
      </c>
      <c r="BG51" s="220">
        <v>0</v>
      </c>
      <c r="BH51" s="220">
        <v>0</v>
      </c>
      <c r="BI51" s="220">
        <v>22.035464106731109</v>
      </c>
      <c r="BJ51" s="220">
        <v>0</v>
      </c>
      <c r="BK51" s="220">
        <v>0</v>
      </c>
    </row>
    <row r="52" spans="1:182" x14ac:dyDescent="0.25">
      <c r="B52" s="221">
        <v>37926</v>
      </c>
      <c r="C52" s="220">
        <v>10.12178067</v>
      </c>
      <c r="D52" s="220">
        <v>33.291377360000006</v>
      </c>
      <c r="E52" s="220">
        <v>0</v>
      </c>
      <c r="F52" s="220">
        <v>-0.706704</v>
      </c>
      <c r="G52" s="220">
        <v>22.867802352465525</v>
      </c>
      <c r="H52" s="222">
        <v>65.574256382465535</v>
      </c>
      <c r="I52" s="220">
        <v>0</v>
      </c>
      <c r="J52" s="220">
        <v>0</v>
      </c>
      <c r="K52" s="220">
        <v>0</v>
      </c>
      <c r="L52" s="220">
        <v>6.75585419</v>
      </c>
      <c r="M52" s="220">
        <v>0</v>
      </c>
      <c r="N52" s="220">
        <v>0</v>
      </c>
      <c r="O52" s="220">
        <v>0</v>
      </c>
      <c r="P52" s="220">
        <v>-0.15967102</v>
      </c>
      <c r="Q52" s="220">
        <v>0</v>
      </c>
      <c r="R52" s="220">
        <v>0</v>
      </c>
      <c r="S52" s="220">
        <v>0</v>
      </c>
      <c r="T52" s="220">
        <v>0</v>
      </c>
      <c r="U52" s="220">
        <v>-0.68980196000000005</v>
      </c>
      <c r="V52" s="220">
        <v>0</v>
      </c>
      <c r="W52" s="220">
        <v>0</v>
      </c>
      <c r="X52" s="220">
        <v>4.2153994600000004</v>
      </c>
      <c r="Y52" s="220">
        <v>0</v>
      </c>
      <c r="Z52" s="220">
        <v>0</v>
      </c>
      <c r="AA52" s="220">
        <v>0</v>
      </c>
      <c r="AB52" s="220">
        <v>0</v>
      </c>
      <c r="AC52" s="220">
        <v>1.9677710000000001E-2</v>
      </c>
      <c r="AD52" s="220">
        <v>0</v>
      </c>
      <c r="AE52" s="220">
        <v>0</v>
      </c>
      <c r="AF52" s="220">
        <v>33.271699650000002</v>
      </c>
      <c r="AG52" s="220">
        <v>0</v>
      </c>
      <c r="AH52" s="220">
        <v>0</v>
      </c>
      <c r="AI52" s="220">
        <v>0</v>
      </c>
      <c r="AJ52" s="220">
        <v>0</v>
      </c>
      <c r="AK52" s="220">
        <v>0</v>
      </c>
      <c r="AL52" s="220">
        <v>0</v>
      </c>
      <c r="AM52" s="220">
        <v>0</v>
      </c>
      <c r="AN52" s="220">
        <v>0</v>
      </c>
      <c r="AO52" s="220">
        <v>0</v>
      </c>
      <c r="AP52" s="220">
        <v>0</v>
      </c>
      <c r="AQ52" s="220">
        <v>0</v>
      </c>
      <c r="AR52" s="220">
        <v>0</v>
      </c>
      <c r="AS52" s="220">
        <v>0</v>
      </c>
      <c r="AT52" s="220">
        <v>0</v>
      </c>
      <c r="AU52" s="220">
        <v>0</v>
      </c>
      <c r="AV52" s="220">
        <v>0</v>
      </c>
      <c r="AW52" s="220">
        <v>0</v>
      </c>
      <c r="AX52" s="220">
        <v>0</v>
      </c>
      <c r="AY52" s="220">
        <v>-0.706704</v>
      </c>
      <c r="AZ52" s="220">
        <v>0</v>
      </c>
      <c r="BA52" s="220">
        <v>0</v>
      </c>
      <c r="BB52" s="220">
        <v>0</v>
      </c>
      <c r="BC52" s="220">
        <v>0</v>
      </c>
      <c r="BD52" s="220">
        <v>-1.6069592100000001</v>
      </c>
      <c r="BE52" s="220">
        <v>0</v>
      </c>
      <c r="BF52" s="220">
        <v>0</v>
      </c>
      <c r="BG52" s="220">
        <v>0</v>
      </c>
      <c r="BH52" s="220">
        <v>0</v>
      </c>
      <c r="BI52" s="220">
        <v>24.474761562465524</v>
      </c>
      <c r="BJ52" s="220">
        <v>0</v>
      </c>
      <c r="BK52" s="220">
        <v>0</v>
      </c>
    </row>
    <row r="53" spans="1:182" x14ac:dyDescent="0.25">
      <c r="B53" s="221">
        <v>37956</v>
      </c>
      <c r="C53" s="220">
        <v>9.3066362900000001</v>
      </c>
      <c r="D53" s="220">
        <v>28.520588549999999</v>
      </c>
      <c r="E53" s="220">
        <v>0</v>
      </c>
      <c r="F53" s="220">
        <v>0</v>
      </c>
      <c r="G53" s="220">
        <v>24.192304081480572</v>
      </c>
      <c r="H53" s="222">
        <v>62.019528921480571</v>
      </c>
      <c r="I53" s="220">
        <v>0</v>
      </c>
      <c r="J53" s="220">
        <v>0</v>
      </c>
      <c r="K53" s="220">
        <v>0</v>
      </c>
      <c r="L53" s="220">
        <v>7.0526298599999997</v>
      </c>
      <c r="M53" s="220">
        <v>0</v>
      </c>
      <c r="N53" s="220">
        <v>0</v>
      </c>
      <c r="O53" s="220">
        <v>0</v>
      </c>
      <c r="P53" s="220">
        <v>-0.16469697999999999</v>
      </c>
      <c r="Q53" s="220">
        <v>0</v>
      </c>
      <c r="R53" s="220">
        <v>0</v>
      </c>
      <c r="S53" s="220">
        <v>0</v>
      </c>
      <c r="T53" s="220">
        <v>0</v>
      </c>
      <c r="U53" s="220">
        <v>-1.4287821300000001</v>
      </c>
      <c r="V53" s="220">
        <v>0</v>
      </c>
      <c r="W53" s="220">
        <v>0</v>
      </c>
      <c r="X53" s="220">
        <v>3.8474855400000001</v>
      </c>
      <c r="Y53" s="220">
        <v>0</v>
      </c>
      <c r="Z53" s="220">
        <v>0</v>
      </c>
      <c r="AA53" s="220">
        <v>0</v>
      </c>
      <c r="AB53" s="220">
        <v>0</v>
      </c>
      <c r="AC53" s="220">
        <v>1.9568740000000001E-2</v>
      </c>
      <c r="AD53" s="220">
        <v>0</v>
      </c>
      <c r="AE53" s="220">
        <v>0</v>
      </c>
      <c r="AF53" s="220">
        <v>28.501019809999999</v>
      </c>
      <c r="AG53" s="220">
        <v>0</v>
      </c>
      <c r="AH53" s="220">
        <v>0</v>
      </c>
      <c r="AI53" s="220">
        <v>0</v>
      </c>
      <c r="AJ53" s="220">
        <v>0</v>
      </c>
      <c r="AK53" s="220">
        <v>0</v>
      </c>
      <c r="AL53" s="220">
        <v>0</v>
      </c>
      <c r="AM53" s="220">
        <v>0</v>
      </c>
      <c r="AN53" s="220">
        <v>0</v>
      </c>
      <c r="AO53" s="220">
        <v>0</v>
      </c>
      <c r="AP53" s="220">
        <v>0</v>
      </c>
      <c r="AQ53" s="220">
        <v>0</v>
      </c>
      <c r="AR53" s="220">
        <v>0</v>
      </c>
      <c r="AS53" s="220">
        <v>0</v>
      </c>
      <c r="AT53" s="220">
        <v>0</v>
      </c>
      <c r="AU53" s="220">
        <v>0</v>
      </c>
      <c r="AV53" s="220">
        <v>0</v>
      </c>
      <c r="AW53" s="220">
        <v>0</v>
      </c>
      <c r="AX53" s="220">
        <v>0</v>
      </c>
      <c r="AY53" s="220">
        <v>0</v>
      </c>
      <c r="AZ53" s="220">
        <v>0</v>
      </c>
      <c r="BA53" s="220">
        <v>0</v>
      </c>
      <c r="BB53" s="220">
        <v>0</v>
      </c>
      <c r="BC53" s="220">
        <v>0</v>
      </c>
      <c r="BD53" s="220">
        <v>-0.91788612000000003</v>
      </c>
      <c r="BE53" s="220">
        <v>0</v>
      </c>
      <c r="BF53" s="220">
        <v>0</v>
      </c>
      <c r="BG53" s="220">
        <v>0</v>
      </c>
      <c r="BH53" s="220">
        <v>0</v>
      </c>
      <c r="BI53" s="220">
        <v>25.11019020148057</v>
      </c>
      <c r="BJ53" s="220">
        <v>0</v>
      </c>
      <c r="BK53" s="220">
        <v>0</v>
      </c>
    </row>
    <row r="54" spans="1:182" x14ac:dyDescent="0.25">
      <c r="A54" s="223"/>
      <c r="B54" s="221">
        <v>37987</v>
      </c>
      <c r="C54" s="220">
        <v>8.6048402700000004</v>
      </c>
      <c r="D54" s="220">
        <v>26.75906926</v>
      </c>
      <c r="E54" s="220">
        <v>0</v>
      </c>
      <c r="F54" s="220">
        <v>0</v>
      </c>
      <c r="G54" s="220">
        <v>-0.80273318000000005</v>
      </c>
      <c r="H54" s="222">
        <v>34.561176350000004</v>
      </c>
      <c r="I54" s="220">
        <v>0</v>
      </c>
      <c r="J54" s="220">
        <v>0</v>
      </c>
      <c r="K54" s="220">
        <v>0</v>
      </c>
      <c r="L54" s="220">
        <v>7.0872014099999996</v>
      </c>
      <c r="M54" s="220">
        <v>0</v>
      </c>
      <c r="N54" s="220">
        <v>0</v>
      </c>
      <c r="O54" s="220">
        <v>0</v>
      </c>
      <c r="P54" s="220">
        <v>-0.17265464999999999</v>
      </c>
      <c r="Q54" s="220">
        <v>0</v>
      </c>
      <c r="R54" s="220">
        <v>0</v>
      </c>
      <c r="S54" s="220">
        <v>0</v>
      </c>
      <c r="T54" s="220">
        <v>0</v>
      </c>
      <c r="U54" s="220">
        <v>-1.78916192</v>
      </c>
      <c r="V54" s="220">
        <v>0</v>
      </c>
      <c r="W54" s="220">
        <v>0</v>
      </c>
      <c r="X54" s="220">
        <v>3.4794554299999998</v>
      </c>
      <c r="Y54" s="220">
        <v>0</v>
      </c>
      <c r="Z54" s="220">
        <v>0</v>
      </c>
      <c r="AA54" s="220">
        <v>0</v>
      </c>
      <c r="AB54" s="220">
        <v>0</v>
      </c>
      <c r="AC54" s="220">
        <v>0</v>
      </c>
      <c r="AD54" s="220">
        <v>0</v>
      </c>
      <c r="AE54" s="220">
        <v>0</v>
      </c>
      <c r="AF54" s="220">
        <v>26.75906926</v>
      </c>
      <c r="AG54" s="220">
        <v>0</v>
      </c>
      <c r="AH54" s="220">
        <v>0</v>
      </c>
      <c r="AI54" s="220">
        <v>0</v>
      </c>
      <c r="AJ54" s="220">
        <v>0</v>
      </c>
      <c r="AK54" s="220">
        <v>0</v>
      </c>
      <c r="AL54" s="220">
        <v>0</v>
      </c>
      <c r="AM54" s="220">
        <v>0</v>
      </c>
      <c r="AN54" s="220">
        <v>0</v>
      </c>
      <c r="AO54" s="220">
        <v>0</v>
      </c>
      <c r="AP54" s="220">
        <v>0</v>
      </c>
      <c r="AQ54" s="220">
        <v>0</v>
      </c>
      <c r="AR54" s="220">
        <v>0</v>
      </c>
      <c r="AS54" s="220">
        <v>0</v>
      </c>
      <c r="AT54" s="220">
        <v>0</v>
      </c>
      <c r="AU54" s="220">
        <v>0</v>
      </c>
      <c r="AV54" s="220">
        <v>0</v>
      </c>
      <c r="AW54" s="220">
        <v>0</v>
      </c>
      <c r="AX54" s="220">
        <v>0</v>
      </c>
      <c r="AY54" s="220">
        <v>0</v>
      </c>
      <c r="AZ54" s="220">
        <v>0</v>
      </c>
      <c r="BA54" s="220">
        <v>0</v>
      </c>
      <c r="BB54" s="220">
        <v>0</v>
      </c>
      <c r="BC54" s="220">
        <v>0</v>
      </c>
      <c r="BD54" s="220">
        <v>-0.80273318000000005</v>
      </c>
      <c r="BE54" s="220">
        <v>0</v>
      </c>
      <c r="BF54" s="220">
        <v>0</v>
      </c>
      <c r="BG54" s="220">
        <v>0</v>
      </c>
      <c r="BH54" s="220">
        <v>0</v>
      </c>
      <c r="BI54" s="220">
        <v>0</v>
      </c>
      <c r="BJ54" s="220">
        <v>0</v>
      </c>
      <c r="BK54" s="220">
        <v>0</v>
      </c>
      <c r="BL54" s="224"/>
      <c r="BM54" s="224"/>
      <c r="BN54" s="224"/>
      <c r="BO54" s="224"/>
      <c r="BP54" s="224"/>
      <c r="BQ54" s="224"/>
      <c r="BR54" s="224"/>
      <c r="BS54" s="224"/>
      <c r="BT54" s="224"/>
      <c r="BU54" s="224"/>
      <c r="BV54" s="224"/>
      <c r="BW54" s="224"/>
      <c r="BX54" s="224"/>
      <c r="BY54" s="224"/>
      <c r="BZ54" s="224"/>
      <c r="CA54" s="224"/>
      <c r="CB54" s="224"/>
      <c r="CC54" s="224"/>
      <c r="CD54" s="224"/>
      <c r="CE54" s="224"/>
      <c r="CF54" s="224"/>
      <c r="CG54" s="224"/>
      <c r="CH54" s="224"/>
      <c r="CI54" s="224"/>
      <c r="CJ54" s="224"/>
      <c r="CK54" s="224"/>
      <c r="CL54" s="224"/>
      <c r="CM54" s="224"/>
      <c r="CN54" s="224"/>
      <c r="CO54" s="224"/>
      <c r="CP54" s="224"/>
      <c r="CQ54" s="224"/>
      <c r="CR54" s="224"/>
      <c r="CS54" s="224"/>
      <c r="CT54" s="224"/>
      <c r="CU54" s="224"/>
      <c r="CV54" s="224"/>
      <c r="CW54" s="224"/>
      <c r="CX54" s="224"/>
      <c r="CY54" s="224"/>
      <c r="CZ54" s="224"/>
      <c r="DA54" s="224"/>
      <c r="DB54" s="224"/>
      <c r="DC54" s="224"/>
      <c r="DD54" s="224"/>
      <c r="DE54" s="224"/>
      <c r="DF54" s="224"/>
      <c r="DG54" s="224"/>
      <c r="DH54" s="224"/>
      <c r="DI54" s="224"/>
      <c r="DJ54" s="224"/>
      <c r="DK54" s="224"/>
      <c r="DL54" s="224"/>
      <c r="DM54" s="224"/>
      <c r="DN54" s="224"/>
      <c r="DO54" s="224"/>
      <c r="DP54" s="224"/>
      <c r="DQ54" s="224"/>
      <c r="DR54" s="224"/>
      <c r="DS54" s="224"/>
      <c r="DT54" s="224"/>
      <c r="DU54" s="224"/>
      <c r="DV54" s="224"/>
      <c r="DW54" s="224"/>
      <c r="DX54" s="224"/>
      <c r="DY54" s="224"/>
      <c r="DZ54" s="224"/>
      <c r="EA54" s="224"/>
      <c r="EB54" s="224"/>
      <c r="EC54" s="224"/>
      <c r="ED54" s="224"/>
      <c r="EE54" s="224"/>
      <c r="EF54" s="224"/>
      <c r="EG54" s="224"/>
      <c r="EH54" s="224"/>
      <c r="EI54" s="224"/>
      <c r="EJ54" s="224"/>
      <c r="EK54" s="224"/>
      <c r="EL54" s="224"/>
      <c r="EM54" s="224"/>
      <c r="EN54" s="224"/>
      <c r="EO54" s="224"/>
      <c r="EP54" s="224"/>
      <c r="EQ54" s="224"/>
      <c r="ER54" s="224"/>
      <c r="ES54" s="224"/>
      <c r="ET54" s="224"/>
      <c r="EU54" s="224"/>
      <c r="EV54" s="224"/>
      <c r="EW54" s="224"/>
      <c r="EX54" s="224"/>
      <c r="EY54" s="224"/>
      <c r="EZ54" s="224"/>
      <c r="FA54" s="224"/>
      <c r="FB54" s="224"/>
      <c r="FC54" s="224"/>
      <c r="FD54" s="224"/>
      <c r="FE54" s="224"/>
      <c r="FF54" s="224"/>
      <c r="FG54" s="224"/>
      <c r="FH54" s="224"/>
      <c r="FI54" s="224"/>
      <c r="FJ54" s="224"/>
      <c r="FK54" s="224"/>
      <c r="FL54" s="224"/>
      <c r="FM54" s="224"/>
      <c r="FN54" s="224"/>
      <c r="FO54" s="224"/>
      <c r="FP54" s="224"/>
      <c r="FQ54" s="224"/>
      <c r="FR54" s="224"/>
      <c r="FS54" s="224"/>
      <c r="FT54" s="224"/>
      <c r="FU54" s="224"/>
      <c r="FV54" s="224"/>
      <c r="FW54" s="224"/>
      <c r="FX54" s="224"/>
      <c r="FY54" s="224"/>
      <c r="FZ54" s="224"/>
    </row>
    <row r="55" spans="1:182" x14ac:dyDescent="0.25">
      <c r="B55" s="221">
        <v>38018</v>
      </c>
      <c r="C55" s="220">
        <v>8.5780127499999992</v>
      </c>
      <c r="D55" s="220">
        <v>29.0150167</v>
      </c>
      <c r="E55" s="220">
        <v>0</v>
      </c>
      <c r="F55" s="220">
        <v>0</v>
      </c>
      <c r="G55" s="220">
        <v>-1.0313402700000001</v>
      </c>
      <c r="H55" s="222">
        <v>36.561689180000002</v>
      </c>
      <c r="I55" s="220">
        <v>0</v>
      </c>
      <c r="J55" s="220">
        <v>0</v>
      </c>
      <c r="K55" s="220">
        <v>0</v>
      </c>
      <c r="L55" s="220">
        <v>6.3359864799999999</v>
      </c>
      <c r="M55" s="220">
        <v>0</v>
      </c>
      <c r="N55" s="220">
        <v>0</v>
      </c>
      <c r="O55" s="220">
        <v>0</v>
      </c>
      <c r="P55" s="220">
        <v>-0.1676279</v>
      </c>
      <c r="Q55" s="220">
        <v>0</v>
      </c>
      <c r="R55" s="220">
        <v>0</v>
      </c>
      <c r="S55" s="220">
        <v>0</v>
      </c>
      <c r="T55" s="220">
        <v>0</v>
      </c>
      <c r="U55" s="220">
        <v>-1.43551052</v>
      </c>
      <c r="V55" s="220">
        <v>0</v>
      </c>
      <c r="W55" s="220">
        <v>0</v>
      </c>
      <c r="X55" s="220">
        <v>3.8451646899999998</v>
      </c>
      <c r="Y55" s="220">
        <v>0</v>
      </c>
      <c r="Z55" s="220">
        <v>0</v>
      </c>
      <c r="AA55" s="220">
        <v>0</v>
      </c>
      <c r="AB55" s="220">
        <v>0</v>
      </c>
      <c r="AC55" s="220">
        <v>0</v>
      </c>
      <c r="AD55" s="220">
        <v>0</v>
      </c>
      <c r="AE55" s="220">
        <v>0</v>
      </c>
      <c r="AF55" s="220">
        <v>29.0150167</v>
      </c>
      <c r="AG55" s="220">
        <v>0</v>
      </c>
      <c r="AH55" s="220">
        <v>0</v>
      </c>
      <c r="AI55" s="220">
        <v>0</v>
      </c>
      <c r="AJ55" s="220">
        <v>0</v>
      </c>
      <c r="AK55" s="220">
        <v>0</v>
      </c>
      <c r="AL55" s="220">
        <v>0</v>
      </c>
      <c r="AM55" s="220">
        <v>0</v>
      </c>
      <c r="AN55" s="220">
        <v>0</v>
      </c>
      <c r="AO55" s="220">
        <v>0</v>
      </c>
      <c r="AP55" s="220">
        <v>0</v>
      </c>
      <c r="AQ55" s="220">
        <v>0</v>
      </c>
      <c r="AR55" s="220">
        <v>0</v>
      </c>
      <c r="AS55" s="220">
        <v>0</v>
      </c>
      <c r="AT55" s="220">
        <v>0</v>
      </c>
      <c r="AU55" s="220">
        <v>0</v>
      </c>
      <c r="AV55" s="220">
        <v>0</v>
      </c>
      <c r="AW55" s="220">
        <v>0</v>
      </c>
      <c r="AX55" s="220">
        <v>0</v>
      </c>
      <c r="AY55" s="220">
        <v>0</v>
      </c>
      <c r="AZ55" s="220">
        <v>0</v>
      </c>
      <c r="BA55" s="220">
        <v>0</v>
      </c>
      <c r="BB55" s="220">
        <v>0</v>
      </c>
      <c r="BC55" s="220">
        <v>0</v>
      </c>
      <c r="BD55" s="220">
        <v>-1.0313402700000001</v>
      </c>
      <c r="BE55" s="220">
        <v>0</v>
      </c>
      <c r="BF55" s="220">
        <v>0</v>
      </c>
      <c r="BG55" s="220">
        <v>0</v>
      </c>
      <c r="BH55" s="220">
        <v>0</v>
      </c>
      <c r="BI55" s="220">
        <v>0</v>
      </c>
      <c r="BJ55" s="220">
        <v>0</v>
      </c>
      <c r="BK55" s="220">
        <v>0</v>
      </c>
    </row>
    <row r="56" spans="1:182" ht="13.8" thickBot="1" x14ac:dyDescent="0.3">
      <c r="B56" s="221">
        <v>38047</v>
      </c>
      <c r="C56" s="220">
        <v>9.5867178300000013</v>
      </c>
      <c r="D56" s="220">
        <v>30.647977619999999</v>
      </c>
      <c r="E56" s="220">
        <v>0</v>
      </c>
      <c r="F56" s="220">
        <v>0</v>
      </c>
      <c r="G56" s="220">
        <v>-1.26011619</v>
      </c>
      <c r="H56" s="225">
        <v>38.974579260000006</v>
      </c>
      <c r="I56" s="220">
        <v>0</v>
      </c>
      <c r="J56" s="220">
        <v>0</v>
      </c>
      <c r="K56" s="220">
        <v>0</v>
      </c>
      <c r="L56" s="220">
        <v>6.1051708900000001</v>
      </c>
      <c r="M56" s="220">
        <v>0</v>
      </c>
      <c r="N56" s="220">
        <v>0</v>
      </c>
      <c r="O56" s="220">
        <v>0</v>
      </c>
      <c r="P56" s="220">
        <v>-0.17927543000000001</v>
      </c>
      <c r="Q56" s="220">
        <v>0</v>
      </c>
      <c r="R56" s="220">
        <v>0</v>
      </c>
      <c r="S56" s="220">
        <v>0</v>
      </c>
      <c r="T56" s="220">
        <v>0</v>
      </c>
      <c r="U56" s="220">
        <v>-0.71505026999999999</v>
      </c>
      <c r="V56" s="220">
        <v>0</v>
      </c>
      <c r="W56" s="220">
        <v>0</v>
      </c>
      <c r="X56" s="220">
        <v>4.3758726399999999</v>
      </c>
      <c r="Y56" s="220">
        <v>0</v>
      </c>
      <c r="Z56" s="220">
        <v>0</v>
      </c>
      <c r="AA56" s="220">
        <v>0</v>
      </c>
      <c r="AB56" s="220">
        <v>0</v>
      </c>
      <c r="AC56" s="220">
        <v>0</v>
      </c>
      <c r="AD56" s="220">
        <v>0</v>
      </c>
      <c r="AE56" s="220">
        <v>0</v>
      </c>
      <c r="AF56" s="220">
        <v>30.647977619999999</v>
      </c>
      <c r="AG56" s="220">
        <v>0</v>
      </c>
      <c r="AH56" s="220">
        <v>0</v>
      </c>
      <c r="AI56" s="220">
        <v>0</v>
      </c>
      <c r="AJ56" s="220">
        <v>0</v>
      </c>
      <c r="AK56" s="220">
        <v>0</v>
      </c>
      <c r="AL56" s="220">
        <v>0</v>
      </c>
      <c r="AM56" s="220">
        <v>0</v>
      </c>
      <c r="AN56" s="220">
        <v>0</v>
      </c>
      <c r="AO56" s="220">
        <v>0</v>
      </c>
      <c r="AP56" s="220">
        <v>0</v>
      </c>
      <c r="AQ56" s="220">
        <v>0</v>
      </c>
      <c r="AR56" s="220">
        <v>0</v>
      </c>
      <c r="AS56" s="220">
        <v>0</v>
      </c>
      <c r="AT56" s="220">
        <v>0</v>
      </c>
      <c r="AU56" s="220">
        <v>0</v>
      </c>
      <c r="AV56" s="220">
        <v>0</v>
      </c>
      <c r="AW56" s="220">
        <v>0</v>
      </c>
      <c r="AX56" s="220">
        <v>0</v>
      </c>
      <c r="AY56" s="220">
        <v>0</v>
      </c>
      <c r="AZ56" s="220">
        <v>0</v>
      </c>
      <c r="BA56" s="220">
        <v>0</v>
      </c>
      <c r="BB56" s="220">
        <v>0</v>
      </c>
      <c r="BC56" s="220">
        <v>0</v>
      </c>
      <c r="BD56" s="220">
        <v>-1.26011619</v>
      </c>
      <c r="BE56" s="220">
        <v>0</v>
      </c>
      <c r="BF56" s="220">
        <v>0</v>
      </c>
      <c r="BG56" s="220">
        <v>0</v>
      </c>
      <c r="BH56" s="220">
        <v>0</v>
      </c>
      <c r="BI56" s="220">
        <v>0</v>
      </c>
      <c r="BJ56" s="220">
        <v>0</v>
      </c>
      <c r="BK56" s="220">
        <v>0</v>
      </c>
    </row>
    <row r="57" spans="1:182" x14ac:dyDescent="0.25">
      <c r="B57" s="226"/>
      <c r="C57" s="227"/>
      <c r="D57" s="227"/>
      <c r="E57" s="227"/>
      <c r="F57" s="227"/>
      <c r="G57" s="227"/>
      <c r="H57" s="227"/>
      <c r="I57" s="227"/>
      <c r="J57" s="227"/>
      <c r="K57" s="227"/>
      <c r="L57" s="228"/>
      <c r="M57" s="228"/>
      <c r="N57" s="228"/>
      <c r="O57" s="228"/>
      <c r="P57" s="228"/>
      <c r="Q57" s="228"/>
      <c r="R57" s="228"/>
      <c r="S57" s="228"/>
      <c r="T57" s="228"/>
      <c r="U57" s="228"/>
      <c r="V57" s="228"/>
      <c r="W57" s="228"/>
      <c r="X57" s="228"/>
      <c r="Y57" s="228"/>
      <c r="Z57" s="228"/>
      <c r="AA57" s="228"/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228"/>
      <c r="AP57" s="228"/>
      <c r="AQ57" s="228"/>
      <c r="AR57" s="228"/>
      <c r="AS57" s="228"/>
      <c r="AT57" s="228"/>
      <c r="AU57" s="228"/>
      <c r="AV57" s="228"/>
      <c r="AW57" s="228"/>
      <c r="AX57" s="228"/>
      <c r="AY57" s="228"/>
      <c r="AZ57" s="228"/>
      <c r="BA57" s="228"/>
      <c r="BB57" s="228"/>
      <c r="BC57" s="228"/>
      <c r="BD57" s="228"/>
      <c r="BE57" s="228"/>
      <c r="BF57" s="228"/>
      <c r="BG57" s="228"/>
      <c r="BH57" s="228"/>
      <c r="BI57" s="228"/>
      <c r="BJ57" s="228"/>
      <c r="BK57" s="229"/>
    </row>
    <row r="58" spans="1:182" x14ac:dyDescent="0.25">
      <c r="B58" s="226"/>
      <c r="C58" s="227"/>
      <c r="D58" s="227"/>
      <c r="E58" s="227"/>
      <c r="F58" s="227"/>
      <c r="G58" s="227"/>
      <c r="H58" s="227"/>
      <c r="I58" s="227"/>
      <c r="J58" s="227"/>
      <c r="K58" s="227"/>
      <c r="L58" s="228"/>
      <c r="M58" s="228"/>
      <c r="N58" s="228"/>
      <c r="O58" s="228"/>
      <c r="P58" s="228"/>
      <c r="Q58" s="228"/>
      <c r="R58" s="228"/>
      <c r="S58" s="228"/>
      <c r="T58" s="228"/>
      <c r="U58" s="228"/>
      <c r="V58" s="228"/>
      <c r="W58" s="228"/>
      <c r="X58" s="228"/>
      <c r="Y58" s="228"/>
      <c r="Z58" s="228"/>
      <c r="AA58" s="228"/>
      <c r="AB58" s="228"/>
      <c r="AC58" s="228"/>
      <c r="AD58" s="228"/>
      <c r="AE58" s="228"/>
      <c r="AF58" s="228"/>
      <c r="AG58" s="228"/>
      <c r="AH58" s="228"/>
      <c r="AI58" s="228"/>
      <c r="AJ58" s="228"/>
      <c r="AK58" s="228"/>
      <c r="AL58" s="228"/>
      <c r="AM58" s="228"/>
      <c r="AN58" s="228"/>
      <c r="AO58" s="228"/>
      <c r="AP58" s="228"/>
      <c r="AQ58" s="228"/>
      <c r="AR58" s="228"/>
      <c r="AS58" s="228"/>
      <c r="AT58" s="228"/>
      <c r="AU58" s="228"/>
      <c r="AV58" s="228"/>
      <c r="AW58" s="228"/>
      <c r="AX58" s="228"/>
      <c r="AY58" s="228"/>
      <c r="AZ58" s="228"/>
      <c r="BA58" s="228"/>
      <c r="BB58" s="228"/>
      <c r="BC58" s="228"/>
      <c r="BD58" s="228"/>
      <c r="BE58" s="228"/>
      <c r="BF58" s="228"/>
      <c r="BG58" s="228"/>
      <c r="BH58" s="228"/>
      <c r="BI58" s="228"/>
      <c r="BJ58" s="228"/>
      <c r="BK58" s="229"/>
    </row>
    <row r="59" spans="1:182" x14ac:dyDescent="0.25">
      <c r="B59" s="226"/>
      <c r="C59" s="227"/>
      <c r="D59" s="227"/>
      <c r="E59" s="227"/>
      <c r="F59" s="227"/>
      <c r="G59" s="227"/>
      <c r="H59" s="227"/>
      <c r="I59" s="227"/>
      <c r="J59" s="227"/>
      <c r="K59" s="227"/>
      <c r="L59" s="228"/>
      <c r="M59" s="228"/>
      <c r="N59" s="228"/>
      <c r="O59" s="228"/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  <c r="AA59" s="228"/>
      <c r="AB59" s="228"/>
      <c r="AC59" s="228"/>
      <c r="AD59" s="228"/>
      <c r="AE59" s="228"/>
      <c r="AF59" s="228"/>
      <c r="AG59" s="228"/>
      <c r="AH59" s="228"/>
      <c r="AI59" s="228"/>
      <c r="AJ59" s="228"/>
      <c r="AK59" s="228"/>
      <c r="AL59" s="228"/>
      <c r="AM59" s="228"/>
      <c r="AN59" s="228"/>
      <c r="AO59" s="228"/>
      <c r="AP59" s="228"/>
      <c r="AQ59" s="228"/>
      <c r="AR59" s="228"/>
      <c r="AS59" s="228"/>
      <c r="AT59" s="228"/>
      <c r="AU59" s="228"/>
      <c r="AV59" s="228"/>
      <c r="AW59" s="228"/>
      <c r="AX59" s="228"/>
      <c r="AY59" s="228"/>
      <c r="AZ59" s="228"/>
      <c r="BA59" s="228"/>
      <c r="BB59" s="228"/>
      <c r="BC59" s="228"/>
      <c r="BD59" s="228"/>
      <c r="BE59" s="228"/>
      <c r="BF59" s="228"/>
      <c r="BG59" s="228"/>
      <c r="BH59" s="228"/>
      <c r="BI59" s="228"/>
      <c r="BJ59" s="228"/>
      <c r="BK59" s="229"/>
    </row>
    <row r="60" spans="1:182" x14ac:dyDescent="0.25">
      <c r="B60" s="226"/>
      <c r="C60" s="227"/>
      <c r="D60" s="227"/>
      <c r="E60" s="227"/>
      <c r="F60" s="227"/>
      <c r="G60" s="227"/>
      <c r="H60" s="227"/>
      <c r="I60" s="227"/>
      <c r="J60" s="227"/>
      <c r="K60" s="227"/>
      <c r="L60" s="228"/>
      <c r="M60" s="228"/>
      <c r="N60" s="228"/>
      <c r="O60" s="228"/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  <c r="AA60" s="228"/>
      <c r="AB60" s="228"/>
      <c r="AC60" s="228"/>
      <c r="AD60" s="228"/>
      <c r="AE60" s="228"/>
      <c r="AF60" s="228"/>
      <c r="AG60" s="228"/>
      <c r="AH60" s="228"/>
      <c r="AI60" s="228"/>
      <c r="AJ60" s="228"/>
      <c r="AK60" s="228"/>
      <c r="AL60" s="228"/>
      <c r="AM60" s="228"/>
      <c r="AN60" s="228"/>
      <c r="AO60" s="228"/>
      <c r="AP60" s="228"/>
      <c r="AQ60" s="228"/>
      <c r="AR60" s="228"/>
      <c r="AS60" s="228"/>
      <c r="AT60" s="228"/>
      <c r="AU60" s="228"/>
      <c r="AV60" s="228"/>
      <c r="AW60" s="228"/>
      <c r="AX60" s="228"/>
      <c r="AY60" s="228"/>
      <c r="AZ60" s="228"/>
      <c r="BA60" s="228"/>
      <c r="BB60" s="228"/>
      <c r="BC60" s="228"/>
      <c r="BD60" s="228"/>
      <c r="BE60" s="228"/>
      <c r="BF60" s="228"/>
      <c r="BG60" s="228"/>
      <c r="BH60" s="228"/>
      <c r="BI60" s="228"/>
      <c r="BJ60" s="228"/>
      <c r="BK60" s="229"/>
    </row>
    <row r="61" spans="1:182" x14ac:dyDescent="0.25">
      <c r="B61" s="226"/>
      <c r="C61" s="227"/>
      <c r="D61" s="227"/>
      <c r="E61" s="227"/>
      <c r="F61" s="227"/>
      <c r="G61" s="227"/>
      <c r="H61" s="227"/>
      <c r="I61" s="227"/>
      <c r="J61" s="227"/>
      <c r="K61" s="227"/>
      <c r="L61" s="228"/>
      <c r="M61" s="228"/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  <c r="AA61" s="228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228"/>
      <c r="AP61" s="228"/>
      <c r="AQ61" s="228"/>
      <c r="AR61" s="228"/>
      <c r="AS61" s="228"/>
      <c r="AT61" s="228"/>
      <c r="AU61" s="228"/>
      <c r="AV61" s="228"/>
      <c r="AW61" s="228"/>
      <c r="AX61" s="228"/>
      <c r="AY61" s="228"/>
      <c r="AZ61" s="228"/>
      <c r="BA61" s="228"/>
      <c r="BB61" s="228"/>
      <c r="BC61" s="228"/>
      <c r="BD61" s="228"/>
      <c r="BE61" s="228"/>
      <c r="BF61" s="228"/>
      <c r="BG61" s="228"/>
      <c r="BH61" s="228"/>
      <c r="BI61" s="228"/>
      <c r="BJ61" s="228"/>
      <c r="BK61" s="229"/>
    </row>
    <row r="62" spans="1:182" x14ac:dyDescent="0.25">
      <c r="B62" s="226"/>
      <c r="C62" s="227"/>
      <c r="D62" s="227"/>
      <c r="E62" s="227"/>
      <c r="F62" s="227"/>
      <c r="G62" s="227"/>
      <c r="H62" s="227"/>
      <c r="I62" s="227"/>
      <c r="J62" s="227"/>
      <c r="K62" s="227"/>
      <c r="L62" s="228"/>
      <c r="M62" s="228"/>
      <c r="N62" s="228"/>
      <c r="O62" s="228"/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  <c r="AA62" s="228"/>
      <c r="AB62" s="228"/>
      <c r="AC62" s="228"/>
      <c r="AD62" s="228"/>
      <c r="AE62" s="228"/>
      <c r="AF62" s="228"/>
      <c r="AG62" s="228"/>
      <c r="AH62" s="228"/>
      <c r="AI62" s="228"/>
      <c r="AJ62" s="228"/>
      <c r="AK62" s="228"/>
      <c r="AL62" s="228"/>
      <c r="AM62" s="228"/>
      <c r="AN62" s="228"/>
      <c r="AO62" s="228"/>
      <c r="AP62" s="228"/>
      <c r="AQ62" s="228"/>
      <c r="AR62" s="228"/>
      <c r="AS62" s="228"/>
      <c r="AT62" s="228"/>
      <c r="AU62" s="228"/>
      <c r="AV62" s="228"/>
      <c r="AW62" s="228"/>
      <c r="AX62" s="228"/>
      <c r="AY62" s="228"/>
      <c r="AZ62" s="228"/>
      <c r="BA62" s="228"/>
      <c r="BB62" s="228"/>
      <c r="BC62" s="228"/>
      <c r="BD62" s="228"/>
      <c r="BE62" s="228"/>
      <c r="BF62" s="228"/>
      <c r="BG62" s="228"/>
      <c r="BH62" s="228"/>
      <c r="BI62" s="228"/>
      <c r="BJ62" s="228"/>
      <c r="BK62" s="229"/>
    </row>
    <row r="63" spans="1:182" x14ac:dyDescent="0.25">
      <c r="B63" s="226"/>
      <c r="C63" s="227"/>
      <c r="D63" s="227"/>
      <c r="E63" s="227"/>
      <c r="F63" s="227"/>
      <c r="G63" s="227"/>
      <c r="H63" s="227"/>
      <c r="I63" s="227"/>
      <c r="J63" s="227"/>
      <c r="K63" s="227"/>
      <c r="L63" s="228"/>
      <c r="M63" s="228"/>
      <c r="N63" s="228"/>
      <c r="O63" s="228"/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  <c r="AA63" s="228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228"/>
      <c r="AP63" s="228"/>
      <c r="AQ63" s="228"/>
      <c r="AR63" s="228"/>
      <c r="AS63" s="228"/>
      <c r="AT63" s="228"/>
      <c r="AU63" s="228"/>
      <c r="AV63" s="228"/>
      <c r="AW63" s="228"/>
      <c r="AX63" s="228"/>
      <c r="AY63" s="228"/>
      <c r="AZ63" s="228"/>
      <c r="BA63" s="228"/>
      <c r="BB63" s="228"/>
      <c r="BC63" s="228"/>
      <c r="BD63" s="228"/>
      <c r="BE63" s="228"/>
      <c r="BF63" s="228"/>
      <c r="BG63" s="228"/>
      <c r="BH63" s="228"/>
      <c r="BI63" s="228"/>
      <c r="BJ63" s="228"/>
      <c r="BK63" s="229"/>
    </row>
    <row r="64" spans="1:182" x14ac:dyDescent="0.25">
      <c r="B64" s="226"/>
      <c r="C64" s="227"/>
      <c r="D64" s="227"/>
      <c r="E64" s="227"/>
      <c r="F64" s="227"/>
      <c r="G64" s="227"/>
      <c r="H64" s="227"/>
      <c r="I64" s="227"/>
      <c r="J64" s="227"/>
      <c r="K64" s="227"/>
      <c r="L64" s="228"/>
      <c r="M64" s="228"/>
      <c r="N64" s="228"/>
      <c r="O64" s="228"/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  <c r="AA64" s="228"/>
      <c r="AB64" s="228"/>
      <c r="AC64" s="228"/>
      <c r="AD64" s="228"/>
      <c r="AE64" s="228"/>
      <c r="AF64" s="228"/>
      <c r="AG64" s="228"/>
      <c r="AH64" s="228"/>
      <c r="AI64" s="228"/>
      <c r="AJ64" s="228"/>
      <c r="AK64" s="228"/>
      <c r="AL64" s="228"/>
      <c r="AM64" s="228"/>
      <c r="AN64" s="228"/>
      <c r="AO64" s="228"/>
      <c r="AP64" s="228"/>
      <c r="AQ64" s="228"/>
      <c r="AR64" s="228"/>
      <c r="AS64" s="228"/>
      <c r="AT64" s="228"/>
      <c r="AU64" s="228"/>
      <c r="AV64" s="228"/>
      <c r="AW64" s="228"/>
      <c r="AX64" s="228"/>
      <c r="AY64" s="228"/>
      <c r="AZ64" s="228"/>
      <c r="BA64" s="228"/>
      <c r="BB64" s="228"/>
      <c r="BC64" s="228"/>
      <c r="BD64" s="228"/>
      <c r="BE64" s="228"/>
      <c r="BF64" s="228"/>
      <c r="BG64" s="228"/>
      <c r="BH64" s="228"/>
      <c r="BI64" s="228"/>
      <c r="BJ64" s="228"/>
      <c r="BK64" s="229"/>
    </row>
    <row r="65" spans="2:63" x14ac:dyDescent="0.25">
      <c r="B65" s="226"/>
      <c r="C65" s="227"/>
      <c r="D65" s="227"/>
      <c r="E65" s="227"/>
      <c r="F65" s="227"/>
      <c r="G65" s="227"/>
      <c r="H65" s="227"/>
      <c r="I65" s="227"/>
      <c r="J65" s="227"/>
      <c r="K65" s="227"/>
      <c r="L65" s="228"/>
      <c r="M65" s="228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228"/>
      <c r="AB65" s="228"/>
      <c r="AC65" s="228"/>
      <c r="AD65" s="228"/>
      <c r="AE65" s="228"/>
      <c r="AF65" s="228"/>
      <c r="AG65" s="228"/>
      <c r="AH65" s="228"/>
      <c r="AI65" s="228"/>
      <c r="AJ65" s="228"/>
      <c r="AK65" s="228"/>
      <c r="AL65" s="228"/>
      <c r="AM65" s="228"/>
      <c r="AN65" s="228"/>
      <c r="AO65" s="228"/>
      <c r="AP65" s="228"/>
      <c r="AQ65" s="228"/>
      <c r="AR65" s="228"/>
      <c r="AS65" s="228"/>
      <c r="AT65" s="228"/>
      <c r="AU65" s="228"/>
      <c r="AV65" s="228"/>
      <c r="AW65" s="228"/>
      <c r="AX65" s="228"/>
      <c r="AY65" s="228"/>
      <c r="AZ65" s="228"/>
      <c r="BA65" s="228"/>
      <c r="BB65" s="228"/>
      <c r="BC65" s="228"/>
      <c r="BD65" s="228"/>
      <c r="BE65" s="228"/>
      <c r="BF65" s="228"/>
      <c r="BG65" s="228"/>
      <c r="BH65" s="228"/>
      <c r="BI65" s="228"/>
      <c r="BJ65" s="228"/>
      <c r="BK65" s="229"/>
    </row>
    <row r="66" spans="2:63" x14ac:dyDescent="0.25">
      <c r="B66" s="226"/>
      <c r="C66" s="227"/>
      <c r="D66" s="227"/>
      <c r="E66" s="227"/>
      <c r="F66" s="227"/>
      <c r="G66" s="227"/>
      <c r="H66" s="227"/>
      <c r="I66" s="227"/>
      <c r="J66" s="227"/>
      <c r="K66" s="227"/>
      <c r="L66" s="228"/>
      <c r="M66" s="228"/>
      <c r="N66" s="228"/>
      <c r="O66" s="228"/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  <c r="AA66" s="228"/>
      <c r="AB66" s="228"/>
      <c r="AC66" s="228"/>
      <c r="AD66" s="228"/>
      <c r="AE66" s="228"/>
      <c r="AF66" s="228"/>
      <c r="AG66" s="228"/>
      <c r="AH66" s="228"/>
      <c r="AI66" s="228"/>
      <c r="AJ66" s="228"/>
      <c r="AK66" s="228"/>
      <c r="AL66" s="228"/>
      <c r="AM66" s="228"/>
      <c r="AN66" s="228"/>
      <c r="AO66" s="228"/>
      <c r="AP66" s="228"/>
      <c r="AQ66" s="228"/>
      <c r="AR66" s="228"/>
      <c r="AS66" s="228"/>
      <c r="AT66" s="228"/>
      <c r="AU66" s="228"/>
      <c r="AV66" s="228"/>
      <c r="AW66" s="228"/>
      <c r="AX66" s="228"/>
      <c r="AY66" s="228"/>
      <c r="AZ66" s="228"/>
      <c r="BA66" s="228"/>
      <c r="BB66" s="228"/>
      <c r="BC66" s="228"/>
      <c r="BD66" s="228"/>
      <c r="BE66" s="228"/>
      <c r="BF66" s="228"/>
      <c r="BG66" s="228"/>
      <c r="BH66" s="228"/>
      <c r="BI66" s="228"/>
      <c r="BJ66" s="228"/>
      <c r="BK66" s="229"/>
    </row>
    <row r="67" spans="2:63" x14ac:dyDescent="0.25">
      <c r="B67" s="226"/>
      <c r="C67" s="227"/>
      <c r="D67" s="227"/>
      <c r="E67" s="227"/>
      <c r="F67" s="227"/>
      <c r="G67" s="227"/>
      <c r="H67" s="227"/>
      <c r="I67" s="227"/>
      <c r="J67" s="227"/>
      <c r="K67" s="227"/>
      <c r="L67" s="228"/>
      <c r="M67" s="228"/>
      <c r="N67" s="228"/>
      <c r="O67" s="228"/>
      <c r="P67" s="228"/>
      <c r="Q67" s="228"/>
      <c r="R67" s="228"/>
      <c r="S67" s="228"/>
      <c r="T67" s="228"/>
      <c r="U67" s="228"/>
      <c r="V67" s="228"/>
      <c r="W67" s="228"/>
      <c r="X67" s="228"/>
      <c r="Y67" s="228"/>
      <c r="Z67" s="228"/>
      <c r="AA67" s="228"/>
      <c r="AB67" s="228"/>
      <c r="AC67" s="228"/>
      <c r="AD67" s="228"/>
      <c r="AE67" s="228"/>
      <c r="AF67" s="228"/>
      <c r="AG67" s="228"/>
      <c r="AH67" s="228"/>
      <c r="AI67" s="228"/>
      <c r="AJ67" s="228"/>
      <c r="AK67" s="228"/>
      <c r="AL67" s="228"/>
      <c r="AM67" s="228"/>
      <c r="AN67" s="228"/>
      <c r="AO67" s="228"/>
      <c r="AP67" s="228"/>
      <c r="AQ67" s="228"/>
      <c r="AR67" s="228"/>
      <c r="AS67" s="228"/>
      <c r="AT67" s="228"/>
      <c r="AU67" s="228"/>
      <c r="AV67" s="228"/>
      <c r="AW67" s="228"/>
      <c r="AX67" s="228"/>
      <c r="AY67" s="228"/>
      <c r="AZ67" s="228"/>
      <c r="BA67" s="228"/>
      <c r="BB67" s="228"/>
      <c r="BC67" s="228"/>
      <c r="BD67" s="228"/>
      <c r="BE67" s="228"/>
      <c r="BF67" s="228"/>
      <c r="BG67" s="228"/>
      <c r="BH67" s="228"/>
      <c r="BI67" s="228"/>
      <c r="BJ67" s="228"/>
      <c r="BK67" s="229"/>
    </row>
    <row r="68" spans="2:63" x14ac:dyDescent="0.25">
      <c r="B68" s="226"/>
      <c r="C68" s="227"/>
      <c r="D68" s="227"/>
      <c r="E68" s="227"/>
      <c r="F68" s="227"/>
      <c r="G68" s="227"/>
      <c r="H68" s="227"/>
      <c r="I68" s="227"/>
      <c r="J68" s="227"/>
      <c r="K68" s="227"/>
      <c r="L68" s="228"/>
      <c r="M68" s="228"/>
      <c r="N68" s="228"/>
      <c r="O68" s="228"/>
      <c r="P68" s="228"/>
      <c r="Q68" s="228"/>
      <c r="R68" s="228"/>
      <c r="S68" s="228"/>
      <c r="T68" s="228"/>
      <c r="U68" s="228"/>
      <c r="V68" s="228"/>
      <c r="W68" s="228"/>
      <c r="X68" s="228"/>
      <c r="Y68" s="228"/>
      <c r="Z68" s="228"/>
      <c r="AA68" s="228"/>
      <c r="AB68" s="228"/>
      <c r="AC68" s="228"/>
      <c r="AD68" s="228"/>
      <c r="AE68" s="228"/>
      <c r="AF68" s="228"/>
      <c r="AG68" s="228"/>
      <c r="AH68" s="228"/>
      <c r="AI68" s="228"/>
      <c r="AJ68" s="228"/>
      <c r="AK68" s="228"/>
      <c r="AL68" s="228"/>
      <c r="AM68" s="228"/>
      <c r="AN68" s="228"/>
      <c r="AO68" s="228"/>
      <c r="AP68" s="228"/>
      <c r="AQ68" s="228"/>
      <c r="AR68" s="228"/>
      <c r="AS68" s="228"/>
      <c r="AT68" s="228"/>
      <c r="AU68" s="228"/>
      <c r="AV68" s="228"/>
      <c r="AW68" s="228"/>
      <c r="AX68" s="228"/>
      <c r="AY68" s="228"/>
      <c r="AZ68" s="228"/>
      <c r="BA68" s="228"/>
      <c r="BB68" s="228"/>
      <c r="BC68" s="228"/>
      <c r="BD68" s="228"/>
      <c r="BE68" s="228"/>
      <c r="BF68" s="228"/>
      <c r="BG68" s="228"/>
      <c r="BH68" s="228"/>
      <c r="BI68" s="228"/>
      <c r="BJ68" s="228"/>
      <c r="BK68" s="229"/>
    </row>
    <row r="69" spans="2:63" x14ac:dyDescent="0.25">
      <c r="B69" s="226"/>
      <c r="C69" s="227"/>
      <c r="D69" s="227"/>
      <c r="E69" s="227"/>
      <c r="F69" s="227"/>
      <c r="G69" s="227"/>
      <c r="H69" s="227"/>
      <c r="I69" s="227"/>
      <c r="J69" s="227"/>
      <c r="K69" s="227"/>
      <c r="L69" s="228"/>
      <c r="M69" s="228"/>
      <c r="N69" s="228"/>
      <c r="O69" s="228"/>
      <c r="P69" s="228"/>
      <c r="Q69" s="228"/>
      <c r="R69" s="228"/>
      <c r="S69" s="228"/>
      <c r="T69" s="228"/>
      <c r="U69" s="228"/>
      <c r="V69" s="228"/>
      <c r="W69" s="228"/>
      <c r="X69" s="228"/>
      <c r="Y69" s="228"/>
      <c r="Z69" s="228"/>
      <c r="AA69" s="228"/>
      <c r="AB69" s="228"/>
      <c r="AC69" s="228"/>
      <c r="AD69" s="228"/>
      <c r="AE69" s="228"/>
      <c r="AF69" s="228"/>
      <c r="AG69" s="228"/>
      <c r="AH69" s="228"/>
      <c r="AI69" s="228"/>
      <c r="AJ69" s="228"/>
      <c r="AK69" s="228"/>
      <c r="AL69" s="228"/>
      <c r="AM69" s="228"/>
      <c r="AN69" s="228"/>
      <c r="AO69" s="228"/>
      <c r="AP69" s="228"/>
      <c r="AQ69" s="228"/>
      <c r="AR69" s="228"/>
      <c r="AS69" s="228"/>
      <c r="AT69" s="228"/>
      <c r="AU69" s="228"/>
      <c r="AV69" s="228"/>
      <c r="AW69" s="228"/>
      <c r="AX69" s="228"/>
      <c r="AY69" s="228"/>
      <c r="AZ69" s="228"/>
      <c r="BA69" s="228"/>
      <c r="BB69" s="228"/>
      <c r="BC69" s="228"/>
      <c r="BD69" s="228"/>
      <c r="BE69" s="228"/>
      <c r="BF69" s="228"/>
      <c r="BG69" s="228"/>
      <c r="BH69" s="228"/>
      <c r="BI69" s="228"/>
      <c r="BJ69" s="228"/>
      <c r="BK69" s="229"/>
    </row>
    <row r="70" spans="2:63" x14ac:dyDescent="0.25">
      <c r="B70" s="226"/>
      <c r="C70" s="227"/>
      <c r="D70" s="227"/>
      <c r="E70" s="227"/>
      <c r="F70" s="227"/>
      <c r="G70" s="227"/>
      <c r="H70" s="227"/>
      <c r="I70" s="227"/>
      <c r="J70" s="227"/>
      <c r="K70" s="227"/>
      <c r="L70" s="228"/>
      <c r="M70" s="228"/>
      <c r="N70" s="228"/>
      <c r="O70" s="228"/>
      <c r="P70" s="228"/>
      <c r="Q70" s="228"/>
      <c r="R70" s="228"/>
      <c r="S70" s="228"/>
      <c r="T70" s="228"/>
      <c r="U70" s="228"/>
      <c r="V70" s="228"/>
      <c r="W70" s="228"/>
      <c r="X70" s="228"/>
      <c r="Y70" s="228"/>
      <c r="Z70" s="228"/>
      <c r="AA70" s="228"/>
      <c r="AB70" s="228"/>
      <c r="AC70" s="228"/>
      <c r="AD70" s="228"/>
      <c r="AE70" s="228"/>
      <c r="AF70" s="228"/>
      <c r="AG70" s="228"/>
      <c r="AH70" s="228"/>
      <c r="AI70" s="228"/>
      <c r="AJ70" s="228"/>
      <c r="AK70" s="228"/>
      <c r="AL70" s="228"/>
      <c r="AM70" s="228"/>
      <c r="AN70" s="228"/>
      <c r="AO70" s="228"/>
      <c r="AP70" s="228"/>
      <c r="AQ70" s="228"/>
      <c r="AR70" s="228"/>
      <c r="AS70" s="228"/>
      <c r="AT70" s="228"/>
      <c r="AU70" s="228"/>
      <c r="AV70" s="228"/>
      <c r="AW70" s="228"/>
      <c r="AX70" s="228"/>
      <c r="AY70" s="228"/>
      <c r="AZ70" s="228"/>
      <c r="BA70" s="228"/>
      <c r="BB70" s="228"/>
      <c r="BC70" s="228"/>
      <c r="BD70" s="228"/>
      <c r="BE70" s="228"/>
      <c r="BF70" s="228"/>
      <c r="BG70" s="228"/>
      <c r="BH70" s="228"/>
      <c r="BI70" s="228"/>
      <c r="BJ70" s="228"/>
      <c r="BK70" s="229"/>
    </row>
    <row r="71" spans="2:63" x14ac:dyDescent="0.25">
      <c r="B71" s="226"/>
      <c r="C71" s="227"/>
      <c r="D71" s="227"/>
      <c r="E71" s="227"/>
      <c r="F71" s="227"/>
      <c r="G71" s="227"/>
      <c r="H71" s="227"/>
      <c r="I71" s="227"/>
      <c r="J71" s="227"/>
      <c r="K71" s="227"/>
      <c r="L71" s="228"/>
      <c r="M71" s="228"/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28"/>
      <c r="Y71" s="228"/>
      <c r="Z71" s="228"/>
      <c r="AA71" s="228"/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228"/>
      <c r="AN71" s="228"/>
      <c r="AO71" s="228"/>
      <c r="AP71" s="228"/>
      <c r="AQ71" s="228"/>
      <c r="AR71" s="228"/>
      <c r="AS71" s="228"/>
      <c r="AT71" s="228"/>
      <c r="AU71" s="228"/>
      <c r="AV71" s="228"/>
      <c r="AW71" s="228"/>
      <c r="AX71" s="228"/>
      <c r="AY71" s="228"/>
      <c r="AZ71" s="228"/>
      <c r="BA71" s="228"/>
      <c r="BB71" s="228"/>
      <c r="BC71" s="228"/>
      <c r="BD71" s="228"/>
      <c r="BE71" s="228"/>
      <c r="BF71" s="228"/>
      <c r="BG71" s="228"/>
      <c r="BH71" s="228"/>
      <c r="BI71" s="228"/>
      <c r="BJ71" s="228"/>
      <c r="BK71" s="229"/>
    </row>
    <row r="72" spans="2:63" x14ac:dyDescent="0.25">
      <c r="B72" s="226"/>
      <c r="C72" s="227"/>
      <c r="D72" s="227"/>
      <c r="E72" s="227"/>
      <c r="F72" s="227"/>
      <c r="G72" s="227"/>
      <c r="H72" s="227"/>
      <c r="I72" s="227"/>
      <c r="J72" s="227"/>
      <c r="K72" s="227"/>
      <c r="L72" s="228"/>
      <c r="M72" s="228"/>
      <c r="N72" s="228"/>
      <c r="O72" s="228"/>
      <c r="P72" s="228"/>
      <c r="Q72" s="228"/>
      <c r="R72" s="228"/>
      <c r="S72" s="228"/>
      <c r="T72" s="228"/>
      <c r="U72" s="228"/>
      <c r="V72" s="228"/>
      <c r="W72" s="228"/>
      <c r="X72" s="228"/>
      <c r="Y72" s="228"/>
      <c r="Z72" s="228"/>
      <c r="AA72" s="228"/>
      <c r="AB72" s="228"/>
      <c r="AC72" s="228"/>
      <c r="AD72" s="228"/>
      <c r="AE72" s="228"/>
      <c r="AF72" s="228"/>
      <c r="AG72" s="228"/>
      <c r="AH72" s="228"/>
      <c r="AI72" s="228"/>
      <c r="AJ72" s="228"/>
      <c r="AK72" s="228"/>
      <c r="AL72" s="228"/>
      <c r="AM72" s="228"/>
      <c r="AN72" s="228"/>
      <c r="AO72" s="228"/>
      <c r="AP72" s="228"/>
      <c r="AQ72" s="228"/>
      <c r="AR72" s="228"/>
      <c r="AS72" s="228"/>
      <c r="AT72" s="228"/>
      <c r="AU72" s="228"/>
      <c r="AV72" s="228"/>
      <c r="AW72" s="228"/>
      <c r="AX72" s="228"/>
      <c r="AY72" s="228"/>
      <c r="AZ72" s="228"/>
      <c r="BA72" s="228"/>
      <c r="BB72" s="228"/>
      <c r="BC72" s="228"/>
      <c r="BD72" s="228"/>
      <c r="BE72" s="228"/>
      <c r="BF72" s="228"/>
      <c r="BG72" s="228"/>
      <c r="BH72" s="228"/>
      <c r="BI72" s="228"/>
      <c r="BJ72" s="228"/>
      <c r="BK72" s="229"/>
    </row>
    <row r="73" spans="2:63" x14ac:dyDescent="0.25">
      <c r="B73" s="226"/>
      <c r="C73" s="227"/>
      <c r="D73" s="227"/>
      <c r="E73" s="227"/>
      <c r="F73" s="227"/>
      <c r="G73" s="227"/>
      <c r="H73" s="227"/>
      <c r="I73" s="227"/>
      <c r="J73" s="227"/>
      <c r="K73" s="227"/>
      <c r="L73" s="228"/>
      <c r="M73" s="228"/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28"/>
      <c r="Y73" s="228"/>
      <c r="Z73" s="228"/>
      <c r="AA73" s="228"/>
      <c r="AB73" s="228"/>
      <c r="AC73" s="228"/>
      <c r="AD73" s="228"/>
      <c r="AE73" s="228"/>
      <c r="AF73" s="228"/>
      <c r="AG73" s="228"/>
      <c r="AH73" s="228"/>
      <c r="AI73" s="228"/>
      <c r="AJ73" s="228"/>
      <c r="AK73" s="228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28"/>
      <c r="BB73" s="228"/>
      <c r="BC73" s="228"/>
      <c r="BD73" s="228"/>
      <c r="BE73" s="228"/>
      <c r="BF73" s="228"/>
      <c r="BG73" s="228"/>
      <c r="BH73" s="228"/>
      <c r="BI73" s="228"/>
      <c r="BJ73" s="228"/>
      <c r="BK73" s="229"/>
    </row>
    <row r="74" spans="2:63" x14ac:dyDescent="0.25">
      <c r="B74" s="226"/>
      <c r="C74" s="227"/>
      <c r="D74" s="227"/>
      <c r="E74" s="227"/>
      <c r="F74" s="227"/>
      <c r="G74" s="227"/>
      <c r="H74" s="227"/>
      <c r="I74" s="227"/>
      <c r="J74" s="227"/>
      <c r="K74" s="227"/>
      <c r="L74" s="228"/>
      <c r="M74" s="228"/>
      <c r="N74" s="228"/>
      <c r="O74" s="228"/>
      <c r="P74" s="228"/>
      <c r="Q74" s="228"/>
      <c r="R74" s="228"/>
      <c r="S74" s="228"/>
      <c r="T74" s="228"/>
      <c r="U74" s="228"/>
      <c r="V74" s="228"/>
      <c r="W74" s="228"/>
      <c r="X74" s="228"/>
      <c r="Y74" s="228"/>
      <c r="Z74" s="228"/>
      <c r="AA74" s="228"/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28"/>
      <c r="BB74" s="228"/>
      <c r="BC74" s="228"/>
      <c r="BD74" s="228"/>
      <c r="BE74" s="228"/>
      <c r="BF74" s="228"/>
      <c r="BG74" s="228"/>
      <c r="BH74" s="228"/>
      <c r="BI74" s="228"/>
      <c r="BJ74" s="228"/>
      <c r="BK74" s="229"/>
    </row>
    <row r="75" spans="2:63" x14ac:dyDescent="0.25">
      <c r="B75" s="226"/>
      <c r="C75" s="227"/>
      <c r="D75" s="227"/>
      <c r="E75" s="227"/>
      <c r="F75" s="227"/>
      <c r="G75" s="227"/>
      <c r="H75" s="227"/>
      <c r="I75" s="227"/>
      <c r="J75" s="227"/>
      <c r="K75" s="227"/>
      <c r="L75" s="228"/>
      <c r="M75" s="228"/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28"/>
      <c r="Y75" s="228"/>
      <c r="Z75" s="228"/>
      <c r="AA75" s="228"/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28"/>
      <c r="BB75" s="228"/>
      <c r="BC75" s="228"/>
      <c r="BD75" s="228"/>
      <c r="BE75" s="228"/>
      <c r="BF75" s="228"/>
      <c r="BG75" s="228"/>
      <c r="BH75" s="228"/>
      <c r="BI75" s="228"/>
      <c r="BJ75" s="228"/>
      <c r="BK75" s="229"/>
    </row>
    <row r="76" spans="2:63" x14ac:dyDescent="0.25">
      <c r="B76" s="226"/>
      <c r="C76" s="227"/>
      <c r="D76" s="227"/>
      <c r="E76" s="227"/>
      <c r="F76" s="227"/>
      <c r="G76" s="227"/>
      <c r="H76" s="227"/>
      <c r="I76" s="227"/>
      <c r="J76" s="227"/>
      <c r="K76" s="227"/>
      <c r="L76" s="228"/>
      <c r="M76" s="228"/>
      <c r="N76" s="228"/>
      <c r="O76" s="228"/>
      <c r="P76" s="228"/>
      <c r="Q76" s="228"/>
      <c r="R76" s="228"/>
      <c r="S76" s="228"/>
      <c r="T76" s="228"/>
      <c r="U76" s="228"/>
      <c r="V76" s="228"/>
      <c r="W76" s="228"/>
      <c r="X76" s="228"/>
      <c r="Y76" s="228"/>
      <c r="Z76" s="228"/>
      <c r="AA76" s="228"/>
      <c r="AB76" s="228"/>
      <c r="AC76" s="228"/>
      <c r="AD76" s="228"/>
      <c r="AE76" s="228"/>
      <c r="AF76" s="228"/>
      <c r="AG76" s="228"/>
      <c r="AH76" s="228"/>
      <c r="AI76" s="228"/>
      <c r="AJ76" s="228"/>
      <c r="AK76" s="228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28"/>
      <c r="BB76" s="228"/>
      <c r="BC76" s="228"/>
      <c r="BD76" s="228"/>
      <c r="BE76" s="228"/>
      <c r="BF76" s="228"/>
      <c r="BG76" s="228"/>
      <c r="BH76" s="228"/>
      <c r="BI76" s="228"/>
      <c r="BJ76" s="228"/>
      <c r="BK76" s="229"/>
    </row>
    <row r="77" spans="2:63" x14ac:dyDescent="0.25">
      <c r="B77" s="226"/>
      <c r="C77" s="227"/>
      <c r="D77" s="227"/>
      <c r="E77" s="227"/>
      <c r="F77" s="227"/>
      <c r="G77" s="227"/>
      <c r="H77" s="227"/>
      <c r="I77" s="227"/>
      <c r="J77" s="227"/>
      <c r="K77" s="227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228"/>
      <c r="AC77" s="228"/>
      <c r="AD77" s="228"/>
      <c r="AE77" s="228"/>
      <c r="AF77" s="228"/>
      <c r="AG77" s="228"/>
      <c r="AH77" s="228"/>
      <c r="AI77" s="228"/>
      <c r="AJ77" s="228"/>
      <c r="AK77" s="228"/>
      <c r="AL77" s="228"/>
      <c r="AM77" s="228"/>
      <c r="AN77" s="228"/>
      <c r="AO77" s="228"/>
      <c r="AP77" s="228"/>
      <c r="AQ77" s="228"/>
      <c r="AR77" s="228"/>
      <c r="AS77" s="228"/>
      <c r="AT77" s="228"/>
      <c r="AU77" s="228"/>
      <c r="AV77" s="228"/>
      <c r="AW77" s="228"/>
      <c r="AX77" s="228"/>
      <c r="AY77" s="228"/>
      <c r="AZ77" s="228"/>
      <c r="BA77" s="228"/>
      <c r="BB77" s="228"/>
      <c r="BC77" s="228"/>
      <c r="BD77" s="228"/>
      <c r="BE77" s="228"/>
      <c r="BF77" s="228"/>
      <c r="BG77" s="228"/>
      <c r="BH77" s="228"/>
      <c r="BI77" s="228"/>
      <c r="BJ77" s="228"/>
      <c r="BK77" s="229"/>
    </row>
    <row r="78" spans="2:63" x14ac:dyDescent="0.25">
      <c r="B78" s="226"/>
      <c r="C78" s="227"/>
      <c r="D78" s="227"/>
      <c r="E78" s="227"/>
      <c r="F78" s="227"/>
      <c r="G78" s="227"/>
      <c r="H78" s="227"/>
      <c r="I78" s="227"/>
      <c r="J78" s="227"/>
      <c r="K78" s="227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228"/>
      <c r="AC78" s="228"/>
      <c r="AD78" s="228"/>
      <c r="AE78" s="228"/>
      <c r="AF78" s="228"/>
      <c r="AG78" s="228"/>
      <c r="AH78" s="228"/>
      <c r="AI78" s="228"/>
      <c r="AJ78" s="228"/>
      <c r="AK78" s="228"/>
      <c r="AL78" s="228"/>
      <c r="AM78" s="228"/>
      <c r="AN78" s="228"/>
      <c r="AO78" s="228"/>
      <c r="AP78" s="228"/>
      <c r="AQ78" s="228"/>
      <c r="AR78" s="228"/>
      <c r="AS78" s="228"/>
      <c r="AT78" s="228"/>
      <c r="AU78" s="228"/>
      <c r="AV78" s="228"/>
      <c r="AW78" s="228"/>
      <c r="AX78" s="228"/>
      <c r="AY78" s="228"/>
      <c r="AZ78" s="228"/>
      <c r="BA78" s="228"/>
      <c r="BB78" s="228"/>
      <c r="BC78" s="228"/>
      <c r="BD78" s="228"/>
      <c r="BE78" s="228"/>
      <c r="BF78" s="228"/>
      <c r="BG78" s="228"/>
      <c r="BH78" s="228"/>
      <c r="BI78" s="228"/>
      <c r="BJ78" s="228"/>
      <c r="BK78" s="229"/>
    </row>
    <row r="79" spans="2:63" x14ac:dyDescent="0.25">
      <c r="B79" s="226"/>
      <c r="C79" s="227"/>
      <c r="D79" s="227"/>
      <c r="E79" s="227"/>
      <c r="F79" s="227"/>
      <c r="G79" s="227"/>
      <c r="H79" s="227"/>
      <c r="I79" s="227"/>
      <c r="J79" s="227"/>
      <c r="K79" s="227"/>
      <c r="L79" s="228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8"/>
      <c r="AI79" s="228"/>
      <c r="AJ79" s="228"/>
      <c r="AK79" s="228"/>
      <c r="AL79" s="228"/>
      <c r="AM79" s="228"/>
      <c r="AN79" s="228"/>
      <c r="AO79" s="228"/>
      <c r="AP79" s="228"/>
      <c r="AQ79" s="228"/>
      <c r="AR79" s="228"/>
      <c r="AS79" s="228"/>
      <c r="AT79" s="228"/>
      <c r="AU79" s="228"/>
      <c r="AV79" s="228"/>
      <c r="AW79" s="228"/>
      <c r="AX79" s="228"/>
      <c r="AY79" s="228"/>
      <c r="AZ79" s="228"/>
      <c r="BA79" s="228"/>
      <c r="BB79" s="228"/>
      <c r="BC79" s="228"/>
      <c r="BD79" s="228"/>
      <c r="BE79" s="228"/>
      <c r="BF79" s="228"/>
      <c r="BG79" s="228"/>
      <c r="BH79" s="228"/>
      <c r="BI79" s="228"/>
      <c r="BJ79" s="228"/>
      <c r="BK79" s="229"/>
    </row>
    <row r="80" spans="2:63" x14ac:dyDescent="0.25">
      <c r="B80" s="226"/>
      <c r="C80" s="227"/>
      <c r="D80" s="227"/>
      <c r="E80" s="227"/>
      <c r="F80" s="227"/>
      <c r="G80" s="227"/>
      <c r="H80" s="227"/>
      <c r="I80" s="227"/>
      <c r="J80" s="227"/>
      <c r="K80" s="227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228"/>
      <c r="AC80" s="228"/>
      <c r="AD80" s="228"/>
      <c r="AE80" s="228"/>
      <c r="AF80" s="228"/>
      <c r="AG80" s="228"/>
      <c r="AH80" s="228"/>
      <c r="AI80" s="228"/>
      <c r="AJ80" s="228"/>
      <c r="AK80" s="228"/>
      <c r="AL80" s="228"/>
      <c r="AM80" s="228"/>
      <c r="AN80" s="228"/>
      <c r="AO80" s="228"/>
      <c r="AP80" s="228"/>
      <c r="AQ80" s="228"/>
      <c r="AR80" s="228"/>
      <c r="AS80" s="228"/>
      <c r="AT80" s="228"/>
      <c r="AU80" s="228"/>
      <c r="AV80" s="228"/>
      <c r="AW80" s="228"/>
      <c r="AX80" s="228"/>
      <c r="AY80" s="228"/>
      <c r="AZ80" s="228"/>
      <c r="BA80" s="228"/>
      <c r="BB80" s="228"/>
      <c r="BC80" s="228"/>
      <c r="BD80" s="228"/>
      <c r="BE80" s="228"/>
      <c r="BF80" s="228"/>
      <c r="BG80" s="228"/>
      <c r="BH80" s="228"/>
      <c r="BI80" s="228"/>
      <c r="BJ80" s="228"/>
      <c r="BK80" s="229"/>
    </row>
    <row r="81" spans="2:63" x14ac:dyDescent="0.25">
      <c r="B81" s="226"/>
      <c r="C81" s="227"/>
      <c r="D81" s="227"/>
      <c r="E81" s="227"/>
      <c r="F81" s="227"/>
      <c r="G81" s="227"/>
      <c r="H81" s="227"/>
      <c r="I81" s="227"/>
      <c r="J81" s="227"/>
      <c r="K81" s="227"/>
      <c r="L81" s="228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  <c r="AA81" s="228"/>
      <c r="AB81" s="228"/>
      <c r="AC81" s="228"/>
      <c r="AD81" s="228"/>
      <c r="AE81" s="228"/>
      <c r="AF81" s="228"/>
      <c r="AG81" s="228"/>
      <c r="AH81" s="228"/>
      <c r="AI81" s="228"/>
      <c r="AJ81" s="228"/>
      <c r="AK81" s="228"/>
      <c r="AL81" s="228"/>
      <c r="AM81" s="228"/>
      <c r="AN81" s="228"/>
      <c r="AO81" s="228"/>
      <c r="AP81" s="228"/>
      <c r="AQ81" s="228"/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28"/>
      <c r="BG81" s="228"/>
      <c r="BH81" s="228"/>
      <c r="BI81" s="228"/>
      <c r="BJ81" s="228"/>
      <c r="BK81" s="229"/>
    </row>
    <row r="82" spans="2:63" x14ac:dyDescent="0.25">
      <c r="B82" s="226"/>
      <c r="C82" s="227"/>
      <c r="D82" s="227"/>
      <c r="E82" s="227"/>
      <c r="F82" s="227"/>
      <c r="G82" s="227"/>
      <c r="H82" s="227"/>
      <c r="I82" s="227"/>
      <c r="J82" s="227"/>
      <c r="K82" s="227"/>
      <c r="L82" s="228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  <c r="AA82" s="228"/>
      <c r="AB82" s="228"/>
      <c r="AC82" s="228"/>
      <c r="AD82" s="228"/>
      <c r="AE82" s="228"/>
      <c r="AF82" s="228"/>
      <c r="AG82" s="228"/>
      <c r="AH82" s="228"/>
      <c r="AI82" s="228"/>
      <c r="AJ82" s="228"/>
      <c r="AK82" s="228"/>
      <c r="AL82" s="228"/>
      <c r="AM82" s="228"/>
      <c r="AN82" s="228"/>
      <c r="AO82" s="228"/>
      <c r="AP82" s="228"/>
      <c r="AQ82" s="228"/>
      <c r="AR82" s="228"/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28"/>
      <c r="BG82" s="228"/>
      <c r="BH82" s="228"/>
      <c r="BI82" s="228"/>
      <c r="BJ82" s="228"/>
      <c r="BK82" s="229"/>
    </row>
    <row r="83" spans="2:63" x14ac:dyDescent="0.25">
      <c r="B83" s="226"/>
      <c r="C83" s="227"/>
      <c r="D83" s="227"/>
      <c r="E83" s="227"/>
      <c r="F83" s="227"/>
      <c r="G83" s="227"/>
      <c r="H83" s="227"/>
      <c r="I83" s="227"/>
      <c r="J83" s="227"/>
      <c r="K83" s="227"/>
      <c r="L83" s="228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  <c r="AA83" s="228"/>
      <c r="AB83" s="228"/>
      <c r="AC83" s="228"/>
      <c r="AD83" s="228"/>
      <c r="AE83" s="228"/>
      <c r="AF83" s="228"/>
      <c r="AG83" s="228"/>
      <c r="AH83" s="228"/>
      <c r="AI83" s="228"/>
      <c r="AJ83" s="228"/>
      <c r="AK83" s="228"/>
      <c r="AL83" s="228"/>
      <c r="AM83" s="228"/>
      <c r="AN83" s="228"/>
      <c r="AO83" s="228"/>
      <c r="AP83" s="228"/>
      <c r="AQ83" s="228"/>
      <c r="AR83" s="228"/>
      <c r="AS83" s="228"/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28"/>
      <c r="BG83" s="228"/>
      <c r="BH83" s="228"/>
      <c r="BI83" s="228"/>
      <c r="BJ83" s="228"/>
      <c r="BK83" s="229"/>
    </row>
    <row r="84" spans="2:63" x14ac:dyDescent="0.25">
      <c r="B84" s="226"/>
      <c r="C84" s="227"/>
      <c r="D84" s="227"/>
      <c r="E84" s="227"/>
      <c r="F84" s="227"/>
      <c r="G84" s="227"/>
      <c r="H84" s="227"/>
      <c r="I84" s="227"/>
      <c r="J84" s="227"/>
      <c r="K84" s="227"/>
      <c r="L84" s="228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  <c r="AA84" s="228"/>
      <c r="AB84" s="228"/>
      <c r="AC84" s="228"/>
      <c r="AD84" s="228"/>
      <c r="AE84" s="228"/>
      <c r="AF84" s="228"/>
      <c r="AG84" s="228"/>
      <c r="AH84" s="228"/>
      <c r="AI84" s="228"/>
      <c r="AJ84" s="228"/>
      <c r="AK84" s="228"/>
      <c r="AL84" s="228"/>
      <c r="AM84" s="228"/>
      <c r="AN84" s="228"/>
      <c r="AO84" s="228"/>
      <c r="AP84" s="228"/>
      <c r="AQ84" s="228"/>
      <c r="AR84" s="228"/>
      <c r="AS84" s="228"/>
      <c r="AT84" s="228"/>
      <c r="AU84" s="228"/>
      <c r="AV84" s="228"/>
      <c r="AW84" s="228"/>
      <c r="AX84" s="228"/>
      <c r="AY84" s="228"/>
      <c r="AZ84" s="228"/>
      <c r="BA84" s="228"/>
      <c r="BB84" s="228"/>
      <c r="BC84" s="228"/>
      <c r="BD84" s="228"/>
      <c r="BE84" s="228"/>
      <c r="BF84" s="228"/>
      <c r="BG84" s="228"/>
      <c r="BH84" s="228"/>
      <c r="BI84" s="228"/>
      <c r="BJ84" s="228"/>
      <c r="BK84" s="229"/>
    </row>
    <row r="85" spans="2:63" x14ac:dyDescent="0.25">
      <c r="B85" s="226"/>
      <c r="C85" s="227"/>
      <c r="D85" s="227"/>
      <c r="E85" s="227"/>
      <c r="F85" s="227"/>
      <c r="G85" s="227"/>
      <c r="H85" s="227"/>
      <c r="I85" s="227"/>
      <c r="J85" s="227"/>
      <c r="K85" s="227"/>
      <c r="L85" s="228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28"/>
      <c r="AP85" s="228"/>
      <c r="AQ85" s="228"/>
      <c r="AR85" s="228"/>
      <c r="AS85" s="228"/>
      <c r="AT85" s="228"/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28"/>
      <c r="BJ85" s="228"/>
      <c r="BK85" s="229"/>
    </row>
    <row r="86" spans="2:63" x14ac:dyDescent="0.25">
      <c r="B86" s="226"/>
      <c r="C86" s="227"/>
      <c r="D86" s="227"/>
      <c r="E86" s="227"/>
      <c r="F86" s="227"/>
      <c r="G86" s="227"/>
      <c r="H86" s="227"/>
      <c r="I86" s="227"/>
      <c r="J86" s="227"/>
      <c r="K86" s="227"/>
      <c r="L86" s="228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28"/>
      <c r="AP86" s="228"/>
      <c r="AQ86" s="228"/>
      <c r="AR86" s="228"/>
      <c r="AS86" s="228"/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28"/>
      <c r="BJ86" s="228"/>
      <c r="BK86" s="229"/>
    </row>
    <row r="87" spans="2:63" x14ac:dyDescent="0.25">
      <c r="B87" s="226"/>
      <c r="C87" s="227"/>
      <c r="D87" s="227"/>
      <c r="E87" s="227"/>
      <c r="F87" s="227"/>
      <c r="G87" s="227"/>
      <c r="H87" s="227"/>
      <c r="I87" s="227"/>
      <c r="J87" s="227"/>
      <c r="K87" s="227"/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28"/>
      <c r="BJ87" s="228"/>
      <c r="BK87" s="229"/>
    </row>
    <row r="88" spans="2:63" x14ac:dyDescent="0.25">
      <c r="B88" s="226"/>
      <c r="C88" s="227"/>
      <c r="D88" s="227"/>
      <c r="E88" s="227"/>
      <c r="F88" s="227"/>
      <c r="G88" s="227"/>
      <c r="H88" s="227"/>
      <c r="I88" s="227"/>
      <c r="J88" s="227"/>
      <c r="K88" s="227"/>
      <c r="L88" s="228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  <c r="AA88" s="228"/>
      <c r="AB88" s="228"/>
      <c r="AC88" s="228"/>
      <c r="AD88" s="228"/>
      <c r="AE88" s="228"/>
      <c r="AF88" s="228"/>
      <c r="AG88" s="228"/>
      <c r="AH88" s="228"/>
      <c r="AI88" s="228"/>
      <c r="AJ88" s="228"/>
      <c r="AK88" s="228"/>
      <c r="AL88" s="228"/>
      <c r="AM88" s="228"/>
      <c r="AN88" s="228"/>
      <c r="AO88" s="228"/>
      <c r="AP88" s="228"/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/>
      <c r="BF88" s="228"/>
      <c r="BG88" s="228"/>
      <c r="BH88" s="228"/>
      <c r="BI88" s="228"/>
      <c r="BJ88" s="228"/>
      <c r="BK88" s="229"/>
    </row>
    <row r="89" spans="2:63" x14ac:dyDescent="0.25">
      <c r="B89" s="226"/>
      <c r="C89" s="227"/>
      <c r="D89" s="227"/>
      <c r="E89" s="227"/>
      <c r="F89" s="227"/>
      <c r="G89" s="227"/>
      <c r="H89" s="227"/>
      <c r="I89" s="227"/>
      <c r="J89" s="227"/>
      <c r="K89" s="227"/>
      <c r="L89" s="228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  <c r="AA89" s="228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28"/>
      <c r="BB89" s="228"/>
      <c r="BC89" s="228"/>
      <c r="BD89" s="228"/>
      <c r="BE89" s="228"/>
      <c r="BF89" s="228"/>
      <c r="BG89" s="228"/>
      <c r="BH89" s="228"/>
      <c r="BI89" s="228"/>
      <c r="BJ89" s="228"/>
      <c r="BK89" s="229"/>
    </row>
    <row r="90" spans="2:63" x14ac:dyDescent="0.25">
      <c r="B90" s="226"/>
      <c r="C90" s="227"/>
      <c r="D90" s="227"/>
      <c r="E90" s="227"/>
      <c r="F90" s="227"/>
      <c r="G90" s="227"/>
      <c r="H90" s="227"/>
      <c r="I90" s="227"/>
      <c r="J90" s="227"/>
      <c r="K90" s="227"/>
      <c r="L90" s="228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  <c r="AA90" s="228"/>
      <c r="AB90" s="228"/>
      <c r="AC90" s="228"/>
      <c r="AD90" s="228"/>
      <c r="AE90" s="228"/>
      <c r="AF90" s="228"/>
      <c r="AG90" s="228"/>
      <c r="AH90" s="228"/>
      <c r="AI90" s="228"/>
      <c r="AJ90" s="228"/>
      <c r="AK90" s="228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28"/>
      <c r="BJ90" s="228"/>
      <c r="BK90" s="229"/>
    </row>
    <row r="91" spans="2:63" x14ac:dyDescent="0.25">
      <c r="B91" s="226"/>
      <c r="C91" s="227"/>
      <c r="D91" s="227"/>
      <c r="E91" s="227"/>
      <c r="F91" s="227"/>
      <c r="G91" s="227"/>
      <c r="H91" s="227"/>
      <c r="I91" s="227"/>
      <c r="J91" s="227"/>
      <c r="K91" s="227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228"/>
      <c r="AC91" s="228"/>
      <c r="AD91" s="228"/>
      <c r="AE91" s="228"/>
      <c r="AF91" s="228"/>
      <c r="AG91" s="228"/>
      <c r="AH91" s="228"/>
      <c r="AI91" s="228"/>
      <c r="AJ91" s="228"/>
      <c r="AK91" s="228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28"/>
      <c r="BJ91" s="228"/>
      <c r="BK91" s="229"/>
    </row>
    <row r="92" spans="2:63" x14ac:dyDescent="0.25">
      <c r="B92" s="226"/>
      <c r="C92" s="227"/>
      <c r="D92" s="227"/>
      <c r="E92" s="227"/>
      <c r="F92" s="227"/>
      <c r="G92" s="227"/>
      <c r="H92" s="227"/>
      <c r="I92" s="227"/>
      <c r="J92" s="227"/>
      <c r="K92" s="227"/>
      <c r="L92" s="228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  <c r="AA92" s="228"/>
      <c r="AB92" s="228"/>
      <c r="AC92" s="228"/>
      <c r="AD92" s="228"/>
      <c r="AE92" s="228"/>
      <c r="AF92" s="228"/>
      <c r="AG92" s="228"/>
      <c r="AH92" s="228"/>
      <c r="AI92" s="228"/>
      <c r="AJ92" s="228"/>
      <c r="AK92" s="228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/>
      <c r="BI92" s="228"/>
      <c r="BJ92" s="228"/>
      <c r="BK92" s="229"/>
    </row>
    <row r="93" spans="2:63" x14ac:dyDescent="0.25">
      <c r="B93" s="226"/>
      <c r="C93" s="227"/>
      <c r="D93" s="227"/>
      <c r="E93" s="227"/>
      <c r="F93" s="227"/>
      <c r="G93" s="227"/>
      <c r="H93" s="227"/>
      <c r="I93" s="227"/>
      <c r="J93" s="227"/>
      <c r="K93" s="227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  <c r="AB93" s="228"/>
      <c r="AC93" s="228"/>
      <c r="AD93" s="228"/>
      <c r="AE93" s="228"/>
      <c r="AF93" s="228"/>
      <c r="AG93" s="228"/>
      <c r="AH93" s="228"/>
      <c r="AI93" s="228"/>
      <c r="AJ93" s="228"/>
      <c r="AK93" s="228"/>
      <c r="AL93" s="228"/>
      <c r="AM93" s="228"/>
      <c r="AN93" s="228"/>
      <c r="AO93" s="228"/>
      <c r="AP93" s="228"/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28"/>
      <c r="BE93" s="228"/>
      <c r="BF93" s="228"/>
      <c r="BG93" s="228"/>
      <c r="BH93" s="228"/>
      <c r="BI93" s="228"/>
      <c r="BJ93" s="228"/>
      <c r="BK93" s="229"/>
    </row>
    <row r="94" spans="2:63" x14ac:dyDescent="0.25">
      <c r="B94" s="226"/>
      <c r="C94" s="227"/>
      <c r="D94" s="227"/>
      <c r="E94" s="227"/>
      <c r="F94" s="227"/>
      <c r="G94" s="227"/>
      <c r="H94" s="227"/>
      <c r="I94" s="227"/>
      <c r="J94" s="227"/>
      <c r="K94" s="227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8"/>
      <c r="AP94" s="228"/>
      <c r="AQ94" s="228"/>
      <c r="AR94" s="228"/>
      <c r="AS94" s="228"/>
      <c r="AT94" s="228"/>
      <c r="AU94" s="228"/>
      <c r="AV94" s="228"/>
      <c r="AW94" s="228"/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28"/>
      <c r="BJ94" s="228"/>
      <c r="BK94" s="229"/>
    </row>
    <row r="95" spans="2:63" x14ac:dyDescent="0.25">
      <c r="B95" s="226"/>
      <c r="C95" s="227"/>
      <c r="D95" s="227"/>
      <c r="E95" s="227"/>
      <c r="F95" s="227"/>
      <c r="G95" s="227"/>
      <c r="H95" s="227"/>
      <c r="I95" s="227"/>
      <c r="J95" s="227"/>
      <c r="K95" s="227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8"/>
      <c r="AI95" s="228"/>
      <c r="AJ95" s="228"/>
      <c r="AK95" s="228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28"/>
      <c r="BJ95" s="228"/>
      <c r="BK95" s="229"/>
    </row>
    <row r="96" spans="2:63" x14ac:dyDescent="0.25">
      <c r="B96" s="226"/>
      <c r="C96" s="227"/>
      <c r="D96" s="227"/>
      <c r="E96" s="227"/>
      <c r="F96" s="227"/>
      <c r="G96" s="227"/>
      <c r="H96" s="227"/>
      <c r="I96" s="227"/>
      <c r="J96" s="227"/>
      <c r="K96" s="227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  <c r="AA96" s="228"/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228"/>
      <c r="AP96" s="228"/>
      <c r="AQ96" s="228"/>
      <c r="AR96" s="228"/>
      <c r="AS96" s="228"/>
      <c r="AT96" s="228"/>
      <c r="AU96" s="228"/>
      <c r="AV96" s="228"/>
      <c r="AW96" s="228"/>
      <c r="AX96" s="228"/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28"/>
      <c r="BJ96" s="228"/>
      <c r="BK96" s="229"/>
    </row>
    <row r="97" spans="2:59" x14ac:dyDescent="0.25">
      <c r="B97" s="226"/>
      <c r="C97" s="227"/>
      <c r="D97" s="227"/>
      <c r="E97" s="227"/>
      <c r="F97" s="227"/>
      <c r="G97" s="227"/>
      <c r="H97" s="227"/>
      <c r="I97" s="227"/>
      <c r="J97" s="227"/>
      <c r="K97" s="227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  <c r="AA97" s="228"/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228"/>
      <c r="AP97" s="228"/>
      <c r="AQ97" s="228"/>
      <c r="AR97" s="228"/>
      <c r="AS97" s="228"/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28"/>
    </row>
    <row r="98" spans="2:59" x14ac:dyDescent="0.25">
      <c r="B98" s="226"/>
      <c r="C98" s="227"/>
      <c r="D98" s="227"/>
      <c r="E98" s="227"/>
      <c r="F98" s="227"/>
      <c r="G98" s="227"/>
      <c r="H98" s="227"/>
      <c r="I98" s="227"/>
      <c r="J98" s="227"/>
      <c r="K98" s="227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  <c r="AA98" s="228"/>
      <c r="AB98" s="228"/>
      <c r="AC98" s="228"/>
      <c r="AD98" s="228"/>
      <c r="AE98" s="228"/>
      <c r="AF98" s="228"/>
      <c r="AG98" s="228"/>
      <c r="AH98" s="228"/>
      <c r="AI98" s="228"/>
      <c r="AJ98" s="228"/>
      <c r="AK98" s="228"/>
      <c r="AL98" s="228"/>
      <c r="AM98" s="228"/>
      <c r="AN98" s="228"/>
      <c r="AO98" s="228"/>
      <c r="AP98" s="228"/>
      <c r="AQ98" s="228"/>
      <c r="AR98" s="228"/>
      <c r="AS98" s="228"/>
      <c r="AT98" s="228"/>
      <c r="AU98" s="228"/>
      <c r="AV98" s="228"/>
      <c r="AW98" s="228"/>
      <c r="AX98" s="228"/>
      <c r="AY98" s="228"/>
      <c r="AZ98" s="228"/>
      <c r="BA98" s="228"/>
      <c r="BB98" s="228"/>
      <c r="BC98" s="228"/>
      <c r="BD98" s="228"/>
      <c r="BE98" s="228"/>
      <c r="BF98" s="228"/>
      <c r="BG98" s="228"/>
    </row>
    <row r="99" spans="2:59" x14ac:dyDescent="0.25">
      <c r="B99" s="226"/>
      <c r="C99" s="227"/>
      <c r="D99" s="227"/>
      <c r="E99" s="227"/>
      <c r="F99" s="227"/>
      <c r="G99" s="227"/>
      <c r="H99" s="227"/>
      <c r="I99" s="227"/>
      <c r="J99" s="227"/>
      <c r="K99" s="227"/>
      <c r="L99" s="228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  <c r="AA99" s="228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228"/>
      <c r="AM99" s="228"/>
      <c r="AN99" s="228"/>
      <c r="AO99" s="228"/>
      <c r="AP99" s="228"/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</row>
    <row r="100" spans="2:59" x14ac:dyDescent="0.25">
      <c r="B100" s="226"/>
      <c r="C100" s="227"/>
      <c r="D100" s="227"/>
      <c r="E100" s="227"/>
      <c r="F100" s="227"/>
      <c r="G100" s="227"/>
      <c r="H100" s="227"/>
      <c r="I100" s="227"/>
      <c r="J100" s="227"/>
      <c r="K100" s="227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  <c r="AA100" s="228"/>
      <c r="AB100" s="228"/>
      <c r="AC100" s="228"/>
      <c r="AD100" s="228"/>
      <c r="AE100" s="228"/>
      <c r="AF100" s="228"/>
      <c r="AG100" s="228"/>
      <c r="AH100" s="228"/>
      <c r="AI100" s="228"/>
      <c r="AJ100" s="228"/>
      <c r="AK100" s="228"/>
      <c r="AL100" s="228"/>
      <c r="AM100" s="228"/>
      <c r="AN100" s="228"/>
      <c r="AO100" s="228"/>
      <c r="AP100" s="228"/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28"/>
      <c r="BF100" s="228"/>
      <c r="BG100" s="228"/>
    </row>
    <row r="101" spans="2:59" x14ac:dyDescent="0.25">
      <c r="B101" s="226"/>
      <c r="C101" s="227"/>
      <c r="D101" s="227"/>
      <c r="E101" s="227"/>
      <c r="F101" s="227"/>
      <c r="G101" s="227"/>
      <c r="H101" s="227"/>
      <c r="I101" s="227"/>
      <c r="J101" s="227"/>
      <c r="K101" s="227"/>
      <c r="L101" s="228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  <c r="AA101" s="228"/>
      <c r="AB101" s="228"/>
      <c r="AC101" s="228"/>
      <c r="AD101" s="228"/>
      <c r="AE101" s="228"/>
      <c r="AF101" s="228"/>
      <c r="AG101" s="228"/>
      <c r="AH101" s="228"/>
      <c r="AI101" s="228"/>
      <c r="AJ101" s="228"/>
      <c r="AK101" s="228"/>
      <c r="AL101" s="228"/>
      <c r="AM101" s="228"/>
      <c r="AN101" s="228"/>
      <c r="AO101" s="228"/>
      <c r="AP101" s="228"/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/>
      <c r="BA101" s="228"/>
      <c r="BB101" s="228"/>
      <c r="BC101" s="228"/>
      <c r="BD101" s="228"/>
      <c r="BE101" s="228"/>
      <c r="BF101" s="228"/>
      <c r="BG101" s="228"/>
    </row>
    <row r="102" spans="2:59" x14ac:dyDescent="0.25">
      <c r="B102" s="226"/>
      <c r="C102" s="227"/>
      <c r="D102" s="227"/>
      <c r="E102" s="227"/>
      <c r="F102" s="227"/>
      <c r="G102" s="227"/>
      <c r="H102" s="227"/>
      <c r="I102" s="227"/>
      <c r="J102" s="227"/>
      <c r="K102" s="227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  <c r="AA102" s="228"/>
      <c r="AB102" s="228"/>
      <c r="AC102" s="228"/>
      <c r="AD102" s="228"/>
      <c r="AE102" s="228"/>
      <c r="AF102" s="228"/>
      <c r="AG102" s="228"/>
      <c r="AH102" s="228"/>
      <c r="AI102" s="228"/>
      <c r="AJ102" s="228"/>
      <c r="AK102" s="228"/>
      <c r="AL102" s="228"/>
      <c r="AM102" s="228"/>
      <c r="AN102" s="228"/>
      <c r="AO102" s="228"/>
      <c r="AP102" s="228"/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/>
      <c r="BB102" s="228"/>
      <c r="BC102" s="228"/>
      <c r="BD102" s="228"/>
      <c r="BE102" s="228"/>
      <c r="BF102" s="228"/>
      <c r="BG102" s="228"/>
    </row>
    <row r="103" spans="2:59" x14ac:dyDescent="0.25">
      <c r="B103" s="226"/>
      <c r="C103" s="227"/>
      <c r="D103" s="227"/>
      <c r="E103" s="227"/>
      <c r="F103" s="227"/>
      <c r="G103" s="227"/>
      <c r="H103" s="227"/>
      <c r="I103" s="227"/>
      <c r="J103" s="227"/>
      <c r="K103" s="227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  <c r="AA103" s="228"/>
      <c r="AB103" s="228"/>
      <c r="AC103" s="228"/>
      <c r="AD103" s="228"/>
      <c r="AE103" s="228"/>
      <c r="AF103" s="228"/>
      <c r="AG103" s="228"/>
      <c r="AH103" s="228"/>
      <c r="AI103" s="228"/>
      <c r="AJ103" s="228"/>
      <c r="AK103" s="228"/>
      <c r="AL103" s="228"/>
      <c r="AM103" s="228"/>
      <c r="AN103" s="228"/>
      <c r="AO103" s="228"/>
      <c r="AP103" s="228"/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/>
    </row>
    <row r="104" spans="2:59" x14ac:dyDescent="0.25">
      <c r="B104" s="226"/>
      <c r="C104" s="227"/>
      <c r="D104" s="227"/>
      <c r="E104" s="227"/>
      <c r="F104" s="227"/>
      <c r="G104" s="227"/>
      <c r="H104" s="227"/>
      <c r="I104" s="227"/>
      <c r="J104" s="227"/>
      <c r="K104" s="227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  <c r="AA104" s="228"/>
      <c r="AB104" s="228"/>
      <c r="AC104" s="228"/>
      <c r="AD104" s="228"/>
      <c r="AE104" s="228"/>
      <c r="AF104" s="228"/>
      <c r="AG104" s="228"/>
      <c r="AH104" s="228"/>
      <c r="AI104" s="228"/>
      <c r="AJ104" s="228"/>
      <c r="AK104" s="228"/>
      <c r="AL104" s="228"/>
      <c r="AM104" s="228"/>
      <c r="AN104" s="228"/>
      <c r="AO104" s="228"/>
      <c r="AP104" s="228"/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</row>
    <row r="105" spans="2:59" x14ac:dyDescent="0.25">
      <c r="B105" s="226"/>
      <c r="C105" s="227"/>
      <c r="D105" s="227"/>
      <c r="E105" s="227"/>
      <c r="F105" s="227"/>
      <c r="G105" s="227"/>
      <c r="H105" s="227"/>
      <c r="I105" s="227"/>
      <c r="J105" s="227"/>
      <c r="K105" s="227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  <c r="AA105" s="228"/>
      <c r="AB105" s="228"/>
      <c r="AC105" s="228"/>
      <c r="AD105" s="228"/>
      <c r="AE105" s="228"/>
      <c r="AF105" s="228"/>
      <c r="AG105" s="228"/>
      <c r="AH105" s="228"/>
      <c r="AI105" s="228"/>
      <c r="AJ105" s="228"/>
      <c r="AK105" s="228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28"/>
      <c r="BG105" s="228"/>
    </row>
    <row r="106" spans="2:59" x14ac:dyDescent="0.25">
      <c r="B106" s="226"/>
      <c r="C106" s="227"/>
      <c r="D106" s="227"/>
      <c r="E106" s="227"/>
      <c r="F106" s="227"/>
      <c r="G106" s="227"/>
      <c r="H106" s="227"/>
      <c r="I106" s="227"/>
      <c r="J106" s="227"/>
      <c r="K106" s="227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  <c r="AA106" s="228"/>
      <c r="AB106" s="228"/>
      <c r="AC106" s="228"/>
      <c r="AD106" s="228"/>
      <c r="AE106" s="228"/>
      <c r="AF106" s="228"/>
      <c r="AG106" s="228"/>
      <c r="AH106" s="228"/>
      <c r="AI106" s="228"/>
      <c r="AJ106" s="228"/>
      <c r="AK106" s="228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/>
      <c r="BE106" s="228"/>
      <c r="BF106" s="228"/>
      <c r="BG106" s="228"/>
    </row>
    <row r="107" spans="2:59" x14ac:dyDescent="0.25">
      <c r="B107" s="226"/>
      <c r="C107" s="227"/>
      <c r="D107" s="227"/>
      <c r="E107" s="227"/>
      <c r="F107" s="227"/>
      <c r="G107" s="227"/>
      <c r="H107" s="227"/>
      <c r="I107" s="227"/>
      <c r="J107" s="227"/>
      <c r="K107" s="227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  <c r="AA107" s="228"/>
      <c r="AB107" s="228"/>
      <c r="AC107" s="228"/>
      <c r="AD107" s="228"/>
      <c r="AE107" s="228"/>
      <c r="AF107" s="228"/>
      <c r="AG107" s="228"/>
      <c r="AH107" s="228"/>
      <c r="AI107" s="228"/>
      <c r="AJ107" s="228"/>
      <c r="AK107" s="228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/>
    </row>
    <row r="108" spans="2:59" x14ac:dyDescent="0.25">
      <c r="B108" s="226"/>
      <c r="C108" s="227"/>
      <c r="D108" s="227"/>
      <c r="E108" s="227"/>
      <c r="F108" s="227"/>
      <c r="G108" s="227"/>
      <c r="H108" s="227"/>
      <c r="I108" s="227"/>
      <c r="J108" s="227"/>
      <c r="K108" s="227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  <c r="AA108" s="228"/>
      <c r="AB108" s="228"/>
      <c r="AC108" s="228"/>
      <c r="AD108" s="228"/>
      <c r="AE108" s="228"/>
      <c r="AF108" s="228"/>
      <c r="AG108" s="228"/>
      <c r="AH108" s="228"/>
      <c r="AI108" s="228"/>
      <c r="AJ108" s="228"/>
      <c r="AK108" s="228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</row>
    <row r="109" spans="2:59" x14ac:dyDescent="0.25">
      <c r="B109" s="226"/>
      <c r="C109" s="227"/>
      <c r="D109" s="227"/>
      <c r="E109" s="227"/>
      <c r="F109" s="227"/>
      <c r="G109" s="227"/>
      <c r="H109" s="227"/>
      <c r="I109" s="227"/>
      <c r="J109" s="227"/>
      <c r="K109" s="227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8"/>
      <c r="Y109" s="228"/>
      <c r="Z109" s="228"/>
      <c r="AA109" s="228"/>
      <c r="AB109" s="228"/>
      <c r="AC109" s="228"/>
      <c r="AD109" s="228"/>
      <c r="AE109" s="228"/>
      <c r="AF109" s="228"/>
      <c r="AG109" s="228"/>
      <c r="AH109" s="228"/>
      <c r="AI109" s="228"/>
      <c r="AJ109" s="228"/>
      <c r="AK109" s="228"/>
      <c r="AL109" s="228"/>
      <c r="AM109" s="228"/>
      <c r="AN109" s="228"/>
      <c r="AO109" s="228"/>
      <c r="AP109" s="228"/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</row>
    <row r="110" spans="2:59" x14ac:dyDescent="0.25">
      <c r="B110" s="226"/>
      <c r="C110" s="227"/>
      <c r="D110" s="227"/>
      <c r="E110" s="227"/>
      <c r="F110" s="227"/>
      <c r="G110" s="227"/>
      <c r="H110" s="227"/>
      <c r="I110" s="227"/>
      <c r="J110" s="227"/>
      <c r="K110" s="227"/>
      <c r="L110" s="228"/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28"/>
      <c r="Y110" s="228"/>
      <c r="Z110" s="228"/>
      <c r="AA110" s="228"/>
      <c r="AB110" s="228"/>
      <c r="AC110" s="228"/>
      <c r="AD110" s="228"/>
      <c r="AE110" s="228"/>
      <c r="AF110" s="228"/>
      <c r="AG110" s="228"/>
      <c r="AH110" s="228"/>
      <c r="AI110" s="228"/>
      <c r="AJ110" s="228"/>
      <c r="AK110" s="228"/>
      <c r="AL110" s="228"/>
      <c r="AM110" s="228"/>
      <c r="AN110" s="228"/>
      <c r="AO110" s="228"/>
      <c r="AP110" s="228"/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/>
    </row>
    <row r="111" spans="2:59" x14ac:dyDescent="0.25">
      <c r="B111" s="226"/>
      <c r="C111" s="227"/>
      <c r="D111" s="227"/>
      <c r="E111" s="227"/>
      <c r="F111" s="227"/>
      <c r="G111" s="227"/>
      <c r="H111" s="227"/>
      <c r="I111" s="227"/>
      <c r="J111" s="227"/>
      <c r="K111" s="227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8"/>
      <c r="AI111" s="228"/>
      <c r="AJ111" s="228"/>
      <c r="AK111" s="228"/>
      <c r="AL111" s="228"/>
      <c r="AM111" s="228"/>
      <c r="AN111" s="228"/>
      <c r="AO111" s="228"/>
      <c r="AP111" s="228"/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/>
      <c r="BF111" s="228"/>
      <c r="BG111" s="228"/>
    </row>
    <row r="112" spans="2:59" x14ac:dyDescent="0.25">
      <c r="B112" s="226"/>
      <c r="C112" s="227"/>
      <c r="D112" s="227"/>
      <c r="E112" s="227"/>
      <c r="F112" s="227"/>
      <c r="G112" s="227"/>
      <c r="H112" s="227"/>
      <c r="I112" s="227"/>
      <c r="J112" s="227"/>
      <c r="K112" s="227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  <c r="AA112" s="228"/>
      <c r="AB112" s="228"/>
      <c r="AC112" s="228"/>
      <c r="AD112" s="228"/>
      <c r="AE112" s="228"/>
      <c r="AF112" s="228"/>
      <c r="AG112" s="228"/>
      <c r="AH112" s="228"/>
      <c r="AI112" s="228"/>
      <c r="AJ112" s="228"/>
      <c r="AK112" s="228"/>
      <c r="AL112" s="228"/>
      <c r="AM112" s="228"/>
      <c r="AN112" s="228"/>
      <c r="AO112" s="228"/>
      <c r="AP112" s="228"/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</row>
    <row r="113" spans="2:59" x14ac:dyDescent="0.25">
      <c r="B113" s="226"/>
      <c r="C113" s="227"/>
      <c r="D113" s="227"/>
      <c r="E113" s="227"/>
      <c r="F113" s="227"/>
      <c r="G113" s="227"/>
      <c r="H113" s="227"/>
      <c r="I113" s="227"/>
      <c r="J113" s="227"/>
      <c r="K113" s="227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  <c r="AA113" s="228"/>
      <c r="AB113" s="228"/>
      <c r="AC113" s="228"/>
      <c r="AD113" s="228"/>
      <c r="AE113" s="228"/>
      <c r="AF113" s="228"/>
      <c r="AG113" s="228"/>
      <c r="AH113" s="228"/>
      <c r="AI113" s="228"/>
      <c r="AJ113" s="228"/>
      <c r="AK113" s="228"/>
      <c r="AL113" s="228"/>
      <c r="AM113" s="228"/>
      <c r="AN113" s="228"/>
      <c r="AO113" s="228"/>
      <c r="AP113" s="228"/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</row>
    <row r="114" spans="2:59" x14ac:dyDescent="0.25">
      <c r="B114" s="226"/>
      <c r="C114" s="227"/>
      <c r="D114" s="227"/>
      <c r="E114" s="227"/>
      <c r="F114" s="227"/>
      <c r="G114" s="227"/>
      <c r="H114" s="227"/>
      <c r="I114" s="227"/>
      <c r="J114" s="227"/>
      <c r="K114" s="227"/>
      <c r="L114" s="228"/>
      <c r="M114" s="228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  <c r="AA114" s="228"/>
      <c r="AB114" s="228"/>
      <c r="AC114" s="228"/>
      <c r="AD114" s="228"/>
      <c r="AE114" s="228"/>
      <c r="AF114" s="228"/>
      <c r="AG114" s="228"/>
      <c r="AH114" s="228"/>
      <c r="AI114" s="228"/>
      <c r="AJ114" s="228"/>
      <c r="AK114" s="228"/>
      <c r="AL114" s="228"/>
      <c r="AM114" s="228"/>
      <c r="AN114" s="228"/>
      <c r="AO114" s="228"/>
      <c r="AP114" s="228"/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/>
      <c r="BG114" s="228"/>
    </row>
    <row r="115" spans="2:59" x14ac:dyDescent="0.25">
      <c r="B115" s="226"/>
      <c r="C115" s="227"/>
      <c r="D115" s="227"/>
      <c r="E115" s="227"/>
      <c r="F115" s="227"/>
      <c r="G115" s="227"/>
      <c r="H115" s="227"/>
      <c r="I115" s="227"/>
      <c r="J115" s="227"/>
      <c r="K115" s="227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28"/>
      <c r="Y115" s="228"/>
      <c r="Z115" s="228"/>
      <c r="AA115" s="228"/>
      <c r="AB115" s="228"/>
      <c r="AC115" s="228"/>
      <c r="AD115" s="228"/>
      <c r="AE115" s="228"/>
      <c r="AF115" s="228"/>
      <c r="AG115" s="228"/>
      <c r="AH115" s="228"/>
      <c r="AI115" s="228"/>
      <c r="AJ115" s="228"/>
      <c r="AK115" s="228"/>
      <c r="AL115" s="228"/>
      <c r="AM115" s="228"/>
      <c r="AN115" s="228"/>
      <c r="AO115" s="228"/>
      <c r="AP115" s="228"/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28"/>
      <c r="BG115" s="228"/>
    </row>
    <row r="116" spans="2:59" x14ac:dyDescent="0.25">
      <c r="B116" s="226"/>
      <c r="C116" s="227"/>
      <c r="D116" s="227"/>
      <c r="E116" s="227"/>
      <c r="F116" s="227"/>
      <c r="G116" s="227"/>
      <c r="H116" s="227"/>
      <c r="I116" s="227"/>
      <c r="J116" s="227"/>
      <c r="K116" s="227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28"/>
      <c r="Y116" s="228"/>
      <c r="Z116" s="228"/>
      <c r="AA116" s="228"/>
      <c r="AB116" s="228"/>
      <c r="AC116" s="228"/>
      <c r="AD116" s="228"/>
      <c r="AE116" s="228"/>
      <c r="AF116" s="228"/>
      <c r="AG116" s="228"/>
      <c r="AH116" s="228"/>
      <c r="AI116" s="228"/>
      <c r="AJ116" s="228"/>
      <c r="AK116" s="228"/>
      <c r="AL116" s="228"/>
      <c r="AM116" s="228"/>
      <c r="AN116" s="228"/>
      <c r="AO116" s="228"/>
      <c r="AP116" s="228"/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</row>
    <row r="117" spans="2:59" x14ac:dyDescent="0.25">
      <c r="B117" s="226"/>
      <c r="C117" s="227"/>
      <c r="D117" s="227"/>
      <c r="E117" s="227"/>
      <c r="F117" s="227"/>
      <c r="G117" s="227"/>
      <c r="H117" s="227"/>
      <c r="I117" s="227"/>
      <c r="J117" s="227"/>
      <c r="K117" s="227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8"/>
      <c r="Y117" s="228"/>
      <c r="Z117" s="228"/>
      <c r="AA117" s="228"/>
      <c r="AB117" s="228"/>
      <c r="AC117" s="228"/>
      <c r="AD117" s="228"/>
      <c r="AE117" s="228"/>
      <c r="AF117" s="228"/>
      <c r="AG117" s="228"/>
      <c r="AH117" s="228"/>
      <c r="AI117" s="228"/>
      <c r="AJ117" s="228"/>
      <c r="AK117" s="228"/>
      <c r="AL117" s="228"/>
      <c r="AM117" s="228"/>
      <c r="AN117" s="228"/>
      <c r="AO117" s="228"/>
      <c r="AP117" s="228"/>
      <c r="AQ117" s="228"/>
      <c r="AR117" s="228"/>
      <c r="AS117" s="228"/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</row>
    <row r="118" spans="2:59" x14ac:dyDescent="0.25">
      <c r="B118" s="226"/>
      <c r="C118" s="227"/>
      <c r="D118" s="227"/>
      <c r="E118" s="227"/>
      <c r="F118" s="227"/>
      <c r="G118" s="227"/>
      <c r="H118" s="227"/>
      <c r="I118" s="227"/>
      <c r="J118" s="227"/>
      <c r="K118" s="227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  <c r="AA118" s="228"/>
      <c r="AB118" s="228"/>
      <c r="AC118" s="228"/>
      <c r="AD118" s="228"/>
      <c r="AE118" s="228"/>
      <c r="AF118" s="228"/>
      <c r="AG118" s="228"/>
      <c r="AH118" s="228"/>
      <c r="AI118" s="228"/>
      <c r="AJ118" s="228"/>
      <c r="AK118" s="228"/>
      <c r="AL118" s="228"/>
      <c r="AM118" s="228"/>
      <c r="AN118" s="228"/>
      <c r="AO118" s="228"/>
      <c r="AP118" s="228"/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</row>
    <row r="119" spans="2:59" x14ac:dyDescent="0.25">
      <c r="B119" s="226"/>
      <c r="C119" s="227"/>
      <c r="D119" s="227"/>
      <c r="E119" s="227"/>
      <c r="F119" s="227"/>
      <c r="G119" s="227"/>
      <c r="H119" s="227"/>
      <c r="I119" s="227"/>
      <c r="J119" s="227"/>
      <c r="K119" s="227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</row>
    <row r="120" spans="2:59" x14ac:dyDescent="0.25">
      <c r="B120" s="226"/>
      <c r="C120" s="227"/>
      <c r="D120" s="227"/>
      <c r="E120" s="227"/>
      <c r="F120" s="227"/>
      <c r="G120" s="227"/>
      <c r="H120" s="227"/>
      <c r="I120" s="227"/>
      <c r="J120" s="227"/>
      <c r="K120" s="227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228"/>
      <c r="AP120" s="228"/>
      <c r="AQ120" s="228"/>
      <c r="AR120" s="228"/>
      <c r="AS120" s="228"/>
      <c r="AT120" s="228"/>
      <c r="AU120" s="228"/>
      <c r="AV120" s="228"/>
      <c r="AW120" s="228"/>
      <c r="AX120" s="228"/>
      <c r="AY120" s="228"/>
      <c r="AZ120" s="228"/>
      <c r="BA120" s="228"/>
      <c r="BB120" s="228"/>
      <c r="BC120" s="228"/>
      <c r="BD120" s="228"/>
      <c r="BE120" s="228"/>
      <c r="BF120" s="228"/>
      <c r="BG120" s="228"/>
    </row>
    <row r="121" spans="2:59" x14ac:dyDescent="0.25">
      <c r="B121" s="226"/>
      <c r="C121" s="227"/>
      <c r="D121" s="227"/>
      <c r="E121" s="227"/>
      <c r="F121" s="227"/>
      <c r="G121" s="227"/>
      <c r="H121" s="227"/>
      <c r="I121" s="227"/>
      <c r="J121" s="227"/>
      <c r="K121" s="227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28"/>
      <c r="BB121" s="228"/>
      <c r="BC121" s="228"/>
      <c r="BD121" s="228"/>
      <c r="BE121" s="228"/>
      <c r="BF121" s="228"/>
      <c r="BG121" s="228"/>
    </row>
    <row r="122" spans="2:59" x14ac:dyDescent="0.25">
      <c r="B122" s="226"/>
      <c r="C122" s="227"/>
      <c r="D122" s="227"/>
      <c r="E122" s="227"/>
      <c r="F122" s="227"/>
      <c r="G122" s="227"/>
      <c r="H122" s="227"/>
      <c r="I122" s="227"/>
      <c r="J122" s="227"/>
      <c r="K122" s="227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28"/>
      <c r="BB122" s="228"/>
      <c r="BC122" s="228"/>
      <c r="BD122" s="228"/>
      <c r="BE122" s="228"/>
      <c r="BF122" s="228"/>
      <c r="BG122" s="228"/>
    </row>
    <row r="123" spans="2:59" x14ac:dyDescent="0.25">
      <c r="B123" s="226"/>
      <c r="C123" s="227"/>
      <c r="D123" s="227"/>
      <c r="E123" s="227"/>
      <c r="F123" s="227"/>
      <c r="G123" s="227"/>
      <c r="H123" s="227"/>
      <c r="I123" s="227"/>
      <c r="J123" s="227"/>
      <c r="K123" s="227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28"/>
      <c r="BB123" s="228"/>
      <c r="BC123" s="228"/>
      <c r="BD123" s="228"/>
      <c r="BE123" s="228"/>
      <c r="BF123" s="228"/>
      <c r="BG123" s="228"/>
    </row>
    <row r="124" spans="2:59" x14ac:dyDescent="0.25">
      <c r="B124" s="226"/>
      <c r="C124" s="227"/>
      <c r="D124" s="227"/>
      <c r="E124" s="227"/>
      <c r="F124" s="227"/>
      <c r="G124" s="227"/>
      <c r="H124" s="227"/>
      <c r="I124" s="227"/>
      <c r="J124" s="227"/>
      <c r="K124" s="227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28"/>
      <c r="BB124" s="228"/>
      <c r="BC124" s="228"/>
      <c r="BD124" s="228"/>
      <c r="BE124" s="228"/>
      <c r="BF124" s="228"/>
      <c r="BG124" s="228"/>
    </row>
    <row r="125" spans="2:59" x14ac:dyDescent="0.25">
      <c r="B125" s="226"/>
      <c r="C125" s="227"/>
      <c r="D125" s="227"/>
      <c r="E125" s="227"/>
      <c r="F125" s="227"/>
      <c r="G125" s="227"/>
      <c r="H125" s="227"/>
      <c r="I125" s="227"/>
      <c r="J125" s="227"/>
      <c r="K125" s="227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28"/>
      <c r="AP125" s="228"/>
      <c r="AQ125" s="228"/>
      <c r="AR125" s="228"/>
      <c r="AS125" s="228"/>
      <c r="AT125" s="228"/>
      <c r="AU125" s="228"/>
      <c r="AV125" s="228"/>
      <c r="AW125" s="228"/>
      <c r="AX125" s="228"/>
      <c r="AY125" s="228"/>
      <c r="AZ125" s="228"/>
      <c r="BA125" s="228"/>
      <c r="BB125" s="228"/>
      <c r="BC125" s="228"/>
      <c r="BD125" s="228"/>
      <c r="BE125" s="228"/>
      <c r="BF125" s="228"/>
      <c r="BG125" s="228"/>
    </row>
    <row r="126" spans="2:59" x14ac:dyDescent="0.25">
      <c r="B126" s="226"/>
      <c r="C126" s="227"/>
      <c r="D126" s="227"/>
      <c r="E126" s="227"/>
      <c r="F126" s="227"/>
      <c r="G126" s="227"/>
      <c r="H126" s="227"/>
      <c r="I126" s="227"/>
      <c r="J126" s="227"/>
      <c r="K126" s="227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28"/>
      <c r="AP126" s="228"/>
      <c r="AQ126" s="228"/>
      <c r="AR126" s="228"/>
      <c r="AS126" s="228"/>
      <c r="AT126" s="228"/>
      <c r="AU126" s="228"/>
      <c r="AV126" s="228"/>
      <c r="AW126" s="228"/>
      <c r="AX126" s="228"/>
      <c r="AY126" s="228"/>
      <c r="AZ126" s="228"/>
      <c r="BA126" s="228"/>
      <c r="BB126" s="228"/>
      <c r="BC126" s="228"/>
      <c r="BD126" s="228"/>
      <c r="BE126" s="228"/>
      <c r="BF126" s="228"/>
      <c r="BG126" s="228"/>
    </row>
    <row r="127" spans="2:59" x14ac:dyDescent="0.25">
      <c r="B127" s="226"/>
      <c r="C127" s="227"/>
      <c r="D127" s="227"/>
      <c r="E127" s="227"/>
      <c r="F127" s="227"/>
      <c r="G127" s="227"/>
      <c r="H127" s="227"/>
      <c r="I127" s="227"/>
      <c r="J127" s="227"/>
      <c r="K127" s="227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28"/>
      <c r="BB127" s="228"/>
      <c r="BC127" s="228"/>
      <c r="BD127" s="228"/>
      <c r="BE127" s="228"/>
      <c r="BF127" s="228"/>
      <c r="BG127" s="228"/>
    </row>
    <row r="128" spans="2:59" x14ac:dyDescent="0.25">
      <c r="B128" s="226"/>
      <c r="C128" s="227"/>
      <c r="D128" s="227"/>
      <c r="E128" s="227"/>
      <c r="F128" s="227"/>
      <c r="G128" s="227"/>
      <c r="H128" s="227"/>
      <c r="I128" s="227"/>
      <c r="J128" s="227"/>
      <c r="K128" s="227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28"/>
      <c r="AP128" s="228"/>
      <c r="AQ128" s="228"/>
      <c r="AR128" s="228"/>
      <c r="AS128" s="228"/>
      <c r="AT128" s="228"/>
      <c r="AU128" s="228"/>
      <c r="AV128" s="228"/>
      <c r="AW128" s="228"/>
      <c r="AX128" s="228"/>
      <c r="AY128" s="228"/>
      <c r="AZ128" s="228"/>
      <c r="BA128" s="228"/>
      <c r="BB128" s="228"/>
      <c r="BC128" s="228"/>
      <c r="BD128" s="228"/>
      <c r="BE128" s="228"/>
      <c r="BF128" s="228"/>
      <c r="BG128" s="228"/>
    </row>
    <row r="129" spans="2:59" x14ac:dyDescent="0.25">
      <c r="B129" s="226"/>
      <c r="C129" s="227"/>
      <c r="D129" s="227"/>
      <c r="E129" s="227"/>
      <c r="F129" s="227"/>
      <c r="G129" s="227"/>
      <c r="H129" s="227"/>
      <c r="I129" s="227"/>
      <c r="J129" s="227"/>
      <c r="K129" s="227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28"/>
      <c r="AP129" s="228"/>
      <c r="AQ129" s="228"/>
      <c r="AR129" s="228"/>
      <c r="AS129" s="228"/>
      <c r="AT129" s="228"/>
      <c r="AU129" s="228"/>
      <c r="AV129" s="228"/>
      <c r="AW129" s="228"/>
      <c r="AX129" s="228"/>
      <c r="AY129" s="228"/>
      <c r="AZ129" s="228"/>
      <c r="BA129" s="228"/>
      <c r="BB129" s="228"/>
      <c r="BC129" s="228"/>
      <c r="BD129" s="228"/>
      <c r="BE129" s="228"/>
      <c r="BF129" s="228"/>
      <c r="BG129" s="228"/>
    </row>
    <row r="130" spans="2:59" x14ac:dyDescent="0.25">
      <c r="B130" s="226"/>
      <c r="C130" s="227"/>
      <c r="D130" s="227"/>
      <c r="E130" s="227"/>
      <c r="F130" s="227"/>
      <c r="G130" s="227"/>
      <c r="H130" s="227"/>
      <c r="I130" s="227"/>
      <c r="J130" s="227"/>
      <c r="K130" s="227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28"/>
      <c r="AP130" s="228"/>
      <c r="AQ130" s="228"/>
      <c r="AR130" s="228"/>
      <c r="AS130" s="228"/>
      <c r="AT130" s="228"/>
      <c r="AU130" s="228"/>
      <c r="AV130" s="228"/>
      <c r="AW130" s="228"/>
      <c r="AX130" s="228"/>
      <c r="AY130" s="228"/>
      <c r="AZ130" s="228"/>
      <c r="BA130" s="228"/>
      <c r="BB130" s="228"/>
      <c r="BC130" s="228"/>
      <c r="BD130" s="228"/>
      <c r="BE130" s="228"/>
      <c r="BF130" s="228"/>
      <c r="BG130" s="228"/>
    </row>
    <row r="131" spans="2:59" x14ac:dyDescent="0.25">
      <c r="B131" s="226"/>
      <c r="C131" s="227"/>
      <c r="D131" s="227"/>
      <c r="E131" s="227"/>
      <c r="F131" s="227"/>
      <c r="G131" s="227"/>
      <c r="H131" s="227"/>
      <c r="I131" s="227"/>
      <c r="J131" s="227"/>
      <c r="K131" s="227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28"/>
      <c r="AP131" s="228"/>
      <c r="AQ131" s="228"/>
      <c r="AR131" s="228"/>
      <c r="AS131" s="228"/>
      <c r="AT131" s="228"/>
      <c r="AU131" s="228"/>
      <c r="AV131" s="228"/>
      <c r="AW131" s="228"/>
      <c r="AX131" s="228"/>
      <c r="AY131" s="228"/>
      <c r="AZ131" s="228"/>
      <c r="BA131" s="228"/>
      <c r="BB131" s="228"/>
      <c r="BC131" s="228"/>
      <c r="BD131" s="228"/>
      <c r="BE131" s="228"/>
      <c r="BF131" s="228"/>
      <c r="BG131" s="228"/>
    </row>
    <row r="132" spans="2:59" x14ac:dyDescent="0.25">
      <c r="B132" s="226"/>
      <c r="C132" s="227"/>
      <c r="D132" s="227"/>
      <c r="E132" s="227"/>
      <c r="F132" s="227"/>
      <c r="G132" s="227"/>
      <c r="H132" s="227"/>
      <c r="I132" s="227"/>
      <c r="J132" s="227"/>
      <c r="K132" s="227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28"/>
      <c r="AP132" s="228"/>
      <c r="AQ132" s="228"/>
      <c r="AR132" s="228"/>
      <c r="AS132" s="228"/>
      <c r="AT132" s="228"/>
      <c r="AU132" s="228"/>
      <c r="AV132" s="228"/>
      <c r="AW132" s="228"/>
      <c r="AX132" s="228"/>
      <c r="AY132" s="228"/>
      <c r="AZ132" s="228"/>
      <c r="BA132" s="228"/>
      <c r="BB132" s="228"/>
      <c r="BC132" s="228"/>
      <c r="BD132" s="228"/>
      <c r="BE132" s="228"/>
      <c r="BF132" s="228"/>
      <c r="BG132" s="228"/>
    </row>
    <row r="133" spans="2:59" x14ac:dyDescent="0.25">
      <c r="B133" s="226"/>
      <c r="C133" s="227"/>
      <c r="D133" s="227"/>
      <c r="E133" s="227"/>
      <c r="F133" s="227"/>
      <c r="G133" s="227"/>
      <c r="H133" s="227"/>
      <c r="I133" s="227"/>
      <c r="J133" s="227"/>
      <c r="K133" s="227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228"/>
      <c r="AR133" s="228"/>
      <c r="AS133" s="228"/>
      <c r="AT133" s="228"/>
      <c r="AU133" s="228"/>
      <c r="AV133" s="228"/>
      <c r="AW133" s="228"/>
      <c r="AX133" s="228"/>
      <c r="AY133" s="228"/>
      <c r="AZ133" s="228"/>
      <c r="BA133" s="228"/>
      <c r="BB133" s="228"/>
      <c r="BC133" s="228"/>
      <c r="BD133" s="228"/>
      <c r="BE133" s="228"/>
      <c r="BF133" s="228"/>
      <c r="BG133" s="228"/>
    </row>
    <row r="134" spans="2:59" x14ac:dyDescent="0.25">
      <c r="B134" s="226"/>
      <c r="C134" s="227"/>
      <c r="D134" s="227"/>
      <c r="E134" s="227"/>
      <c r="F134" s="227"/>
      <c r="G134" s="227"/>
      <c r="H134" s="227"/>
      <c r="I134" s="227"/>
      <c r="J134" s="227"/>
      <c r="K134" s="227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228"/>
      <c r="AR134" s="228"/>
      <c r="AS134" s="228"/>
      <c r="AT134" s="228"/>
      <c r="AU134" s="228"/>
      <c r="AV134" s="228"/>
      <c r="AW134" s="228"/>
      <c r="AX134" s="228"/>
      <c r="AY134" s="228"/>
      <c r="AZ134" s="228"/>
      <c r="BA134" s="228"/>
      <c r="BB134" s="228"/>
      <c r="BC134" s="228"/>
      <c r="BD134" s="228"/>
      <c r="BE134" s="228"/>
      <c r="BF134" s="228"/>
      <c r="BG134" s="228"/>
    </row>
    <row r="135" spans="2:59" x14ac:dyDescent="0.25">
      <c r="B135" s="226"/>
      <c r="C135" s="227"/>
      <c r="D135" s="227"/>
      <c r="E135" s="227"/>
      <c r="F135" s="227"/>
      <c r="G135" s="227"/>
      <c r="H135" s="227"/>
      <c r="I135" s="227"/>
      <c r="J135" s="227"/>
      <c r="K135" s="227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/>
      <c r="AJ135" s="228"/>
      <c r="AK135" s="228"/>
      <c r="AL135" s="228"/>
      <c r="AM135" s="228"/>
      <c r="AN135" s="228"/>
      <c r="AO135" s="228"/>
      <c r="AP135" s="228"/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8"/>
      <c r="BA135" s="228"/>
      <c r="BB135" s="228"/>
      <c r="BC135" s="228"/>
      <c r="BD135" s="228"/>
      <c r="BE135" s="228"/>
      <c r="BF135" s="228"/>
      <c r="BG135" s="228"/>
    </row>
    <row r="136" spans="2:59" x14ac:dyDescent="0.25">
      <c r="B136" s="226"/>
      <c r="C136" s="227"/>
      <c r="D136" s="227"/>
      <c r="E136" s="227"/>
      <c r="F136" s="227"/>
      <c r="G136" s="227"/>
      <c r="H136" s="227"/>
      <c r="I136" s="227"/>
      <c r="J136" s="227"/>
      <c r="K136" s="227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228"/>
      <c r="AR136" s="228"/>
      <c r="AS136" s="228"/>
      <c r="AT136" s="228"/>
      <c r="AU136" s="228"/>
      <c r="AV136" s="228"/>
      <c r="AW136" s="228"/>
      <c r="AX136" s="228"/>
      <c r="AY136" s="228"/>
      <c r="AZ136" s="228"/>
      <c r="BA136" s="228"/>
      <c r="BB136" s="228"/>
      <c r="BC136" s="228"/>
      <c r="BD136" s="228"/>
      <c r="BE136" s="228"/>
      <c r="BF136" s="228"/>
      <c r="BG136" s="228"/>
    </row>
    <row r="137" spans="2:59" x14ac:dyDescent="0.25">
      <c r="B137" s="226"/>
      <c r="C137" s="227"/>
      <c r="D137" s="227"/>
      <c r="E137" s="227"/>
      <c r="F137" s="227"/>
      <c r="G137" s="227"/>
      <c r="H137" s="227"/>
      <c r="I137" s="227"/>
      <c r="J137" s="227"/>
      <c r="K137" s="227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28"/>
      <c r="BB137" s="228"/>
      <c r="BC137" s="228"/>
      <c r="BD137" s="228"/>
      <c r="BE137" s="228"/>
      <c r="BF137" s="228"/>
      <c r="BG137" s="228"/>
    </row>
    <row r="138" spans="2:59" x14ac:dyDescent="0.25">
      <c r="B138" s="226"/>
      <c r="C138" s="227"/>
      <c r="D138" s="227"/>
      <c r="E138" s="227"/>
      <c r="F138" s="227"/>
      <c r="G138" s="227"/>
      <c r="H138" s="227"/>
      <c r="I138" s="227"/>
      <c r="J138" s="227"/>
      <c r="K138" s="227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8"/>
      <c r="BF138" s="228"/>
      <c r="BG138" s="228"/>
    </row>
    <row r="139" spans="2:59" x14ac:dyDescent="0.25">
      <c r="B139" s="226"/>
      <c r="C139" s="227"/>
      <c r="D139" s="227"/>
      <c r="E139" s="227"/>
      <c r="F139" s="227"/>
      <c r="G139" s="227"/>
      <c r="H139" s="227"/>
      <c r="I139" s="227"/>
      <c r="J139" s="227"/>
      <c r="K139" s="227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  <c r="AA139" s="228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28"/>
      <c r="BB139" s="228"/>
      <c r="BC139" s="228"/>
      <c r="BD139" s="228"/>
      <c r="BE139" s="228"/>
      <c r="BF139" s="228"/>
      <c r="BG139" s="228"/>
    </row>
    <row r="140" spans="2:59" x14ac:dyDescent="0.25">
      <c r="B140" s="226"/>
      <c r="C140" s="227"/>
      <c r="D140" s="227"/>
      <c r="E140" s="227"/>
      <c r="F140" s="227"/>
      <c r="G140" s="227"/>
      <c r="H140" s="227"/>
      <c r="I140" s="227"/>
      <c r="J140" s="227"/>
      <c r="K140" s="227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  <c r="AA140" s="228"/>
      <c r="AB140" s="228"/>
      <c r="AC140" s="228"/>
      <c r="AD140" s="228"/>
      <c r="AE140" s="228"/>
      <c r="AF140" s="228"/>
      <c r="AG140" s="228"/>
      <c r="AH140" s="228"/>
      <c r="AI140" s="228"/>
      <c r="AJ140" s="228"/>
      <c r="AK140" s="228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8"/>
      <c r="BF140" s="228"/>
      <c r="BG140" s="228"/>
    </row>
    <row r="141" spans="2:59" x14ac:dyDescent="0.25">
      <c r="B141" s="226"/>
      <c r="C141" s="227"/>
      <c r="D141" s="227"/>
      <c r="E141" s="227"/>
      <c r="F141" s="227"/>
      <c r="G141" s="227"/>
      <c r="H141" s="227"/>
      <c r="I141" s="227"/>
      <c r="J141" s="227"/>
      <c r="K141" s="227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  <c r="AA141" s="228"/>
      <c r="AB141" s="228"/>
      <c r="AC141" s="228"/>
      <c r="AD141" s="228"/>
      <c r="AE141" s="228"/>
      <c r="AF141" s="228"/>
      <c r="AG141" s="228"/>
      <c r="AH141" s="228"/>
      <c r="AI141" s="228"/>
      <c r="AJ141" s="228"/>
      <c r="AK141" s="228"/>
      <c r="AL141" s="228"/>
      <c r="AM141" s="228"/>
      <c r="AN141" s="228"/>
      <c r="AO141" s="228"/>
      <c r="AP141" s="228"/>
      <c r="AQ141" s="228"/>
      <c r="AR141" s="228"/>
      <c r="AS141" s="228"/>
      <c r="AT141" s="228"/>
      <c r="AU141" s="228"/>
      <c r="AV141" s="228"/>
      <c r="AW141" s="228"/>
      <c r="AX141" s="228"/>
      <c r="AY141" s="228"/>
      <c r="AZ141" s="228"/>
      <c r="BA141" s="228"/>
      <c r="BB141" s="228"/>
      <c r="BC141" s="228"/>
      <c r="BD141" s="228"/>
      <c r="BE141" s="228"/>
      <c r="BF141" s="228"/>
      <c r="BG141" s="228"/>
    </row>
    <row r="142" spans="2:59" x14ac:dyDescent="0.25">
      <c r="B142" s="226"/>
      <c r="C142" s="227"/>
      <c r="D142" s="227"/>
      <c r="E142" s="227"/>
      <c r="F142" s="227"/>
      <c r="G142" s="227"/>
      <c r="H142" s="227"/>
      <c r="I142" s="227"/>
      <c r="J142" s="227"/>
      <c r="K142" s="227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28"/>
      <c r="Y142" s="228"/>
      <c r="Z142" s="228"/>
      <c r="AA142" s="228"/>
      <c r="AB142" s="228"/>
      <c r="AC142" s="228"/>
      <c r="AD142" s="228"/>
      <c r="AE142" s="228"/>
      <c r="AF142" s="228"/>
      <c r="AG142" s="228"/>
      <c r="AH142" s="228"/>
      <c r="AI142" s="228"/>
      <c r="AJ142" s="228"/>
      <c r="AK142" s="228"/>
      <c r="AL142" s="228"/>
      <c r="AM142" s="228"/>
      <c r="AN142" s="228"/>
      <c r="AO142" s="228"/>
      <c r="AP142" s="228"/>
      <c r="AQ142" s="228"/>
      <c r="AR142" s="228"/>
      <c r="AS142" s="228"/>
      <c r="AT142" s="228"/>
      <c r="AU142" s="228"/>
      <c r="AV142" s="228"/>
      <c r="AW142" s="228"/>
      <c r="AX142" s="228"/>
      <c r="AY142" s="228"/>
      <c r="AZ142" s="228"/>
      <c r="BA142" s="228"/>
      <c r="BB142" s="228"/>
      <c r="BC142" s="228"/>
      <c r="BD142" s="228"/>
      <c r="BE142" s="228"/>
      <c r="BF142" s="228"/>
      <c r="BG142" s="228"/>
    </row>
    <row r="143" spans="2:59" x14ac:dyDescent="0.25">
      <c r="B143" s="226"/>
      <c r="C143" s="227"/>
      <c r="D143" s="227"/>
      <c r="E143" s="227"/>
      <c r="F143" s="227"/>
      <c r="G143" s="227"/>
      <c r="H143" s="227"/>
      <c r="I143" s="227"/>
      <c r="J143" s="227"/>
      <c r="K143" s="227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8"/>
      <c r="AI143" s="228"/>
      <c r="AJ143" s="228"/>
      <c r="AK143" s="228"/>
      <c r="AL143" s="228"/>
      <c r="AM143" s="228"/>
      <c r="AN143" s="228"/>
      <c r="AO143" s="228"/>
      <c r="AP143" s="228"/>
      <c r="AQ143" s="228"/>
      <c r="AR143" s="228"/>
      <c r="AS143" s="228"/>
      <c r="AT143" s="228"/>
      <c r="AU143" s="228"/>
      <c r="AV143" s="228"/>
      <c r="AW143" s="228"/>
      <c r="AX143" s="228"/>
      <c r="AY143" s="228"/>
      <c r="AZ143" s="228"/>
      <c r="BA143" s="228"/>
      <c r="BB143" s="228"/>
      <c r="BC143" s="228"/>
      <c r="BD143" s="228"/>
      <c r="BE143" s="228"/>
      <c r="BF143" s="228"/>
      <c r="BG143" s="228"/>
    </row>
    <row r="144" spans="2:59" x14ac:dyDescent="0.25">
      <c r="B144" s="226"/>
      <c r="C144" s="227"/>
      <c r="D144" s="227"/>
      <c r="E144" s="227"/>
      <c r="F144" s="227"/>
      <c r="G144" s="227"/>
      <c r="H144" s="227"/>
      <c r="I144" s="227"/>
      <c r="J144" s="227"/>
      <c r="K144" s="227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8"/>
      <c r="AB144" s="228"/>
      <c r="AC144" s="228"/>
      <c r="AD144" s="228"/>
      <c r="AE144" s="228"/>
      <c r="AF144" s="228"/>
      <c r="AG144" s="228"/>
      <c r="AH144" s="228"/>
      <c r="AI144" s="228"/>
      <c r="AJ144" s="228"/>
      <c r="AK144" s="228"/>
      <c r="AL144" s="228"/>
      <c r="AM144" s="228"/>
      <c r="AN144" s="228"/>
      <c r="AO144" s="228"/>
      <c r="AP144" s="228"/>
      <c r="AQ144" s="228"/>
      <c r="AR144" s="228"/>
      <c r="AS144" s="228"/>
      <c r="AT144" s="228"/>
      <c r="AU144" s="228"/>
      <c r="AV144" s="228"/>
      <c r="AW144" s="228"/>
      <c r="AX144" s="228"/>
      <c r="AY144" s="228"/>
      <c r="AZ144" s="228"/>
      <c r="BA144" s="228"/>
      <c r="BB144" s="228"/>
      <c r="BC144" s="228"/>
      <c r="BD144" s="228"/>
      <c r="BE144" s="228"/>
      <c r="BF144" s="228"/>
      <c r="BG144" s="228"/>
    </row>
    <row r="145" spans="2:59" x14ac:dyDescent="0.25">
      <c r="B145" s="226"/>
      <c r="C145" s="227"/>
      <c r="D145" s="227"/>
      <c r="E145" s="227"/>
      <c r="F145" s="227"/>
      <c r="G145" s="227"/>
      <c r="H145" s="227"/>
      <c r="I145" s="227"/>
      <c r="J145" s="227"/>
      <c r="K145" s="227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8"/>
      <c r="Y145" s="228"/>
      <c r="Z145" s="228"/>
      <c r="AA145" s="228"/>
      <c r="AB145" s="228"/>
      <c r="AC145" s="228"/>
      <c r="AD145" s="228"/>
      <c r="AE145" s="228"/>
      <c r="AF145" s="228"/>
      <c r="AG145" s="228"/>
      <c r="AH145" s="228"/>
      <c r="AI145" s="228"/>
      <c r="AJ145" s="228"/>
      <c r="AK145" s="228"/>
      <c r="AL145" s="228"/>
      <c r="AM145" s="228"/>
      <c r="AN145" s="228"/>
      <c r="AO145" s="228"/>
      <c r="AP145" s="228"/>
      <c r="AQ145" s="228"/>
      <c r="AR145" s="228"/>
      <c r="AS145" s="228"/>
      <c r="AT145" s="228"/>
      <c r="AU145" s="228"/>
      <c r="AV145" s="228"/>
      <c r="AW145" s="228"/>
      <c r="AX145" s="228"/>
      <c r="AY145" s="228"/>
      <c r="AZ145" s="228"/>
      <c r="BA145" s="228"/>
      <c r="BB145" s="228"/>
      <c r="BC145" s="228"/>
      <c r="BD145" s="228"/>
      <c r="BE145" s="228"/>
      <c r="BF145" s="228"/>
      <c r="BG145" s="228"/>
    </row>
    <row r="146" spans="2:59" x14ac:dyDescent="0.25">
      <c r="B146" s="226"/>
      <c r="C146" s="227"/>
      <c r="D146" s="227"/>
      <c r="E146" s="227"/>
      <c r="F146" s="227"/>
      <c r="G146" s="227"/>
      <c r="H146" s="227"/>
      <c r="I146" s="227"/>
      <c r="J146" s="227"/>
      <c r="K146" s="227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  <c r="AA146" s="228"/>
      <c r="AB146" s="228"/>
      <c r="AC146" s="228"/>
      <c r="AD146" s="228"/>
      <c r="AE146" s="228"/>
      <c r="AF146" s="228"/>
      <c r="AG146" s="228"/>
      <c r="AH146" s="228"/>
      <c r="AI146" s="228"/>
      <c r="AJ146" s="228"/>
      <c r="AK146" s="228"/>
      <c r="AL146" s="228"/>
      <c r="AM146" s="228"/>
      <c r="AN146" s="228"/>
      <c r="AO146" s="228"/>
      <c r="AP146" s="228"/>
      <c r="AQ146" s="228"/>
      <c r="AR146" s="228"/>
      <c r="AS146" s="228"/>
      <c r="AT146" s="228"/>
      <c r="AU146" s="228"/>
      <c r="AV146" s="228"/>
      <c r="AW146" s="228"/>
      <c r="AX146" s="228"/>
      <c r="AY146" s="228"/>
      <c r="AZ146" s="228"/>
      <c r="BA146" s="228"/>
      <c r="BB146" s="228"/>
      <c r="BC146" s="228"/>
      <c r="BD146" s="228"/>
      <c r="BE146" s="228"/>
      <c r="BF146" s="228"/>
      <c r="BG146" s="228"/>
    </row>
    <row r="147" spans="2:59" x14ac:dyDescent="0.25">
      <c r="B147" s="226"/>
      <c r="C147" s="227"/>
      <c r="D147" s="227"/>
      <c r="E147" s="227"/>
      <c r="F147" s="227"/>
      <c r="G147" s="227"/>
      <c r="H147" s="227"/>
      <c r="I147" s="227"/>
      <c r="J147" s="227"/>
      <c r="K147" s="227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28"/>
      <c r="AA147" s="228"/>
      <c r="AB147" s="228"/>
      <c r="AC147" s="228"/>
      <c r="AD147" s="228"/>
      <c r="AE147" s="228"/>
      <c r="AF147" s="228"/>
      <c r="AG147" s="228"/>
      <c r="AH147" s="228"/>
      <c r="AI147" s="228"/>
      <c r="AJ147" s="228"/>
      <c r="AK147" s="228"/>
      <c r="AL147" s="228"/>
      <c r="AM147" s="228"/>
      <c r="AN147" s="228"/>
      <c r="AO147" s="228"/>
      <c r="AP147" s="228"/>
      <c r="AQ147" s="228"/>
      <c r="AR147" s="228"/>
      <c r="AS147" s="228"/>
      <c r="AT147" s="228"/>
      <c r="AU147" s="228"/>
      <c r="AV147" s="228"/>
      <c r="AW147" s="228"/>
      <c r="AX147" s="228"/>
      <c r="AY147" s="228"/>
      <c r="AZ147" s="228"/>
      <c r="BA147" s="228"/>
      <c r="BB147" s="228"/>
      <c r="BC147" s="228"/>
      <c r="BD147" s="228"/>
      <c r="BE147" s="228"/>
      <c r="BF147" s="228"/>
      <c r="BG147" s="228"/>
    </row>
    <row r="148" spans="2:59" x14ac:dyDescent="0.25">
      <c r="B148" s="226"/>
      <c r="C148" s="227"/>
      <c r="D148" s="227"/>
      <c r="E148" s="227"/>
      <c r="F148" s="227"/>
      <c r="G148" s="227"/>
      <c r="H148" s="227"/>
      <c r="I148" s="227"/>
      <c r="J148" s="227"/>
      <c r="K148" s="227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28"/>
      <c r="AA148" s="228"/>
      <c r="AB148" s="228"/>
      <c r="AC148" s="228"/>
      <c r="AD148" s="228"/>
      <c r="AE148" s="228"/>
      <c r="AF148" s="228"/>
      <c r="AG148" s="228"/>
      <c r="AH148" s="228"/>
      <c r="AI148" s="228"/>
      <c r="AJ148" s="228"/>
      <c r="AK148" s="228"/>
      <c r="AL148" s="228"/>
      <c r="AM148" s="228"/>
      <c r="AN148" s="228"/>
      <c r="AO148" s="228"/>
      <c r="AP148" s="228"/>
      <c r="AQ148" s="228"/>
      <c r="AR148" s="228"/>
      <c r="AS148" s="228"/>
      <c r="AT148" s="228"/>
      <c r="AU148" s="228"/>
      <c r="AV148" s="228"/>
      <c r="AW148" s="228"/>
      <c r="AX148" s="228"/>
      <c r="AY148" s="228"/>
      <c r="AZ148" s="228"/>
      <c r="BA148" s="228"/>
      <c r="BB148" s="228"/>
      <c r="BC148" s="228"/>
      <c r="BD148" s="228"/>
      <c r="BE148" s="228"/>
      <c r="BF148" s="228"/>
      <c r="BG148" s="228"/>
    </row>
    <row r="149" spans="2:59" x14ac:dyDescent="0.25">
      <c r="B149" s="226"/>
      <c r="C149" s="227"/>
      <c r="D149" s="227"/>
      <c r="E149" s="227"/>
      <c r="F149" s="227"/>
      <c r="G149" s="227"/>
      <c r="H149" s="227"/>
      <c r="I149" s="227"/>
      <c r="J149" s="227"/>
      <c r="K149" s="227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8"/>
      <c r="Y149" s="228"/>
      <c r="Z149" s="228"/>
      <c r="AA149" s="228"/>
      <c r="AB149" s="228"/>
      <c r="AC149" s="228"/>
      <c r="AD149" s="228"/>
      <c r="AE149" s="228"/>
      <c r="AF149" s="228"/>
      <c r="AG149" s="228"/>
      <c r="AH149" s="228"/>
      <c r="AI149" s="228"/>
      <c r="AJ149" s="228"/>
      <c r="AK149" s="228"/>
      <c r="AL149" s="228"/>
      <c r="AM149" s="228"/>
      <c r="AN149" s="228"/>
      <c r="AO149" s="228"/>
      <c r="AP149" s="228"/>
      <c r="AQ149" s="228"/>
      <c r="AR149" s="228"/>
      <c r="AS149" s="228"/>
      <c r="AT149" s="228"/>
      <c r="AU149" s="228"/>
      <c r="AV149" s="228"/>
      <c r="AW149" s="228"/>
      <c r="AX149" s="228"/>
      <c r="AY149" s="228"/>
      <c r="AZ149" s="228"/>
      <c r="BA149" s="228"/>
      <c r="BB149" s="228"/>
      <c r="BC149" s="228"/>
      <c r="BD149" s="228"/>
      <c r="BE149" s="228"/>
      <c r="BF149" s="228"/>
      <c r="BG149" s="228"/>
    </row>
    <row r="150" spans="2:59" x14ac:dyDescent="0.25">
      <c r="B150" s="226"/>
      <c r="C150" s="227"/>
      <c r="D150" s="227"/>
      <c r="E150" s="227"/>
      <c r="F150" s="227"/>
      <c r="G150" s="227"/>
      <c r="H150" s="227"/>
      <c r="I150" s="227"/>
      <c r="J150" s="227"/>
      <c r="K150" s="227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28"/>
      <c r="Y150" s="228"/>
      <c r="Z150" s="228"/>
      <c r="AA150" s="228"/>
      <c r="AB150" s="228"/>
      <c r="AC150" s="228"/>
      <c r="AD150" s="228"/>
      <c r="AE150" s="228"/>
      <c r="AF150" s="228"/>
      <c r="AG150" s="228"/>
      <c r="AH150" s="228"/>
      <c r="AI150" s="228"/>
      <c r="AJ150" s="228"/>
      <c r="AK150" s="228"/>
      <c r="AL150" s="228"/>
      <c r="AM150" s="228"/>
      <c r="AN150" s="228"/>
      <c r="AO150" s="228"/>
      <c r="AP150" s="228"/>
      <c r="AQ150" s="228"/>
      <c r="AR150" s="228"/>
      <c r="AS150" s="228"/>
      <c r="AT150" s="228"/>
      <c r="AU150" s="228"/>
      <c r="AV150" s="228"/>
      <c r="AW150" s="228"/>
      <c r="AX150" s="228"/>
      <c r="AY150" s="228"/>
      <c r="AZ150" s="228"/>
      <c r="BA150" s="228"/>
      <c r="BB150" s="228"/>
      <c r="BC150" s="228"/>
      <c r="BD150" s="228"/>
      <c r="BE150" s="228"/>
      <c r="BF150" s="228"/>
      <c r="BG150" s="228"/>
    </row>
    <row r="151" spans="2:59" x14ac:dyDescent="0.25">
      <c r="B151" s="226"/>
      <c r="C151" s="227"/>
      <c r="D151" s="227"/>
      <c r="E151" s="227"/>
      <c r="F151" s="227"/>
      <c r="G151" s="227"/>
      <c r="H151" s="227"/>
      <c r="I151" s="227"/>
      <c r="J151" s="227"/>
      <c r="K151" s="227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8"/>
      <c r="AI151" s="228"/>
      <c r="AJ151" s="228"/>
      <c r="AK151" s="228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28"/>
      <c r="BB151" s="228"/>
      <c r="BC151" s="228"/>
      <c r="BD151" s="228"/>
      <c r="BE151" s="228"/>
      <c r="BF151" s="228"/>
      <c r="BG151" s="228"/>
    </row>
    <row r="152" spans="2:59" x14ac:dyDescent="0.25">
      <c r="B152" s="226"/>
      <c r="C152" s="227"/>
      <c r="D152" s="227"/>
      <c r="E152" s="227"/>
      <c r="F152" s="227"/>
      <c r="G152" s="227"/>
      <c r="H152" s="227"/>
      <c r="I152" s="227"/>
      <c r="J152" s="227"/>
      <c r="K152" s="227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28"/>
      <c r="Y152" s="228"/>
      <c r="Z152" s="228"/>
      <c r="AA152" s="228"/>
      <c r="AB152" s="228"/>
      <c r="AC152" s="228"/>
      <c r="AD152" s="228"/>
      <c r="AE152" s="228"/>
      <c r="AF152" s="228"/>
      <c r="AG152" s="228"/>
      <c r="AH152" s="228"/>
      <c r="AI152" s="228"/>
      <c r="AJ152" s="228"/>
      <c r="AK152" s="228"/>
      <c r="AL152" s="228"/>
      <c r="AM152" s="228"/>
      <c r="AN152" s="228"/>
      <c r="AO152" s="228"/>
      <c r="AP152" s="228"/>
      <c r="AQ152" s="228"/>
      <c r="AR152" s="228"/>
      <c r="AS152" s="228"/>
      <c r="AT152" s="228"/>
      <c r="AU152" s="228"/>
      <c r="AV152" s="228"/>
      <c r="AW152" s="228"/>
      <c r="AX152" s="228"/>
      <c r="AY152" s="228"/>
      <c r="AZ152" s="228"/>
      <c r="BA152" s="228"/>
      <c r="BB152" s="228"/>
      <c r="BC152" s="228"/>
      <c r="BD152" s="228"/>
      <c r="BE152" s="228"/>
      <c r="BF152" s="228"/>
      <c r="BG152" s="228"/>
    </row>
    <row r="153" spans="2:59" x14ac:dyDescent="0.25">
      <c r="B153" s="226"/>
      <c r="C153" s="227"/>
      <c r="D153" s="227"/>
      <c r="E153" s="227"/>
      <c r="F153" s="227"/>
      <c r="G153" s="227"/>
      <c r="H153" s="227"/>
      <c r="I153" s="227"/>
      <c r="J153" s="227"/>
      <c r="K153" s="227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8"/>
      <c r="Y153" s="228"/>
      <c r="Z153" s="228"/>
      <c r="AA153" s="228"/>
      <c r="AB153" s="228"/>
      <c r="AC153" s="228"/>
      <c r="AD153" s="228"/>
      <c r="AE153" s="228"/>
      <c r="AF153" s="228"/>
      <c r="AG153" s="228"/>
      <c r="AH153" s="228"/>
      <c r="AI153" s="228"/>
      <c r="AJ153" s="228"/>
      <c r="AK153" s="228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28"/>
      <c r="BB153" s="228"/>
      <c r="BC153" s="228"/>
      <c r="BD153" s="228"/>
      <c r="BE153" s="228"/>
      <c r="BF153" s="228"/>
      <c r="BG153" s="228"/>
    </row>
    <row r="154" spans="2:59" x14ac:dyDescent="0.25">
      <c r="B154" s="226"/>
      <c r="C154" s="227"/>
      <c r="D154" s="227"/>
      <c r="E154" s="227"/>
      <c r="F154" s="227"/>
      <c r="G154" s="227"/>
      <c r="H154" s="227"/>
      <c r="I154" s="227"/>
      <c r="J154" s="227"/>
      <c r="K154" s="227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28"/>
      <c r="Y154" s="228"/>
      <c r="Z154" s="228"/>
      <c r="AA154" s="228"/>
      <c r="AB154" s="228"/>
      <c r="AC154" s="228"/>
      <c r="AD154" s="228"/>
      <c r="AE154" s="228"/>
      <c r="AF154" s="228"/>
      <c r="AG154" s="228"/>
      <c r="AH154" s="228"/>
      <c r="AI154" s="228"/>
      <c r="AJ154" s="228"/>
      <c r="AK154" s="228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28"/>
      <c r="BB154" s="228"/>
      <c r="BC154" s="228"/>
      <c r="BD154" s="228"/>
      <c r="BE154" s="228"/>
      <c r="BF154" s="228"/>
      <c r="BG154" s="228"/>
    </row>
    <row r="155" spans="2:59" x14ac:dyDescent="0.25">
      <c r="B155" s="226"/>
      <c r="C155" s="227"/>
      <c r="D155" s="227"/>
      <c r="E155" s="227"/>
      <c r="F155" s="227"/>
      <c r="G155" s="227"/>
      <c r="H155" s="227"/>
      <c r="I155" s="227"/>
      <c r="J155" s="227"/>
      <c r="K155" s="227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  <c r="AA155" s="228"/>
      <c r="AB155" s="228"/>
      <c r="AC155" s="228"/>
      <c r="AD155" s="228"/>
      <c r="AE155" s="228"/>
      <c r="AF155" s="228"/>
      <c r="AG155" s="228"/>
      <c r="AH155" s="228"/>
      <c r="AI155" s="228"/>
      <c r="AJ155" s="228"/>
      <c r="AK155" s="228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28"/>
      <c r="BB155" s="228"/>
      <c r="BC155" s="228"/>
      <c r="BD155" s="228"/>
      <c r="BE155" s="228"/>
      <c r="BF155" s="228"/>
      <c r="BG155" s="228"/>
    </row>
    <row r="156" spans="2:59" x14ac:dyDescent="0.25">
      <c r="B156" s="226"/>
      <c r="C156" s="227"/>
      <c r="D156" s="227"/>
      <c r="E156" s="227"/>
      <c r="F156" s="227"/>
      <c r="G156" s="227"/>
      <c r="H156" s="227"/>
      <c r="I156" s="227"/>
      <c r="J156" s="227"/>
      <c r="K156" s="227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  <c r="AA156" s="228"/>
      <c r="AB156" s="228"/>
      <c r="AC156" s="228"/>
      <c r="AD156" s="228"/>
      <c r="AE156" s="228"/>
      <c r="AF156" s="228"/>
      <c r="AG156" s="228"/>
      <c r="AH156" s="228"/>
      <c r="AI156" s="228"/>
      <c r="AJ156" s="228"/>
      <c r="AK156" s="228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28"/>
      <c r="BB156" s="228"/>
      <c r="BC156" s="228"/>
      <c r="BD156" s="228"/>
      <c r="BE156" s="228"/>
      <c r="BF156" s="228"/>
      <c r="BG156" s="228"/>
    </row>
    <row r="157" spans="2:59" x14ac:dyDescent="0.25">
      <c r="B157" s="226"/>
      <c r="C157" s="227"/>
      <c r="D157" s="227"/>
      <c r="E157" s="227"/>
      <c r="F157" s="227"/>
      <c r="G157" s="227"/>
      <c r="H157" s="227"/>
      <c r="I157" s="227"/>
      <c r="J157" s="227"/>
      <c r="K157" s="227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8"/>
      <c r="Y157" s="228"/>
      <c r="Z157" s="228"/>
      <c r="AA157" s="228"/>
      <c r="AB157" s="228"/>
      <c r="AC157" s="228"/>
      <c r="AD157" s="228"/>
      <c r="AE157" s="228"/>
      <c r="AF157" s="228"/>
      <c r="AG157" s="228"/>
      <c r="AH157" s="228"/>
      <c r="AI157" s="228"/>
      <c r="AJ157" s="228"/>
      <c r="AK157" s="228"/>
      <c r="AL157" s="228"/>
      <c r="AM157" s="228"/>
      <c r="AN157" s="228"/>
      <c r="AO157" s="228"/>
      <c r="AP157" s="228"/>
      <c r="AQ157" s="228"/>
      <c r="AR157" s="228"/>
      <c r="AS157" s="228"/>
      <c r="AT157" s="228"/>
      <c r="AU157" s="228"/>
      <c r="AV157" s="228"/>
      <c r="AW157" s="228"/>
      <c r="AX157" s="228"/>
      <c r="AY157" s="228"/>
      <c r="AZ157" s="228"/>
      <c r="BA157" s="228"/>
      <c r="BB157" s="228"/>
      <c r="BC157" s="228"/>
      <c r="BD157" s="228"/>
      <c r="BE157" s="228"/>
      <c r="BF157" s="228"/>
      <c r="BG157" s="228"/>
    </row>
    <row r="158" spans="2:59" x14ac:dyDescent="0.25">
      <c r="B158" s="226"/>
      <c r="C158" s="227"/>
      <c r="D158" s="227"/>
      <c r="E158" s="227"/>
      <c r="F158" s="227"/>
      <c r="G158" s="227"/>
      <c r="H158" s="227"/>
      <c r="I158" s="227"/>
      <c r="J158" s="227"/>
      <c r="K158" s="227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  <c r="AA158" s="228"/>
      <c r="AB158" s="228"/>
      <c r="AC158" s="228"/>
      <c r="AD158" s="228"/>
      <c r="AE158" s="228"/>
      <c r="AF158" s="228"/>
      <c r="AG158" s="228"/>
      <c r="AH158" s="228"/>
      <c r="AI158" s="228"/>
      <c r="AJ158" s="228"/>
      <c r="AK158" s="228"/>
      <c r="AL158" s="228"/>
      <c r="AM158" s="228"/>
      <c r="AN158" s="228"/>
      <c r="AO158" s="228"/>
      <c r="AP158" s="228"/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8"/>
      <c r="BA158" s="228"/>
      <c r="BB158" s="228"/>
      <c r="BC158" s="228"/>
      <c r="BD158" s="228"/>
      <c r="BE158" s="228"/>
      <c r="BF158" s="228"/>
      <c r="BG158" s="228"/>
    </row>
    <row r="159" spans="2:59" x14ac:dyDescent="0.25">
      <c r="B159" s="226"/>
      <c r="C159" s="227"/>
      <c r="D159" s="227"/>
      <c r="E159" s="227"/>
      <c r="F159" s="227"/>
      <c r="G159" s="227"/>
      <c r="H159" s="227"/>
      <c r="I159" s="227"/>
      <c r="J159" s="227"/>
      <c r="K159" s="227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8"/>
      <c r="AI159" s="228"/>
      <c r="AJ159" s="228"/>
      <c r="AK159" s="228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28"/>
      <c r="BB159" s="228"/>
      <c r="BC159" s="228"/>
      <c r="BD159" s="228"/>
      <c r="BE159" s="228"/>
      <c r="BF159" s="228"/>
      <c r="BG159" s="228"/>
    </row>
    <row r="160" spans="2:59" x14ac:dyDescent="0.25">
      <c r="B160" s="226"/>
      <c r="C160" s="227"/>
      <c r="D160" s="227"/>
      <c r="E160" s="227"/>
      <c r="F160" s="227"/>
      <c r="G160" s="227"/>
      <c r="H160" s="227"/>
      <c r="I160" s="227"/>
      <c r="J160" s="227"/>
      <c r="K160" s="227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  <c r="AA160" s="228"/>
      <c r="AB160" s="228"/>
      <c r="AC160" s="228"/>
      <c r="AD160" s="228"/>
      <c r="AE160" s="228"/>
      <c r="AF160" s="228"/>
      <c r="AG160" s="228"/>
      <c r="AH160" s="228"/>
      <c r="AI160" s="228"/>
      <c r="AJ160" s="228"/>
      <c r="AK160" s="228"/>
      <c r="AL160" s="228"/>
      <c r="AM160" s="228"/>
      <c r="AN160" s="228"/>
      <c r="AO160" s="228"/>
      <c r="AP160" s="228"/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8"/>
      <c r="BA160" s="228"/>
      <c r="BB160" s="228"/>
      <c r="BC160" s="228"/>
      <c r="BD160" s="228"/>
      <c r="BE160" s="228"/>
      <c r="BF160" s="228"/>
      <c r="BG160" s="228"/>
    </row>
    <row r="161" spans="2:59" x14ac:dyDescent="0.25">
      <c r="B161" s="226"/>
      <c r="C161" s="227"/>
      <c r="D161" s="227"/>
      <c r="E161" s="227"/>
      <c r="F161" s="227"/>
      <c r="G161" s="227"/>
      <c r="H161" s="227"/>
      <c r="I161" s="227"/>
      <c r="J161" s="227"/>
      <c r="K161" s="227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  <c r="AA161" s="228"/>
      <c r="AB161" s="228"/>
      <c r="AC161" s="228"/>
      <c r="AD161" s="228"/>
      <c r="AE161" s="228"/>
      <c r="AF161" s="228"/>
      <c r="AG161" s="228"/>
      <c r="AH161" s="228"/>
      <c r="AI161" s="228"/>
      <c r="AJ161" s="228"/>
      <c r="AK161" s="228"/>
      <c r="AL161" s="228"/>
      <c r="AM161" s="228"/>
      <c r="AN161" s="228"/>
      <c r="AO161" s="228"/>
      <c r="AP161" s="228"/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8"/>
      <c r="BF161" s="228"/>
      <c r="BG161" s="228"/>
    </row>
    <row r="162" spans="2:59" x14ac:dyDescent="0.25">
      <c r="B162" s="226"/>
      <c r="C162" s="227"/>
      <c r="D162" s="227"/>
      <c r="E162" s="227"/>
      <c r="F162" s="227"/>
      <c r="G162" s="227"/>
      <c r="H162" s="227"/>
      <c r="I162" s="227"/>
      <c r="J162" s="227"/>
      <c r="K162" s="227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  <c r="AA162" s="228"/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228"/>
      <c r="AP162" s="228"/>
      <c r="AQ162" s="228"/>
      <c r="AR162" s="228"/>
      <c r="AS162" s="228"/>
      <c r="AT162" s="228"/>
      <c r="AU162" s="228"/>
      <c r="AV162" s="228"/>
      <c r="AW162" s="228"/>
      <c r="AX162" s="228"/>
      <c r="AY162" s="228"/>
      <c r="AZ162" s="228"/>
      <c r="BA162" s="228"/>
      <c r="BB162" s="228"/>
      <c r="BC162" s="228"/>
      <c r="BD162" s="228"/>
      <c r="BE162" s="228"/>
      <c r="BF162" s="228"/>
      <c r="BG162" s="228"/>
    </row>
    <row r="163" spans="2:59" x14ac:dyDescent="0.25">
      <c r="B163" s="226"/>
      <c r="C163" s="227"/>
      <c r="D163" s="227"/>
      <c r="E163" s="227"/>
      <c r="F163" s="227"/>
      <c r="G163" s="227"/>
      <c r="H163" s="227"/>
      <c r="I163" s="227"/>
      <c r="J163" s="227"/>
      <c r="K163" s="227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  <c r="AA163" s="228"/>
      <c r="AB163" s="228"/>
      <c r="AC163" s="228"/>
      <c r="AD163" s="228"/>
      <c r="AE163" s="228"/>
      <c r="AF163" s="228"/>
      <c r="AG163" s="228"/>
      <c r="AH163" s="228"/>
      <c r="AI163" s="228"/>
      <c r="AJ163" s="228"/>
      <c r="AK163" s="228"/>
      <c r="AL163" s="228"/>
      <c r="AM163" s="228"/>
      <c r="AN163" s="228"/>
      <c r="AO163" s="228"/>
      <c r="AP163" s="228"/>
      <c r="AQ163" s="228"/>
      <c r="AR163" s="228"/>
      <c r="AS163" s="228"/>
      <c r="AT163" s="228"/>
      <c r="AU163" s="228"/>
      <c r="AV163" s="228"/>
      <c r="AW163" s="228"/>
      <c r="AX163" s="228"/>
      <c r="AY163" s="228"/>
      <c r="AZ163" s="228"/>
      <c r="BA163" s="228"/>
      <c r="BB163" s="228"/>
      <c r="BC163" s="228"/>
      <c r="BD163" s="228"/>
      <c r="BE163" s="228"/>
      <c r="BF163" s="228"/>
      <c r="BG163" s="228"/>
    </row>
    <row r="164" spans="2:59" x14ac:dyDescent="0.25">
      <c r="B164" s="226"/>
      <c r="C164" s="227"/>
      <c r="D164" s="227"/>
      <c r="E164" s="227"/>
      <c r="F164" s="227"/>
      <c r="G164" s="227"/>
      <c r="H164" s="227"/>
      <c r="I164" s="227"/>
      <c r="J164" s="227"/>
      <c r="K164" s="227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  <c r="AA164" s="228"/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228"/>
      <c r="AP164" s="228"/>
      <c r="AQ164" s="228"/>
      <c r="AR164" s="228"/>
      <c r="AS164" s="228"/>
      <c r="AT164" s="228"/>
      <c r="AU164" s="228"/>
      <c r="AV164" s="228"/>
      <c r="AW164" s="228"/>
      <c r="AX164" s="228"/>
      <c r="AY164" s="228"/>
      <c r="AZ164" s="228"/>
      <c r="BA164" s="228"/>
      <c r="BB164" s="228"/>
      <c r="BC164" s="228"/>
      <c r="BD164" s="228"/>
      <c r="BE164" s="228"/>
      <c r="BF164" s="228"/>
      <c r="BG164" s="228"/>
    </row>
    <row r="165" spans="2:59" x14ac:dyDescent="0.25">
      <c r="B165" s="226"/>
      <c r="C165" s="227"/>
      <c r="D165" s="227"/>
      <c r="E165" s="227"/>
      <c r="F165" s="227"/>
      <c r="G165" s="227"/>
      <c r="H165" s="227"/>
      <c r="I165" s="227"/>
      <c r="J165" s="227"/>
      <c r="K165" s="227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  <c r="AA165" s="228"/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228"/>
      <c r="AP165" s="228"/>
      <c r="AQ165" s="228"/>
      <c r="AR165" s="228"/>
      <c r="AS165" s="228"/>
      <c r="AT165" s="228"/>
      <c r="AU165" s="228"/>
      <c r="AV165" s="228"/>
      <c r="AW165" s="228"/>
      <c r="AX165" s="228"/>
      <c r="AY165" s="228"/>
      <c r="AZ165" s="228"/>
      <c r="BA165" s="228"/>
      <c r="BB165" s="228"/>
      <c r="BC165" s="228"/>
      <c r="BD165" s="228"/>
      <c r="BE165" s="228"/>
      <c r="BF165" s="228"/>
      <c r="BG165" s="228"/>
    </row>
    <row r="166" spans="2:59" x14ac:dyDescent="0.25">
      <c r="B166" s="226"/>
      <c r="C166" s="227"/>
      <c r="D166" s="227"/>
      <c r="E166" s="227"/>
      <c r="F166" s="227"/>
      <c r="G166" s="227"/>
      <c r="H166" s="227"/>
      <c r="I166" s="227"/>
      <c r="J166" s="227"/>
      <c r="K166" s="227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  <c r="AA166" s="228"/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228"/>
      <c r="AP166" s="228"/>
      <c r="AQ166" s="228"/>
      <c r="AR166" s="228"/>
      <c r="AS166" s="228"/>
      <c r="AT166" s="228"/>
      <c r="AU166" s="228"/>
      <c r="AV166" s="228"/>
      <c r="AW166" s="228"/>
      <c r="AX166" s="228"/>
      <c r="AY166" s="228"/>
      <c r="AZ166" s="228"/>
      <c r="BA166" s="228"/>
      <c r="BB166" s="228"/>
      <c r="BC166" s="228"/>
      <c r="BD166" s="228"/>
      <c r="BE166" s="228"/>
      <c r="BF166" s="228"/>
      <c r="BG166" s="228"/>
    </row>
    <row r="167" spans="2:59" x14ac:dyDescent="0.25">
      <c r="B167" s="226"/>
      <c r="C167" s="227"/>
      <c r="D167" s="227"/>
      <c r="E167" s="227"/>
      <c r="F167" s="227"/>
      <c r="G167" s="227"/>
      <c r="H167" s="227"/>
      <c r="I167" s="227"/>
      <c r="J167" s="227"/>
      <c r="K167" s="227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8"/>
      <c r="Y167" s="228"/>
      <c r="Z167" s="228"/>
      <c r="AA167" s="228"/>
      <c r="AB167" s="228"/>
      <c r="AC167" s="228"/>
      <c r="AD167" s="228"/>
      <c r="AE167" s="228"/>
      <c r="AF167" s="228"/>
      <c r="AG167" s="228"/>
      <c r="AH167" s="228"/>
      <c r="AI167" s="228"/>
      <c r="AJ167" s="228"/>
      <c r="AK167" s="228"/>
      <c r="AL167" s="228"/>
      <c r="AM167" s="228"/>
      <c r="AN167" s="228"/>
      <c r="AO167" s="228"/>
      <c r="AP167" s="228"/>
      <c r="AQ167" s="228"/>
      <c r="AR167" s="228"/>
      <c r="AS167" s="228"/>
      <c r="AT167" s="228"/>
      <c r="AU167" s="228"/>
      <c r="AV167" s="228"/>
      <c r="AW167" s="228"/>
      <c r="AX167" s="228"/>
      <c r="AY167" s="228"/>
      <c r="AZ167" s="228"/>
      <c r="BA167" s="228"/>
      <c r="BB167" s="228"/>
      <c r="BC167" s="228"/>
      <c r="BD167" s="228"/>
      <c r="BE167" s="228"/>
      <c r="BF167" s="228"/>
      <c r="BG167" s="228"/>
    </row>
    <row r="168" spans="2:59" x14ac:dyDescent="0.25">
      <c r="B168" s="226"/>
      <c r="C168" s="227"/>
      <c r="D168" s="227"/>
      <c r="E168" s="227"/>
      <c r="F168" s="227"/>
      <c r="G168" s="227"/>
      <c r="H168" s="227"/>
      <c r="I168" s="227"/>
      <c r="J168" s="227"/>
      <c r="K168" s="227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8"/>
      <c r="AI168" s="228"/>
      <c r="AJ168" s="228"/>
      <c r="AK168" s="228"/>
      <c r="AL168" s="228"/>
      <c r="AM168" s="228"/>
      <c r="AN168" s="228"/>
      <c r="AO168" s="228"/>
      <c r="AP168" s="228"/>
      <c r="AQ168" s="228"/>
      <c r="AR168" s="228"/>
      <c r="AS168" s="228"/>
      <c r="AT168" s="228"/>
      <c r="AU168" s="228"/>
      <c r="AV168" s="228"/>
      <c r="AW168" s="228"/>
      <c r="AX168" s="228"/>
      <c r="AY168" s="228"/>
      <c r="AZ168" s="228"/>
      <c r="BA168" s="228"/>
      <c r="BB168" s="228"/>
      <c r="BC168" s="228"/>
      <c r="BD168" s="228"/>
      <c r="BE168" s="228"/>
      <c r="BF168" s="228"/>
      <c r="BG168" s="228"/>
    </row>
    <row r="169" spans="2:59" x14ac:dyDescent="0.25">
      <c r="B169" s="226"/>
      <c r="C169" s="227"/>
      <c r="D169" s="227"/>
      <c r="E169" s="227"/>
      <c r="F169" s="227"/>
      <c r="G169" s="227"/>
      <c r="H169" s="227"/>
      <c r="I169" s="227"/>
      <c r="J169" s="227"/>
      <c r="K169" s="227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  <c r="AI169" s="228"/>
      <c r="AJ169" s="228"/>
      <c r="AK169" s="228"/>
      <c r="AL169" s="228"/>
      <c r="AM169" s="228"/>
      <c r="AN169" s="228"/>
      <c r="AO169" s="228"/>
      <c r="AP169" s="228"/>
      <c r="AQ169" s="228"/>
      <c r="AR169" s="228"/>
      <c r="AS169" s="228"/>
      <c r="AT169" s="228"/>
      <c r="AU169" s="228"/>
      <c r="AV169" s="228"/>
      <c r="AW169" s="228"/>
      <c r="AX169" s="228"/>
      <c r="AY169" s="228"/>
      <c r="AZ169" s="228"/>
      <c r="BA169" s="228"/>
      <c r="BB169" s="228"/>
      <c r="BC169" s="228"/>
      <c r="BD169" s="228"/>
      <c r="BE169" s="228"/>
      <c r="BF169" s="228"/>
      <c r="BG169" s="228"/>
    </row>
    <row r="170" spans="2:59" x14ac:dyDescent="0.25">
      <c r="B170" s="226"/>
      <c r="C170" s="227"/>
      <c r="D170" s="227"/>
      <c r="E170" s="227"/>
      <c r="F170" s="227"/>
      <c r="G170" s="227"/>
      <c r="H170" s="227"/>
      <c r="I170" s="227"/>
      <c r="J170" s="227"/>
      <c r="K170" s="227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  <c r="AI170" s="228"/>
      <c r="AJ170" s="228"/>
      <c r="AK170" s="228"/>
      <c r="AL170" s="228"/>
      <c r="AM170" s="228"/>
      <c r="AN170" s="228"/>
      <c r="AO170" s="228"/>
      <c r="AP170" s="228"/>
      <c r="AQ170" s="228"/>
      <c r="AR170" s="228"/>
      <c r="AS170" s="228"/>
      <c r="AT170" s="228"/>
      <c r="AU170" s="228"/>
      <c r="AV170" s="228"/>
      <c r="AW170" s="228"/>
      <c r="AX170" s="228"/>
      <c r="AY170" s="228"/>
      <c r="AZ170" s="228"/>
      <c r="BA170" s="228"/>
      <c r="BB170" s="228"/>
      <c r="BC170" s="228"/>
      <c r="BD170" s="228"/>
      <c r="BE170" s="228"/>
      <c r="BF170" s="228"/>
      <c r="BG170" s="228"/>
    </row>
    <row r="171" spans="2:59" x14ac:dyDescent="0.25">
      <c r="B171" s="226"/>
      <c r="C171" s="227"/>
      <c r="D171" s="227"/>
      <c r="E171" s="227"/>
      <c r="F171" s="227"/>
      <c r="G171" s="227"/>
      <c r="H171" s="227"/>
      <c r="I171" s="227"/>
      <c r="J171" s="227"/>
      <c r="K171" s="227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8"/>
      <c r="Y171" s="228"/>
      <c r="Z171" s="228"/>
      <c r="AA171" s="228"/>
      <c r="AB171" s="228"/>
      <c r="AC171" s="228"/>
      <c r="AD171" s="228"/>
      <c r="AE171" s="228"/>
      <c r="AF171" s="228"/>
      <c r="AG171" s="228"/>
      <c r="AH171" s="228"/>
      <c r="AI171" s="228"/>
      <c r="AJ171" s="228"/>
      <c r="AK171" s="228"/>
      <c r="AL171" s="228"/>
      <c r="AM171" s="228"/>
      <c r="AN171" s="228"/>
      <c r="AO171" s="228"/>
      <c r="AP171" s="228"/>
      <c r="AQ171" s="228"/>
      <c r="AR171" s="228"/>
      <c r="AS171" s="228"/>
      <c r="AT171" s="228"/>
      <c r="AU171" s="228"/>
      <c r="AV171" s="228"/>
      <c r="AW171" s="228"/>
      <c r="AX171" s="228"/>
      <c r="AY171" s="228"/>
      <c r="AZ171" s="228"/>
      <c r="BA171" s="228"/>
      <c r="BB171" s="228"/>
      <c r="BC171" s="228"/>
      <c r="BD171" s="228"/>
      <c r="BE171" s="228"/>
      <c r="BF171" s="228"/>
      <c r="BG171" s="228"/>
    </row>
    <row r="172" spans="2:59" x14ac:dyDescent="0.25">
      <c r="B172" s="226"/>
      <c r="C172" s="227"/>
      <c r="D172" s="227"/>
      <c r="E172" s="227"/>
      <c r="F172" s="227"/>
      <c r="G172" s="227"/>
      <c r="H172" s="227"/>
      <c r="I172" s="227"/>
      <c r="J172" s="227"/>
      <c r="K172" s="227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8"/>
      <c r="AI172" s="228"/>
      <c r="AJ172" s="228"/>
      <c r="AK172" s="228"/>
      <c r="AL172" s="228"/>
      <c r="AM172" s="228"/>
      <c r="AN172" s="228"/>
      <c r="AO172" s="228"/>
      <c r="AP172" s="228"/>
      <c r="AQ172" s="228"/>
      <c r="AR172" s="228"/>
      <c r="AS172" s="228"/>
      <c r="AT172" s="228"/>
      <c r="AU172" s="228"/>
      <c r="AV172" s="228"/>
      <c r="AW172" s="228"/>
      <c r="AX172" s="228"/>
      <c r="AY172" s="228"/>
      <c r="AZ172" s="228"/>
      <c r="BA172" s="228"/>
      <c r="BB172" s="228"/>
      <c r="BC172" s="228"/>
      <c r="BD172" s="228"/>
      <c r="BE172" s="228"/>
      <c r="BF172" s="228"/>
      <c r="BG172" s="228"/>
    </row>
    <row r="173" spans="2:59" x14ac:dyDescent="0.25">
      <c r="B173" s="226"/>
      <c r="C173" s="227"/>
      <c r="D173" s="227"/>
      <c r="E173" s="227"/>
      <c r="F173" s="227"/>
      <c r="G173" s="227"/>
      <c r="H173" s="227"/>
      <c r="I173" s="227"/>
      <c r="J173" s="227"/>
      <c r="K173" s="227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8"/>
      <c r="Y173" s="228"/>
      <c r="Z173" s="228"/>
      <c r="AA173" s="228"/>
      <c r="AB173" s="228"/>
      <c r="AC173" s="228"/>
      <c r="AD173" s="228"/>
      <c r="AE173" s="228"/>
      <c r="AF173" s="228"/>
      <c r="AG173" s="228"/>
      <c r="AH173" s="228"/>
      <c r="AI173" s="228"/>
      <c r="AJ173" s="228"/>
      <c r="AK173" s="228"/>
      <c r="AL173" s="228"/>
      <c r="AM173" s="228"/>
      <c r="AN173" s="228"/>
      <c r="AO173" s="228"/>
      <c r="AP173" s="228"/>
      <c r="AQ173" s="228"/>
      <c r="AR173" s="228"/>
      <c r="AS173" s="228"/>
      <c r="AT173" s="228"/>
      <c r="AU173" s="228"/>
      <c r="AV173" s="228"/>
      <c r="AW173" s="228"/>
      <c r="AX173" s="228"/>
      <c r="AY173" s="228"/>
      <c r="AZ173" s="228"/>
      <c r="BA173" s="228"/>
      <c r="BB173" s="228"/>
      <c r="BC173" s="228"/>
      <c r="BD173" s="228"/>
      <c r="BE173" s="228"/>
      <c r="BF173" s="228"/>
      <c r="BG173" s="228"/>
    </row>
    <row r="174" spans="2:59" x14ac:dyDescent="0.25">
      <c r="B174" s="226"/>
      <c r="C174" s="227"/>
      <c r="D174" s="227"/>
      <c r="E174" s="227"/>
      <c r="F174" s="227"/>
      <c r="G174" s="227"/>
      <c r="H174" s="227"/>
      <c r="I174" s="227"/>
      <c r="J174" s="227"/>
      <c r="K174" s="227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28"/>
      <c r="Y174" s="228"/>
      <c r="Z174" s="228"/>
      <c r="AA174" s="228"/>
      <c r="AB174" s="228"/>
      <c r="AC174" s="228"/>
      <c r="AD174" s="228"/>
      <c r="AE174" s="228"/>
      <c r="AF174" s="228"/>
      <c r="AG174" s="228"/>
      <c r="AH174" s="228"/>
      <c r="AI174" s="228"/>
      <c r="AJ174" s="228"/>
      <c r="AK174" s="228"/>
      <c r="AL174" s="228"/>
      <c r="AM174" s="228"/>
      <c r="AN174" s="228"/>
      <c r="AO174" s="228"/>
      <c r="AP174" s="228"/>
      <c r="AQ174" s="228"/>
      <c r="AR174" s="228"/>
      <c r="AS174" s="228"/>
      <c r="AT174" s="228"/>
      <c r="AU174" s="228"/>
      <c r="AV174" s="228"/>
      <c r="AW174" s="228"/>
      <c r="AX174" s="228"/>
      <c r="AY174" s="228"/>
      <c r="AZ174" s="228"/>
      <c r="BA174" s="228"/>
      <c r="BB174" s="228"/>
      <c r="BC174" s="228"/>
      <c r="BD174" s="228"/>
      <c r="BE174" s="228"/>
      <c r="BF174" s="228"/>
      <c r="BG174" s="228"/>
    </row>
    <row r="175" spans="2:59" x14ac:dyDescent="0.25">
      <c r="B175" s="226"/>
      <c r="C175" s="227"/>
      <c r="D175" s="227"/>
      <c r="E175" s="227"/>
      <c r="F175" s="227"/>
      <c r="G175" s="227"/>
      <c r="H175" s="227"/>
      <c r="I175" s="227"/>
      <c r="J175" s="227"/>
      <c r="K175" s="227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8"/>
      <c r="Y175" s="228"/>
      <c r="Z175" s="228"/>
      <c r="AA175" s="228"/>
      <c r="AB175" s="228"/>
      <c r="AC175" s="228"/>
      <c r="AD175" s="228"/>
      <c r="AE175" s="228"/>
      <c r="AF175" s="228"/>
      <c r="AG175" s="228"/>
      <c r="AH175" s="228"/>
      <c r="AI175" s="228"/>
      <c r="AJ175" s="228"/>
      <c r="AK175" s="228"/>
      <c r="AL175" s="228"/>
      <c r="AM175" s="228"/>
      <c r="AN175" s="228"/>
      <c r="AO175" s="228"/>
      <c r="AP175" s="228"/>
      <c r="AQ175" s="228"/>
      <c r="AR175" s="228"/>
      <c r="AS175" s="228"/>
      <c r="AT175" s="228"/>
      <c r="AU175" s="228"/>
      <c r="AV175" s="228"/>
      <c r="AW175" s="228"/>
      <c r="AX175" s="228"/>
      <c r="AY175" s="228"/>
      <c r="AZ175" s="228"/>
      <c r="BA175" s="228"/>
      <c r="BB175" s="228"/>
      <c r="BC175" s="228"/>
      <c r="BD175" s="228"/>
      <c r="BE175" s="228"/>
      <c r="BF175" s="228"/>
      <c r="BG175" s="228"/>
    </row>
    <row r="176" spans="2:59" x14ac:dyDescent="0.25">
      <c r="B176" s="226"/>
      <c r="C176" s="227"/>
      <c r="D176" s="227"/>
      <c r="E176" s="227"/>
      <c r="F176" s="227"/>
      <c r="G176" s="227"/>
      <c r="H176" s="227"/>
      <c r="I176" s="227"/>
      <c r="J176" s="227"/>
      <c r="K176" s="227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8"/>
      <c r="AI176" s="228"/>
      <c r="AJ176" s="228"/>
      <c r="AK176" s="228"/>
      <c r="AL176" s="228"/>
      <c r="AM176" s="228"/>
      <c r="AN176" s="228"/>
      <c r="AO176" s="228"/>
      <c r="AP176" s="228"/>
      <c r="AQ176" s="228"/>
      <c r="AR176" s="228"/>
      <c r="AS176" s="228"/>
      <c r="AT176" s="228"/>
      <c r="AU176" s="228"/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8"/>
      <c r="BF176" s="228"/>
      <c r="BG176" s="228"/>
    </row>
    <row r="177" spans="2:59" x14ac:dyDescent="0.25">
      <c r="B177" s="226"/>
      <c r="C177" s="227"/>
      <c r="D177" s="227"/>
      <c r="E177" s="227"/>
      <c r="F177" s="227"/>
      <c r="G177" s="227"/>
      <c r="H177" s="227"/>
      <c r="I177" s="227"/>
      <c r="J177" s="227"/>
      <c r="K177" s="227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  <c r="AA177" s="228"/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228"/>
      <c r="AP177" s="228"/>
      <c r="AQ177" s="228"/>
      <c r="AR177" s="228"/>
      <c r="AS177" s="228"/>
      <c r="AT177" s="228"/>
      <c r="AU177" s="228"/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8"/>
      <c r="BF177" s="228"/>
      <c r="BG177" s="228"/>
    </row>
    <row r="178" spans="2:59" x14ac:dyDescent="0.25">
      <c r="B178" s="226"/>
      <c r="C178" s="227"/>
      <c r="D178" s="227"/>
      <c r="E178" s="227"/>
      <c r="F178" s="227"/>
      <c r="G178" s="227"/>
      <c r="H178" s="227"/>
      <c r="I178" s="227"/>
      <c r="J178" s="227"/>
      <c r="K178" s="227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28"/>
      <c r="Y178" s="228"/>
      <c r="Z178" s="228"/>
      <c r="AA178" s="228"/>
      <c r="AB178" s="228"/>
      <c r="AC178" s="228"/>
      <c r="AD178" s="228"/>
      <c r="AE178" s="228"/>
      <c r="AF178" s="228"/>
      <c r="AG178" s="228"/>
      <c r="AH178" s="228"/>
      <c r="AI178" s="228"/>
      <c r="AJ178" s="228"/>
      <c r="AK178" s="228"/>
      <c r="AL178" s="228"/>
      <c r="AM178" s="228"/>
      <c r="AN178" s="228"/>
      <c r="AO178" s="228"/>
      <c r="AP178" s="228"/>
      <c r="AQ178" s="228"/>
      <c r="AR178" s="228"/>
      <c r="AS178" s="228"/>
      <c r="AT178" s="228"/>
      <c r="AU178" s="228"/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8"/>
      <c r="BF178" s="228"/>
      <c r="BG178" s="228"/>
    </row>
    <row r="179" spans="2:59" x14ac:dyDescent="0.25">
      <c r="B179" s="226"/>
      <c r="C179" s="227"/>
      <c r="D179" s="227"/>
      <c r="E179" s="227"/>
      <c r="F179" s="227"/>
      <c r="G179" s="227"/>
      <c r="H179" s="227"/>
      <c r="I179" s="227"/>
      <c r="J179" s="227"/>
      <c r="K179" s="227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  <c r="AA179" s="228"/>
      <c r="AB179" s="228"/>
      <c r="AC179" s="228"/>
      <c r="AD179" s="228"/>
      <c r="AE179" s="228"/>
      <c r="AF179" s="228"/>
      <c r="AG179" s="228"/>
      <c r="AH179" s="228"/>
      <c r="AI179" s="228"/>
      <c r="AJ179" s="228"/>
      <c r="AK179" s="228"/>
      <c r="AL179" s="228"/>
      <c r="AM179" s="228"/>
      <c r="AN179" s="228"/>
      <c r="AO179" s="228"/>
      <c r="AP179" s="228"/>
      <c r="AQ179" s="228"/>
      <c r="AR179" s="228"/>
      <c r="AS179" s="228"/>
      <c r="AT179" s="228"/>
      <c r="AU179" s="228"/>
      <c r="AV179" s="228"/>
      <c r="AW179" s="228"/>
      <c r="AX179" s="228"/>
      <c r="AY179" s="228"/>
      <c r="AZ179" s="228"/>
      <c r="BA179" s="228"/>
      <c r="BB179" s="228"/>
      <c r="BC179" s="228"/>
      <c r="BD179" s="228"/>
      <c r="BE179" s="228"/>
      <c r="BF179" s="228"/>
      <c r="BG179" s="228"/>
    </row>
    <row r="180" spans="2:59" x14ac:dyDescent="0.25">
      <c r="B180" s="226"/>
      <c r="C180" s="227"/>
      <c r="D180" s="227"/>
      <c r="E180" s="227"/>
      <c r="F180" s="227"/>
      <c r="G180" s="227"/>
      <c r="H180" s="227"/>
      <c r="I180" s="227"/>
      <c r="J180" s="227"/>
      <c r="K180" s="227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8"/>
      <c r="AI180" s="228"/>
      <c r="AJ180" s="228"/>
      <c r="AK180" s="228"/>
      <c r="AL180" s="228"/>
      <c r="AM180" s="228"/>
      <c r="AN180" s="228"/>
      <c r="AO180" s="228"/>
      <c r="AP180" s="228"/>
      <c r="AQ180" s="228"/>
      <c r="AR180" s="228"/>
      <c r="AS180" s="228"/>
      <c r="AT180" s="228"/>
      <c r="AU180" s="228"/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8"/>
      <c r="BF180" s="228"/>
      <c r="BG180" s="228"/>
    </row>
    <row r="181" spans="2:59" x14ac:dyDescent="0.25">
      <c r="B181" s="226"/>
      <c r="C181" s="227"/>
      <c r="D181" s="227"/>
      <c r="E181" s="227"/>
      <c r="F181" s="227"/>
      <c r="G181" s="227"/>
      <c r="H181" s="227"/>
      <c r="I181" s="227"/>
      <c r="J181" s="227"/>
      <c r="K181" s="227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  <c r="AA181" s="228"/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228"/>
      <c r="AP181" s="228"/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8"/>
      <c r="BA181" s="228"/>
      <c r="BB181" s="228"/>
      <c r="BC181" s="228"/>
      <c r="BD181" s="228"/>
      <c r="BE181" s="228"/>
      <c r="BF181" s="228"/>
      <c r="BG181" s="228"/>
    </row>
    <row r="182" spans="2:59" x14ac:dyDescent="0.25">
      <c r="B182" s="226"/>
      <c r="C182" s="227"/>
      <c r="D182" s="227"/>
      <c r="E182" s="227"/>
      <c r="F182" s="227"/>
      <c r="G182" s="227"/>
      <c r="H182" s="227"/>
      <c r="I182" s="227"/>
      <c r="J182" s="227"/>
      <c r="K182" s="227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28"/>
      <c r="Y182" s="228"/>
      <c r="Z182" s="228"/>
      <c r="AA182" s="228"/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228"/>
      <c r="AP182" s="228"/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8"/>
      <c r="BA182" s="228"/>
      <c r="BB182" s="228"/>
      <c r="BC182" s="228"/>
      <c r="BD182" s="228"/>
      <c r="BE182" s="228"/>
      <c r="BF182" s="228"/>
      <c r="BG182" s="228"/>
    </row>
    <row r="183" spans="2:59" x14ac:dyDescent="0.25">
      <c r="B183" s="226"/>
      <c r="C183" s="227"/>
      <c r="D183" s="227"/>
      <c r="E183" s="227"/>
      <c r="F183" s="227"/>
      <c r="G183" s="227"/>
      <c r="H183" s="227"/>
      <c r="I183" s="227"/>
      <c r="J183" s="227"/>
      <c r="K183" s="227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  <c r="AA183" s="228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228"/>
      <c r="AP183" s="228"/>
      <c r="AQ183" s="228"/>
      <c r="AR183" s="228"/>
      <c r="AS183" s="228"/>
      <c r="AT183" s="228"/>
      <c r="AU183" s="228"/>
      <c r="AV183" s="228"/>
      <c r="AW183" s="228"/>
      <c r="AX183" s="228"/>
      <c r="AY183" s="228"/>
      <c r="AZ183" s="228"/>
      <c r="BA183" s="228"/>
      <c r="BB183" s="228"/>
      <c r="BC183" s="228"/>
      <c r="BD183" s="228"/>
      <c r="BE183" s="228"/>
      <c r="BF183" s="228"/>
      <c r="BG183" s="228"/>
    </row>
    <row r="184" spans="2:59" x14ac:dyDescent="0.25">
      <c r="B184" s="226"/>
      <c r="C184" s="227"/>
      <c r="D184" s="227"/>
      <c r="E184" s="227"/>
      <c r="F184" s="227"/>
      <c r="G184" s="227"/>
      <c r="H184" s="227"/>
      <c r="I184" s="227"/>
      <c r="J184" s="227"/>
      <c r="K184" s="227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8"/>
      <c r="AI184" s="228"/>
      <c r="AJ184" s="228"/>
      <c r="AK184" s="228"/>
      <c r="AL184" s="228"/>
      <c r="AM184" s="228"/>
      <c r="AN184" s="228"/>
      <c r="AO184" s="228"/>
      <c r="AP184" s="228"/>
      <c r="AQ184" s="228"/>
      <c r="AR184" s="228"/>
      <c r="AS184" s="228"/>
      <c r="AT184" s="228"/>
      <c r="AU184" s="228"/>
      <c r="AV184" s="228"/>
      <c r="AW184" s="228"/>
      <c r="AX184" s="228"/>
      <c r="AY184" s="228"/>
      <c r="AZ184" s="228"/>
      <c r="BA184" s="228"/>
      <c r="BB184" s="228"/>
      <c r="BC184" s="228"/>
      <c r="BD184" s="228"/>
      <c r="BE184" s="228"/>
      <c r="BF184" s="228"/>
      <c r="BG184" s="228"/>
    </row>
    <row r="185" spans="2:59" x14ac:dyDescent="0.25">
      <c r="B185" s="226"/>
      <c r="C185" s="227"/>
      <c r="D185" s="227"/>
      <c r="E185" s="227"/>
      <c r="F185" s="227"/>
      <c r="G185" s="227"/>
      <c r="H185" s="227"/>
      <c r="I185" s="227"/>
      <c r="J185" s="227"/>
      <c r="K185" s="227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  <c r="AA185" s="228"/>
      <c r="AB185" s="228"/>
      <c r="AC185" s="228"/>
      <c r="AD185" s="228"/>
      <c r="AE185" s="228"/>
      <c r="AF185" s="228"/>
      <c r="AG185" s="228"/>
      <c r="AH185" s="228"/>
      <c r="AI185" s="228"/>
      <c r="AJ185" s="228"/>
      <c r="AK185" s="228"/>
      <c r="AL185" s="228"/>
      <c r="AM185" s="228"/>
      <c r="AN185" s="228"/>
      <c r="AO185" s="228"/>
      <c r="AP185" s="228"/>
      <c r="AQ185" s="228"/>
      <c r="AR185" s="228"/>
      <c r="AS185" s="228"/>
      <c r="AT185" s="228"/>
      <c r="AU185" s="228"/>
      <c r="AV185" s="228"/>
      <c r="AW185" s="228"/>
      <c r="AX185" s="228"/>
      <c r="AY185" s="228"/>
      <c r="AZ185" s="228"/>
      <c r="BA185" s="228"/>
      <c r="BB185" s="228"/>
      <c r="BC185" s="228"/>
      <c r="BD185" s="228"/>
      <c r="BE185" s="228"/>
      <c r="BF185" s="228"/>
      <c r="BG185" s="228"/>
    </row>
    <row r="186" spans="2:59" x14ac:dyDescent="0.25">
      <c r="B186" s="226"/>
      <c r="C186" s="227"/>
      <c r="D186" s="227"/>
      <c r="E186" s="227"/>
      <c r="F186" s="227"/>
      <c r="G186" s="227"/>
      <c r="H186" s="227"/>
      <c r="I186" s="227"/>
      <c r="J186" s="227"/>
      <c r="K186" s="227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  <c r="AA186" s="228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228"/>
      <c r="AP186" s="228"/>
      <c r="AQ186" s="228"/>
      <c r="AR186" s="228"/>
      <c r="AS186" s="228"/>
      <c r="AT186" s="228"/>
      <c r="AU186" s="228"/>
      <c r="AV186" s="228"/>
      <c r="AW186" s="228"/>
      <c r="AX186" s="228"/>
      <c r="AY186" s="228"/>
      <c r="AZ186" s="228"/>
      <c r="BA186" s="228"/>
      <c r="BB186" s="228"/>
      <c r="BC186" s="228"/>
      <c r="BD186" s="228"/>
      <c r="BE186" s="228"/>
      <c r="BF186" s="228"/>
      <c r="BG186" s="228"/>
    </row>
    <row r="187" spans="2:59" x14ac:dyDescent="0.25">
      <c r="B187" s="226"/>
      <c r="C187" s="227"/>
      <c r="D187" s="227"/>
      <c r="E187" s="227"/>
      <c r="F187" s="227"/>
      <c r="G187" s="227"/>
      <c r="H187" s="227"/>
      <c r="I187" s="227"/>
      <c r="J187" s="227"/>
      <c r="K187" s="227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  <c r="AA187" s="228"/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228"/>
      <c r="AP187" s="228"/>
      <c r="AQ187" s="228"/>
      <c r="AR187" s="228"/>
      <c r="AS187" s="228"/>
      <c r="AT187" s="228"/>
      <c r="AU187" s="228"/>
      <c r="AV187" s="228"/>
      <c r="AW187" s="228"/>
      <c r="AX187" s="228"/>
      <c r="AY187" s="228"/>
      <c r="AZ187" s="228"/>
      <c r="BA187" s="228"/>
      <c r="BB187" s="228"/>
      <c r="BC187" s="228"/>
      <c r="BD187" s="228"/>
      <c r="BE187" s="228"/>
      <c r="BF187" s="228"/>
      <c r="BG187" s="228"/>
    </row>
    <row r="188" spans="2:59" x14ac:dyDescent="0.25">
      <c r="B188" s="226"/>
      <c r="C188" s="227"/>
      <c r="D188" s="227"/>
      <c r="E188" s="227"/>
      <c r="F188" s="227"/>
      <c r="G188" s="227"/>
      <c r="H188" s="227"/>
      <c r="I188" s="227"/>
      <c r="J188" s="227"/>
      <c r="K188" s="227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228"/>
      <c r="AP188" s="228"/>
      <c r="AQ188" s="228"/>
      <c r="AR188" s="228"/>
      <c r="AS188" s="228"/>
      <c r="AT188" s="228"/>
      <c r="AU188" s="228"/>
      <c r="AV188" s="228"/>
      <c r="AW188" s="228"/>
      <c r="AX188" s="228"/>
      <c r="AY188" s="228"/>
      <c r="AZ188" s="228"/>
      <c r="BA188" s="228"/>
      <c r="BB188" s="228"/>
      <c r="BC188" s="228"/>
      <c r="BD188" s="228"/>
      <c r="BE188" s="228"/>
      <c r="BF188" s="228"/>
      <c r="BG188" s="228"/>
    </row>
    <row r="189" spans="2:59" x14ac:dyDescent="0.25">
      <c r="B189" s="226"/>
      <c r="C189" s="227"/>
      <c r="D189" s="227"/>
      <c r="E189" s="227"/>
      <c r="F189" s="227"/>
      <c r="G189" s="227"/>
      <c r="H189" s="227"/>
      <c r="I189" s="227"/>
      <c r="J189" s="227"/>
      <c r="K189" s="227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  <c r="AA189" s="228"/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228"/>
      <c r="AP189" s="228"/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8"/>
      <c r="BA189" s="228"/>
      <c r="BB189" s="228"/>
      <c r="BC189" s="228"/>
      <c r="BD189" s="228"/>
      <c r="BE189" s="228"/>
      <c r="BF189" s="228"/>
      <c r="BG189" s="228"/>
    </row>
    <row r="190" spans="2:59" x14ac:dyDescent="0.25">
      <c r="B190" s="226"/>
      <c r="C190" s="227"/>
      <c r="D190" s="227"/>
      <c r="E190" s="227"/>
      <c r="F190" s="227"/>
      <c r="G190" s="227"/>
      <c r="H190" s="227"/>
      <c r="I190" s="227"/>
      <c r="J190" s="227"/>
      <c r="K190" s="227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  <c r="AA190" s="228"/>
      <c r="AB190" s="228"/>
      <c r="AC190" s="228"/>
      <c r="AD190" s="228"/>
      <c r="AE190" s="228"/>
      <c r="AF190" s="228"/>
      <c r="AG190" s="228"/>
      <c r="AH190" s="228"/>
      <c r="AI190" s="228"/>
      <c r="AJ190" s="228"/>
      <c r="AK190" s="228"/>
      <c r="AL190" s="228"/>
      <c r="AM190" s="228"/>
      <c r="AN190" s="228"/>
      <c r="AO190" s="228"/>
      <c r="AP190" s="228"/>
      <c r="AQ190" s="228"/>
      <c r="AR190" s="228"/>
      <c r="AS190" s="228"/>
      <c r="AT190" s="228"/>
      <c r="AU190" s="228"/>
      <c r="AV190" s="228"/>
      <c r="AW190" s="228"/>
      <c r="AX190" s="228"/>
      <c r="AY190" s="228"/>
      <c r="AZ190" s="228"/>
      <c r="BA190" s="228"/>
      <c r="BB190" s="228"/>
      <c r="BC190" s="228"/>
      <c r="BD190" s="228"/>
      <c r="BE190" s="228"/>
      <c r="BF190" s="228"/>
      <c r="BG190" s="228"/>
    </row>
    <row r="191" spans="2:59" x14ac:dyDescent="0.25">
      <c r="B191" s="226"/>
      <c r="C191" s="227"/>
      <c r="D191" s="227"/>
      <c r="E191" s="227"/>
      <c r="F191" s="227"/>
      <c r="G191" s="227"/>
      <c r="H191" s="227"/>
      <c r="I191" s="227"/>
      <c r="J191" s="227"/>
      <c r="K191" s="227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  <c r="AA191" s="228"/>
      <c r="AB191" s="228"/>
      <c r="AC191" s="228"/>
      <c r="AD191" s="228"/>
      <c r="AE191" s="228"/>
      <c r="AF191" s="228"/>
      <c r="AG191" s="228"/>
      <c r="AH191" s="228"/>
      <c r="AI191" s="228"/>
      <c r="AJ191" s="228"/>
      <c r="AK191" s="228"/>
      <c r="AL191" s="228"/>
      <c r="AM191" s="228"/>
      <c r="AN191" s="228"/>
      <c r="AO191" s="228"/>
      <c r="AP191" s="228"/>
      <c r="AQ191" s="228"/>
      <c r="AR191" s="228"/>
      <c r="AS191" s="228"/>
      <c r="AT191" s="228"/>
      <c r="AU191" s="228"/>
      <c r="AV191" s="228"/>
      <c r="AW191" s="228"/>
      <c r="AX191" s="228"/>
      <c r="AY191" s="228"/>
      <c r="AZ191" s="228"/>
      <c r="BA191" s="228"/>
      <c r="BB191" s="228"/>
      <c r="BC191" s="228"/>
      <c r="BD191" s="228"/>
      <c r="BE191" s="228"/>
      <c r="BF191" s="228"/>
      <c r="BG191" s="228"/>
    </row>
    <row r="192" spans="2:59" x14ac:dyDescent="0.25">
      <c r="B192" s="226"/>
      <c r="C192" s="227"/>
      <c r="D192" s="227"/>
      <c r="E192" s="227"/>
      <c r="F192" s="227"/>
      <c r="G192" s="227"/>
      <c r="H192" s="227"/>
      <c r="I192" s="227"/>
      <c r="J192" s="227"/>
      <c r="K192" s="227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8"/>
      <c r="AI192" s="228"/>
      <c r="AJ192" s="228"/>
      <c r="AK192" s="228"/>
      <c r="AL192" s="228"/>
      <c r="AM192" s="228"/>
      <c r="AN192" s="228"/>
      <c r="AO192" s="228"/>
      <c r="AP192" s="228"/>
      <c r="AQ192" s="228"/>
      <c r="AR192" s="228"/>
      <c r="AS192" s="228"/>
      <c r="AT192" s="228"/>
      <c r="AU192" s="228"/>
      <c r="AV192" s="228"/>
      <c r="AW192" s="228"/>
      <c r="AX192" s="228"/>
      <c r="AY192" s="228"/>
      <c r="AZ192" s="228"/>
      <c r="BA192" s="228"/>
      <c r="BB192" s="228"/>
      <c r="BC192" s="228"/>
      <c r="BD192" s="228"/>
      <c r="BE192" s="228"/>
      <c r="BF192" s="228"/>
      <c r="BG192" s="228"/>
    </row>
    <row r="193" spans="2:59" x14ac:dyDescent="0.25">
      <c r="B193" s="226"/>
      <c r="C193" s="227"/>
      <c r="D193" s="227"/>
      <c r="E193" s="227"/>
      <c r="F193" s="227"/>
      <c r="G193" s="227"/>
      <c r="H193" s="227"/>
      <c r="I193" s="227"/>
      <c r="J193" s="227"/>
      <c r="K193" s="227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228"/>
      <c r="AP193" s="228"/>
      <c r="AQ193" s="228"/>
      <c r="AR193" s="228"/>
      <c r="AS193" s="228"/>
      <c r="AT193" s="228"/>
      <c r="AU193" s="228"/>
      <c r="AV193" s="228"/>
      <c r="AW193" s="228"/>
      <c r="AX193" s="228"/>
      <c r="AY193" s="228"/>
      <c r="AZ193" s="228"/>
      <c r="BA193" s="228"/>
      <c r="BB193" s="228"/>
      <c r="BC193" s="228"/>
      <c r="BD193" s="228"/>
      <c r="BE193" s="228"/>
      <c r="BF193" s="228"/>
      <c r="BG193" s="228"/>
    </row>
    <row r="194" spans="2:59" x14ac:dyDescent="0.25">
      <c r="B194" s="226"/>
      <c r="C194" s="227"/>
      <c r="D194" s="227"/>
      <c r="E194" s="227"/>
      <c r="F194" s="227"/>
      <c r="G194" s="227"/>
      <c r="H194" s="227"/>
      <c r="I194" s="227"/>
      <c r="J194" s="227"/>
      <c r="K194" s="227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  <c r="AA194" s="228"/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228"/>
      <c r="AP194" s="228"/>
      <c r="AQ194" s="228"/>
      <c r="AR194" s="228"/>
      <c r="AS194" s="228"/>
      <c r="AT194" s="228"/>
      <c r="AU194" s="228"/>
      <c r="AV194" s="228"/>
      <c r="AW194" s="228"/>
      <c r="AX194" s="228"/>
      <c r="AY194" s="228"/>
      <c r="AZ194" s="228"/>
      <c r="BA194" s="228"/>
      <c r="BB194" s="228"/>
      <c r="BC194" s="228"/>
      <c r="BD194" s="228"/>
      <c r="BE194" s="228"/>
      <c r="BF194" s="228"/>
      <c r="BG194" s="228"/>
    </row>
    <row r="195" spans="2:59" x14ac:dyDescent="0.25">
      <c r="B195" s="226"/>
      <c r="C195" s="227"/>
      <c r="D195" s="227"/>
      <c r="E195" s="227"/>
      <c r="F195" s="227"/>
      <c r="G195" s="227"/>
      <c r="H195" s="227"/>
      <c r="I195" s="227"/>
      <c r="J195" s="227"/>
      <c r="K195" s="227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8"/>
      <c r="Y195" s="228"/>
      <c r="Z195" s="228"/>
      <c r="AA195" s="228"/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228"/>
      <c r="AP195" s="228"/>
      <c r="AQ195" s="228"/>
      <c r="AR195" s="228"/>
      <c r="AS195" s="228"/>
      <c r="AT195" s="228"/>
      <c r="AU195" s="228"/>
      <c r="AV195" s="228"/>
      <c r="AW195" s="228"/>
      <c r="AX195" s="228"/>
      <c r="AY195" s="228"/>
      <c r="AZ195" s="228"/>
      <c r="BA195" s="228"/>
      <c r="BB195" s="228"/>
      <c r="BC195" s="228"/>
      <c r="BD195" s="228"/>
      <c r="BE195" s="228"/>
      <c r="BF195" s="228"/>
      <c r="BG195" s="228"/>
    </row>
    <row r="196" spans="2:59" x14ac:dyDescent="0.25">
      <c r="B196" s="226"/>
      <c r="C196" s="227"/>
      <c r="D196" s="227"/>
      <c r="E196" s="227"/>
      <c r="F196" s="227"/>
      <c r="G196" s="227"/>
      <c r="H196" s="227"/>
      <c r="I196" s="227"/>
      <c r="J196" s="227"/>
      <c r="K196" s="227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8"/>
      <c r="AI196" s="228"/>
      <c r="AJ196" s="228"/>
      <c r="AK196" s="228"/>
      <c r="AL196" s="228"/>
      <c r="AM196" s="228"/>
      <c r="AN196" s="228"/>
      <c r="AO196" s="228"/>
      <c r="AP196" s="228"/>
      <c r="AQ196" s="228"/>
      <c r="AR196" s="228"/>
      <c r="AS196" s="228"/>
      <c r="AT196" s="228"/>
      <c r="AU196" s="228"/>
      <c r="AV196" s="228"/>
      <c r="AW196" s="228"/>
      <c r="AX196" s="228"/>
      <c r="AY196" s="228"/>
      <c r="AZ196" s="228"/>
      <c r="BA196" s="228"/>
      <c r="BB196" s="228"/>
      <c r="BC196" s="228"/>
      <c r="BD196" s="228"/>
      <c r="BE196" s="228"/>
      <c r="BF196" s="228"/>
      <c r="BG196" s="228"/>
    </row>
    <row r="197" spans="2:59" x14ac:dyDescent="0.25">
      <c r="B197" s="226"/>
      <c r="C197" s="227"/>
      <c r="D197" s="227"/>
      <c r="E197" s="227"/>
      <c r="F197" s="227"/>
      <c r="G197" s="227"/>
      <c r="H197" s="227"/>
      <c r="I197" s="227"/>
      <c r="J197" s="227"/>
      <c r="K197" s="227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8"/>
      <c r="Y197" s="228"/>
      <c r="Z197" s="228"/>
      <c r="AA197" s="228"/>
      <c r="AB197" s="228"/>
      <c r="AC197" s="228"/>
      <c r="AD197" s="228"/>
      <c r="AE197" s="228"/>
      <c r="AF197" s="228"/>
      <c r="AG197" s="228"/>
      <c r="AH197" s="228"/>
      <c r="AI197" s="228"/>
      <c r="AJ197" s="228"/>
      <c r="AK197" s="228"/>
      <c r="AL197" s="228"/>
      <c r="AM197" s="228"/>
      <c r="AN197" s="228"/>
      <c r="AO197" s="228"/>
      <c r="AP197" s="228"/>
      <c r="AQ197" s="228"/>
      <c r="AR197" s="228"/>
      <c r="AS197" s="228"/>
      <c r="AT197" s="228"/>
      <c r="AU197" s="228"/>
      <c r="AV197" s="228"/>
      <c r="AW197" s="228"/>
      <c r="AX197" s="228"/>
      <c r="AY197" s="228"/>
      <c r="AZ197" s="228"/>
      <c r="BA197" s="228"/>
      <c r="BB197" s="228"/>
      <c r="BC197" s="228"/>
      <c r="BD197" s="228"/>
      <c r="BE197" s="228"/>
      <c r="BF197" s="228"/>
      <c r="BG197" s="228"/>
    </row>
    <row r="198" spans="2:59" x14ac:dyDescent="0.25">
      <c r="B198" s="226"/>
      <c r="C198" s="227"/>
      <c r="D198" s="227"/>
      <c r="E198" s="227"/>
      <c r="F198" s="227"/>
      <c r="G198" s="227"/>
      <c r="H198" s="227"/>
      <c r="I198" s="227"/>
      <c r="J198" s="227"/>
      <c r="K198" s="227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28"/>
      <c r="Y198" s="228"/>
      <c r="Z198" s="228"/>
      <c r="AA198" s="228"/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228"/>
      <c r="AP198" s="228"/>
      <c r="AQ198" s="228"/>
      <c r="AR198" s="228"/>
      <c r="AS198" s="228"/>
      <c r="AT198" s="228"/>
      <c r="AU198" s="228"/>
      <c r="AV198" s="228"/>
      <c r="AW198" s="228"/>
      <c r="AX198" s="228"/>
      <c r="AY198" s="228"/>
      <c r="AZ198" s="228"/>
      <c r="BA198" s="228"/>
      <c r="BB198" s="228"/>
      <c r="BC198" s="228"/>
      <c r="BD198" s="228"/>
      <c r="BE198" s="228"/>
      <c r="BF198" s="228"/>
      <c r="BG198" s="228"/>
    </row>
    <row r="199" spans="2:59" x14ac:dyDescent="0.25">
      <c r="B199" s="226"/>
      <c r="C199" s="227"/>
      <c r="D199" s="227"/>
      <c r="E199" s="227"/>
      <c r="F199" s="227"/>
      <c r="G199" s="227"/>
      <c r="H199" s="227"/>
      <c r="I199" s="227"/>
      <c r="J199" s="227"/>
      <c r="K199" s="227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8"/>
      <c r="Y199" s="228"/>
      <c r="Z199" s="228"/>
      <c r="AA199" s="228"/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228"/>
      <c r="AP199" s="228"/>
      <c r="AQ199" s="228"/>
      <c r="AR199" s="228"/>
      <c r="AS199" s="228"/>
      <c r="AT199" s="228"/>
      <c r="AU199" s="228"/>
      <c r="AV199" s="228"/>
      <c r="AW199" s="228"/>
      <c r="AX199" s="228"/>
      <c r="AY199" s="228"/>
      <c r="AZ199" s="228"/>
      <c r="BA199" s="228"/>
      <c r="BB199" s="228"/>
      <c r="BC199" s="228"/>
      <c r="BD199" s="228"/>
      <c r="BE199" s="228"/>
      <c r="BF199" s="228"/>
      <c r="BG199" s="228"/>
    </row>
    <row r="200" spans="2:59" x14ac:dyDescent="0.25">
      <c r="B200" s="226"/>
      <c r="C200" s="227"/>
      <c r="D200" s="227"/>
      <c r="E200" s="227"/>
      <c r="F200" s="227"/>
      <c r="G200" s="227"/>
      <c r="H200" s="227"/>
      <c r="I200" s="227"/>
      <c r="J200" s="227"/>
      <c r="K200" s="227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28"/>
      <c r="Y200" s="228"/>
      <c r="Z200" s="228"/>
      <c r="AA200" s="228"/>
      <c r="AB200" s="228"/>
      <c r="AC200" s="228"/>
      <c r="AD200" s="228"/>
      <c r="AE200" s="228"/>
      <c r="AF200" s="228"/>
      <c r="AG200" s="228"/>
      <c r="AH200" s="228"/>
      <c r="AI200" s="228"/>
      <c r="AJ200" s="228"/>
      <c r="AK200" s="228"/>
      <c r="AL200" s="228"/>
      <c r="AM200" s="228"/>
      <c r="AN200" s="228"/>
      <c r="AO200" s="228"/>
      <c r="AP200" s="228"/>
      <c r="AQ200" s="228"/>
      <c r="AR200" s="228"/>
      <c r="AS200" s="228"/>
      <c r="AT200" s="228"/>
      <c r="AU200" s="228"/>
      <c r="AV200" s="228"/>
      <c r="AW200" s="228"/>
      <c r="AX200" s="228"/>
      <c r="AY200" s="228"/>
      <c r="AZ200" s="228"/>
      <c r="BA200" s="228"/>
      <c r="BB200" s="228"/>
      <c r="BC200" s="228"/>
      <c r="BD200" s="228"/>
      <c r="BE200" s="228"/>
      <c r="BF200" s="228"/>
      <c r="BG200" s="228"/>
    </row>
    <row r="201" spans="2:59" x14ac:dyDescent="0.25">
      <c r="B201" s="226"/>
      <c r="C201" s="227"/>
      <c r="D201" s="227"/>
      <c r="E201" s="227"/>
      <c r="F201" s="227"/>
      <c r="G201" s="227"/>
      <c r="H201" s="227"/>
      <c r="I201" s="227"/>
      <c r="J201" s="227"/>
      <c r="K201" s="227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8"/>
      <c r="Y201" s="228"/>
      <c r="Z201" s="228"/>
      <c r="AA201" s="228"/>
      <c r="AB201" s="228"/>
      <c r="AC201" s="228"/>
      <c r="AD201" s="228"/>
      <c r="AE201" s="228"/>
      <c r="AF201" s="228"/>
      <c r="AG201" s="228"/>
      <c r="AH201" s="228"/>
      <c r="AI201" s="228"/>
      <c r="AJ201" s="228"/>
      <c r="AK201" s="228"/>
      <c r="AL201" s="228"/>
      <c r="AM201" s="228"/>
      <c r="AN201" s="228"/>
      <c r="AO201" s="228"/>
      <c r="AP201" s="228"/>
      <c r="AQ201" s="228"/>
      <c r="AR201" s="228"/>
      <c r="AS201" s="228"/>
      <c r="AT201" s="228"/>
      <c r="AU201" s="228"/>
      <c r="AV201" s="228"/>
      <c r="AW201" s="228"/>
      <c r="AX201" s="228"/>
      <c r="AY201" s="228"/>
      <c r="AZ201" s="228"/>
      <c r="BA201" s="228"/>
      <c r="BB201" s="228"/>
      <c r="BC201" s="228"/>
      <c r="BD201" s="228"/>
      <c r="BE201" s="228"/>
      <c r="BF201" s="228"/>
      <c r="BG201" s="228"/>
    </row>
    <row r="202" spans="2:59" x14ac:dyDescent="0.25">
      <c r="B202" s="226"/>
      <c r="C202" s="227"/>
      <c r="D202" s="227"/>
      <c r="E202" s="227"/>
      <c r="F202" s="227"/>
      <c r="G202" s="227"/>
      <c r="H202" s="227"/>
      <c r="I202" s="227"/>
      <c r="J202" s="227"/>
      <c r="K202" s="227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  <c r="AA202" s="228"/>
      <c r="AB202" s="228"/>
      <c r="AC202" s="228"/>
      <c r="AD202" s="228"/>
      <c r="AE202" s="228"/>
      <c r="AF202" s="228"/>
      <c r="AG202" s="228"/>
      <c r="AH202" s="228"/>
      <c r="AI202" s="228"/>
      <c r="AJ202" s="228"/>
      <c r="AK202" s="228"/>
      <c r="AL202" s="228"/>
      <c r="AM202" s="228"/>
      <c r="AN202" s="228"/>
      <c r="AO202" s="228"/>
      <c r="AP202" s="228"/>
      <c r="AQ202" s="228"/>
      <c r="AR202" s="228"/>
      <c r="AS202" s="228"/>
      <c r="AT202" s="228"/>
      <c r="AU202" s="228"/>
      <c r="AV202" s="228"/>
      <c r="AW202" s="228"/>
      <c r="AX202" s="228"/>
      <c r="AY202" s="228"/>
      <c r="AZ202" s="228"/>
      <c r="BA202" s="228"/>
      <c r="BB202" s="228"/>
      <c r="BC202" s="228"/>
      <c r="BD202" s="228"/>
      <c r="BE202" s="228"/>
      <c r="BF202" s="228"/>
      <c r="BG202" s="228"/>
    </row>
    <row r="203" spans="2:59" x14ac:dyDescent="0.25">
      <c r="B203" s="226"/>
      <c r="C203" s="227"/>
      <c r="D203" s="227"/>
      <c r="E203" s="227"/>
      <c r="F203" s="227"/>
      <c r="G203" s="227"/>
      <c r="H203" s="227"/>
      <c r="I203" s="227"/>
      <c r="J203" s="227"/>
      <c r="K203" s="227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28"/>
      <c r="Y203" s="228"/>
      <c r="Z203" s="228"/>
      <c r="AA203" s="228"/>
      <c r="AB203" s="228"/>
      <c r="AC203" s="228"/>
      <c r="AD203" s="228"/>
      <c r="AE203" s="228"/>
      <c r="AF203" s="228"/>
      <c r="AG203" s="228"/>
      <c r="AH203" s="228"/>
      <c r="AI203" s="228"/>
      <c r="AJ203" s="228"/>
      <c r="AK203" s="228"/>
      <c r="AL203" s="228"/>
      <c r="AM203" s="228"/>
      <c r="AN203" s="228"/>
      <c r="AO203" s="228"/>
      <c r="AP203" s="228"/>
      <c r="AQ203" s="228"/>
      <c r="AR203" s="228"/>
      <c r="AS203" s="228"/>
      <c r="AT203" s="228"/>
      <c r="AU203" s="228"/>
      <c r="AV203" s="228"/>
      <c r="AW203" s="228"/>
      <c r="AX203" s="228"/>
      <c r="AY203" s="228"/>
      <c r="AZ203" s="228"/>
      <c r="BA203" s="228"/>
      <c r="BB203" s="228"/>
      <c r="BC203" s="228"/>
      <c r="BD203" s="228"/>
      <c r="BE203" s="228"/>
      <c r="BF203" s="228"/>
      <c r="BG203" s="228"/>
    </row>
    <row r="204" spans="2:59" x14ac:dyDescent="0.25">
      <c r="B204" s="226"/>
      <c r="C204" s="227"/>
      <c r="D204" s="227"/>
      <c r="E204" s="227"/>
      <c r="F204" s="227"/>
      <c r="G204" s="227"/>
      <c r="H204" s="227"/>
      <c r="I204" s="227"/>
      <c r="J204" s="227"/>
      <c r="K204" s="227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28"/>
      <c r="Y204" s="228"/>
      <c r="Z204" s="228"/>
      <c r="AA204" s="228"/>
      <c r="AB204" s="228"/>
      <c r="AC204" s="228"/>
      <c r="AD204" s="228"/>
      <c r="AE204" s="228"/>
      <c r="AF204" s="228"/>
      <c r="AG204" s="228"/>
      <c r="AH204" s="228"/>
      <c r="AI204" s="228"/>
      <c r="AJ204" s="228"/>
      <c r="AK204" s="228"/>
      <c r="AL204" s="228"/>
      <c r="AM204" s="228"/>
      <c r="AN204" s="228"/>
      <c r="AO204" s="228"/>
      <c r="AP204" s="228"/>
      <c r="AQ204" s="228"/>
      <c r="AR204" s="228"/>
      <c r="AS204" s="228"/>
      <c r="AT204" s="228"/>
      <c r="AU204" s="228"/>
      <c r="AV204" s="228"/>
      <c r="AW204" s="228"/>
      <c r="AX204" s="228"/>
      <c r="AY204" s="228"/>
      <c r="AZ204" s="228"/>
      <c r="BA204" s="228"/>
      <c r="BB204" s="228"/>
      <c r="BC204" s="228"/>
      <c r="BD204" s="228"/>
      <c r="BE204" s="228"/>
      <c r="BF204" s="228"/>
      <c r="BG204" s="228"/>
    </row>
    <row r="205" spans="2:59" x14ac:dyDescent="0.25">
      <c r="B205" s="226"/>
      <c r="C205" s="227"/>
      <c r="D205" s="227"/>
      <c r="E205" s="227"/>
      <c r="F205" s="227"/>
      <c r="G205" s="227"/>
      <c r="H205" s="227"/>
      <c r="I205" s="227"/>
      <c r="J205" s="227"/>
      <c r="K205" s="227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  <c r="AA205" s="228"/>
      <c r="AB205" s="228"/>
      <c r="AC205" s="228"/>
      <c r="AD205" s="228"/>
      <c r="AE205" s="228"/>
      <c r="AF205" s="228"/>
      <c r="AG205" s="228"/>
      <c r="AH205" s="228"/>
      <c r="AI205" s="228"/>
      <c r="AJ205" s="228"/>
      <c r="AK205" s="228"/>
      <c r="AL205" s="228"/>
      <c r="AM205" s="228"/>
      <c r="AN205" s="228"/>
      <c r="AO205" s="228"/>
      <c r="AP205" s="228"/>
      <c r="AQ205" s="228"/>
      <c r="AR205" s="228"/>
      <c r="AS205" s="228"/>
      <c r="AT205" s="228"/>
      <c r="AU205" s="228"/>
      <c r="AV205" s="228"/>
      <c r="AW205" s="228"/>
      <c r="AX205" s="228"/>
      <c r="AY205" s="228"/>
      <c r="AZ205" s="228"/>
      <c r="BA205" s="228"/>
      <c r="BB205" s="228"/>
      <c r="BC205" s="228"/>
      <c r="BD205" s="228"/>
      <c r="BE205" s="228"/>
      <c r="BF205" s="228"/>
      <c r="BG205" s="228"/>
    </row>
    <row r="206" spans="2:59" x14ac:dyDescent="0.25">
      <c r="B206" s="226"/>
      <c r="C206" s="227"/>
      <c r="D206" s="227"/>
      <c r="E206" s="227"/>
      <c r="F206" s="227"/>
      <c r="G206" s="227"/>
      <c r="H206" s="227"/>
      <c r="I206" s="227"/>
      <c r="J206" s="227"/>
      <c r="K206" s="227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28"/>
      <c r="Y206" s="228"/>
      <c r="Z206" s="228"/>
      <c r="AA206" s="228"/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228"/>
      <c r="AP206" s="228"/>
      <c r="AQ206" s="228"/>
      <c r="AR206" s="228"/>
      <c r="AS206" s="228"/>
      <c r="AT206" s="228"/>
      <c r="AU206" s="228"/>
      <c r="AV206" s="228"/>
      <c r="AW206" s="228"/>
      <c r="AX206" s="228"/>
      <c r="AY206" s="228"/>
      <c r="AZ206" s="228"/>
      <c r="BA206" s="228"/>
      <c r="BB206" s="228"/>
      <c r="BC206" s="228"/>
      <c r="BD206" s="228"/>
      <c r="BE206" s="228"/>
      <c r="BF206" s="228"/>
      <c r="BG206" s="228"/>
    </row>
    <row r="207" spans="2:59" x14ac:dyDescent="0.25">
      <c r="B207" s="226"/>
      <c r="C207" s="227"/>
      <c r="D207" s="227"/>
      <c r="E207" s="227"/>
      <c r="F207" s="227"/>
      <c r="G207" s="227"/>
      <c r="H207" s="227"/>
      <c r="I207" s="227"/>
      <c r="J207" s="227"/>
      <c r="K207" s="227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8"/>
      <c r="Y207" s="228"/>
      <c r="Z207" s="228"/>
      <c r="AA207" s="228"/>
      <c r="AB207" s="228"/>
      <c r="AC207" s="228"/>
      <c r="AD207" s="228"/>
      <c r="AE207" s="228"/>
      <c r="AF207" s="228"/>
      <c r="AG207" s="228"/>
      <c r="AH207" s="228"/>
      <c r="AI207" s="228"/>
      <c r="AJ207" s="228"/>
      <c r="AK207" s="228"/>
      <c r="AL207" s="228"/>
      <c r="AM207" s="228"/>
      <c r="AN207" s="228"/>
      <c r="AO207" s="228"/>
      <c r="AP207" s="228"/>
      <c r="AQ207" s="228"/>
      <c r="AR207" s="228"/>
      <c r="AS207" s="228"/>
      <c r="AT207" s="228"/>
      <c r="AU207" s="228"/>
      <c r="AV207" s="228"/>
      <c r="AW207" s="228"/>
      <c r="AX207" s="228"/>
      <c r="AY207" s="228"/>
      <c r="AZ207" s="228"/>
      <c r="BA207" s="228"/>
      <c r="BB207" s="228"/>
      <c r="BC207" s="228"/>
      <c r="BD207" s="228"/>
      <c r="BE207" s="228"/>
      <c r="BF207" s="228"/>
      <c r="BG207" s="228"/>
    </row>
    <row r="208" spans="2:59" x14ac:dyDescent="0.25">
      <c r="B208" s="226"/>
      <c r="C208" s="227"/>
      <c r="D208" s="227"/>
      <c r="E208" s="227"/>
      <c r="F208" s="227"/>
      <c r="G208" s="227"/>
      <c r="H208" s="227"/>
      <c r="I208" s="227"/>
      <c r="J208" s="227"/>
      <c r="K208" s="227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  <c r="AA208" s="228"/>
      <c r="AB208" s="228"/>
      <c r="AC208" s="228"/>
      <c r="AD208" s="228"/>
      <c r="AE208" s="228"/>
      <c r="AF208" s="228"/>
      <c r="AG208" s="228"/>
      <c r="AH208" s="228"/>
      <c r="AI208" s="228"/>
      <c r="AJ208" s="228"/>
      <c r="AK208" s="228"/>
      <c r="AL208" s="228"/>
      <c r="AM208" s="228"/>
      <c r="AN208" s="228"/>
      <c r="AO208" s="228"/>
      <c r="AP208" s="228"/>
      <c r="AQ208" s="228"/>
      <c r="AR208" s="228"/>
      <c r="AS208" s="228"/>
      <c r="AT208" s="228"/>
      <c r="AU208" s="228"/>
      <c r="AV208" s="228"/>
      <c r="AW208" s="228"/>
      <c r="AX208" s="228"/>
      <c r="AY208" s="228"/>
      <c r="AZ208" s="228"/>
      <c r="BA208" s="228"/>
      <c r="BB208" s="228"/>
      <c r="BC208" s="228"/>
      <c r="BD208" s="228"/>
      <c r="BE208" s="228"/>
      <c r="BF208" s="228"/>
      <c r="BG208" s="228"/>
    </row>
    <row r="209" spans="2:59" x14ac:dyDescent="0.25">
      <c r="B209" s="226"/>
      <c r="C209" s="227"/>
      <c r="D209" s="227"/>
      <c r="E209" s="227"/>
      <c r="F209" s="227"/>
      <c r="G209" s="227"/>
      <c r="H209" s="227"/>
      <c r="I209" s="227"/>
      <c r="J209" s="227"/>
      <c r="K209" s="227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  <c r="AA209" s="228"/>
      <c r="AB209" s="228"/>
      <c r="AC209" s="228"/>
      <c r="AD209" s="228"/>
      <c r="AE209" s="228"/>
      <c r="AF209" s="228"/>
      <c r="AG209" s="228"/>
      <c r="AH209" s="228"/>
      <c r="AI209" s="228"/>
      <c r="AJ209" s="228"/>
      <c r="AK209" s="228"/>
      <c r="AL209" s="228"/>
      <c r="AM209" s="228"/>
      <c r="AN209" s="228"/>
      <c r="AO209" s="228"/>
      <c r="AP209" s="228"/>
      <c r="AQ209" s="228"/>
      <c r="AR209" s="228"/>
      <c r="AS209" s="228"/>
      <c r="AT209" s="228"/>
      <c r="AU209" s="228"/>
      <c r="AV209" s="228"/>
      <c r="AW209" s="228"/>
      <c r="AX209" s="228"/>
      <c r="AY209" s="228"/>
      <c r="AZ209" s="228"/>
      <c r="BA209" s="228"/>
      <c r="BB209" s="228"/>
      <c r="BC209" s="228"/>
      <c r="BD209" s="228"/>
      <c r="BE209" s="228"/>
      <c r="BF209" s="228"/>
      <c r="BG209" s="228"/>
    </row>
    <row r="210" spans="2:59" x14ac:dyDescent="0.25">
      <c r="B210" s="226"/>
      <c r="C210" s="227"/>
      <c r="D210" s="227"/>
      <c r="E210" s="227"/>
      <c r="F210" s="227"/>
      <c r="G210" s="227"/>
      <c r="H210" s="227"/>
      <c r="I210" s="227"/>
      <c r="J210" s="227"/>
      <c r="K210" s="227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28"/>
      <c r="Y210" s="228"/>
      <c r="Z210" s="228"/>
      <c r="AA210" s="228"/>
      <c r="AB210" s="228"/>
      <c r="AC210" s="228"/>
      <c r="AD210" s="228"/>
      <c r="AE210" s="228"/>
      <c r="AF210" s="228"/>
      <c r="AG210" s="228"/>
      <c r="AH210" s="228"/>
      <c r="AI210" s="228"/>
      <c r="AJ210" s="228"/>
      <c r="AK210" s="228"/>
      <c r="AL210" s="228"/>
      <c r="AM210" s="228"/>
      <c r="AN210" s="228"/>
      <c r="AO210" s="228"/>
      <c r="AP210" s="228"/>
      <c r="AQ210" s="228"/>
      <c r="AR210" s="228"/>
      <c r="AS210" s="228"/>
      <c r="AT210" s="228"/>
      <c r="AU210" s="228"/>
      <c r="AV210" s="228"/>
      <c r="AW210" s="228"/>
      <c r="AX210" s="228"/>
      <c r="AY210" s="228"/>
      <c r="AZ210" s="228"/>
      <c r="BA210" s="228"/>
      <c r="BB210" s="228"/>
      <c r="BC210" s="228"/>
      <c r="BD210" s="228"/>
      <c r="BE210" s="228"/>
      <c r="BF210" s="228"/>
      <c r="BG210" s="228"/>
    </row>
    <row r="211" spans="2:59" x14ac:dyDescent="0.25">
      <c r="B211" s="226"/>
      <c r="C211" s="227"/>
      <c r="D211" s="227"/>
      <c r="E211" s="227"/>
      <c r="F211" s="227"/>
      <c r="G211" s="227"/>
      <c r="H211" s="227"/>
      <c r="I211" s="227"/>
      <c r="J211" s="227"/>
      <c r="K211" s="227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8"/>
      <c r="Y211" s="228"/>
      <c r="Z211" s="228"/>
      <c r="AA211" s="228"/>
      <c r="AB211" s="228"/>
      <c r="AC211" s="228"/>
      <c r="AD211" s="228"/>
      <c r="AE211" s="228"/>
      <c r="AF211" s="228"/>
      <c r="AG211" s="228"/>
      <c r="AH211" s="228"/>
      <c r="AI211" s="228"/>
      <c r="AJ211" s="228"/>
      <c r="AK211" s="228"/>
      <c r="AL211" s="228"/>
      <c r="AM211" s="228"/>
      <c r="AN211" s="228"/>
      <c r="AO211" s="228"/>
      <c r="AP211" s="228"/>
      <c r="AQ211" s="228"/>
      <c r="AR211" s="228"/>
      <c r="AS211" s="228"/>
      <c r="AT211" s="228"/>
      <c r="AU211" s="228"/>
      <c r="AV211" s="228"/>
      <c r="AW211" s="228"/>
      <c r="AX211" s="228"/>
      <c r="AY211" s="228"/>
      <c r="AZ211" s="228"/>
      <c r="BA211" s="228"/>
      <c r="BB211" s="228"/>
      <c r="BC211" s="228"/>
      <c r="BD211" s="228"/>
      <c r="BE211" s="228"/>
      <c r="BF211" s="228"/>
      <c r="BG211" s="228"/>
    </row>
    <row r="212" spans="2:59" x14ac:dyDescent="0.25">
      <c r="B212" s="226"/>
      <c r="C212" s="227"/>
      <c r="D212" s="227"/>
      <c r="E212" s="227"/>
      <c r="F212" s="227"/>
      <c r="G212" s="227"/>
      <c r="H212" s="227"/>
      <c r="I212" s="227"/>
      <c r="J212" s="227"/>
      <c r="K212" s="227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28"/>
      <c r="Y212" s="228"/>
      <c r="Z212" s="228"/>
      <c r="AA212" s="228"/>
      <c r="AB212" s="228"/>
      <c r="AC212" s="228"/>
      <c r="AD212" s="228"/>
      <c r="AE212" s="228"/>
      <c r="AF212" s="228"/>
      <c r="AG212" s="228"/>
      <c r="AH212" s="228"/>
      <c r="AI212" s="228"/>
      <c r="AJ212" s="228"/>
      <c r="AK212" s="228"/>
      <c r="AL212" s="228"/>
      <c r="AM212" s="228"/>
      <c r="AN212" s="228"/>
      <c r="AO212" s="228"/>
      <c r="AP212" s="228"/>
      <c r="AQ212" s="228"/>
      <c r="AR212" s="228"/>
      <c r="AS212" s="228"/>
      <c r="AT212" s="228"/>
      <c r="AU212" s="228"/>
      <c r="AV212" s="228"/>
      <c r="AW212" s="228"/>
      <c r="AX212" s="228"/>
      <c r="AY212" s="228"/>
      <c r="AZ212" s="228"/>
      <c r="BA212" s="228"/>
      <c r="BB212" s="228"/>
      <c r="BC212" s="228"/>
      <c r="BD212" s="228"/>
      <c r="BE212" s="228"/>
      <c r="BF212" s="228"/>
      <c r="BG212" s="228"/>
    </row>
    <row r="213" spans="2:59" x14ac:dyDescent="0.25">
      <c r="B213" s="226"/>
      <c r="C213" s="227"/>
      <c r="D213" s="227"/>
      <c r="E213" s="227"/>
      <c r="F213" s="227"/>
      <c r="G213" s="227"/>
      <c r="H213" s="227"/>
      <c r="I213" s="227"/>
      <c r="J213" s="227"/>
      <c r="K213" s="227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  <c r="AA213" s="228"/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8"/>
      <c r="AR213" s="228"/>
      <c r="AS213" s="228"/>
      <c r="AT213" s="228"/>
      <c r="AU213" s="228"/>
      <c r="AV213" s="228"/>
      <c r="AW213" s="228"/>
      <c r="AX213" s="228"/>
      <c r="AY213" s="228"/>
      <c r="AZ213" s="228"/>
      <c r="BA213" s="228"/>
      <c r="BB213" s="228"/>
      <c r="BC213" s="228"/>
      <c r="BD213" s="228"/>
      <c r="BE213" s="228"/>
      <c r="BF213" s="228"/>
      <c r="BG213" s="228"/>
    </row>
    <row r="214" spans="2:59" x14ac:dyDescent="0.25">
      <c r="B214" s="226"/>
      <c r="C214" s="227"/>
      <c r="D214" s="227"/>
      <c r="E214" s="227"/>
      <c r="F214" s="227"/>
      <c r="G214" s="227"/>
      <c r="H214" s="227"/>
      <c r="I214" s="227"/>
      <c r="J214" s="227"/>
      <c r="K214" s="227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28"/>
      <c r="Y214" s="228"/>
      <c r="Z214" s="228"/>
      <c r="AA214" s="228"/>
      <c r="AB214" s="228"/>
      <c r="AC214" s="228"/>
      <c r="AD214" s="228"/>
      <c r="AE214" s="228"/>
      <c r="AF214" s="228"/>
      <c r="AG214" s="228"/>
      <c r="AH214" s="228"/>
      <c r="AI214" s="228"/>
      <c r="AJ214" s="228"/>
      <c r="AK214" s="228"/>
      <c r="AL214" s="228"/>
      <c r="AM214" s="228"/>
      <c r="AN214" s="228"/>
      <c r="AO214" s="228"/>
      <c r="AP214" s="228"/>
      <c r="AQ214" s="228"/>
      <c r="AR214" s="228"/>
      <c r="AS214" s="228"/>
      <c r="AT214" s="228"/>
      <c r="AU214" s="228"/>
      <c r="AV214" s="228"/>
      <c r="AW214" s="228"/>
      <c r="AX214" s="228"/>
      <c r="AY214" s="228"/>
      <c r="AZ214" s="228"/>
      <c r="BA214" s="228"/>
      <c r="BB214" s="228"/>
      <c r="BC214" s="228"/>
      <c r="BD214" s="228"/>
      <c r="BE214" s="228"/>
      <c r="BF214" s="228"/>
      <c r="BG214" s="228"/>
    </row>
    <row r="215" spans="2:59" x14ac:dyDescent="0.25">
      <c r="B215" s="226"/>
      <c r="C215" s="227"/>
      <c r="D215" s="227"/>
      <c r="E215" s="227"/>
      <c r="F215" s="227"/>
      <c r="G215" s="227"/>
      <c r="H215" s="227"/>
      <c r="I215" s="227"/>
      <c r="J215" s="227"/>
      <c r="K215" s="227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8"/>
      <c r="Y215" s="228"/>
      <c r="Z215" s="228"/>
      <c r="AA215" s="228"/>
      <c r="AB215" s="228"/>
      <c r="AC215" s="228"/>
      <c r="AD215" s="228"/>
      <c r="AE215" s="228"/>
      <c r="AF215" s="228"/>
      <c r="AG215" s="228"/>
      <c r="AH215" s="228"/>
      <c r="AI215" s="228"/>
      <c r="AJ215" s="228"/>
      <c r="AK215" s="228"/>
      <c r="AL215" s="228"/>
      <c r="AM215" s="228"/>
      <c r="AN215" s="228"/>
      <c r="AO215" s="228"/>
      <c r="AP215" s="228"/>
      <c r="AQ215" s="228"/>
      <c r="AR215" s="228"/>
      <c r="AS215" s="228"/>
      <c r="AT215" s="228"/>
      <c r="AU215" s="228"/>
      <c r="AV215" s="228"/>
      <c r="AW215" s="228"/>
      <c r="AX215" s="228"/>
      <c r="AY215" s="228"/>
      <c r="AZ215" s="228"/>
      <c r="BA215" s="228"/>
      <c r="BB215" s="228"/>
      <c r="BC215" s="228"/>
      <c r="BD215" s="228"/>
      <c r="BE215" s="228"/>
      <c r="BF215" s="228"/>
      <c r="BG215" s="228"/>
    </row>
    <row r="216" spans="2:59" x14ac:dyDescent="0.25">
      <c r="B216" s="226"/>
      <c r="C216" s="227"/>
      <c r="D216" s="227"/>
      <c r="E216" s="227"/>
      <c r="F216" s="227"/>
      <c r="G216" s="227"/>
      <c r="H216" s="227"/>
      <c r="I216" s="227"/>
      <c r="J216" s="227"/>
      <c r="K216" s="227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28"/>
      <c r="Y216" s="228"/>
      <c r="Z216" s="228"/>
      <c r="AA216" s="228"/>
      <c r="AB216" s="228"/>
      <c r="AC216" s="228"/>
      <c r="AD216" s="228"/>
      <c r="AE216" s="228"/>
      <c r="AF216" s="228"/>
      <c r="AG216" s="228"/>
      <c r="AH216" s="228"/>
      <c r="AI216" s="228"/>
      <c r="AJ216" s="228"/>
      <c r="AK216" s="228"/>
      <c r="AL216" s="228"/>
      <c r="AM216" s="228"/>
      <c r="AN216" s="228"/>
      <c r="AO216" s="228"/>
      <c r="AP216" s="228"/>
      <c r="AQ216" s="228"/>
      <c r="AR216" s="228"/>
      <c r="AS216" s="228"/>
      <c r="AT216" s="228"/>
      <c r="AU216" s="228"/>
      <c r="AV216" s="228"/>
      <c r="AW216" s="228"/>
      <c r="AX216" s="228"/>
      <c r="AY216" s="228"/>
      <c r="AZ216" s="228"/>
      <c r="BA216" s="228"/>
      <c r="BB216" s="228"/>
      <c r="BC216" s="228"/>
      <c r="BD216" s="228"/>
      <c r="BE216" s="228"/>
      <c r="BF216" s="228"/>
      <c r="BG216" s="228"/>
    </row>
    <row r="217" spans="2:59" x14ac:dyDescent="0.25">
      <c r="B217" s="226"/>
      <c r="C217" s="227"/>
      <c r="D217" s="227"/>
      <c r="E217" s="227"/>
      <c r="F217" s="227"/>
      <c r="G217" s="227"/>
      <c r="H217" s="227"/>
      <c r="I217" s="227"/>
      <c r="J217" s="227"/>
      <c r="K217" s="227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8"/>
      <c r="Y217" s="228"/>
      <c r="Z217" s="228"/>
      <c r="AA217" s="228"/>
      <c r="AB217" s="228"/>
      <c r="AC217" s="228"/>
      <c r="AD217" s="228"/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228"/>
      <c r="AQ217" s="228"/>
      <c r="AR217" s="228"/>
      <c r="AS217" s="228"/>
      <c r="AT217" s="228"/>
      <c r="AU217" s="228"/>
      <c r="AV217" s="228"/>
      <c r="AW217" s="228"/>
      <c r="AX217" s="228"/>
      <c r="AY217" s="228"/>
      <c r="AZ217" s="228"/>
      <c r="BA217" s="228"/>
      <c r="BB217" s="228"/>
      <c r="BC217" s="228"/>
      <c r="BD217" s="228"/>
      <c r="BE217" s="228"/>
      <c r="BF217" s="228"/>
      <c r="BG217" s="228"/>
    </row>
    <row r="218" spans="2:59" x14ac:dyDescent="0.25">
      <c r="B218" s="226"/>
      <c r="C218" s="227"/>
      <c r="D218" s="227"/>
      <c r="E218" s="227"/>
      <c r="F218" s="227"/>
      <c r="G218" s="227"/>
      <c r="H218" s="227"/>
      <c r="I218" s="227"/>
      <c r="J218" s="227"/>
      <c r="K218" s="227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28"/>
      <c r="Y218" s="228"/>
      <c r="Z218" s="228"/>
      <c r="AA218" s="228"/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228"/>
      <c r="AP218" s="228"/>
      <c r="AQ218" s="228"/>
      <c r="AR218" s="228"/>
      <c r="AS218" s="228"/>
      <c r="AT218" s="228"/>
      <c r="AU218" s="228"/>
      <c r="AV218" s="228"/>
      <c r="AW218" s="228"/>
      <c r="AX218" s="228"/>
      <c r="AY218" s="228"/>
      <c r="AZ218" s="228"/>
      <c r="BA218" s="228"/>
      <c r="BB218" s="228"/>
      <c r="BC218" s="228"/>
      <c r="BD218" s="228"/>
      <c r="BE218" s="228"/>
      <c r="BF218" s="228"/>
      <c r="BG218" s="228"/>
    </row>
    <row r="219" spans="2:59" x14ac:dyDescent="0.25">
      <c r="B219" s="226"/>
      <c r="C219" s="227"/>
      <c r="D219" s="227"/>
      <c r="E219" s="227"/>
      <c r="F219" s="227"/>
      <c r="G219" s="227"/>
      <c r="H219" s="227"/>
      <c r="I219" s="227"/>
      <c r="J219" s="227"/>
      <c r="K219" s="227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  <c r="AA219" s="228"/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228"/>
      <c r="AP219" s="228"/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8"/>
      <c r="BA219" s="228"/>
      <c r="BB219" s="228"/>
      <c r="BC219" s="228"/>
      <c r="BD219" s="228"/>
      <c r="BE219" s="228"/>
      <c r="BF219" s="228"/>
      <c r="BG219" s="228"/>
    </row>
    <row r="220" spans="2:59" x14ac:dyDescent="0.25">
      <c r="B220" s="226"/>
      <c r="C220" s="227"/>
      <c r="D220" s="227"/>
      <c r="E220" s="227"/>
      <c r="F220" s="227"/>
      <c r="G220" s="227"/>
      <c r="H220" s="227"/>
      <c r="I220" s="227"/>
      <c r="J220" s="227"/>
      <c r="K220" s="227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  <c r="AA220" s="228"/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228"/>
      <c r="AP220" s="228"/>
      <c r="AQ220" s="228"/>
      <c r="AR220" s="228"/>
      <c r="AS220" s="228"/>
      <c r="AT220" s="228"/>
      <c r="AU220" s="228"/>
      <c r="AV220" s="228"/>
      <c r="AW220" s="228"/>
      <c r="AX220" s="228"/>
      <c r="AY220" s="228"/>
      <c r="AZ220" s="228"/>
      <c r="BA220" s="228"/>
      <c r="BB220" s="228"/>
      <c r="BC220" s="228"/>
      <c r="BD220" s="228"/>
      <c r="BE220" s="228"/>
      <c r="BF220" s="228"/>
      <c r="BG220" s="228"/>
    </row>
    <row r="221" spans="2:59" x14ac:dyDescent="0.25">
      <c r="B221" s="226"/>
      <c r="C221" s="227"/>
      <c r="D221" s="227"/>
      <c r="E221" s="227"/>
      <c r="F221" s="227"/>
      <c r="G221" s="227"/>
      <c r="H221" s="227"/>
      <c r="I221" s="227"/>
      <c r="J221" s="227"/>
      <c r="K221" s="227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  <c r="AA221" s="228"/>
      <c r="AB221" s="228"/>
      <c r="AC221" s="228"/>
      <c r="AD221" s="228"/>
      <c r="AE221" s="228"/>
      <c r="AF221" s="228"/>
      <c r="AG221" s="228"/>
      <c r="AH221" s="228"/>
      <c r="AI221" s="228"/>
      <c r="AJ221" s="228"/>
      <c r="AK221" s="228"/>
      <c r="AL221" s="228"/>
      <c r="AM221" s="228"/>
      <c r="AN221" s="228"/>
      <c r="AO221" s="228"/>
      <c r="AP221" s="228"/>
      <c r="AQ221" s="228"/>
      <c r="AR221" s="228"/>
      <c r="AS221" s="228"/>
      <c r="AT221" s="228"/>
      <c r="AU221" s="228"/>
      <c r="AV221" s="228"/>
      <c r="AW221" s="228"/>
      <c r="AX221" s="228"/>
      <c r="AY221" s="228"/>
      <c r="AZ221" s="228"/>
      <c r="BA221" s="228"/>
      <c r="BB221" s="228"/>
      <c r="BC221" s="228"/>
      <c r="BD221" s="228"/>
      <c r="BE221" s="228"/>
      <c r="BF221" s="228"/>
      <c r="BG221" s="228"/>
    </row>
    <row r="222" spans="2:59" x14ac:dyDescent="0.25">
      <c r="B222" s="226"/>
      <c r="C222" s="227"/>
      <c r="D222" s="227"/>
      <c r="E222" s="227"/>
      <c r="F222" s="227"/>
      <c r="G222" s="227"/>
      <c r="H222" s="227"/>
      <c r="I222" s="227"/>
      <c r="J222" s="227"/>
      <c r="K222" s="227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  <c r="AA222" s="228"/>
      <c r="AB222" s="228"/>
      <c r="AC222" s="228"/>
      <c r="AD222" s="228"/>
      <c r="AE222" s="228"/>
      <c r="AF222" s="228"/>
      <c r="AG222" s="228"/>
      <c r="AH222" s="228"/>
      <c r="AI222" s="228"/>
      <c r="AJ222" s="228"/>
      <c r="AK222" s="228"/>
      <c r="AL222" s="228"/>
      <c r="AM222" s="228"/>
      <c r="AN222" s="228"/>
      <c r="AO222" s="228"/>
      <c r="AP222" s="228"/>
      <c r="AQ222" s="228"/>
      <c r="AR222" s="228"/>
      <c r="AS222" s="228"/>
      <c r="AT222" s="228"/>
      <c r="AU222" s="228"/>
      <c r="AV222" s="228"/>
      <c r="AW222" s="228"/>
      <c r="AX222" s="228"/>
      <c r="AY222" s="228"/>
      <c r="AZ222" s="228"/>
      <c r="BA222" s="228"/>
      <c r="BB222" s="228"/>
      <c r="BC222" s="228"/>
      <c r="BD222" s="228"/>
      <c r="BE222" s="228"/>
      <c r="BF222" s="228"/>
      <c r="BG222" s="228"/>
    </row>
    <row r="223" spans="2:59" x14ac:dyDescent="0.25">
      <c r="B223" s="226"/>
      <c r="C223" s="227"/>
      <c r="D223" s="227"/>
      <c r="E223" s="227"/>
      <c r="F223" s="227"/>
      <c r="G223" s="227"/>
      <c r="H223" s="227"/>
      <c r="I223" s="227"/>
      <c r="J223" s="227"/>
      <c r="K223" s="227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  <c r="AA223" s="228"/>
      <c r="AB223" s="228"/>
      <c r="AC223" s="228"/>
      <c r="AD223" s="228"/>
      <c r="AE223" s="228"/>
      <c r="AF223" s="228"/>
      <c r="AG223" s="228"/>
      <c r="AH223" s="228"/>
      <c r="AI223" s="228"/>
      <c r="AJ223" s="228"/>
      <c r="AK223" s="228"/>
      <c r="AL223" s="228"/>
      <c r="AM223" s="228"/>
      <c r="AN223" s="228"/>
      <c r="AO223" s="228"/>
      <c r="AP223" s="228"/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8"/>
      <c r="BA223" s="228"/>
      <c r="BB223" s="228"/>
      <c r="BC223" s="228"/>
      <c r="BD223" s="228"/>
      <c r="BE223" s="228"/>
      <c r="BF223" s="228"/>
      <c r="BG223" s="228"/>
    </row>
    <row r="224" spans="2:59" x14ac:dyDescent="0.25">
      <c r="B224" s="226"/>
      <c r="C224" s="227"/>
      <c r="D224" s="227"/>
      <c r="E224" s="227"/>
      <c r="F224" s="227"/>
      <c r="G224" s="227"/>
      <c r="H224" s="227"/>
      <c r="I224" s="227"/>
      <c r="J224" s="227"/>
      <c r="K224" s="227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  <c r="AA224" s="228"/>
      <c r="AB224" s="228"/>
      <c r="AC224" s="228"/>
      <c r="AD224" s="228"/>
      <c r="AE224" s="228"/>
      <c r="AF224" s="228"/>
      <c r="AG224" s="228"/>
      <c r="AH224" s="228"/>
      <c r="AI224" s="228"/>
      <c r="AJ224" s="228"/>
      <c r="AK224" s="228"/>
      <c r="AL224" s="228"/>
      <c r="AM224" s="228"/>
      <c r="AN224" s="228"/>
      <c r="AO224" s="228"/>
      <c r="AP224" s="228"/>
      <c r="AQ224" s="228"/>
      <c r="AR224" s="228"/>
      <c r="AS224" s="228"/>
      <c r="AT224" s="228"/>
      <c r="AU224" s="228"/>
      <c r="AV224" s="228"/>
      <c r="AW224" s="228"/>
      <c r="AX224" s="228"/>
      <c r="AY224" s="228"/>
      <c r="AZ224" s="228"/>
      <c r="BA224" s="228"/>
      <c r="BB224" s="228"/>
      <c r="BC224" s="228"/>
      <c r="BD224" s="228"/>
      <c r="BE224" s="228"/>
      <c r="BF224" s="228"/>
      <c r="BG224" s="228"/>
    </row>
    <row r="225" spans="2:59" x14ac:dyDescent="0.25">
      <c r="B225" s="226"/>
      <c r="C225" s="227"/>
      <c r="D225" s="227"/>
      <c r="E225" s="227"/>
      <c r="F225" s="227"/>
      <c r="G225" s="227"/>
      <c r="H225" s="227"/>
      <c r="I225" s="227"/>
      <c r="J225" s="227"/>
      <c r="K225" s="227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  <c r="AA225" s="228"/>
      <c r="AB225" s="228"/>
      <c r="AC225" s="228"/>
      <c r="AD225" s="228"/>
      <c r="AE225" s="228"/>
      <c r="AF225" s="228"/>
      <c r="AG225" s="228"/>
      <c r="AH225" s="228"/>
      <c r="AI225" s="228"/>
      <c r="AJ225" s="228"/>
      <c r="AK225" s="228"/>
      <c r="AL225" s="228"/>
      <c r="AM225" s="228"/>
      <c r="AN225" s="228"/>
      <c r="AO225" s="228"/>
      <c r="AP225" s="228"/>
      <c r="AQ225" s="228"/>
      <c r="AR225" s="228"/>
      <c r="AS225" s="228"/>
      <c r="AT225" s="228"/>
      <c r="AU225" s="228"/>
      <c r="AV225" s="228"/>
      <c r="AW225" s="228"/>
      <c r="AX225" s="228"/>
      <c r="AY225" s="228"/>
      <c r="AZ225" s="228"/>
      <c r="BA225" s="228"/>
      <c r="BB225" s="228"/>
      <c r="BC225" s="228"/>
      <c r="BD225" s="228"/>
      <c r="BE225" s="228"/>
      <c r="BF225" s="228"/>
      <c r="BG225" s="228"/>
    </row>
    <row r="226" spans="2:59" x14ac:dyDescent="0.25">
      <c r="B226" s="226"/>
      <c r="C226" s="227"/>
      <c r="D226" s="227"/>
      <c r="E226" s="227"/>
      <c r="F226" s="227"/>
      <c r="G226" s="227"/>
      <c r="H226" s="227"/>
      <c r="I226" s="227"/>
      <c r="J226" s="227"/>
      <c r="K226" s="227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  <c r="AA226" s="228"/>
      <c r="AB226" s="228"/>
      <c r="AC226" s="228"/>
      <c r="AD226" s="228"/>
      <c r="AE226" s="228"/>
      <c r="AF226" s="228"/>
      <c r="AG226" s="228"/>
      <c r="AH226" s="228"/>
      <c r="AI226" s="228"/>
      <c r="AJ226" s="228"/>
      <c r="AK226" s="228"/>
      <c r="AL226" s="228"/>
      <c r="AM226" s="228"/>
      <c r="AN226" s="228"/>
      <c r="AO226" s="228"/>
      <c r="AP226" s="228"/>
      <c r="AQ226" s="228"/>
      <c r="AR226" s="228"/>
      <c r="AS226" s="228"/>
      <c r="AT226" s="228"/>
      <c r="AU226" s="228"/>
      <c r="AV226" s="228"/>
      <c r="AW226" s="228"/>
      <c r="AX226" s="228"/>
      <c r="AY226" s="228"/>
      <c r="AZ226" s="228"/>
      <c r="BA226" s="228"/>
      <c r="BB226" s="228"/>
      <c r="BC226" s="228"/>
      <c r="BD226" s="228"/>
      <c r="BE226" s="228"/>
      <c r="BF226" s="228"/>
      <c r="BG226" s="228"/>
    </row>
    <row r="227" spans="2:59" x14ac:dyDescent="0.25">
      <c r="B227" s="226"/>
      <c r="C227" s="227"/>
      <c r="D227" s="227"/>
      <c r="E227" s="227"/>
      <c r="F227" s="227"/>
      <c r="G227" s="227"/>
      <c r="H227" s="227"/>
      <c r="I227" s="227"/>
      <c r="J227" s="227"/>
      <c r="K227" s="227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  <c r="AA227" s="228"/>
      <c r="AB227" s="228"/>
      <c r="AC227" s="228"/>
      <c r="AD227" s="228"/>
      <c r="AE227" s="228"/>
      <c r="AF227" s="228"/>
      <c r="AG227" s="228"/>
      <c r="AH227" s="228"/>
      <c r="AI227" s="228"/>
      <c r="AJ227" s="228"/>
      <c r="AK227" s="228"/>
      <c r="AL227" s="228"/>
      <c r="AM227" s="228"/>
      <c r="AN227" s="228"/>
      <c r="AO227" s="228"/>
      <c r="AP227" s="228"/>
      <c r="AQ227" s="228"/>
      <c r="AR227" s="228"/>
      <c r="AS227" s="228"/>
      <c r="AT227" s="228"/>
      <c r="AU227" s="228"/>
      <c r="AV227" s="228"/>
      <c r="AW227" s="228"/>
      <c r="AX227" s="228"/>
      <c r="AY227" s="228"/>
      <c r="AZ227" s="228"/>
      <c r="BA227" s="228"/>
      <c r="BB227" s="228"/>
      <c r="BC227" s="228"/>
      <c r="BD227" s="228"/>
      <c r="BE227" s="228"/>
      <c r="BF227" s="228"/>
      <c r="BG227" s="228"/>
    </row>
    <row r="228" spans="2:59" x14ac:dyDescent="0.25">
      <c r="B228" s="226"/>
      <c r="C228" s="227"/>
      <c r="D228" s="227"/>
      <c r="E228" s="227"/>
      <c r="F228" s="227"/>
      <c r="G228" s="227"/>
      <c r="H228" s="227"/>
      <c r="I228" s="227"/>
      <c r="J228" s="227"/>
      <c r="K228" s="227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  <c r="AA228" s="228"/>
      <c r="AB228" s="228"/>
      <c r="AC228" s="228"/>
      <c r="AD228" s="228"/>
      <c r="AE228" s="228"/>
      <c r="AF228" s="228"/>
      <c r="AG228" s="228"/>
      <c r="AH228" s="228"/>
      <c r="AI228" s="228"/>
      <c r="AJ228" s="228"/>
      <c r="AK228" s="228"/>
      <c r="AL228" s="228"/>
      <c r="AM228" s="228"/>
      <c r="AN228" s="228"/>
      <c r="AO228" s="228"/>
      <c r="AP228" s="228"/>
      <c r="AQ228" s="228"/>
      <c r="AR228" s="228"/>
      <c r="AS228" s="228"/>
      <c r="AT228" s="228"/>
      <c r="AU228" s="228"/>
      <c r="AV228" s="228"/>
      <c r="AW228" s="228"/>
      <c r="AX228" s="228"/>
      <c r="AY228" s="228"/>
      <c r="AZ228" s="228"/>
      <c r="BA228" s="228"/>
      <c r="BB228" s="228"/>
      <c r="BC228" s="228"/>
      <c r="BD228" s="228"/>
      <c r="BE228" s="228"/>
      <c r="BF228" s="228"/>
      <c r="BG228" s="228"/>
    </row>
    <row r="229" spans="2:59" x14ac:dyDescent="0.25">
      <c r="B229" s="226"/>
      <c r="C229" s="227"/>
      <c r="D229" s="227"/>
      <c r="E229" s="227"/>
      <c r="F229" s="227"/>
      <c r="G229" s="227"/>
      <c r="H229" s="227"/>
      <c r="I229" s="227"/>
      <c r="J229" s="227"/>
      <c r="K229" s="227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  <c r="AA229" s="228"/>
      <c r="AB229" s="228"/>
      <c r="AC229" s="228"/>
      <c r="AD229" s="228"/>
      <c r="AE229" s="228"/>
      <c r="AF229" s="228"/>
      <c r="AG229" s="228"/>
      <c r="AH229" s="228"/>
      <c r="AI229" s="228"/>
      <c r="AJ229" s="228"/>
      <c r="AK229" s="228"/>
      <c r="AL229" s="228"/>
      <c r="AM229" s="228"/>
      <c r="AN229" s="228"/>
      <c r="AO229" s="228"/>
      <c r="AP229" s="228"/>
      <c r="AQ229" s="228"/>
      <c r="AR229" s="228"/>
      <c r="AS229" s="228"/>
      <c r="AT229" s="228"/>
      <c r="AU229" s="228"/>
      <c r="AV229" s="228"/>
      <c r="AW229" s="228"/>
      <c r="AX229" s="228"/>
      <c r="AY229" s="228"/>
      <c r="AZ229" s="228"/>
      <c r="BA229" s="228"/>
      <c r="BB229" s="228"/>
      <c r="BC229" s="228"/>
      <c r="BD229" s="228"/>
      <c r="BE229" s="228"/>
      <c r="BF229" s="228"/>
      <c r="BG229" s="228"/>
    </row>
    <row r="230" spans="2:59" x14ac:dyDescent="0.25">
      <c r="B230" s="226"/>
      <c r="C230" s="227"/>
      <c r="D230" s="227"/>
      <c r="E230" s="227"/>
      <c r="F230" s="227"/>
      <c r="G230" s="227"/>
      <c r="H230" s="227"/>
      <c r="I230" s="227"/>
      <c r="J230" s="227"/>
      <c r="K230" s="227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  <c r="AA230" s="228"/>
      <c r="AB230" s="228"/>
      <c r="AC230" s="228"/>
      <c r="AD230" s="228"/>
      <c r="AE230" s="228"/>
      <c r="AF230" s="228"/>
      <c r="AG230" s="228"/>
      <c r="AH230" s="228"/>
      <c r="AI230" s="228"/>
      <c r="AJ230" s="228"/>
      <c r="AK230" s="228"/>
      <c r="AL230" s="228"/>
      <c r="AM230" s="228"/>
      <c r="AN230" s="228"/>
      <c r="AO230" s="228"/>
      <c r="AP230" s="228"/>
      <c r="AQ230" s="228"/>
      <c r="AR230" s="228"/>
      <c r="AS230" s="228"/>
      <c r="AT230" s="228"/>
      <c r="AU230" s="228"/>
      <c r="AV230" s="228"/>
      <c r="AW230" s="228"/>
      <c r="AX230" s="228"/>
      <c r="AY230" s="228"/>
      <c r="AZ230" s="228"/>
      <c r="BA230" s="228"/>
      <c r="BB230" s="228"/>
      <c r="BC230" s="228"/>
      <c r="BD230" s="228"/>
      <c r="BE230" s="228"/>
      <c r="BF230" s="228"/>
      <c r="BG230" s="228"/>
    </row>
    <row r="231" spans="2:59" x14ac:dyDescent="0.25">
      <c r="B231" s="226"/>
      <c r="C231" s="227"/>
      <c r="D231" s="227"/>
      <c r="E231" s="227"/>
      <c r="F231" s="227"/>
      <c r="G231" s="227"/>
      <c r="H231" s="227"/>
      <c r="I231" s="227"/>
      <c r="J231" s="227"/>
      <c r="K231" s="227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  <c r="AA231" s="228"/>
      <c r="AB231" s="228"/>
      <c r="AC231" s="228"/>
      <c r="AD231" s="228"/>
      <c r="AE231" s="228"/>
      <c r="AF231" s="228"/>
      <c r="AG231" s="228"/>
      <c r="AH231" s="228"/>
      <c r="AI231" s="228"/>
      <c r="AJ231" s="228"/>
      <c r="AK231" s="228"/>
      <c r="AL231" s="228"/>
      <c r="AM231" s="228"/>
      <c r="AN231" s="228"/>
      <c r="AO231" s="228"/>
      <c r="AP231" s="228"/>
      <c r="AQ231" s="228"/>
      <c r="AR231" s="228"/>
      <c r="AS231" s="228"/>
      <c r="AT231" s="228"/>
      <c r="AU231" s="228"/>
      <c r="AV231" s="228"/>
      <c r="AW231" s="228"/>
      <c r="AX231" s="228"/>
      <c r="AY231" s="228"/>
      <c r="AZ231" s="228"/>
      <c r="BA231" s="228"/>
      <c r="BB231" s="228"/>
      <c r="BC231" s="228"/>
      <c r="BD231" s="228"/>
      <c r="BE231" s="228"/>
      <c r="BF231" s="228"/>
      <c r="BG231" s="228"/>
    </row>
    <row r="232" spans="2:59" x14ac:dyDescent="0.25">
      <c r="B232" s="226"/>
      <c r="C232" s="227"/>
      <c r="D232" s="227"/>
      <c r="E232" s="227"/>
      <c r="F232" s="227"/>
      <c r="G232" s="227"/>
      <c r="H232" s="227"/>
      <c r="I232" s="227"/>
      <c r="J232" s="227"/>
      <c r="K232" s="227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  <c r="AA232" s="228"/>
      <c r="AB232" s="228"/>
      <c r="AC232" s="228"/>
      <c r="AD232" s="228"/>
      <c r="AE232" s="228"/>
      <c r="AF232" s="228"/>
      <c r="AG232" s="228"/>
      <c r="AH232" s="228"/>
      <c r="AI232" s="228"/>
      <c r="AJ232" s="228"/>
      <c r="AK232" s="228"/>
      <c r="AL232" s="228"/>
      <c r="AM232" s="228"/>
      <c r="AN232" s="228"/>
      <c r="AO232" s="228"/>
      <c r="AP232" s="228"/>
      <c r="AQ232" s="228"/>
      <c r="AR232" s="228"/>
      <c r="AS232" s="228"/>
      <c r="AT232" s="228"/>
      <c r="AU232" s="228"/>
      <c r="AV232" s="228"/>
      <c r="AW232" s="228"/>
      <c r="AX232" s="228"/>
      <c r="AY232" s="228"/>
      <c r="AZ232" s="228"/>
      <c r="BA232" s="228"/>
      <c r="BB232" s="228"/>
      <c r="BC232" s="228"/>
      <c r="BD232" s="228"/>
      <c r="BE232" s="228"/>
      <c r="BF232" s="228"/>
      <c r="BG232" s="228"/>
    </row>
    <row r="233" spans="2:59" x14ac:dyDescent="0.25">
      <c r="B233" s="226"/>
      <c r="C233" s="227"/>
      <c r="D233" s="227"/>
      <c r="E233" s="227"/>
      <c r="F233" s="227"/>
      <c r="G233" s="227"/>
      <c r="H233" s="227"/>
      <c r="I233" s="227"/>
      <c r="J233" s="227"/>
      <c r="K233" s="227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  <c r="AA233" s="228"/>
      <c r="AB233" s="228"/>
      <c r="AC233" s="228"/>
      <c r="AD233" s="228"/>
      <c r="AE233" s="228"/>
      <c r="AF233" s="228"/>
      <c r="AG233" s="228"/>
      <c r="AH233" s="228"/>
      <c r="AI233" s="228"/>
      <c r="AJ233" s="228"/>
      <c r="AK233" s="228"/>
      <c r="AL233" s="228"/>
      <c r="AM233" s="228"/>
      <c r="AN233" s="228"/>
      <c r="AO233" s="228"/>
      <c r="AP233" s="228"/>
      <c r="AQ233" s="228"/>
      <c r="AR233" s="228"/>
      <c r="AS233" s="228"/>
      <c r="AT233" s="228"/>
      <c r="AU233" s="228"/>
      <c r="AV233" s="228"/>
      <c r="AW233" s="228"/>
      <c r="AX233" s="228"/>
      <c r="AY233" s="228"/>
      <c r="AZ233" s="228"/>
      <c r="BA233" s="228"/>
      <c r="BB233" s="228"/>
      <c r="BC233" s="228"/>
      <c r="BD233" s="228"/>
      <c r="BE233" s="228"/>
      <c r="BF233" s="228"/>
      <c r="BG233" s="228"/>
    </row>
    <row r="234" spans="2:59" x14ac:dyDescent="0.25">
      <c r="B234" s="226"/>
      <c r="C234" s="227"/>
      <c r="D234" s="227"/>
      <c r="E234" s="227"/>
      <c r="F234" s="227"/>
      <c r="G234" s="227"/>
      <c r="H234" s="227"/>
      <c r="I234" s="227"/>
      <c r="J234" s="227"/>
      <c r="K234" s="227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  <c r="AA234" s="228"/>
      <c r="AB234" s="228"/>
      <c r="AC234" s="228"/>
      <c r="AD234" s="228"/>
      <c r="AE234" s="228"/>
      <c r="AF234" s="228"/>
      <c r="AG234" s="228"/>
      <c r="AH234" s="228"/>
      <c r="AI234" s="228"/>
      <c r="AJ234" s="228"/>
      <c r="AK234" s="228"/>
      <c r="AL234" s="228"/>
      <c r="AM234" s="228"/>
      <c r="AN234" s="228"/>
      <c r="AO234" s="228"/>
      <c r="AP234" s="228"/>
      <c r="AQ234" s="228"/>
      <c r="AR234" s="228"/>
      <c r="AS234" s="228"/>
      <c r="AT234" s="228"/>
      <c r="AU234" s="228"/>
      <c r="AV234" s="228"/>
      <c r="AW234" s="228"/>
      <c r="AX234" s="228"/>
      <c r="AY234" s="228"/>
      <c r="AZ234" s="228"/>
      <c r="BA234" s="228"/>
      <c r="BB234" s="228"/>
      <c r="BC234" s="228"/>
      <c r="BD234" s="228"/>
      <c r="BE234" s="228"/>
      <c r="BF234" s="228"/>
      <c r="BG234" s="228"/>
    </row>
    <row r="235" spans="2:59" x14ac:dyDescent="0.25">
      <c r="B235" s="226"/>
      <c r="C235" s="227"/>
      <c r="D235" s="227"/>
      <c r="E235" s="227"/>
      <c r="F235" s="227"/>
      <c r="G235" s="227"/>
      <c r="H235" s="227"/>
      <c r="I235" s="227"/>
      <c r="J235" s="227"/>
      <c r="K235" s="227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  <c r="AA235" s="228"/>
      <c r="AB235" s="228"/>
      <c r="AC235" s="228"/>
      <c r="AD235" s="228"/>
      <c r="AE235" s="228"/>
      <c r="AF235" s="228"/>
      <c r="AG235" s="228"/>
      <c r="AH235" s="228"/>
      <c r="AI235" s="228"/>
      <c r="AJ235" s="228"/>
      <c r="AK235" s="228"/>
      <c r="AL235" s="228"/>
      <c r="AM235" s="228"/>
      <c r="AN235" s="228"/>
      <c r="AO235" s="228"/>
      <c r="AP235" s="228"/>
      <c r="AQ235" s="228"/>
      <c r="AR235" s="228"/>
      <c r="AS235" s="228"/>
      <c r="AT235" s="228"/>
      <c r="AU235" s="228"/>
      <c r="AV235" s="228"/>
      <c r="AW235" s="228"/>
      <c r="AX235" s="228"/>
      <c r="AY235" s="228"/>
      <c r="AZ235" s="228"/>
      <c r="BA235" s="228"/>
      <c r="BB235" s="228"/>
      <c r="BC235" s="228"/>
      <c r="BD235" s="228"/>
      <c r="BE235" s="228"/>
      <c r="BF235" s="228"/>
      <c r="BG235" s="228"/>
    </row>
    <row r="236" spans="2:59" x14ac:dyDescent="0.25">
      <c r="B236" s="226"/>
      <c r="C236" s="227"/>
      <c r="D236" s="227"/>
      <c r="E236" s="227"/>
      <c r="F236" s="227"/>
      <c r="G236" s="227"/>
      <c r="H236" s="227"/>
      <c r="I236" s="227"/>
      <c r="J236" s="227"/>
      <c r="K236" s="227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  <c r="AA236" s="228"/>
      <c r="AB236" s="228"/>
      <c r="AC236" s="228"/>
      <c r="AD236" s="228"/>
      <c r="AE236" s="228"/>
      <c r="AF236" s="228"/>
      <c r="AG236" s="228"/>
      <c r="AH236" s="228"/>
      <c r="AI236" s="228"/>
      <c r="AJ236" s="228"/>
      <c r="AK236" s="228"/>
      <c r="AL236" s="228"/>
      <c r="AM236" s="228"/>
      <c r="AN236" s="228"/>
      <c r="AO236" s="228"/>
      <c r="AP236" s="228"/>
      <c r="AQ236" s="228"/>
      <c r="AR236" s="228"/>
      <c r="AS236" s="228"/>
      <c r="AT236" s="228"/>
      <c r="AU236" s="228"/>
      <c r="AV236" s="228"/>
      <c r="AW236" s="228"/>
      <c r="AX236" s="228"/>
      <c r="AY236" s="228"/>
      <c r="AZ236" s="228"/>
      <c r="BA236" s="228"/>
      <c r="BB236" s="228"/>
      <c r="BC236" s="228"/>
      <c r="BD236" s="228"/>
      <c r="BE236" s="228"/>
      <c r="BF236" s="228"/>
      <c r="BG236" s="228"/>
    </row>
    <row r="237" spans="2:59" x14ac:dyDescent="0.25">
      <c r="B237" s="226"/>
      <c r="C237" s="227"/>
      <c r="D237" s="227"/>
      <c r="E237" s="227"/>
      <c r="F237" s="227"/>
      <c r="G237" s="227"/>
      <c r="H237" s="227"/>
      <c r="I237" s="227"/>
      <c r="J237" s="227"/>
      <c r="K237" s="227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  <c r="AA237" s="228"/>
      <c r="AB237" s="228"/>
      <c r="AC237" s="228"/>
      <c r="AD237" s="228"/>
      <c r="AE237" s="228"/>
      <c r="AF237" s="228"/>
      <c r="AG237" s="228"/>
      <c r="AH237" s="228"/>
      <c r="AI237" s="228"/>
      <c r="AJ237" s="228"/>
      <c r="AK237" s="228"/>
      <c r="AL237" s="228"/>
      <c r="AM237" s="228"/>
      <c r="AN237" s="228"/>
      <c r="AO237" s="228"/>
      <c r="AP237" s="228"/>
      <c r="AQ237" s="228"/>
      <c r="AR237" s="228"/>
      <c r="AS237" s="228"/>
      <c r="AT237" s="228"/>
      <c r="AU237" s="228"/>
      <c r="AV237" s="228"/>
      <c r="AW237" s="228"/>
      <c r="AX237" s="228"/>
      <c r="AY237" s="228"/>
      <c r="AZ237" s="228"/>
      <c r="BA237" s="228"/>
      <c r="BB237" s="228"/>
      <c r="BC237" s="228"/>
      <c r="BD237" s="228"/>
      <c r="BE237" s="228"/>
      <c r="BF237" s="228"/>
      <c r="BG237" s="228"/>
    </row>
    <row r="238" spans="2:59" x14ac:dyDescent="0.25">
      <c r="B238" s="226"/>
      <c r="C238" s="227"/>
      <c r="D238" s="227"/>
      <c r="E238" s="227"/>
      <c r="F238" s="227"/>
      <c r="G238" s="227"/>
      <c r="H238" s="227"/>
      <c r="I238" s="227"/>
      <c r="J238" s="227"/>
      <c r="K238" s="227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  <c r="AA238" s="228"/>
      <c r="AB238" s="228"/>
      <c r="AC238" s="228"/>
      <c r="AD238" s="228"/>
      <c r="AE238" s="228"/>
      <c r="AF238" s="228"/>
      <c r="AG238" s="228"/>
      <c r="AH238" s="228"/>
      <c r="AI238" s="228"/>
      <c r="AJ238" s="228"/>
      <c r="AK238" s="228"/>
      <c r="AL238" s="228"/>
      <c r="AM238" s="228"/>
      <c r="AN238" s="228"/>
      <c r="AO238" s="228"/>
      <c r="AP238" s="228"/>
      <c r="AQ238" s="228"/>
      <c r="AR238" s="228"/>
      <c r="AS238" s="228"/>
      <c r="AT238" s="228"/>
      <c r="AU238" s="228"/>
      <c r="AV238" s="228"/>
      <c r="AW238" s="228"/>
      <c r="AX238" s="228"/>
      <c r="AY238" s="228"/>
      <c r="AZ238" s="228"/>
      <c r="BA238" s="228"/>
      <c r="BB238" s="228"/>
      <c r="BC238" s="228"/>
      <c r="BD238" s="228"/>
      <c r="BE238" s="228"/>
      <c r="BF238" s="228"/>
      <c r="BG238" s="228"/>
    </row>
    <row r="239" spans="2:59" x14ac:dyDescent="0.25">
      <c r="B239" s="226"/>
      <c r="C239" s="227"/>
      <c r="D239" s="227"/>
      <c r="E239" s="227"/>
      <c r="F239" s="227"/>
      <c r="G239" s="227"/>
      <c r="H239" s="227"/>
      <c r="I239" s="227"/>
      <c r="J239" s="227"/>
      <c r="K239" s="227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  <c r="AA239" s="228"/>
      <c r="AB239" s="228"/>
      <c r="AC239" s="228"/>
      <c r="AD239" s="228"/>
      <c r="AE239" s="228"/>
      <c r="AF239" s="228"/>
      <c r="AG239" s="228"/>
      <c r="AH239" s="228"/>
      <c r="AI239" s="228"/>
      <c r="AJ239" s="228"/>
      <c r="AK239" s="228"/>
      <c r="AL239" s="228"/>
      <c r="AM239" s="228"/>
      <c r="AN239" s="228"/>
      <c r="AO239" s="228"/>
      <c r="AP239" s="228"/>
      <c r="AQ239" s="228"/>
      <c r="AR239" s="228"/>
      <c r="AS239" s="228"/>
      <c r="AT239" s="228"/>
      <c r="AU239" s="228"/>
      <c r="AV239" s="228"/>
      <c r="AW239" s="228"/>
      <c r="AX239" s="228"/>
      <c r="AY239" s="228"/>
      <c r="AZ239" s="228"/>
      <c r="BA239" s="228"/>
      <c r="BB239" s="228"/>
      <c r="BC239" s="228"/>
      <c r="BD239" s="228"/>
      <c r="BE239" s="228"/>
      <c r="BF239" s="228"/>
      <c r="BG239" s="228"/>
    </row>
    <row r="240" spans="2:59" x14ac:dyDescent="0.25">
      <c r="B240" s="226"/>
      <c r="C240" s="227"/>
      <c r="D240" s="227"/>
      <c r="E240" s="227"/>
      <c r="F240" s="227"/>
      <c r="G240" s="227"/>
      <c r="H240" s="227"/>
      <c r="I240" s="227"/>
      <c r="J240" s="227"/>
      <c r="K240" s="227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  <c r="AA240" s="228"/>
      <c r="AB240" s="228"/>
      <c r="AC240" s="228"/>
      <c r="AD240" s="228"/>
      <c r="AE240" s="228"/>
      <c r="AF240" s="228"/>
      <c r="AG240" s="228"/>
      <c r="AH240" s="228"/>
      <c r="AI240" s="228"/>
      <c r="AJ240" s="228"/>
      <c r="AK240" s="228"/>
      <c r="AL240" s="228"/>
      <c r="AM240" s="228"/>
      <c r="AN240" s="228"/>
      <c r="AO240" s="228"/>
      <c r="AP240" s="228"/>
      <c r="AQ240" s="228"/>
      <c r="AR240" s="228"/>
      <c r="AS240" s="228"/>
      <c r="AT240" s="228"/>
      <c r="AU240" s="228"/>
      <c r="AV240" s="228"/>
      <c r="AW240" s="228"/>
      <c r="AX240" s="228"/>
      <c r="AY240" s="228"/>
      <c r="AZ240" s="228"/>
      <c r="BA240" s="228"/>
      <c r="BB240" s="228"/>
      <c r="BC240" s="228"/>
      <c r="BD240" s="228"/>
      <c r="BE240" s="228"/>
      <c r="BF240" s="228"/>
      <c r="BG240" s="228"/>
    </row>
    <row r="241" spans="2:59" x14ac:dyDescent="0.25">
      <c r="B241" s="226"/>
      <c r="C241" s="227"/>
      <c r="D241" s="227"/>
      <c r="E241" s="227"/>
      <c r="F241" s="227"/>
      <c r="G241" s="227"/>
      <c r="H241" s="227"/>
      <c r="I241" s="227"/>
      <c r="J241" s="227"/>
      <c r="K241" s="227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  <c r="AA241" s="228"/>
      <c r="AB241" s="228"/>
      <c r="AC241" s="228"/>
      <c r="AD241" s="228"/>
      <c r="AE241" s="228"/>
      <c r="AF241" s="228"/>
      <c r="AG241" s="228"/>
      <c r="AH241" s="228"/>
      <c r="AI241" s="228"/>
      <c r="AJ241" s="228"/>
      <c r="AK241" s="228"/>
      <c r="AL241" s="228"/>
      <c r="AM241" s="228"/>
      <c r="AN241" s="228"/>
      <c r="AO241" s="228"/>
      <c r="AP241" s="228"/>
      <c r="AQ241" s="228"/>
      <c r="AR241" s="228"/>
      <c r="AS241" s="228"/>
      <c r="AT241" s="228"/>
      <c r="AU241" s="228"/>
      <c r="AV241" s="228"/>
      <c r="AW241" s="228"/>
      <c r="AX241" s="228"/>
      <c r="AY241" s="228"/>
      <c r="AZ241" s="228"/>
      <c r="BA241" s="228"/>
      <c r="BB241" s="228"/>
      <c r="BC241" s="228"/>
      <c r="BD241" s="228"/>
      <c r="BE241" s="228"/>
      <c r="BF241" s="228"/>
      <c r="BG241" s="228"/>
    </row>
    <row r="242" spans="2:59" x14ac:dyDescent="0.25">
      <c r="B242" s="226"/>
      <c r="C242" s="227"/>
      <c r="D242" s="227"/>
      <c r="E242" s="227"/>
      <c r="F242" s="227"/>
      <c r="G242" s="227"/>
      <c r="H242" s="227"/>
      <c r="I242" s="227"/>
      <c r="J242" s="227"/>
      <c r="K242" s="227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  <c r="AA242" s="228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228"/>
      <c r="AP242" s="228"/>
      <c r="AQ242" s="228"/>
      <c r="AR242" s="228"/>
      <c r="AS242" s="228"/>
      <c r="AT242" s="228"/>
      <c r="AU242" s="228"/>
      <c r="AV242" s="228"/>
      <c r="AW242" s="228"/>
      <c r="AX242" s="228"/>
      <c r="AY242" s="228"/>
      <c r="AZ242" s="228"/>
      <c r="BA242" s="228"/>
      <c r="BB242" s="228"/>
      <c r="BC242" s="228"/>
      <c r="BD242" s="228"/>
      <c r="BE242" s="228"/>
      <c r="BF242" s="228"/>
      <c r="BG242" s="228"/>
    </row>
    <row r="243" spans="2:59" x14ac:dyDescent="0.25">
      <c r="B243" s="226"/>
      <c r="C243" s="227"/>
      <c r="D243" s="227"/>
      <c r="E243" s="227"/>
      <c r="F243" s="227"/>
      <c r="G243" s="227"/>
      <c r="H243" s="227"/>
      <c r="I243" s="227"/>
      <c r="J243" s="227"/>
      <c r="K243" s="227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  <c r="AA243" s="228"/>
      <c r="AB243" s="228"/>
      <c r="AC243" s="228"/>
      <c r="AD243" s="228"/>
      <c r="AE243" s="228"/>
      <c r="AF243" s="228"/>
      <c r="AG243" s="228"/>
      <c r="AH243" s="228"/>
      <c r="AI243" s="228"/>
      <c r="AJ243" s="228"/>
      <c r="AK243" s="228"/>
      <c r="AL243" s="228"/>
      <c r="AM243" s="228"/>
      <c r="AN243" s="228"/>
      <c r="AO243" s="228"/>
      <c r="AP243" s="228"/>
      <c r="AQ243" s="228"/>
      <c r="AR243" s="228"/>
      <c r="AS243" s="228"/>
      <c r="AT243" s="228"/>
      <c r="AU243" s="228"/>
      <c r="AV243" s="228"/>
      <c r="AW243" s="228"/>
      <c r="AX243" s="228"/>
      <c r="AY243" s="228"/>
      <c r="AZ243" s="228"/>
      <c r="BA243" s="228"/>
      <c r="BB243" s="228"/>
      <c r="BC243" s="228"/>
      <c r="BD243" s="228"/>
      <c r="BE243" s="228"/>
      <c r="BF243" s="228"/>
      <c r="BG243" s="228"/>
    </row>
    <row r="244" spans="2:59" x14ac:dyDescent="0.25">
      <c r="B244" s="226"/>
      <c r="C244" s="227"/>
      <c r="D244" s="227"/>
      <c r="E244" s="227"/>
      <c r="F244" s="227"/>
      <c r="G244" s="227"/>
      <c r="H244" s="227"/>
      <c r="I244" s="227"/>
      <c r="J244" s="227"/>
      <c r="K244" s="227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  <c r="AA244" s="228"/>
      <c r="AB244" s="228"/>
      <c r="AC244" s="228"/>
      <c r="AD244" s="228"/>
      <c r="AE244" s="228"/>
      <c r="AF244" s="228"/>
      <c r="AG244" s="228"/>
      <c r="AH244" s="228"/>
      <c r="AI244" s="228"/>
      <c r="AJ244" s="228"/>
      <c r="AK244" s="228"/>
      <c r="AL244" s="228"/>
      <c r="AM244" s="228"/>
      <c r="AN244" s="228"/>
      <c r="AO244" s="228"/>
      <c r="AP244" s="228"/>
      <c r="AQ244" s="228"/>
      <c r="AR244" s="228"/>
      <c r="AS244" s="228"/>
      <c r="AT244" s="228"/>
      <c r="AU244" s="228"/>
      <c r="AV244" s="228"/>
      <c r="AW244" s="228"/>
      <c r="AX244" s="228"/>
      <c r="AY244" s="228"/>
      <c r="AZ244" s="228"/>
      <c r="BA244" s="228"/>
      <c r="BB244" s="228"/>
      <c r="BC244" s="228"/>
      <c r="BD244" s="228"/>
      <c r="BE244" s="228"/>
      <c r="BF244" s="228"/>
      <c r="BG244" s="228"/>
    </row>
    <row r="245" spans="2:59" x14ac:dyDescent="0.25">
      <c r="B245" s="226"/>
      <c r="C245" s="227"/>
      <c r="D245" s="227"/>
      <c r="E245" s="227"/>
      <c r="F245" s="227"/>
      <c r="G245" s="227"/>
      <c r="H245" s="227"/>
      <c r="I245" s="227"/>
      <c r="J245" s="227"/>
      <c r="K245" s="227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  <c r="AA245" s="228"/>
      <c r="AB245" s="228"/>
      <c r="AC245" s="228"/>
      <c r="AD245" s="228"/>
      <c r="AE245" s="228"/>
      <c r="AF245" s="228"/>
      <c r="AG245" s="228"/>
      <c r="AH245" s="228"/>
      <c r="AI245" s="228"/>
      <c r="AJ245" s="228"/>
      <c r="AK245" s="228"/>
      <c r="AL245" s="228"/>
      <c r="AM245" s="228"/>
      <c r="AN245" s="228"/>
      <c r="AO245" s="228"/>
      <c r="AP245" s="228"/>
      <c r="AQ245" s="228"/>
      <c r="AR245" s="228"/>
      <c r="AS245" s="228"/>
      <c r="AT245" s="228"/>
      <c r="AU245" s="228"/>
      <c r="AV245" s="228"/>
      <c r="AW245" s="228"/>
      <c r="AX245" s="228"/>
      <c r="AY245" s="228"/>
      <c r="AZ245" s="228"/>
      <c r="BA245" s="228"/>
      <c r="BB245" s="228"/>
      <c r="BC245" s="228"/>
      <c r="BD245" s="228"/>
      <c r="BE245" s="228"/>
      <c r="BF245" s="228"/>
      <c r="BG245" s="228"/>
    </row>
    <row r="246" spans="2:59" x14ac:dyDescent="0.25">
      <c r="B246" s="226"/>
      <c r="C246" s="227"/>
      <c r="D246" s="227"/>
      <c r="E246" s="227"/>
      <c r="F246" s="227"/>
      <c r="G246" s="227"/>
      <c r="H246" s="227"/>
      <c r="I246" s="227"/>
      <c r="J246" s="227"/>
      <c r="K246" s="227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  <c r="AA246" s="228"/>
      <c r="AB246" s="228"/>
      <c r="AC246" s="228"/>
      <c r="AD246" s="228"/>
      <c r="AE246" s="228"/>
      <c r="AF246" s="228"/>
      <c r="AG246" s="228"/>
      <c r="AH246" s="228"/>
      <c r="AI246" s="228"/>
      <c r="AJ246" s="228"/>
      <c r="AK246" s="228"/>
      <c r="AL246" s="228"/>
      <c r="AM246" s="228"/>
      <c r="AN246" s="228"/>
      <c r="AO246" s="228"/>
      <c r="AP246" s="228"/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8"/>
      <c r="BA246" s="228"/>
      <c r="BB246" s="228"/>
      <c r="BC246" s="228"/>
      <c r="BD246" s="228"/>
      <c r="BE246" s="228"/>
      <c r="BF246" s="228"/>
      <c r="BG246" s="228"/>
    </row>
    <row r="247" spans="2:59" x14ac:dyDescent="0.25">
      <c r="B247" s="226"/>
      <c r="C247" s="227"/>
      <c r="D247" s="227"/>
      <c r="E247" s="227"/>
      <c r="F247" s="227"/>
      <c r="G247" s="227"/>
      <c r="H247" s="227"/>
      <c r="I247" s="227"/>
      <c r="J247" s="227"/>
      <c r="K247" s="227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  <c r="AA247" s="228"/>
      <c r="AB247" s="228"/>
      <c r="AC247" s="228"/>
      <c r="AD247" s="228"/>
      <c r="AE247" s="228"/>
      <c r="AF247" s="228"/>
      <c r="AG247" s="228"/>
      <c r="AH247" s="228"/>
      <c r="AI247" s="228"/>
      <c r="AJ247" s="228"/>
      <c r="AK247" s="228"/>
      <c r="AL247" s="228"/>
      <c r="AM247" s="228"/>
      <c r="AN247" s="228"/>
      <c r="AO247" s="228"/>
      <c r="AP247" s="228"/>
      <c r="AQ247" s="228"/>
      <c r="AR247" s="228"/>
      <c r="AS247" s="228"/>
      <c r="AT247" s="228"/>
      <c r="AU247" s="228"/>
      <c r="AV247" s="228"/>
      <c r="AW247" s="228"/>
      <c r="AX247" s="228"/>
      <c r="AY247" s="228"/>
      <c r="AZ247" s="228"/>
      <c r="BA247" s="228"/>
      <c r="BB247" s="228"/>
      <c r="BC247" s="228"/>
      <c r="BD247" s="228"/>
      <c r="BE247" s="228"/>
      <c r="BF247" s="228"/>
      <c r="BG247" s="228"/>
    </row>
    <row r="248" spans="2:59" x14ac:dyDescent="0.25">
      <c r="B248" s="226"/>
      <c r="C248" s="227"/>
      <c r="D248" s="227"/>
      <c r="E248" s="227"/>
      <c r="F248" s="227"/>
      <c r="G248" s="227"/>
      <c r="H248" s="227"/>
      <c r="I248" s="227"/>
      <c r="J248" s="227"/>
      <c r="K248" s="227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  <c r="AA248" s="228"/>
      <c r="AB248" s="228"/>
      <c r="AC248" s="228"/>
      <c r="AD248" s="228"/>
      <c r="AE248" s="228"/>
      <c r="AF248" s="228"/>
      <c r="AG248" s="228"/>
      <c r="AH248" s="228"/>
      <c r="AI248" s="228"/>
      <c r="AJ248" s="228"/>
      <c r="AK248" s="228"/>
      <c r="AL248" s="228"/>
      <c r="AM248" s="228"/>
      <c r="AN248" s="228"/>
      <c r="AO248" s="228"/>
      <c r="AP248" s="228"/>
      <c r="AQ248" s="228"/>
      <c r="AR248" s="228"/>
      <c r="AS248" s="228"/>
      <c r="AT248" s="228"/>
      <c r="AU248" s="228"/>
      <c r="AV248" s="228"/>
      <c r="AW248" s="228"/>
      <c r="AX248" s="228"/>
      <c r="AY248" s="228"/>
      <c r="AZ248" s="228"/>
      <c r="BA248" s="228"/>
      <c r="BB248" s="228"/>
      <c r="BC248" s="228"/>
      <c r="BD248" s="228"/>
      <c r="BE248" s="228"/>
      <c r="BF248" s="228"/>
      <c r="BG248" s="228"/>
    </row>
    <row r="249" spans="2:59" x14ac:dyDescent="0.25">
      <c r="B249" s="226"/>
      <c r="C249" s="227"/>
      <c r="D249" s="227"/>
      <c r="E249" s="227"/>
      <c r="F249" s="227"/>
      <c r="G249" s="227"/>
      <c r="H249" s="227"/>
      <c r="I249" s="227"/>
      <c r="J249" s="227"/>
      <c r="K249" s="227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  <c r="AA249" s="228"/>
      <c r="AB249" s="228"/>
      <c r="AC249" s="228"/>
      <c r="AD249" s="228"/>
      <c r="AE249" s="228"/>
      <c r="AF249" s="228"/>
      <c r="AG249" s="228"/>
      <c r="AH249" s="228"/>
      <c r="AI249" s="228"/>
      <c r="AJ249" s="228"/>
      <c r="AK249" s="228"/>
      <c r="AL249" s="228"/>
      <c r="AM249" s="228"/>
      <c r="AN249" s="228"/>
      <c r="AO249" s="228"/>
      <c r="AP249" s="228"/>
      <c r="AQ249" s="228"/>
      <c r="AR249" s="228"/>
      <c r="AS249" s="228"/>
      <c r="AT249" s="228"/>
      <c r="AU249" s="228"/>
      <c r="AV249" s="228"/>
      <c r="AW249" s="228"/>
      <c r="AX249" s="228"/>
      <c r="AY249" s="228"/>
      <c r="AZ249" s="228"/>
      <c r="BA249" s="228"/>
      <c r="BB249" s="228"/>
      <c r="BC249" s="228"/>
      <c r="BD249" s="228"/>
      <c r="BE249" s="228"/>
      <c r="BF249" s="228"/>
      <c r="BG249" s="228"/>
    </row>
    <row r="250" spans="2:59" x14ac:dyDescent="0.25">
      <c r="B250" s="226"/>
      <c r="C250" s="227"/>
      <c r="D250" s="227"/>
      <c r="E250" s="227"/>
      <c r="F250" s="227"/>
      <c r="G250" s="227"/>
      <c r="H250" s="227"/>
      <c r="I250" s="227"/>
      <c r="J250" s="227"/>
      <c r="K250" s="227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  <c r="AA250" s="228"/>
      <c r="AB250" s="228"/>
      <c r="AC250" s="228"/>
      <c r="AD250" s="228"/>
      <c r="AE250" s="228"/>
      <c r="AF250" s="228"/>
      <c r="AG250" s="228"/>
      <c r="AH250" s="228"/>
      <c r="AI250" s="228"/>
      <c r="AJ250" s="228"/>
      <c r="AK250" s="228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28"/>
      <c r="AZ250" s="228"/>
      <c r="BA250" s="228"/>
      <c r="BB250" s="228"/>
      <c r="BC250" s="228"/>
      <c r="BD250" s="228"/>
      <c r="BE250" s="228"/>
      <c r="BF250" s="228"/>
      <c r="BG250" s="228"/>
    </row>
    <row r="251" spans="2:59" x14ac:dyDescent="0.25">
      <c r="B251" s="226"/>
      <c r="C251" s="227"/>
      <c r="D251" s="227"/>
      <c r="E251" s="227"/>
      <c r="F251" s="227"/>
      <c r="G251" s="227"/>
      <c r="H251" s="227"/>
      <c r="I251" s="227"/>
      <c r="J251" s="227"/>
      <c r="K251" s="227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  <c r="AA251" s="228"/>
      <c r="AB251" s="228"/>
      <c r="AC251" s="228"/>
      <c r="AD251" s="228"/>
      <c r="AE251" s="228"/>
      <c r="AF251" s="228"/>
      <c r="AG251" s="228"/>
      <c r="AH251" s="228"/>
      <c r="AI251" s="228"/>
      <c r="AJ251" s="228"/>
      <c r="AK251" s="228"/>
      <c r="AL251" s="228"/>
      <c r="AM251" s="228"/>
      <c r="AN251" s="228"/>
      <c r="AO251" s="228"/>
      <c r="AP251" s="228"/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8"/>
      <c r="BA251" s="228"/>
      <c r="BB251" s="228"/>
      <c r="BC251" s="228"/>
      <c r="BD251" s="228"/>
      <c r="BE251" s="228"/>
      <c r="BF251" s="228"/>
      <c r="BG251" s="228"/>
    </row>
    <row r="252" spans="2:59" x14ac:dyDescent="0.25">
      <c r="B252" s="226"/>
      <c r="C252" s="227"/>
      <c r="D252" s="227"/>
      <c r="E252" s="227"/>
      <c r="F252" s="227"/>
      <c r="G252" s="227"/>
      <c r="H252" s="227"/>
      <c r="I252" s="227"/>
      <c r="J252" s="227"/>
      <c r="K252" s="227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  <c r="AA252" s="228"/>
      <c r="AB252" s="228"/>
      <c r="AC252" s="228"/>
      <c r="AD252" s="228"/>
      <c r="AE252" s="228"/>
      <c r="AF252" s="228"/>
      <c r="AG252" s="228"/>
      <c r="AH252" s="228"/>
      <c r="AI252" s="228"/>
      <c r="AJ252" s="228"/>
      <c r="AK252" s="228"/>
      <c r="AL252" s="228"/>
      <c r="AM252" s="228"/>
      <c r="AN252" s="228"/>
      <c r="AO252" s="228"/>
      <c r="AP252" s="228"/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8"/>
      <c r="BA252" s="228"/>
      <c r="BB252" s="228"/>
      <c r="BC252" s="228"/>
      <c r="BD252" s="228"/>
      <c r="BE252" s="228"/>
      <c r="BF252" s="228"/>
      <c r="BG252" s="228"/>
    </row>
    <row r="253" spans="2:59" x14ac:dyDescent="0.25">
      <c r="B253" s="226"/>
      <c r="C253" s="227"/>
      <c r="D253" s="227"/>
      <c r="E253" s="227"/>
      <c r="F253" s="227"/>
      <c r="G253" s="227"/>
      <c r="H253" s="227"/>
      <c r="I253" s="227"/>
      <c r="J253" s="227"/>
      <c r="K253" s="227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  <c r="AA253" s="228"/>
      <c r="AB253" s="228"/>
      <c r="AC253" s="228"/>
      <c r="AD253" s="228"/>
      <c r="AE253" s="228"/>
      <c r="AF253" s="228"/>
      <c r="AG253" s="228"/>
      <c r="AH253" s="228"/>
      <c r="AI253" s="228"/>
      <c r="AJ253" s="228"/>
      <c r="AK253" s="228"/>
      <c r="AL253" s="228"/>
      <c r="AM253" s="228"/>
      <c r="AN253" s="228"/>
      <c r="AO253" s="228"/>
      <c r="AP253" s="228"/>
      <c r="AQ253" s="228"/>
      <c r="AR253" s="228"/>
      <c r="AS253" s="228"/>
      <c r="AT253" s="228"/>
      <c r="AU253" s="228"/>
      <c r="AV253" s="228"/>
      <c r="AW253" s="228"/>
      <c r="AX253" s="228"/>
      <c r="AY253" s="228"/>
      <c r="AZ253" s="228"/>
      <c r="BA253" s="228"/>
      <c r="BB253" s="228"/>
      <c r="BC253" s="228"/>
      <c r="BD253" s="228"/>
      <c r="BE253" s="228"/>
      <c r="BF253" s="228"/>
      <c r="BG253" s="228"/>
    </row>
    <row r="254" spans="2:59" x14ac:dyDescent="0.25">
      <c r="B254" s="226"/>
      <c r="C254" s="227"/>
      <c r="D254" s="227"/>
      <c r="E254" s="227"/>
      <c r="F254" s="227"/>
      <c r="G254" s="227"/>
      <c r="H254" s="227"/>
      <c r="I254" s="227"/>
      <c r="J254" s="227"/>
      <c r="K254" s="227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  <c r="AA254" s="228"/>
      <c r="AB254" s="228"/>
      <c r="AC254" s="228"/>
      <c r="AD254" s="228"/>
      <c r="AE254" s="228"/>
      <c r="AF254" s="228"/>
      <c r="AG254" s="228"/>
      <c r="AH254" s="228"/>
      <c r="AI254" s="228"/>
      <c r="AJ254" s="228"/>
      <c r="AK254" s="228"/>
      <c r="AL254" s="228"/>
      <c r="AM254" s="228"/>
      <c r="AN254" s="228"/>
      <c r="AO254" s="228"/>
      <c r="AP254" s="228"/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8"/>
      <c r="BA254" s="228"/>
      <c r="BB254" s="228"/>
      <c r="BC254" s="228"/>
      <c r="BD254" s="228"/>
      <c r="BE254" s="228"/>
      <c r="BF254" s="228"/>
      <c r="BG254" s="228"/>
    </row>
    <row r="255" spans="2:59" x14ac:dyDescent="0.25">
      <c r="B255" s="226"/>
      <c r="C255" s="227"/>
      <c r="D255" s="227"/>
      <c r="E255" s="227"/>
      <c r="F255" s="227"/>
      <c r="G255" s="227"/>
      <c r="H255" s="227"/>
      <c r="I255" s="227"/>
      <c r="J255" s="227"/>
      <c r="K255" s="227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  <c r="AB255" s="228"/>
      <c r="AC255" s="228"/>
      <c r="AD255" s="228"/>
      <c r="AE255" s="228"/>
      <c r="AF255" s="228"/>
      <c r="AG255" s="228"/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8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8"/>
      <c r="BB255" s="228"/>
      <c r="BC255" s="228"/>
      <c r="BD255" s="228"/>
      <c r="BE255" s="228"/>
      <c r="BF255" s="228"/>
      <c r="BG255" s="228"/>
    </row>
    <row r="256" spans="2:59" x14ac:dyDescent="0.25">
      <c r="B256" s="226"/>
      <c r="C256" s="227"/>
      <c r="D256" s="227"/>
      <c r="E256" s="227"/>
      <c r="F256" s="227"/>
      <c r="G256" s="227"/>
      <c r="H256" s="227"/>
      <c r="I256" s="227"/>
      <c r="J256" s="227"/>
      <c r="K256" s="227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  <c r="AA256" s="228"/>
      <c r="AB256" s="228"/>
      <c r="AC256" s="228"/>
      <c r="AD256" s="228"/>
      <c r="AE256" s="228"/>
      <c r="AF256" s="228"/>
      <c r="AG256" s="228"/>
      <c r="AH256" s="228"/>
      <c r="AI256" s="228"/>
      <c r="AJ256" s="228"/>
      <c r="AK256" s="228"/>
      <c r="AL256" s="228"/>
      <c r="AM256" s="228"/>
      <c r="AN256" s="228"/>
      <c r="AO256" s="228"/>
      <c r="AP256" s="228"/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8"/>
      <c r="BA256" s="228"/>
      <c r="BB256" s="228"/>
      <c r="BC256" s="228"/>
      <c r="BD256" s="228"/>
      <c r="BE256" s="228"/>
      <c r="BF256" s="228"/>
      <c r="BG256" s="228"/>
    </row>
    <row r="257" spans="2:59" x14ac:dyDescent="0.25">
      <c r="B257" s="226"/>
      <c r="C257" s="227"/>
      <c r="D257" s="227"/>
      <c r="E257" s="227"/>
      <c r="F257" s="227"/>
      <c r="G257" s="227"/>
      <c r="H257" s="227"/>
      <c r="I257" s="227"/>
      <c r="J257" s="227"/>
      <c r="K257" s="227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  <c r="AA257" s="228"/>
      <c r="AB257" s="228"/>
      <c r="AC257" s="228"/>
      <c r="AD257" s="228"/>
      <c r="AE257" s="228"/>
      <c r="AF257" s="228"/>
      <c r="AG257" s="228"/>
      <c r="AH257" s="228"/>
      <c r="AI257" s="228"/>
      <c r="AJ257" s="228"/>
      <c r="AK257" s="228"/>
      <c r="AL257" s="228"/>
      <c r="AM257" s="228"/>
      <c r="AN257" s="228"/>
      <c r="AO257" s="228"/>
      <c r="AP257" s="228"/>
      <c r="AQ257" s="228"/>
      <c r="AR257" s="228"/>
      <c r="AS257" s="228"/>
      <c r="AT257" s="228"/>
      <c r="AU257" s="228"/>
      <c r="AV257" s="228"/>
      <c r="AW257" s="228"/>
      <c r="AX257" s="228"/>
      <c r="AY257" s="228"/>
      <c r="AZ257" s="228"/>
      <c r="BA257" s="228"/>
      <c r="BB257" s="228"/>
      <c r="BC257" s="228"/>
      <c r="BD257" s="228"/>
      <c r="BE257" s="228"/>
      <c r="BF257" s="228"/>
      <c r="BG257" s="228"/>
    </row>
    <row r="258" spans="2:59" x14ac:dyDescent="0.25">
      <c r="B258" s="226"/>
      <c r="C258" s="227"/>
      <c r="D258" s="227"/>
      <c r="E258" s="227"/>
      <c r="F258" s="227"/>
      <c r="G258" s="227"/>
      <c r="H258" s="227"/>
      <c r="I258" s="227"/>
      <c r="J258" s="227"/>
      <c r="K258" s="227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  <c r="AA258" s="228"/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228"/>
      <c r="AP258" s="228"/>
      <c r="AQ258" s="228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8"/>
      <c r="BB258" s="228"/>
      <c r="BC258" s="228"/>
      <c r="BD258" s="228"/>
      <c r="BE258" s="228"/>
      <c r="BF258" s="228"/>
      <c r="BG258" s="228"/>
    </row>
    <row r="259" spans="2:59" x14ac:dyDescent="0.25">
      <c r="B259" s="226"/>
      <c r="C259" s="227"/>
      <c r="D259" s="227"/>
      <c r="E259" s="227"/>
      <c r="F259" s="227"/>
      <c r="G259" s="227"/>
      <c r="H259" s="227"/>
      <c r="I259" s="227"/>
      <c r="J259" s="227"/>
      <c r="K259" s="227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  <c r="AA259" s="228"/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228"/>
      <c r="AP259" s="228"/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8"/>
      <c r="BA259" s="228"/>
      <c r="BB259" s="228"/>
      <c r="BC259" s="228"/>
      <c r="BD259" s="228"/>
      <c r="BE259" s="228"/>
      <c r="BF259" s="228"/>
      <c r="BG259" s="228"/>
    </row>
    <row r="260" spans="2:59" x14ac:dyDescent="0.25">
      <c r="B260" s="226"/>
      <c r="C260" s="227"/>
      <c r="D260" s="227"/>
      <c r="E260" s="227"/>
      <c r="F260" s="227"/>
      <c r="G260" s="227"/>
      <c r="H260" s="227"/>
      <c r="I260" s="227"/>
      <c r="J260" s="227"/>
      <c r="K260" s="227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8"/>
      <c r="BA260" s="228"/>
      <c r="BB260" s="228"/>
      <c r="BC260" s="228"/>
      <c r="BD260" s="228"/>
      <c r="BE260" s="228"/>
      <c r="BF260" s="228"/>
      <c r="BG260" s="228"/>
    </row>
    <row r="261" spans="2:59" x14ac:dyDescent="0.25">
      <c r="B261" s="226"/>
      <c r="C261" s="227"/>
      <c r="D261" s="227"/>
      <c r="E261" s="227"/>
      <c r="F261" s="227"/>
      <c r="G261" s="227"/>
      <c r="H261" s="227"/>
      <c r="I261" s="227"/>
      <c r="J261" s="227"/>
      <c r="K261" s="227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  <c r="AA261" s="228"/>
      <c r="AB261" s="228"/>
      <c r="AC261" s="228"/>
      <c r="AD261" s="228"/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228"/>
      <c r="AQ261" s="228"/>
      <c r="AR261" s="228"/>
      <c r="AS261" s="228"/>
      <c r="AT261" s="228"/>
      <c r="AU261" s="228"/>
      <c r="AV261" s="228"/>
      <c r="AW261" s="228"/>
      <c r="AX261" s="228"/>
      <c r="AY261" s="228"/>
      <c r="AZ261" s="228"/>
      <c r="BA261" s="228"/>
      <c r="BB261" s="228"/>
      <c r="BC261" s="228"/>
      <c r="BD261" s="228"/>
      <c r="BE261" s="228"/>
      <c r="BF261" s="228"/>
      <c r="BG261" s="228"/>
    </row>
    <row r="262" spans="2:59" x14ac:dyDescent="0.25">
      <c r="B262" s="226"/>
      <c r="C262" s="227"/>
      <c r="D262" s="227"/>
      <c r="E262" s="227"/>
      <c r="F262" s="227"/>
      <c r="G262" s="227"/>
      <c r="H262" s="227"/>
      <c r="I262" s="227"/>
      <c r="J262" s="227"/>
      <c r="K262" s="227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  <c r="AA262" s="228"/>
      <c r="AB262" s="228"/>
      <c r="AC262" s="228"/>
      <c r="AD262" s="228"/>
      <c r="AE262" s="228"/>
      <c r="AF262" s="228"/>
      <c r="AG262" s="228"/>
      <c r="AH262" s="228"/>
      <c r="AI262" s="228"/>
      <c r="AJ262" s="228"/>
      <c r="AK262" s="228"/>
      <c r="AL262" s="228"/>
      <c r="AM262" s="228"/>
      <c r="AN262" s="228"/>
      <c r="AO262" s="228"/>
      <c r="AP262" s="228"/>
      <c r="AQ262" s="228"/>
      <c r="AR262" s="228"/>
      <c r="AS262" s="228"/>
      <c r="AT262" s="228"/>
      <c r="AU262" s="228"/>
      <c r="AV262" s="228"/>
      <c r="AW262" s="228"/>
      <c r="AX262" s="228"/>
      <c r="AY262" s="228"/>
      <c r="AZ262" s="228"/>
      <c r="BA262" s="228"/>
      <c r="BB262" s="228"/>
      <c r="BC262" s="228"/>
      <c r="BD262" s="228"/>
      <c r="BE262" s="228"/>
      <c r="BF262" s="228"/>
      <c r="BG262" s="228"/>
    </row>
    <row r="263" spans="2:59" x14ac:dyDescent="0.25">
      <c r="B263" s="226"/>
      <c r="C263" s="227"/>
      <c r="D263" s="227"/>
      <c r="E263" s="227"/>
      <c r="F263" s="227"/>
      <c r="G263" s="227"/>
      <c r="H263" s="227"/>
      <c r="I263" s="227"/>
      <c r="J263" s="227"/>
      <c r="K263" s="227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8"/>
      <c r="AS263" s="228"/>
      <c r="AT263" s="228"/>
      <c r="AU263" s="228"/>
      <c r="AV263" s="228"/>
      <c r="AW263" s="228"/>
      <c r="AX263" s="228"/>
      <c r="AY263" s="228"/>
      <c r="AZ263" s="228"/>
      <c r="BA263" s="228"/>
      <c r="BB263" s="228"/>
      <c r="BC263" s="228"/>
      <c r="BD263" s="228"/>
      <c r="BE263" s="228"/>
      <c r="BF263" s="228"/>
      <c r="BG263" s="228"/>
    </row>
    <row r="264" spans="2:59" x14ac:dyDescent="0.25">
      <c r="B264" s="226"/>
      <c r="C264" s="227"/>
      <c r="D264" s="227"/>
      <c r="E264" s="227"/>
      <c r="F264" s="227"/>
      <c r="G264" s="227"/>
      <c r="H264" s="227"/>
      <c r="I264" s="227"/>
      <c r="J264" s="227"/>
      <c r="K264" s="227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8"/>
      <c r="AS264" s="228"/>
      <c r="AT264" s="228"/>
      <c r="AU264" s="228"/>
      <c r="AV264" s="228"/>
      <c r="AW264" s="228"/>
      <c r="AX264" s="228"/>
      <c r="AY264" s="228"/>
      <c r="AZ264" s="228"/>
      <c r="BA264" s="228"/>
      <c r="BB264" s="228"/>
      <c r="BC264" s="228"/>
      <c r="BD264" s="228"/>
      <c r="BE264" s="228"/>
      <c r="BF264" s="228"/>
      <c r="BG264" s="228"/>
    </row>
    <row r="265" spans="2:59" x14ac:dyDescent="0.25">
      <c r="B265" s="226"/>
      <c r="C265" s="227"/>
      <c r="D265" s="227"/>
      <c r="E265" s="227"/>
      <c r="F265" s="227"/>
      <c r="G265" s="227"/>
      <c r="H265" s="227"/>
      <c r="I265" s="227"/>
      <c r="J265" s="227"/>
      <c r="K265" s="227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  <c r="AA265" s="228"/>
      <c r="AB265" s="228"/>
      <c r="AC265" s="228"/>
      <c r="AD265" s="228"/>
      <c r="AE265" s="228"/>
      <c r="AF265" s="228"/>
      <c r="AG265" s="228"/>
      <c r="AH265" s="228"/>
      <c r="AI265" s="228"/>
      <c r="AJ265" s="228"/>
      <c r="AK265" s="228"/>
      <c r="AL265" s="228"/>
      <c r="AM265" s="228"/>
      <c r="AN265" s="228"/>
      <c r="AO265" s="228"/>
      <c r="AP265" s="228"/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8"/>
      <c r="BA265" s="228"/>
      <c r="BB265" s="228"/>
      <c r="BC265" s="228"/>
      <c r="BD265" s="228"/>
      <c r="BE265" s="228"/>
      <c r="BF265" s="228"/>
      <c r="BG265" s="228"/>
    </row>
    <row r="266" spans="2:59" x14ac:dyDescent="0.25">
      <c r="B266" s="226"/>
      <c r="C266" s="227"/>
      <c r="D266" s="227"/>
      <c r="E266" s="227"/>
      <c r="F266" s="227"/>
      <c r="G266" s="227"/>
      <c r="H266" s="227"/>
      <c r="I266" s="227"/>
      <c r="J266" s="227"/>
      <c r="K266" s="227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  <c r="AA266" s="228"/>
      <c r="AB266" s="228"/>
      <c r="AC266" s="228"/>
      <c r="AD266" s="228"/>
      <c r="AE266" s="228"/>
      <c r="AF266" s="228"/>
      <c r="AG266" s="228"/>
      <c r="AH266" s="228"/>
      <c r="AI266" s="228"/>
      <c r="AJ266" s="228"/>
      <c r="AK266" s="228"/>
      <c r="AL266" s="228"/>
      <c r="AM266" s="228"/>
      <c r="AN266" s="228"/>
      <c r="AO266" s="228"/>
      <c r="AP266" s="228"/>
      <c r="AQ266" s="228"/>
      <c r="AR266" s="228"/>
      <c r="AS266" s="228"/>
      <c r="AT266" s="228"/>
      <c r="AU266" s="228"/>
      <c r="AV266" s="228"/>
      <c r="AW266" s="228"/>
      <c r="AX266" s="228"/>
      <c r="AY266" s="228"/>
      <c r="AZ266" s="228"/>
      <c r="BA266" s="228"/>
      <c r="BB266" s="228"/>
      <c r="BC266" s="228"/>
      <c r="BD266" s="228"/>
      <c r="BE266" s="228"/>
      <c r="BF266" s="228"/>
      <c r="BG266" s="228"/>
    </row>
    <row r="267" spans="2:59" x14ac:dyDescent="0.25">
      <c r="B267" s="226"/>
      <c r="C267" s="227"/>
      <c r="D267" s="227"/>
      <c r="E267" s="227"/>
      <c r="F267" s="227"/>
      <c r="G267" s="227"/>
      <c r="H267" s="227"/>
      <c r="I267" s="227"/>
      <c r="J267" s="227"/>
      <c r="K267" s="227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  <c r="AA267" s="228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228"/>
      <c r="AP267" s="228"/>
      <c r="AQ267" s="228"/>
      <c r="AR267" s="228"/>
      <c r="AS267" s="228"/>
      <c r="AT267" s="228"/>
      <c r="AU267" s="228"/>
      <c r="AV267" s="228"/>
      <c r="AW267" s="228"/>
      <c r="AX267" s="228"/>
      <c r="AY267" s="228"/>
      <c r="AZ267" s="228"/>
      <c r="BA267" s="228"/>
      <c r="BB267" s="228"/>
      <c r="BC267" s="228"/>
      <c r="BD267" s="228"/>
      <c r="BE267" s="228"/>
      <c r="BF267" s="228"/>
      <c r="BG267" s="228"/>
    </row>
    <row r="268" spans="2:59" x14ac:dyDescent="0.25">
      <c r="B268" s="226"/>
      <c r="C268" s="227"/>
      <c r="D268" s="227"/>
      <c r="E268" s="227"/>
      <c r="F268" s="227"/>
      <c r="G268" s="227"/>
      <c r="H268" s="227"/>
      <c r="I268" s="227"/>
      <c r="J268" s="227"/>
      <c r="K268" s="227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  <c r="AA268" s="228"/>
      <c r="AB268" s="228"/>
      <c r="AC268" s="228"/>
      <c r="AD268" s="228"/>
      <c r="AE268" s="228"/>
      <c r="AF268" s="228"/>
      <c r="AG268" s="228"/>
      <c r="AH268" s="228"/>
      <c r="AI268" s="228"/>
      <c r="AJ268" s="228"/>
      <c r="AK268" s="228"/>
      <c r="AL268" s="228"/>
      <c r="AM268" s="228"/>
      <c r="AN268" s="228"/>
      <c r="AO268" s="228"/>
      <c r="AP268" s="228"/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8"/>
      <c r="BA268" s="228"/>
      <c r="BB268" s="228"/>
      <c r="BC268" s="228"/>
      <c r="BD268" s="228"/>
      <c r="BE268" s="228"/>
      <c r="BF268" s="228"/>
      <c r="BG268" s="228"/>
    </row>
    <row r="269" spans="2:59" x14ac:dyDescent="0.25">
      <c r="B269" s="226"/>
      <c r="C269" s="227"/>
      <c r="D269" s="227"/>
      <c r="E269" s="227"/>
      <c r="F269" s="227"/>
      <c r="G269" s="227"/>
      <c r="H269" s="227"/>
      <c r="I269" s="227"/>
      <c r="J269" s="227"/>
      <c r="K269" s="227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  <c r="AA269" s="228"/>
      <c r="AB269" s="228"/>
      <c r="AC269" s="228"/>
      <c r="AD269" s="228"/>
      <c r="AE269" s="228"/>
      <c r="AF269" s="228"/>
      <c r="AG269" s="228"/>
      <c r="AH269" s="228"/>
      <c r="AI269" s="228"/>
      <c r="AJ269" s="228"/>
      <c r="AK269" s="228"/>
      <c r="AL269" s="228"/>
      <c r="AM269" s="228"/>
      <c r="AN269" s="228"/>
      <c r="AO269" s="228"/>
      <c r="AP269" s="228"/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8"/>
      <c r="BA269" s="228"/>
      <c r="BB269" s="228"/>
      <c r="BC269" s="228"/>
      <c r="BD269" s="228"/>
      <c r="BE269" s="228"/>
      <c r="BF269" s="228"/>
      <c r="BG269" s="228"/>
    </row>
    <row r="270" spans="2:59" x14ac:dyDescent="0.25">
      <c r="B270" s="226"/>
      <c r="C270" s="227"/>
      <c r="D270" s="227"/>
      <c r="E270" s="227"/>
      <c r="F270" s="227"/>
      <c r="G270" s="227"/>
      <c r="H270" s="227"/>
      <c r="I270" s="227"/>
      <c r="J270" s="227"/>
      <c r="K270" s="227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  <c r="AA270" s="228"/>
      <c r="AB270" s="228"/>
      <c r="AC270" s="228"/>
      <c r="AD270" s="228"/>
      <c r="AE270" s="228"/>
      <c r="AF270" s="228"/>
      <c r="AG270" s="228"/>
      <c r="AH270" s="228"/>
      <c r="AI270" s="228"/>
      <c r="AJ270" s="228"/>
      <c r="AK270" s="228"/>
      <c r="AL270" s="228"/>
      <c r="AM270" s="228"/>
      <c r="AN270" s="228"/>
      <c r="AO270" s="228"/>
      <c r="AP270" s="228"/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8"/>
      <c r="BA270" s="228"/>
      <c r="BB270" s="228"/>
      <c r="BC270" s="228"/>
      <c r="BD270" s="228"/>
      <c r="BE270" s="228"/>
      <c r="BF270" s="228"/>
      <c r="BG270" s="228"/>
    </row>
    <row r="271" spans="2:59" x14ac:dyDescent="0.25">
      <c r="B271" s="226"/>
      <c r="C271" s="227"/>
      <c r="D271" s="227"/>
      <c r="E271" s="227"/>
      <c r="F271" s="227"/>
      <c r="G271" s="227"/>
      <c r="H271" s="227"/>
      <c r="I271" s="227"/>
      <c r="J271" s="227"/>
      <c r="K271" s="227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  <c r="AA271" s="228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228"/>
      <c r="AP271" s="228"/>
      <c r="AQ271" s="228"/>
      <c r="AR271" s="228"/>
      <c r="AS271" s="228"/>
      <c r="AT271" s="228"/>
      <c r="AU271" s="228"/>
      <c r="AV271" s="228"/>
      <c r="AW271" s="228"/>
      <c r="AX271" s="228"/>
      <c r="AY271" s="228"/>
      <c r="AZ271" s="228"/>
      <c r="BA271" s="228"/>
      <c r="BB271" s="228"/>
      <c r="BC271" s="228"/>
      <c r="BD271" s="228"/>
      <c r="BE271" s="228"/>
      <c r="BF271" s="228"/>
      <c r="BG271" s="228"/>
    </row>
    <row r="272" spans="2:59" x14ac:dyDescent="0.25">
      <c r="B272" s="226"/>
      <c r="C272" s="227"/>
      <c r="D272" s="227"/>
      <c r="E272" s="227"/>
      <c r="F272" s="227"/>
      <c r="G272" s="227"/>
      <c r="H272" s="227"/>
      <c r="I272" s="227"/>
      <c r="J272" s="227"/>
      <c r="K272" s="227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  <c r="AA272" s="228"/>
      <c r="AB272" s="228"/>
      <c r="AC272" s="228"/>
      <c r="AD272" s="228"/>
      <c r="AE272" s="228"/>
      <c r="AF272" s="228"/>
      <c r="AG272" s="228"/>
      <c r="AH272" s="228"/>
      <c r="AI272" s="228"/>
      <c r="AJ272" s="228"/>
      <c r="AK272" s="228"/>
      <c r="AL272" s="228"/>
      <c r="AM272" s="228"/>
      <c r="AN272" s="228"/>
      <c r="AO272" s="228"/>
      <c r="AP272" s="228"/>
      <c r="AQ272" s="228"/>
      <c r="AR272" s="228"/>
      <c r="AS272" s="228"/>
      <c r="AT272" s="228"/>
      <c r="AU272" s="228"/>
      <c r="AV272" s="228"/>
      <c r="AW272" s="228"/>
      <c r="AX272" s="228"/>
      <c r="AY272" s="228"/>
      <c r="AZ272" s="228"/>
      <c r="BA272" s="228"/>
      <c r="BB272" s="228"/>
      <c r="BC272" s="228"/>
      <c r="BD272" s="228"/>
      <c r="BE272" s="228"/>
      <c r="BF272" s="228"/>
      <c r="BG272" s="228"/>
    </row>
    <row r="273" spans="2:59" x14ac:dyDescent="0.25">
      <c r="B273" s="226"/>
      <c r="C273" s="227"/>
      <c r="D273" s="227"/>
      <c r="E273" s="227"/>
      <c r="F273" s="227"/>
      <c r="G273" s="227"/>
      <c r="H273" s="227"/>
      <c r="I273" s="227"/>
      <c r="J273" s="227"/>
      <c r="K273" s="227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  <c r="AA273" s="228"/>
      <c r="AB273" s="228"/>
      <c r="AC273" s="228"/>
      <c r="AD273" s="228"/>
      <c r="AE273" s="228"/>
      <c r="AF273" s="228"/>
      <c r="AG273" s="228"/>
      <c r="AH273" s="228"/>
      <c r="AI273" s="228"/>
      <c r="AJ273" s="228"/>
      <c r="AK273" s="228"/>
      <c r="AL273" s="228"/>
      <c r="AM273" s="228"/>
      <c r="AN273" s="228"/>
      <c r="AO273" s="228"/>
      <c r="AP273" s="228"/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8"/>
      <c r="BA273" s="228"/>
      <c r="BB273" s="228"/>
      <c r="BC273" s="228"/>
      <c r="BD273" s="228"/>
      <c r="BE273" s="228"/>
      <c r="BF273" s="228"/>
      <c r="BG273" s="228"/>
    </row>
    <row r="274" spans="2:59" x14ac:dyDescent="0.25">
      <c r="B274" s="226"/>
      <c r="C274" s="227"/>
      <c r="D274" s="227"/>
      <c r="E274" s="227"/>
      <c r="F274" s="227"/>
      <c r="G274" s="227"/>
      <c r="H274" s="227"/>
      <c r="I274" s="227"/>
      <c r="J274" s="227"/>
      <c r="K274" s="227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  <c r="AA274" s="228"/>
      <c r="AB274" s="228"/>
      <c r="AC274" s="228"/>
      <c r="AD274" s="228"/>
      <c r="AE274" s="228"/>
      <c r="AF274" s="228"/>
      <c r="AG274" s="228"/>
      <c r="AH274" s="228"/>
      <c r="AI274" s="228"/>
      <c r="AJ274" s="228"/>
      <c r="AK274" s="228"/>
      <c r="AL274" s="228"/>
      <c r="AM274" s="228"/>
      <c r="AN274" s="228"/>
      <c r="AO274" s="228"/>
      <c r="AP274" s="228"/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8"/>
      <c r="BA274" s="228"/>
      <c r="BB274" s="228"/>
      <c r="BC274" s="228"/>
      <c r="BD274" s="228"/>
      <c r="BE274" s="228"/>
      <c r="BF274" s="228"/>
      <c r="BG274" s="228"/>
    </row>
    <row r="275" spans="2:59" x14ac:dyDescent="0.25">
      <c r="B275" s="226"/>
      <c r="C275" s="227"/>
      <c r="D275" s="227"/>
      <c r="E275" s="227"/>
      <c r="F275" s="227"/>
      <c r="G275" s="227"/>
      <c r="H275" s="227"/>
      <c r="I275" s="227"/>
      <c r="J275" s="227"/>
      <c r="K275" s="227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  <c r="AA275" s="228"/>
      <c r="AB275" s="228"/>
      <c r="AC275" s="228"/>
      <c r="AD275" s="228"/>
      <c r="AE275" s="228"/>
      <c r="AF275" s="228"/>
      <c r="AG275" s="228"/>
      <c r="AH275" s="228"/>
      <c r="AI275" s="228"/>
      <c r="AJ275" s="228"/>
      <c r="AK275" s="228"/>
      <c r="AL275" s="228"/>
      <c r="AM275" s="228"/>
      <c r="AN275" s="228"/>
      <c r="AO275" s="228"/>
      <c r="AP275" s="228"/>
      <c r="AQ275" s="228"/>
      <c r="AR275" s="228"/>
      <c r="AS275" s="228"/>
      <c r="AT275" s="228"/>
      <c r="AU275" s="228"/>
      <c r="AV275" s="228"/>
      <c r="AW275" s="228"/>
      <c r="AX275" s="228"/>
      <c r="AY275" s="228"/>
      <c r="AZ275" s="228"/>
      <c r="BA275" s="228"/>
      <c r="BB275" s="228"/>
      <c r="BC275" s="228"/>
      <c r="BD275" s="228"/>
      <c r="BE275" s="228"/>
      <c r="BF275" s="228"/>
      <c r="BG275" s="228"/>
    </row>
    <row r="276" spans="2:59" x14ac:dyDescent="0.25">
      <c r="B276" s="226"/>
      <c r="C276" s="227"/>
      <c r="D276" s="227"/>
      <c r="E276" s="227"/>
      <c r="F276" s="227"/>
      <c r="G276" s="227"/>
      <c r="H276" s="227"/>
      <c r="I276" s="227"/>
      <c r="J276" s="227"/>
      <c r="K276" s="227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  <c r="AA276" s="228"/>
      <c r="AB276" s="228"/>
      <c r="AC276" s="228"/>
      <c r="AD276" s="228"/>
      <c r="AE276" s="228"/>
      <c r="AF276" s="228"/>
      <c r="AG276" s="228"/>
      <c r="AH276" s="228"/>
      <c r="AI276" s="228"/>
      <c r="AJ276" s="228"/>
      <c r="AK276" s="228"/>
      <c r="AL276" s="228"/>
      <c r="AM276" s="228"/>
      <c r="AN276" s="228"/>
      <c r="AO276" s="228"/>
      <c r="AP276" s="228"/>
      <c r="AQ276" s="228"/>
      <c r="AR276" s="228"/>
      <c r="AS276" s="228"/>
      <c r="AT276" s="228"/>
      <c r="AU276" s="228"/>
      <c r="AV276" s="228"/>
      <c r="AW276" s="228"/>
      <c r="AX276" s="228"/>
      <c r="AY276" s="228"/>
      <c r="AZ276" s="228"/>
      <c r="BA276" s="228"/>
      <c r="BB276" s="228"/>
      <c r="BC276" s="228"/>
      <c r="BD276" s="228"/>
      <c r="BE276" s="228"/>
      <c r="BF276" s="228"/>
      <c r="BG276" s="228"/>
    </row>
    <row r="277" spans="2:59" x14ac:dyDescent="0.25">
      <c r="B277" s="226"/>
      <c r="C277" s="227"/>
      <c r="D277" s="227"/>
      <c r="E277" s="227"/>
      <c r="F277" s="227"/>
      <c r="G277" s="227"/>
      <c r="H277" s="227"/>
      <c r="I277" s="227"/>
      <c r="J277" s="227"/>
      <c r="K277" s="227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  <c r="AA277" s="228"/>
      <c r="AB277" s="228"/>
      <c r="AC277" s="228"/>
      <c r="AD277" s="228"/>
      <c r="AE277" s="228"/>
      <c r="AF277" s="228"/>
      <c r="AG277" s="228"/>
      <c r="AH277" s="228"/>
      <c r="AI277" s="228"/>
      <c r="AJ277" s="228"/>
      <c r="AK277" s="228"/>
      <c r="AL277" s="228"/>
      <c r="AM277" s="228"/>
      <c r="AN277" s="228"/>
      <c r="AO277" s="228"/>
      <c r="AP277" s="228"/>
      <c r="AQ277" s="228"/>
      <c r="AR277" s="228"/>
      <c r="AS277" s="228"/>
      <c r="AT277" s="228"/>
      <c r="AU277" s="228"/>
      <c r="AV277" s="228"/>
      <c r="AW277" s="228"/>
      <c r="AX277" s="228"/>
      <c r="AY277" s="228"/>
      <c r="AZ277" s="228"/>
      <c r="BA277" s="228"/>
      <c r="BB277" s="228"/>
      <c r="BC277" s="228"/>
      <c r="BD277" s="228"/>
      <c r="BE277" s="228"/>
      <c r="BF277" s="228"/>
      <c r="BG277" s="228"/>
    </row>
    <row r="278" spans="2:59" x14ac:dyDescent="0.25">
      <c r="B278" s="226"/>
      <c r="C278" s="227"/>
      <c r="D278" s="227"/>
      <c r="E278" s="227"/>
      <c r="F278" s="227"/>
      <c r="G278" s="227"/>
      <c r="H278" s="227"/>
      <c r="I278" s="227"/>
      <c r="J278" s="227"/>
      <c r="K278" s="227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  <c r="AB278" s="228"/>
      <c r="AC278" s="228"/>
      <c r="AD278" s="228"/>
      <c r="AE278" s="228"/>
      <c r="AF278" s="228"/>
      <c r="AG278" s="228"/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8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8"/>
      <c r="BB278" s="228"/>
      <c r="BC278" s="228"/>
      <c r="BD278" s="228"/>
      <c r="BE278" s="228"/>
      <c r="BF278" s="228"/>
      <c r="BG278" s="228"/>
    </row>
    <row r="279" spans="2:59" x14ac:dyDescent="0.25">
      <c r="B279" s="226"/>
      <c r="C279" s="227"/>
      <c r="D279" s="227"/>
      <c r="E279" s="227"/>
      <c r="F279" s="227"/>
      <c r="G279" s="227"/>
      <c r="H279" s="227"/>
      <c r="I279" s="227"/>
      <c r="J279" s="227"/>
      <c r="K279" s="227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  <c r="AA279" s="228"/>
      <c r="AB279" s="228"/>
      <c r="AC279" s="228"/>
      <c r="AD279" s="228"/>
      <c r="AE279" s="228"/>
      <c r="AF279" s="228"/>
      <c r="AG279" s="228"/>
      <c r="AH279" s="228"/>
      <c r="AI279" s="228"/>
      <c r="AJ279" s="228"/>
      <c r="AK279" s="228"/>
      <c r="AL279" s="228"/>
      <c r="AM279" s="228"/>
      <c r="AN279" s="228"/>
      <c r="AO279" s="228"/>
      <c r="AP279" s="228"/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8"/>
      <c r="BA279" s="228"/>
      <c r="BB279" s="228"/>
      <c r="BC279" s="228"/>
      <c r="BD279" s="228"/>
      <c r="BE279" s="228"/>
      <c r="BF279" s="228"/>
      <c r="BG279" s="228"/>
    </row>
    <row r="280" spans="2:59" x14ac:dyDescent="0.25">
      <c r="B280" s="226"/>
      <c r="C280" s="227"/>
      <c r="D280" s="227"/>
      <c r="E280" s="227"/>
      <c r="F280" s="227"/>
      <c r="G280" s="227"/>
      <c r="H280" s="227"/>
      <c r="I280" s="227"/>
      <c r="J280" s="227"/>
      <c r="K280" s="227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  <c r="AA280" s="228"/>
      <c r="AB280" s="228"/>
      <c r="AC280" s="228"/>
      <c r="AD280" s="228"/>
      <c r="AE280" s="228"/>
      <c r="AF280" s="228"/>
      <c r="AG280" s="228"/>
      <c r="AH280" s="228"/>
      <c r="AI280" s="228"/>
      <c r="AJ280" s="228"/>
      <c r="AK280" s="228"/>
      <c r="AL280" s="228"/>
      <c r="AM280" s="228"/>
      <c r="AN280" s="228"/>
      <c r="AO280" s="228"/>
      <c r="AP280" s="228"/>
      <c r="AQ280" s="228"/>
      <c r="AR280" s="228"/>
      <c r="AS280" s="228"/>
      <c r="AT280" s="228"/>
      <c r="AU280" s="228"/>
      <c r="AV280" s="228"/>
      <c r="AW280" s="228"/>
      <c r="AX280" s="228"/>
      <c r="AY280" s="228"/>
      <c r="AZ280" s="228"/>
      <c r="BA280" s="228"/>
      <c r="BB280" s="228"/>
      <c r="BC280" s="228"/>
      <c r="BD280" s="228"/>
      <c r="BE280" s="228"/>
      <c r="BF280" s="228"/>
      <c r="BG280" s="228"/>
    </row>
    <row r="281" spans="2:59" x14ac:dyDescent="0.25">
      <c r="B281" s="226"/>
      <c r="C281" s="227"/>
      <c r="D281" s="227"/>
      <c r="E281" s="227"/>
      <c r="F281" s="227"/>
      <c r="G281" s="227"/>
      <c r="H281" s="227"/>
      <c r="I281" s="227"/>
      <c r="J281" s="227"/>
      <c r="K281" s="227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  <c r="AA281" s="228"/>
      <c r="AB281" s="228"/>
      <c r="AC281" s="228"/>
      <c r="AD281" s="228"/>
      <c r="AE281" s="228"/>
      <c r="AF281" s="228"/>
      <c r="AG281" s="228"/>
      <c r="AH281" s="228"/>
      <c r="AI281" s="228"/>
      <c r="AJ281" s="228"/>
      <c r="AK281" s="228"/>
      <c r="AL281" s="228"/>
      <c r="AM281" s="228"/>
      <c r="AN281" s="228"/>
      <c r="AO281" s="228"/>
      <c r="AP281" s="228"/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8"/>
      <c r="BA281" s="228"/>
      <c r="BB281" s="228"/>
      <c r="BC281" s="228"/>
      <c r="BD281" s="228"/>
      <c r="BE281" s="228"/>
      <c r="BF281" s="228"/>
      <c r="BG281" s="228"/>
    </row>
    <row r="282" spans="2:59" x14ac:dyDescent="0.25">
      <c r="B282" s="226"/>
      <c r="C282" s="227"/>
      <c r="D282" s="227"/>
      <c r="E282" s="227"/>
      <c r="F282" s="227"/>
      <c r="G282" s="227"/>
      <c r="H282" s="227"/>
      <c r="I282" s="227"/>
      <c r="J282" s="227"/>
      <c r="K282" s="227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  <c r="AA282" s="228"/>
      <c r="AB282" s="228"/>
      <c r="AC282" s="228"/>
      <c r="AD282" s="228"/>
      <c r="AE282" s="228"/>
      <c r="AF282" s="228"/>
      <c r="AG282" s="228"/>
      <c r="AH282" s="228"/>
      <c r="AI282" s="228"/>
      <c r="AJ282" s="228"/>
      <c r="AK282" s="228"/>
      <c r="AL282" s="228"/>
      <c r="AM282" s="228"/>
      <c r="AN282" s="228"/>
      <c r="AO282" s="228"/>
      <c r="AP282" s="228"/>
      <c r="AQ282" s="228"/>
      <c r="AR282" s="228"/>
      <c r="AS282" s="228"/>
      <c r="AT282" s="228"/>
      <c r="AU282" s="228"/>
      <c r="AV282" s="228"/>
      <c r="AW282" s="228"/>
      <c r="AX282" s="228"/>
      <c r="AY282" s="228"/>
      <c r="AZ282" s="228"/>
      <c r="BA282" s="228"/>
      <c r="BB282" s="228"/>
      <c r="BC282" s="228"/>
      <c r="BD282" s="228"/>
      <c r="BE282" s="228"/>
      <c r="BF282" s="228"/>
      <c r="BG282" s="228"/>
    </row>
    <row r="283" spans="2:59" x14ac:dyDescent="0.25">
      <c r="B283" s="226"/>
      <c r="C283" s="227"/>
      <c r="D283" s="227"/>
      <c r="E283" s="227"/>
      <c r="F283" s="227"/>
      <c r="G283" s="227"/>
      <c r="H283" s="227"/>
      <c r="I283" s="227"/>
      <c r="J283" s="227"/>
      <c r="K283" s="227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  <c r="AA283" s="228"/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228"/>
      <c r="AP283" s="228"/>
      <c r="AQ283" s="228"/>
      <c r="AR283" s="228"/>
      <c r="AS283" s="228"/>
      <c r="AT283" s="228"/>
      <c r="AU283" s="228"/>
      <c r="AV283" s="228"/>
      <c r="AW283" s="228"/>
      <c r="AX283" s="228"/>
      <c r="AY283" s="228"/>
      <c r="AZ283" s="228"/>
      <c r="BA283" s="228"/>
      <c r="BB283" s="228"/>
      <c r="BC283" s="228"/>
      <c r="BD283" s="228"/>
      <c r="BE283" s="228"/>
      <c r="BF283" s="228"/>
      <c r="BG283" s="228"/>
    </row>
    <row r="284" spans="2:59" x14ac:dyDescent="0.25">
      <c r="B284" s="226"/>
      <c r="C284" s="227"/>
      <c r="D284" s="227"/>
      <c r="E284" s="227"/>
      <c r="F284" s="227"/>
      <c r="G284" s="227"/>
      <c r="H284" s="227"/>
      <c r="I284" s="227"/>
      <c r="J284" s="227"/>
      <c r="K284" s="227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  <c r="AA284" s="228"/>
      <c r="AB284" s="228"/>
      <c r="AC284" s="228"/>
      <c r="AD284" s="228"/>
      <c r="AE284" s="228"/>
      <c r="AF284" s="228"/>
      <c r="AG284" s="228"/>
      <c r="AH284" s="228"/>
      <c r="AI284" s="228"/>
      <c r="AJ284" s="228"/>
      <c r="AK284" s="228"/>
      <c r="AL284" s="228"/>
      <c r="AM284" s="228"/>
      <c r="AN284" s="228"/>
      <c r="AO284" s="228"/>
      <c r="AP284" s="228"/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8"/>
      <c r="BA284" s="228"/>
      <c r="BB284" s="228"/>
      <c r="BC284" s="228"/>
      <c r="BD284" s="228"/>
      <c r="BE284" s="228"/>
      <c r="BF284" s="228"/>
      <c r="BG284" s="228"/>
    </row>
    <row r="285" spans="2:59" x14ac:dyDescent="0.25">
      <c r="B285" s="226"/>
      <c r="C285" s="227"/>
      <c r="D285" s="227"/>
      <c r="E285" s="227"/>
      <c r="F285" s="227"/>
      <c r="G285" s="227"/>
      <c r="H285" s="227"/>
      <c r="I285" s="227"/>
      <c r="J285" s="227"/>
      <c r="K285" s="227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  <c r="AA285" s="228"/>
      <c r="AB285" s="228"/>
      <c r="AC285" s="228"/>
      <c r="AD285" s="228"/>
      <c r="AE285" s="228"/>
      <c r="AF285" s="228"/>
      <c r="AG285" s="228"/>
      <c r="AH285" s="228"/>
      <c r="AI285" s="228"/>
      <c r="AJ285" s="228"/>
      <c r="AK285" s="228"/>
      <c r="AL285" s="228"/>
      <c r="AM285" s="228"/>
      <c r="AN285" s="228"/>
      <c r="AO285" s="228"/>
      <c r="AP285" s="228"/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8"/>
      <c r="BA285" s="228"/>
      <c r="BB285" s="228"/>
      <c r="BC285" s="228"/>
      <c r="BD285" s="228"/>
      <c r="BE285" s="228"/>
      <c r="BF285" s="228"/>
      <c r="BG285" s="228"/>
    </row>
    <row r="286" spans="2:59" x14ac:dyDescent="0.25">
      <c r="B286" s="226"/>
      <c r="C286" s="227"/>
      <c r="D286" s="227"/>
      <c r="E286" s="227"/>
      <c r="F286" s="227"/>
      <c r="G286" s="227"/>
      <c r="H286" s="227"/>
      <c r="I286" s="227"/>
      <c r="J286" s="227"/>
      <c r="K286" s="227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  <c r="AA286" s="228"/>
      <c r="AB286" s="228"/>
      <c r="AC286" s="228"/>
      <c r="AD286" s="228"/>
      <c r="AE286" s="228"/>
      <c r="AF286" s="228"/>
      <c r="AG286" s="228"/>
      <c r="AH286" s="228"/>
      <c r="AI286" s="228"/>
      <c r="AJ286" s="228"/>
      <c r="AK286" s="228"/>
      <c r="AL286" s="228"/>
      <c r="AM286" s="228"/>
      <c r="AN286" s="228"/>
      <c r="AO286" s="228"/>
      <c r="AP286" s="228"/>
      <c r="AQ286" s="228"/>
      <c r="AR286" s="228"/>
      <c r="AS286" s="228"/>
      <c r="AT286" s="228"/>
      <c r="AU286" s="228"/>
      <c r="AV286" s="228"/>
      <c r="AW286" s="228"/>
      <c r="AX286" s="228"/>
      <c r="AY286" s="228"/>
      <c r="AZ286" s="228"/>
      <c r="BA286" s="228"/>
      <c r="BB286" s="228"/>
      <c r="BC286" s="228"/>
      <c r="BD286" s="228"/>
      <c r="BE286" s="228"/>
      <c r="BF286" s="228"/>
      <c r="BG286" s="228"/>
    </row>
    <row r="287" spans="2:59" x14ac:dyDescent="0.25">
      <c r="B287" s="226"/>
      <c r="C287" s="227"/>
      <c r="D287" s="227"/>
      <c r="E287" s="227"/>
      <c r="F287" s="227"/>
      <c r="G287" s="227"/>
      <c r="H287" s="227"/>
      <c r="I287" s="227"/>
      <c r="J287" s="227"/>
      <c r="K287" s="227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  <c r="AA287" s="228"/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228"/>
      <c r="AP287" s="228"/>
      <c r="AQ287" s="228"/>
      <c r="AR287" s="228"/>
      <c r="AS287" s="228"/>
      <c r="AT287" s="228"/>
      <c r="AU287" s="228"/>
      <c r="AV287" s="228"/>
      <c r="AW287" s="228"/>
      <c r="AX287" s="228"/>
      <c r="AY287" s="228"/>
      <c r="AZ287" s="228"/>
      <c r="BA287" s="228"/>
      <c r="BB287" s="228"/>
      <c r="BC287" s="228"/>
      <c r="BD287" s="228"/>
      <c r="BE287" s="228"/>
      <c r="BF287" s="228"/>
      <c r="BG287" s="228"/>
    </row>
    <row r="288" spans="2:59" x14ac:dyDescent="0.25">
      <c r="B288" s="226"/>
      <c r="C288" s="227"/>
      <c r="D288" s="227"/>
      <c r="E288" s="227"/>
      <c r="F288" s="227"/>
      <c r="G288" s="227"/>
      <c r="H288" s="227"/>
      <c r="I288" s="227"/>
      <c r="J288" s="227"/>
      <c r="K288" s="227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  <c r="AA288" s="228"/>
      <c r="AB288" s="228"/>
      <c r="AC288" s="228"/>
      <c r="AD288" s="228"/>
      <c r="AE288" s="228"/>
      <c r="AF288" s="228"/>
      <c r="AG288" s="228"/>
      <c r="AH288" s="228"/>
      <c r="AI288" s="228"/>
      <c r="AJ288" s="228"/>
      <c r="AK288" s="228"/>
      <c r="AL288" s="228"/>
      <c r="AM288" s="228"/>
      <c r="AN288" s="228"/>
      <c r="AO288" s="228"/>
      <c r="AP288" s="228"/>
      <c r="AQ288" s="228"/>
      <c r="AR288" s="228"/>
      <c r="AS288" s="228"/>
      <c r="AT288" s="228"/>
      <c r="AU288" s="228"/>
      <c r="AV288" s="228"/>
      <c r="AW288" s="228"/>
      <c r="AX288" s="228"/>
      <c r="AY288" s="228"/>
      <c r="AZ288" s="228"/>
      <c r="BA288" s="228"/>
      <c r="BB288" s="228"/>
      <c r="BC288" s="228"/>
      <c r="BD288" s="228"/>
      <c r="BE288" s="228"/>
      <c r="BF288" s="228"/>
      <c r="BG288" s="228"/>
    </row>
    <row r="289" spans="2:59" x14ac:dyDescent="0.25">
      <c r="B289" s="226"/>
      <c r="C289" s="227"/>
      <c r="D289" s="227"/>
      <c r="E289" s="227"/>
      <c r="F289" s="227"/>
      <c r="G289" s="227"/>
      <c r="H289" s="227"/>
      <c r="I289" s="227"/>
      <c r="J289" s="227"/>
      <c r="K289" s="227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  <c r="AA289" s="228"/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228"/>
      <c r="AP289" s="228"/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8"/>
      <c r="BA289" s="228"/>
      <c r="BB289" s="228"/>
      <c r="BC289" s="228"/>
      <c r="BD289" s="228"/>
      <c r="BE289" s="228"/>
      <c r="BF289" s="228"/>
      <c r="BG289" s="228"/>
    </row>
    <row r="290" spans="2:59" x14ac:dyDescent="0.25">
      <c r="B290" s="226"/>
      <c r="C290" s="227"/>
      <c r="D290" s="227"/>
      <c r="E290" s="227"/>
      <c r="F290" s="227"/>
      <c r="G290" s="227"/>
      <c r="H290" s="227"/>
      <c r="I290" s="227"/>
      <c r="J290" s="227"/>
      <c r="K290" s="227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  <c r="AA290" s="228"/>
      <c r="AB290" s="228"/>
      <c r="AC290" s="228"/>
      <c r="AD290" s="228"/>
      <c r="AE290" s="228"/>
      <c r="AF290" s="228"/>
      <c r="AG290" s="228"/>
      <c r="AH290" s="228"/>
      <c r="AI290" s="228"/>
      <c r="AJ290" s="228"/>
      <c r="AK290" s="228"/>
      <c r="AL290" s="228"/>
      <c r="AM290" s="228"/>
      <c r="AN290" s="228"/>
      <c r="AO290" s="228"/>
      <c r="AP290" s="228"/>
      <c r="AQ290" s="228"/>
      <c r="AR290" s="228"/>
      <c r="AS290" s="228"/>
      <c r="AT290" s="228"/>
      <c r="AU290" s="228"/>
      <c r="AV290" s="228"/>
      <c r="AW290" s="228"/>
      <c r="AX290" s="228"/>
      <c r="AY290" s="228"/>
      <c r="AZ290" s="228"/>
      <c r="BA290" s="228"/>
      <c r="BB290" s="228"/>
      <c r="BC290" s="228"/>
      <c r="BD290" s="228"/>
      <c r="BE290" s="228"/>
      <c r="BF290" s="228"/>
      <c r="BG290" s="228"/>
    </row>
    <row r="291" spans="2:59" x14ac:dyDescent="0.25">
      <c r="B291" s="226"/>
      <c r="C291" s="227"/>
      <c r="D291" s="227"/>
      <c r="E291" s="227"/>
      <c r="F291" s="227"/>
      <c r="G291" s="227"/>
      <c r="H291" s="227"/>
      <c r="I291" s="227"/>
      <c r="J291" s="227"/>
      <c r="K291" s="227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  <c r="AA291" s="228"/>
      <c r="AB291" s="228"/>
      <c r="AC291" s="228"/>
      <c r="AD291" s="228"/>
      <c r="AE291" s="228"/>
      <c r="AF291" s="228"/>
      <c r="AG291" s="228"/>
      <c r="AH291" s="228"/>
      <c r="AI291" s="228"/>
      <c r="AJ291" s="228"/>
      <c r="AK291" s="228"/>
      <c r="AL291" s="228"/>
      <c r="AM291" s="228"/>
      <c r="AN291" s="228"/>
      <c r="AO291" s="228"/>
      <c r="AP291" s="228"/>
      <c r="AQ291" s="228"/>
      <c r="AR291" s="228"/>
      <c r="AS291" s="228"/>
      <c r="AT291" s="228"/>
      <c r="AU291" s="228"/>
      <c r="AV291" s="228"/>
      <c r="AW291" s="228"/>
      <c r="AX291" s="228"/>
      <c r="AY291" s="228"/>
      <c r="AZ291" s="228"/>
      <c r="BA291" s="228"/>
      <c r="BB291" s="228"/>
      <c r="BC291" s="228"/>
      <c r="BD291" s="228"/>
      <c r="BE291" s="228"/>
      <c r="BF291" s="228"/>
      <c r="BG291" s="228"/>
    </row>
    <row r="292" spans="2:59" x14ac:dyDescent="0.25">
      <c r="B292" s="226"/>
      <c r="C292" s="227"/>
      <c r="D292" s="227"/>
      <c r="E292" s="227"/>
      <c r="F292" s="227"/>
      <c r="G292" s="227"/>
      <c r="H292" s="227"/>
      <c r="I292" s="227"/>
      <c r="J292" s="227"/>
      <c r="K292" s="227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  <c r="AA292" s="228"/>
      <c r="AB292" s="228"/>
      <c r="AC292" s="228"/>
      <c r="AD292" s="228"/>
      <c r="AE292" s="228"/>
      <c r="AF292" s="228"/>
      <c r="AG292" s="228"/>
      <c r="AH292" s="228"/>
      <c r="AI292" s="228"/>
      <c r="AJ292" s="228"/>
      <c r="AK292" s="228"/>
      <c r="AL292" s="228"/>
      <c r="AM292" s="228"/>
      <c r="AN292" s="228"/>
      <c r="AO292" s="228"/>
      <c r="AP292" s="228"/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8"/>
      <c r="BA292" s="228"/>
      <c r="BB292" s="228"/>
      <c r="BC292" s="228"/>
      <c r="BD292" s="228"/>
      <c r="BE292" s="228"/>
      <c r="BF292" s="228"/>
      <c r="BG292" s="228"/>
    </row>
    <row r="293" spans="2:59" x14ac:dyDescent="0.25">
      <c r="B293" s="226"/>
      <c r="C293" s="227"/>
      <c r="D293" s="227"/>
      <c r="E293" s="227"/>
      <c r="F293" s="227"/>
      <c r="G293" s="227"/>
      <c r="H293" s="227"/>
      <c r="I293" s="227"/>
      <c r="J293" s="227"/>
      <c r="K293" s="227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  <c r="AA293" s="228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228"/>
      <c r="AP293" s="228"/>
      <c r="AQ293" s="228"/>
      <c r="AR293" s="228"/>
      <c r="AS293" s="228"/>
      <c r="AT293" s="228"/>
      <c r="AU293" s="228"/>
      <c r="AV293" s="228"/>
      <c r="AW293" s="228"/>
      <c r="AX293" s="228"/>
      <c r="AY293" s="228"/>
      <c r="AZ293" s="228"/>
      <c r="BA293" s="228"/>
      <c r="BB293" s="228"/>
      <c r="BC293" s="228"/>
      <c r="BD293" s="228"/>
      <c r="BE293" s="228"/>
      <c r="BF293" s="228"/>
      <c r="BG293" s="228"/>
    </row>
    <row r="294" spans="2:59" x14ac:dyDescent="0.25">
      <c r="B294" s="226"/>
      <c r="C294" s="227"/>
      <c r="D294" s="227"/>
      <c r="E294" s="227"/>
      <c r="F294" s="227"/>
      <c r="G294" s="227"/>
      <c r="H294" s="227"/>
      <c r="I294" s="227"/>
      <c r="J294" s="227"/>
      <c r="K294" s="227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  <c r="AA294" s="228"/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228"/>
      <c r="AP294" s="228"/>
      <c r="AQ294" s="228"/>
      <c r="AR294" s="228"/>
      <c r="AS294" s="228"/>
      <c r="AT294" s="228"/>
      <c r="AU294" s="228"/>
      <c r="AV294" s="228"/>
      <c r="AW294" s="228"/>
      <c r="AX294" s="228"/>
      <c r="AY294" s="228"/>
      <c r="AZ294" s="228"/>
      <c r="BA294" s="228"/>
      <c r="BB294" s="228"/>
      <c r="BC294" s="228"/>
      <c r="BD294" s="228"/>
      <c r="BE294" s="228"/>
      <c r="BF294" s="228"/>
      <c r="BG294" s="228"/>
    </row>
    <row r="295" spans="2:59" x14ac:dyDescent="0.25">
      <c r="B295" s="226"/>
      <c r="C295" s="227"/>
      <c r="D295" s="227"/>
      <c r="E295" s="227"/>
      <c r="F295" s="227"/>
      <c r="G295" s="227"/>
      <c r="H295" s="227"/>
      <c r="I295" s="227"/>
      <c r="J295" s="227"/>
      <c r="K295" s="227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  <c r="AA295" s="228"/>
      <c r="AB295" s="228"/>
      <c r="AC295" s="228"/>
      <c r="AD295" s="228"/>
      <c r="AE295" s="228"/>
      <c r="AF295" s="228"/>
      <c r="AG295" s="228"/>
      <c r="AH295" s="228"/>
      <c r="AI295" s="228"/>
      <c r="AJ295" s="228"/>
      <c r="AK295" s="228"/>
      <c r="AL295" s="228"/>
      <c r="AM295" s="228"/>
      <c r="AN295" s="228"/>
      <c r="AO295" s="228"/>
      <c r="AP295" s="228"/>
      <c r="AQ295" s="228"/>
      <c r="AR295" s="228"/>
      <c r="AS295" s="228"/>
      <c r="AT295" s="228"/>
      <c r="AU295" s="228"/>
      <c r="AV295" s="228"/>
      <c r="AW295" s="228"/>
      <c r="AX295" s="228"/>
      <c r="AY295" s="228"/>
      <c r="AZ295" s="228"/>
      <c r="BA295" s="228"/>
      <c r="BB295" s="228"/>
      <c r="BC295" s="228"/>
      <c r="BD295" s="228"/>
      <c r="BE295" s="228"/>
      <c r="BF295" s="228"/>
      <c r="BG295" s="228"/>
    </row>
    <row r="296" spans="2:59" x14ac:dyDescent="0.25">
      <c r="B296" s="226"/>
      <c r="C296" s="227"/>
      <c r="D296" s="227"/>
      <c r="E296" s="227"/>
      <c r="F296" s="227"/>
      <c r="G296" s="227"/>
      <c r="H296" s="227"/>
      <c r="I296" s="227"/>
      <c r="J296" s="227"/>
      <c r="K296" s="227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  <c r="AA296" s="228"/>
      <c r="AB296" s="228"/>
      <c r="AC296" s="228"/>
      <c r="AD296" s="228"/>
      <c r="AE296" s="228"/>
      <c r="AF296" s="228"/>
      <c r="AG296" s="228"/>
      <c r="AH296" s="228"/>
      <c r="AI296" s="228"/>
      <c r="AJ296" s="228"/>
      <c r="AK296" s="228"/>
      <c r="AL296" s="228"/>
      <c r="AM296" s="228"/>
      <c r="AN296" s="228"/>
      <c r="AO296" s="228"/>
      <c r="AP296" s="228"/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8"/>
      <c r="BA296" s="228"/>
      <c r="BB296" s="228"/>
      <c r="BC296" s="228"/>
      <c r="BD296" s="228"/>
      <c r="BE296" s="228"/>
      <c r="BF296" s="228"/>
      <c r="BG296" s="228"/>
    </row>
    <row r="297" spans="2:59" x14ac:dyDescent="0.25">
      <c r="B297" s="226"/>
      <c r="C297" s="227"/>
      <c r="D297" s="227"/>
      <c r="E297" s="227"/>
      <c r="F297" s="227"/>
      <c r="G297" s="227"/>
      <c r="H297" s="227"/>
      <c r="I297" s="227"/>
      <c r="J297" s="227"/>
      <c r="K297" s="227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  <c r="AA297" s="228"/>
      <c r="AB297" s="228"/>
      <c r="AC297" s="228"/>
      <c r="AD297" s="228"/>
      <c r="AE297" s="228"/>
      <c r="AF297" s="228"/>
      <c r="AG297" s="228"/>
      <c r="AH297" s="228"/>
      <c r="AI297" s="228"/>
      <c r="AJ297" s="228"/>
      <c r="AK297" s="228"/>
      <c r="AL297" s="228"/>
      <c r="AM297" s="228"/>
      <c r="AN297" s="228"/>
      <c r="AO297" s="228"/>
      <c r="AP297" s="228"/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8"/>
      <c r="BA297" s="228"/>
      <c r="BB297" s="228"/>
      <c r="BC297" s="228"/>
      <c r="BD297" s="228"/>
      <c r="BE297" s="228"/>
      <c r="BF297" s="228"/>
      <c r="BG297" s="228"/>
    </row>
    <row r="298" spans="2:59" x14ac:dyDescent="0.25">
      <c r="B298" s="226"/>
      <c r="C298" s="227"/>
      <c r="D298" s="227"/>
      <c r="E298" s="227"/>
      <c r="F298" s="227"/>
      <c r="G298" s="227"/>
      <c r="H298" s="227"/>
      <c r="I298" s="227"/>
      <c r="J298" s="227"/>
      <c r="K298" s="227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  <c r="AA298" s="228"/>
      <c r="AB298" s="228"/>
      <c r="AC298" s="228"/>
      <c r="AD298" s="228"/>
      <c r="AE298" s="228"/>
      <c r="AF298" s="228"/>
      <c r="AG298" s="228"/>
      <c r="AH298" s="228"/>
      <c r="AI298" s="228"/>
      <c r="AJ298" s="228"/>
      <c r="AK298" s="228"/>
      <c r="AL298" s="228"/>
      <c r="AM298" s="228"/>
      <c r="AN298" s="228"/>
      <c r="AO298" s="228"/>
      <c r="AP298" s="228"/>
      <c r="AQ298" s="228"/>
      <c r="AR298" s="228"/>
      <c r="AS298" s="228"/>
      <c r="AT298" s="228"/>
      <c r="AU298" s="228"/>
      <c r="AV298" s="228"/>
      <c r="AW298" s="228"/>
      <c r="AX298" s="228"/>
      <c r="AY298" s="228"/>
      <c r="AZ298" s="228"/>
      <c r="BA298" s="228"/>
      <c r="BB298" s="228"/>
      <c r="BC298" s="228"/>
      <c r="BD298" s="228"/>
      <c r="BE298" s="228"/>
      <c r="BF298" s="228"/>
      <c r="BG298" s="228"/>
    </row>
    <row r="299" spans="2:59" x14ac:dyDescent="0.25">
      <c r="B299" s="226"/>
      <c r="C299" s="227"/>
      <c r="D299" s="227"/>
      <c r="E299" s="227"/>
      <c r="F299" s="227"/>
      <c r="G299" s="227"/>
      <c r="H299" s="227"/>
      <c r="I299" s="227"/>
      <c r="J299" s="227"/>
      <c r="K299" s="227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  <c r="AA299" s="228"/>
      <c r="AB299" s="228"/>
      <c r="AC299" s="228"/>
      <c r="AD299" s="228"/>
      <c r="AE299" s="228"/>
      <c r="AF299" s="228"/>
      <c r="AG299" s="228"/>
      <c r="AH299" s="228"/>
      <c r="AI299" s="228"/>
      <c r="AJ299" s="228"/>
      <c r="AK299" s="228"/>
      <c r="AL299" s="228"/>
      <c r="AM299" s="228"/>
      <c r="AN299" s="228"/>
      <c r="AO299" s="228"/>
      <c r="AP299" s="228"/>
      <c r="AQ299" s="228"/>
      <c r="AR299" s="228"/>
      <c r="AS299" s="228"/>
      <c r="AT299" s="228"/>
      <c r="AU299" s="228"/>
      <c r="AV299" s="228"/>
      <c r="AW299" s="228"/>
      <c r="AX299" s="228"/>
      <c r="AY299" s="228"/>
      <c r="AZ299" s="228"/>
      <c r="BA299" s="228"/>
      <c r="BB299" s="228"/>
      <c r="BC299" s="228"/>
      <c r="BD299" s="228"/>
      <c r="BE299" s="228"/>
      <c r="BF299" s="228"/>
      <c r="BG299" s="228"/>
    </row>
    <row r="300" spans="2:59" x14ac:dyDescent="0.25">
      <c r="B300" s="226"/>
      <c r="C300" s="227"/>
      <c r="D300" s="227"/>
      <c r="E300" s="227"/>
      <c r="F300" s="227"/>
      <c r="G300" s="227"/>
      <c r="H300" s="227"/>
      <c r="I300" s="227"/>
      <c r="J300" s="227"/>
      <c r="K300" s="227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  <c r="AA300" s="228"/>
      <c r="AB300" s="228"/>
      <c r="AC300" s="228"/>
      <c r="AD300" s="228"/>
      <c r="AE300" s="228"/>
      <c r="AF300" s="228"/>
      <c r="AG300" s="228"/>
      <c r="AH300" s="228"/>
      <c r="AI300" s="228"/>
      <c r="AJ300" s="228"/>
      <c r="AK300" s="228"/>
      <c r="AL300" s="228"/>
      <c r="AM300" s="228"/>
      <c r="AN300" s="228"/>
      <c r="AO300" s="228"/>
      <c r="AP300" s="228"/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8"/>
      <c r="BA300" s="228"/>
      <c r="BB300" s="228"/>
      <c r="BC300" s="228"/>
      <c r="BD300" s="228"/>
      <c r="BE300" s="228"/>
      <c r="BF300" s="228"/>
      <c r="BG300" s="228"/>
    </row>
    <row r="301" spans="2:59" x14ac:dyDescent="0.25">
      <c r="B301" s="226"/>
      <c r="C301" s="227"/>
      <c r="D301" s="227"/>
      <c r="E301" s="227"/>
      <c r="F301" s="227"/>
      <c r="G301" s="227"/>
      <c r="H301" s="227"/>
      <c r="I301" s="227"/>
      <c r="J301" s="227"/>
      <c r="K301" s="227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  <c r="AA301" s="228"/>
      <c r="AB301" s="228"/>
      <c r="AC301" s="228"/>
      <c r="AD301" s="228"/>
      <c r="AE301" s="228"/>
      <c r="AF301" s="228"/>
      <c r="AG301" s="228"/>
      <c r="AH301" s="228"/>
      <c r="AI301" s="228"/>
      <c r="AJ301" s="228"/>
      <c r="AK301" s="228"/>
      <c r="AL301" s="228"/>
      <c r="AM301" s="228"/>
      <c r="AN301" s="228"/>
      <c r="AO301" s="228"/>
      <c r="AP301" s="228"/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8"/>
      <c r="BA301" s="228"/>
      <c r="BB301" s="228"/>
      <c r="BC301" s="228"/>
      <c r="BD301" s="228"/>
      <c r="BE301" s="228"/>
      <c r="BF301" s="228"/>
      <c r="BG301" s="228"/>
    </row>
    <row r="302" spans="2:59" x14ac:dyDescent="0.25">
      <c r="B302" s="226"/>
      <c r="C302" s="227"/>
      <c r="D302" s="227"/>
      <c r="E302" s="227"/>
      <c r="F302" s="227"/>
      <c r="G302" s="227"/>
      <c r="H302" s="227"/>
      <c r="I302" s="227"/>
      <c r="J302" s="227"/>
      <c r="K302" s="227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  <c r="AA302" s="228"/>
      <c r="AB302" s="228"/>
      <c r="AC302" s="228"/>
      <c r="AD302" s="228"/>
      <c r="AE302" s="228"/>
      <c r="AF302" s="228"/>
      <c r="AG302" s="228"/>
      <c r="AH302" s="228"/>
      <c r="AI302" s="228"/>
      <c r="AJ302" s="228"/>
      <c r="AK302" s="228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8"/>
      <c r="BB302" s="228"/>
      <c r="BC302" s="228"/>
      <c r="BD302" s="228"/>
      <c r="BE302" s="228"/>
      <c r="BF302" s="228"/>
      <c r="BG302" s="228"/>
    </row>
    <row r="303" spans="2:59" x14ac:dyDescent="0.25">
      <c r="B303" s="226"/>
      <c r="C303" s="227"/>
      <c r="D303" s="227"/>
      <c r="E303" s="227"/>
      <c r="F303" s="227"/>
      <c r="G303" s="227"/>
      <c r="H303" s="227"/>
      <c r="I303" s="227"/>
      <c r="J303" s="227"/>
      <c r="K303" s="227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  <c r="AA303" s="228"/>
      <c r="AB303" s="228"/>
      <c r="AC303" s="228"/>
      <c r="AD303" s="228"/>
      <c r="AE303" s="228"/>
      <c r="AF303" s="228"/>
      <c r="AG303" s="228"/>
      <c r="AH303" s="228"/>
      <c r="AI303" s="228"/>
      <c r="AJ303" s="228"/>
      <c r="AK303" s="228"/>
      <c r="AL303" s="228"/>
      <c r="AM303" s="228"/>
      <c r="AN303" s="228"/>
      <c r="AO303" s="228"/>
      <c r="AP303" s="228"/>
      <c r="AQ303" s="228"/>
      <c r="AR303" s="228"/>
      <c r="AS303" s="228"/>
      <c r="AT303" s="228"/>
      <c r="AU303" s="228"/>
      <c r="AV303" s="228"/>
      <c r="AW303" s="228"/>
      <c r="AX303" s="228"/>
      <c r="AY303" s="228"/>
      <c r="AZ303" s="228"/>
      <c r="BA303" s="228"/>
      <c r="BB303" s="228"/>
      <c r="BC303" s="228"/>
      <c r="BD303" s="228"/>
      <c r="BE303" s="228"/>
      <c r="BF303" s="228"/>
      <c r="BG303" s="228"/>
    </row>
    <row r="304" spans="2:59" x14ac:dyDescent="0.25">
      <c r="B304" s="226"/>
      <c r="C304" s="227"/>
      <c r="D304" s="227"/>
      <c r="E304" s="227"/>
      <c r="F304" s="227"/>
      <c r="G304" s="227"/>
      <c r="H304" s="227"/>
      <c r="I304" s="227"/>
      <c r="J304" s="227"/>
      <c r="K304" s="227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  <c r="AA304" s="228"/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228"/>
      <c r="AP304" s="228"/>
      <c r="AQ304" s="228"/>
      <c r="AR304" s="228"/>
      <c r="AS304" s="228"/>
      <c r="AT304" s="228"/>
      <c r="AU304" s="228"/>
      <c r="AV304" s="228"/>
      <c r="AW304" s="228"/>
      <c r="AX304" s="228"/>
      <c r="AY304" s="228"/>
      <c r="AZ304" s="228"/>
      <c r="BA304" s="228"/>
      <c r="BB304" s="228"/>
      <c r="BC304" s="228"/>
      <c r="BD304" s="228"/>
      <c r="BE304" s="228"/>
      <c r="BF304" s="228"/>
      <c r="BG304" s="228"/>
    </row>
    <row r="305" spans="2:59" x14ac:dyDescent="0.25">
      <c r="B305" s="226"/>
      <c r="C305" s="227"/>
      <c r="D305" s="227"/>
      <c r="E305" s="227"/>
      <c r="F305" s="227"/>
      <c r="G305" s="227"/>
      <c r="H305" s="227"/>
      <c r="I305" s="227"/>
      <c r="J305" s="227"/>
      <c r="K305" s="227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  <c r="AA305" s="228"/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228"/>
      <c r="AP305" s="228"/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8"/>
      <c r="BA305" s="228"/>
      <c r="BB305" s="228"/>
      <c r="BC305" s="228"/>
      <c r="BD305" s="228"/>
      <c r="BE305" s="228"/>
      <c r="BF305" s="228"/>
      <c r="BG305" s="228"/>
    </row>
    <row r="306" spans="2:59" x14ac:dyDescent="0.25">
      <c r="B306" s="226"/>
      <c r="C306" s="227"/>
      <c r="D306" s="227"/>
      <c r="E306" s="227"/>
      <c r="F306" s="227"/>
      <c r="G306" s="227"/>
      <c r="H306" s="227"/>
      <c r="I306" s="227"/>
      <c r="J306" s="227"/>
      <c r="K306" s="227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  <c r="AA306" s="228"/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228"/>
      <c r="AP306" s="228"/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8"/>
      <c r="BA306" s="228"/>
      <c r="BB306" s="228"/>
      <c r="BC306" s="228"/>
      <c r="BD306" s="228"/>
      <c r="BE306" s="228"/>
      <c r="BF306" s="228"/>
      <c r="BG306" s="228"/>
    </row>
    <row r="307" spans="2:59" x14ac:dyDescent="0.25">
      <c r="B307" s="226"/>
      <c r="C307" s="227"/>
      <c r="D307" s="227"/>
      <c r="E307" s="227"/>
      <c r="F307" s="227"/>
      <c r="G307" s="227"/>
      <c r="H307" s="227"/>
      <c r="I307" s="227"/>
      <c r="J307" s="227"/>
      <c r="K307" s="227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  <c r="AA307" s="228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228"/>
      <c r="AP307" s="228"/>
      <c r="AQ307" s="228"/>
      <c r="AR307" s="228"/>
      <c r="AS307" s="228"/>
      <c r="AT307" s="228"/>
      <c r="AU307" s="228"/>
      <c r="AV307" s="228"/>
      <c r="AW307" s="228"/>
      <c r="AX307" s="228"/>
      <c r="AY307" s="228"/>
      <c r="AZ307" s="228"/>
      <c r="BA307" s="228"/>
      <c r="BB307" s="228"/>
      <c r="BC307" s="228"/>
      <c r="BD307" s="228"/>
      <c r="BE307" s="228"/>
      <c r="BF307" s="228"/>
      <c r="BG307" s="228"/>
    </row>
    <row r="308" spans="2:59" x14ac:dyDescent="0.25">
      <c r="B308" s="226"/>
      <c r="C308" s="227"/>
      <c r="D308" s="227"/>
      <c r="E308" s="227"/>
      <c r="F308" s="227"/>
      <c r="G308" s="227"/>
      <c r="H308" s="227"/>
      <c r="I308" s="227"/>
      <c r="J308" s="227"/>
      <c r="K308" s="227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  <c r="AA308" s="228"/>
      <c r="AB308" s="228"/>
      <c r="AC308" s="228"/>
      <c r="AD308" s="228"/>
      <c r="AE308" s="228"/>
      <c r="AF308" s="228"/>
      <c r="AG308" s="228"/>
      <c r="AH308" s="228"/>
      <c r="AI308" s="228"/>
      <c r="AJ308" s="228"/>
      <c r="AK308" s="228"/>
      <c r="AL308" s="228"/>
      <c r="AM308" s="228"/>
      <c r="AN308" s="228"/>
      <c r="AO308" s="228"/>
      <c r="AP308" s="228"/>
      <c r="AQ308" s="228"/>
      <c r="AR308" s="228"/>
      <c r="AS308" s="228"/>
      <c r="AT308" s="228"/>
      <c r="AU308" s="228"/>
      <c r="AV308" s="228"/>
      <c r="AW308" s="228"/>
      <c r="AX308" s="228"/>
      <c r="AY308" s="228"/>
      <c r="AZ308" s="228"/>
      <c r="BA308" s="228"/>
      <c r="BB308" s="228"/>
      <c r="BC308" s="228"/>
      <c r="BD308" s="228"/>
      <c r="BE308" s="228"/>
      <c r="BF308" s="228"/>
      <c r="BG308" s="228"/>
    </row>
    <row r="309" spans="2:59" x14ac:dyDescent="0.25">
      <c r="B309" s="226"/>
      <c r="C309" s="227"/>
      <c r="D309" s="227"/>
      <c r="E309" s="227"/>
      <c r="F309" s="227"/>
      <c r="G309" s="227"/>
      <c r="H309" s="227"/>
      <c r="I309" s="227"/>
      <c r="J309" s="227"/>
      <c r="K309" s="227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  <c r="AA309" s="228"/>
      <c r="AB309" s="228"/>
      <c r="AC309" s="228"/>
      <c r="AD309" s="228"/>
      <c r="AE309" s="228"/>
      <c r="AF309" s="228"/>
      <c r="AG309" s="228"/>
      <c r="AH309" s="228"/>
      <c r="AI309" s="228"/>
      <c r="AJ309" s="228"/>
      <c r="AK309" s="228"/>
      <c r="AL309" s="228"/>
      <c r="AM309" s="228"/>
      <c r="AN309" s="228"/>
      <c r="AO309" s="228"/>
      <c r="AP309" s="228"/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8"/>
      <c r="BA309" s="228"/>
      <c r="BB309" s="228"/>
      <c r="BC309" s="228"/>
      <c r="BD309" s="228"/>
      <c r="BE309" s="228"/>
      <c r="BF309" s="228"/>
      <c r="BG309" s="228"/>
    </row>
    <row r="310" spans="2:59" x14ac:dyDescent="0.25">
      <c r="B310" s="226"/>
      <c r="C310" s="227"/>
      <c r="D310" s="227"/>
      <c r="E310" s="227"/>
      <c r="F310" s="227"/>
      <c r="G310" s="227"/>
      <c r="H310" s="227"/>
      <c r="I310" s="227"/>
      <c r="J310" s="227"/>
      <c r="K310" s="227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8"/>
      <c r="AC310" s="228"/>
      <c r="AD310" s="228"/>
      <c r="AE310" s="228"/>
      <c r="AF310" s="228"/>
      <c r="AG310" s="228"/>
      <c r="AH310" s="228"/>
      <c r="AI310" s="228"/>
      <c r="AJ310" s="228"/>
      <c r="AK310" s="228"/>
      <c r="AL310" s="228"/>
      <c r="AM310" s="228"/>
      <c r="AN310" s="228"/>
      <c r="AO310" s="228"/>
      <c r="AP310" s="228"/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8"/>
      <c r="BA310" s="228"/>
      <c r="BB310" s="228"/>
      <c r="BC310" s="228"/>
      <c r="BD310" s="228"/>
      <c r="BE310" s="228"/>
      <c r="BF310" s="228"/>
      <c r="BG310" s="228"/>
    </row>
    <row r="311" spans="2:59" x14ac:dyDescent="0.25">
      <c r="B311" s="226"/>
      <c r="C311" s="227"/>
      <c r="D311" s="227"/>
      <c r="E311" s="227"/>
      <c r="F311" s="227"/>
      <c r="G311" s="227"/>
      <c r="H311" s="227"/>
      <c r="I311" s="227"/>
      <c r="J311" s="227"/>
      <c r="K311" s="227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8"/>
      <c r="AL311" s="228"/>
      <c r="AM311" s="228"/>
      <c r="AN311" s="228"/>
      <c r="AO311" s="228"/>
      <c r="AP311" s="228"/>
      <c r="AQ311" s="228"/>
      <c r="AR311" s="228"/>
      <c r="AS311" s="228"/>
      <c r="AT311" s="228"/>
      <c r="AU311" s="228"/>
      <c r="AV311" s="228"/>
      <c r="AW311" s="228"/>
      <c r="AX311" s="228"/>
      <c r="AY311" s="228"/>
      <c r="AZ311" s="228"/>
      <c r="BA311" s="228"/>
      <c r="BB311" s="228"/>
      <c r="BC311" s="228"/>
      <c r="BD311" s="228"/>
      <c r="BE311" s="228"/>
      <c r="BF311" s="228"/>
      <c r="BG311" s="228"/>
    </row>
    <row r="312" spans="2:59" x14ac:dyDescent="0.25">
      <c r="B312" s="226"/>
      <c r="C312" s="227"/>
      <c r="D312" s="227"/>
      <c r="E312" s="227"/>
      <c r="F312" s="227"/>
      <c r="G312" s="227"/>
      <c r="H312" s="227"/>
      <c r="I312" s="227"/>
      <c r="J312" s="227"/>
      <c r="K312" s="227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8"/>
      <c r="AC312" s="228"/>
      <c r="AD312" s="228"/>
      <c r="AE312" s="228"/>
      <c r="AF312" s="228"/>
      <c r="AG312" s="228"/>
      <c r="AH312" s="228"/>
      <c r="AI312" s="228"/>
      <c r="AJ312" s="228"/>
      <c r="AK312" s="228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28"/>
      <c r="AZ312" s="228"/>
      <c r="BA312" s="228"/>
      <c r="BB312" s="228"/>
      <c r="BC312" s="228"/>
      <c r="BD312" s="228"/>
      <c r="BE312" s="228"/>
      <c r="BF312" s="228"/>
      <c r="BG312" s="228"/>
    </row>
    <row r="313" spans="2:59" x14ac:dyDescent="0.25">
      <c r="B313" s="226"/>
      <c r="C313" s="227"/>
      <c r="D313" s="227"/>
      <c r="E313" s="227"/>
      <c r="F313" s="227"/>
      <c r="G313" s="227"/>
      <c r="H313" s="227"/>
      <c r="I313" s="227"/>
      <c r="J313" s="227"/>
      <c r="K313" s="227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8"/>
      <c r="AC313" s="228"/>
      <c r="AD313" s="228"/>
      <c r="AE313" s="228"/>
      <c r="AF313" s="228"/>
      <c r="AG313" s="228"/>
      <c r="AH313" s="228"/>
      <c r="AI313" s="228"/>
      <c r="AJ313" s="228"/>
      <c r="AK313" s="228"/>
      <c r="AL313" s="228"/>
      <c r="AM313" s="228"/>
      <c r="AN313" s="228"/>
      <c r="AO313" s="228"/>
      <c r="AP313" s="228"/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8"/>
      <c r="BA313" s="228"/>
      <c r="BB313" s="228"/>
      <c r="BC313" s="228"/>
      <c r="BD313" s="228"/>
      <c r="BE313" s="228"/>
      <c r="BF313" s="228"/>
      <c r="BG313" s="228"/>
    </row>
    <row r="314" spans="2:59" x14ac:dyDescent="0.25">
      <c r="B314" s="226"/>
      <c r="C314" s="227"/>
      <c r="D314" s="227"/>
      <c r="E314" s="227"/>
      <c r="F314" s="227"/>
      <c r="G314" s="227"/>
      <c r="H314" s="227"/>
      <c r="I314" s="227"/>
      <c r="J314" s="227"/>
      <c r="K314" s="227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228"/>
      <c r="AP314" s="228"/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8"/>
      <c r="BA314" s="228"/>
      <c r="BB314" s="228"/>
      <c r="BC314" s="228"/>
      <c r="BD314" s="228"/>
      <c r="BE314" s="228"/>
      <c r="BF314" s="228"/>
      <c r="BG314" s="228"/>
    </row>
    <row r="315" spans="2:59" x14ac:dyDescent="0.25">
      <c r="B315" s="226"/>
      <c r="C315" s="227"/>
      <c r="D315" s="227"/>
      <c r="E315" s="227"/>
      <c r="F315" s="227"/>
      <c r="G315" s="227"/>
      <c r="H315" s="227"/>
      <c r="I315" s="227"/>
      <c r="J315" s="227"/>
      <c r="K315" s="227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  <c r="AA315" s="228"/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228"/>
      <c r="AP315" s="228"/>
      <c r="AQ315" s="228"/>
      <c r="AR315" s="228"/>
      <c r="AS315" s="228"/>
      <c r="AT315" s="228"/>
      <c r="AU315" s="228"/>
      <c r="AV315" s="228"/>
      <c r="AW315" s="228"/>
      <c r="AX315" s="228"/>
      <c r="AY315" s="228"/>
      <c r="AZ315" s="228"/>
      <c r="BA315" s="228"/>
      <c r="BB315" s="228"/>
      <c r="BC315" s="228"/>
      <c r="BD315" s="228"/>
      <c r="BE315" s="228"/>
      <c r="BF315" s="228"/>
      <c r="BG315" s="228"/>
    </row>
    <row r="316" spans="2:59" x14ac:dyDescent="0.25">
      <c r="B316" s="226"/>
      <c r="C316" s="227"/>
      <c r="D316" s="227"/>
      <c r="E316" s="227"/>
      <c r="F316" s="227"/>
      <c r="G316" s="227"/>
      <c r="H316" s="227"/>
      <c r="I316" s="227"/>
      <c r="J316" s="227"/>
      <c r="K316" s="227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  <c r="AA316" s="228"/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228"/>
      <c r="AP316" s="228"/>
      <c r="AQ316" s="228"/>
      <c r="AR316" s="228"/>
      <c r="AS316" s="228"/>
      <c r="AT316" s="228"/>
      <c r="AU316" s="228"/>
      <c r="AV316" s="228"/>
      <c r="AW316" s="228"/>
      <c r="AX316" s="228"/>
      <c r="AY316" s="228"/>
      <c r="AZ316" s="228"/>
      <c r="BA316" s="228"/>
      <c r="BB316" s="228"/>
      <c r="BC316" s="228"/>
      <c r="BD316" s="228"/>
      <c r="BE316" s="228"/>
      <c r="BF316" s="228"/>
      <c r="BG316" s="228"/>
    </row>
    <row r="317" spans="2:59" x14ac:dyDescent="0.25">
      <c r="B317" s="226"/>
      <c r="C317" s="227"/>
      <c r="D317" s="227"/>
      <c r="E317" s="227"/>
      <c r="F317" s="227"/>
      <c r="G317" s="227"/>
      <c r="H317" s="227"/>
      <c r="I317" s="227"/>
      <c r="J317" s="227"/>
      <c r="K317" s="227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  <c r="AA317" s="228"/>
      <c r="AB317" s="228"/>
      <c r="AC317" s="228"/>
      <c r="AD317" s="228"/>
      <c r="AE317" s="228"/>
      <c r="AF317" s="228"/>
      <c r="AG317" s="228"/>
      <c r="AH317" s="228"/>
      <c r="AI317" s="228"/>
      <c r="AJ317" s="228"/>
      <c r="AK317" s="228"/>
      <c r="AL317" s="228"/>
      <c r="AM317" s="228"/>
      <c r="AN317" s="228"/>
      <c r="AO317" s="228"/>
      <c r="AP317" s="228"/>
      <c r="AQ317" s="228"/>
      <c r="AR317" s="228"/>
      <c r="AS317" s="228"/>
      <c r="AT317" s="228"/>
      <c r="AU317" s="228"/>
      <c r="AV317" s="228"/>
      <c r="AW317" s="228"/>
      <c r="AX317" s="228"/>
      <c r="AY317" s="228"/>
      <c r="AZ317" s="228"/>
      <c r="BA317" s="228"/>
      <c r="BB317" s="228"/>
      <c r="BC317" s="228"/>
      <c r="BD317" s="228"/>
      <c r="BE317" s="228"/>
      <c r="BF317" s="228"/>
      <c r="BG317" s="228"/>
    </row>
    <row r="318" spans="2:59" x14ac:dyDescent="0.25">
      <c r="B318" s="226"/>
      <c r="C318" s="227"/>
      <c r="D318" s="227"/>
      <c r="E318" s="227"/>
      <c r="F318" s="227"/>
      <c r="G318" s="227"/>
      <c r="H318" s="227"/>
      <c r="I318" s="227"/>
      <c r="J318" s="227"/>
      <c r="K318" s="227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  <c r="AA318" s="228"/>
      <c r="AB318" s="228"/>
      <c r="AC318" s="228"/>
      <c r="AD318" s="228"/>
      <c r="AE318" s="228"/>
      <c r="AF318" s="228"/>
      <c r="AG318" s="228"/>
      <c r="AH318" s="228"/>
      <c r="AI318" s="228"/>
      <c r="AJ318" s="228"/>
      <c r="AK318" s="228"/>
      <c r="AL318" s="228"/>
      <c r="AM318" s="228"/>
      <c r="AN318" s="228"/>
      <c r="AO318" s="228"/>
      <c r="AP318" s="228"/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8"/>
      <c r="BA318" s="228"/>
      <c r="BB318" s="228"/>
      <c r="BC318" s="228"/>
      <c r="BD318" s="228"/>
      <c r="BE318" s="228"/>
      <c r="BF318" s="228"/>
      <c r="BG318" s="228"/>
    </row>
    <row r="319" spans="2:59" x14ac:dyDescent="0.25">
      <c r="B319" s="226"/>
      <c r="C319" s="227"/>
      <c r="D319" s="227"/>
      <c r="E319" s="227"/>
      <c r="F319" s="227"/>
      <c r="G319" s="227"/>
      <c r="H319" s="227"/>
      <c r="I319" s="227"/>
      <c r="J319" s="227"/>
      <c r="K319" s="227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  <c r="AA319" s="228"/>
      <c r="AB319" s="228"/>
      <c r="AC319" s="228"/>
      <c r="AD319" s="228"/>
      <c r="AE319" s="228"/>
      <c r="AF319" s="228"/>
      <c r="AG319" s="228"/>
      <c r="AH319" s="228"/>
      <c r="AI319" s="228"/>
      <c r="AJ319" s="228"/>
      <c r="AK319" s="228"/>
      <c r="AL319" s="228"/>
      <c r="AM319" s="228"/>
      <c r="AN319" s="228"/>
      <c r="AO319" s="228"/>
      <c r="AP319" s="228"/>
      <c r="AQ319" s="228"/>
      <c r="AR319" s="228"/>
      <c r="AS319" s="228"/>
      <c r="AT319" s="228"/>
      <c r="AU319" s="228"/>
      <c r="AV319" s="228"/>
      <c r="AW319" s="228"/>
      <c r="AX319" s="228"/>
      <c r="AY319" s="228"/>
      <c r="AZ319" s="228"/>
      <c r="BA319" s="228"/>
      <c r="BB319" s="228"/>
      <c r="BC319" s="228"/>
      <c r="BD319" s="228"/>
      <c r="BE319" s="228"/>
      <c r="BF319" s="228"/>
      <c r="BG319" s="228"/>
    </row>
    <row r="320" spans="2:59" x14ac:dyDescent="0.25">
      <c r="B320" s="226"/>
      <c r="C320" s="227"/>
      <c r="D320" s="227"/>
      <c r="E320" s="227"/>
      <c r="F320" s="227"/>
      <c r="G320" s="227"/>
      <c r="H320" s="227"/>
      <c r="I320" s="227"/>
      <c r="J320" s="227"/>
      <c r="K320" s="227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  <c r="AA320" s="228"/>
      <c r="AB320" s="228"/>
      <c r="AC320" s="228"/>
      <c r="AD320" s="228"/>
      <c r="AE320" s="228"/>
      <c r="AF320" s="228"/>
      <c r="AG320" s="228"/>
      <c r="AH320" s="228"/>
      <c r="AI320" s="228"/>
      <c r="AJ320" s="228"/>
      <c r="AK320" s="228"/>
      <c r="AL320" s="228"/>
      <c r="AM320" s="228"/>
      <c r="AN320" s="228"/>
      <c r="AO320" s="228"/>
      <c r="AP320" s="228"/>
      <c r="AQ320" s="228"/>
      <c r="AR320" s="228"/>
      <c r="AS320" s="228"/>
      <c r="AT320" s="228"/>
      <c r="AU320" s="228"/>
      <c r="AV320" s="228"/>
      <c r="AW320" s="228"/>
      <c r="AX320" s="228"/>
      <c r="AY320" s="228"/>
      <c r="AZ320" s="228"/>
      <c r="BA320" s="228"/>
      <c r="BB320" s="228"/>
      <c r="BC320" s="228"/>
      <c r="BD320" s="228"/>
      <c r="BE320" s="228"/>
      <c r="BF320" s="228"/>
      <c r="BG320" s="228"/>
    </row>
    <row r="321" spans="2:59" x14ac:dyDescent="0.25">
      <c r="B321" s="226"/>
      <c r="C321" s="227"/>
      <c r="D321" s="227"/>
      <c r="E321" s="227"/>
      <c r="F321" s="227"/>
      <c r="G321" s="227"/>
      <c r="H321" s="227"/>
      <c r="I321" s="227"/>
      <c r="J321" s="227"/>
      <c r="K321" s="227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  <c r="AA321" s="228"/>
      <c r="AB321" s="228"/>
      <c r="AC321" s="228"/>
      <c r="AD321" s="228"/>
      <c r="AE321" s="228"/>
      <c r="AF321" s="228"/>
      <c r="AG321" s="228"/>
      <c r="AH321" s="228"/>
      <c r="AI321" s="228"/>
      <c r="AJ321" s="228"/>
      <c r="AK321" s="228"/>
      <c r="AL321" s="228"/>
      <c r="AM321" s="228"/>
      <c r="AN321" s="228"/>
      <c r="AO321" s="228"/>
      <c r="AP321" s="228"/>
      <c r="AQ321" s="228"/>
      <c r="AR321" s="228"/>
      <c r="AS321" s="228"/>
      <c r="AT321" s="228"/>
      <c r="AU321" s="228"/>
      <c r="AV321" s="228"/>
      <c r="AW321" s="228"/>
      <c r="AX321" s="228"/>
      <c r="AY321" s="228"/>
      <c r="AZ321" s="228"/>
      <c r="BA321" s="228"/>
      <c r="BB321" s="228"/>
      <c r="BC321" s="228"/>
      <c r="BD321" s="228"/>
      <c r="BE321" s="228"/>
      <c r="BF321" s="228"/>
      <c r="BG321" s="228"/>
    </row>
    <row r="322" spans="2:59" x14ac:dyDescent="0.25">
      <c r="B322" s="226"/>
      <c r="C322" s="227"/>
      <c r="D322" s="227"/>
      <c r="E322" s="227"/>
      <c r="F322" s="227"/>
      <c r="G322" s="227"/>
      <c r="H322" s="227"/>
      <c r="I322" s="227"/>
      <c r="J322" s="227"/>
      <c r="K322" s="227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  <c r="AA322" s="228"/>
      <c r="AB322" s="228"/>
      <c r="AC322" s="228"/>
      <c r="AD322" s="228"/>
      <c r="AE322" s="228"/>
      <c r="AF322" s="228"/>
      <c r="AG322" s="228"/>
      <c r="AH322" s="228"/>
      <c r="AI322" s="228"/>
      <c r="AJ322" s="228"/>
      <c r="AK322" s="228"/>
      <c r="AL322" s="228"/>
      <c r="AM322" s="228"/>
      <c r="AN322" s="228"/>
      <c r="AO322" s="228"/>
      <c r="AP322" s="228"/>
      <c r="AQ322" s="228"/>
      <c r="AR322" s="228"/>
      <c r="AS322" s="228"/>
      <c r="AT322" s="228"/>
      <c r="AU322" s="228"/>
      <c r="AV322" s="228"/>
      <c r="AW322" s="228"/>
      <c r="AX322" s="228"/>
      <c r="AY322" s="228"/>
      <c r="AZ322" s="228"/>
      <c r="BA322" s="228"/>
      <c r="BB322" s="228"/>
      <c r="BC322" s="228"/>
      <c r="BD322" s="228"/>
      <c r="BE322" s="228"/>
      <c r="BF322" s="228"/>
      <c r="BG322" s="228"/>
    </row>
    <row r="323" spans="2:59" x14ac:dyDescent="0.25">
      <c r="B323" s="226"/>
      <c r="C323" s="227"/>
      <c r="D323" s="227"/>
      <c r="E323" s="227"/>
      <c r="F323" s="227"/>
      <c r="G323" s="227"/>
      <c r="H323" s="227"/>
      <c r="I323" s="227"/>
      <c r="J323" s="227"/>
      <c r="K323" s="227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  <c r="AA323" s="228"/>
      <c r="AB323" s="228"/>
      <c r="AC323" s="228"/>
      <c r="AD323" s="228"/>
      <c r="AE323" s="228"/>
      <c r="AF323" s="228"/>
      <c r="AG323" s="228"/>
      <c r="AH323" s="228"/>
      <c r="AI323" s="228"/>
      <c r="AJ323" s="228"/>
      <c r="AK323" s="228"/>
      <c r="AL323" s="228"/>
      <c r="AM323" s="228"/>
      <c r="AN323" s="228"/>
      <c r="AO323" s="228"/>
      <c r="AP323" s="228"/>
      <c r="AQ323" s="228"/>
      <c r="AR323" s="228"/>
      <c r="AS323" s="228"/>
      <c r="AT323" s="228"/>
      <c r="AU323" s="228"/>
      <c r="AV323" s="228"/>
      <c r="AW323" s="228"/>
      <c r="AX323" s="228"/>
      <c r="AY323" s="228"/>
      <c r="AZ323" s="228"/>
      <c r="BA323" s="228"/>
      <c r="BB323" s="228"/>
      <c r="BC323" s="228"/>
      <c r="BD323" s="228"/>
      <c r="BE323" s="228"/>
      <c r="BF323" s="228"/>
      <c r="BG323" s="228"/>
    </row>
    <row r="324" spans="2:59" x14ac:dyDescent="0.25">
      <c r="B324" s="226"/>
      <c r="C324" s="227"/>
      <c r="D324" s="227"/>
      <c r="E324" s="227"/>
      <c r="F324" s="227"/>
      <c r="G324" s="227"/>
      <c r="H324" s="227"/>
      <c r="I324" s="227"/>
      <c r="J324" s="227"/>
      <c r="K324" s="227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  <c r="AA324" s="228"/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228"/>
      <c r="AP324" s="228"/>
      <c r="AQ324" s="228"/>
      <c r="AR324" s="228"/>
      <c r="AS324" s="228"/>
      <c r="AT324" s="228"/>
      <c r="AU324" s="228"/>
      <c r="AV324" s="228"/>
      <c r="AW324" s="228"/>
      <c r="AX324" s="228"/>
      <c r="AY324" s="228"/>
      <c r="AZ324" s="228"/>
      <c r="BA324" s="228"/>
      <c r="BB324" s="228"/>
      <c r="BC324" s="228"/>
      <c r="BD324" s="228"/>
      <c r="BE324" s="228"/>
      <c r="BF324" s="228"/>
      <c r="BG324" s="228"/>
    </row>
    <row r="325" spans="2:59" x14ac:dyDescent="0.25">
      <c r="B325" s="226"/>
      <c r="C325" s="227"/>
      <c r="D325" s="227"/>
      <c r="E325" s="227"/>
      <c r="F325" s="227"/>
      <c r="G325" s="227"/>
      <c r="H325" s="227"/>
      <c r="I325" s="227"/>
      <c r="J325" s="227"/>
      <c r="K325" s="227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  <c r="AA325" s="228"/>
      <c r="AB325" s="228"/>
      <c r="AC325" s="228"/>
      <c r="AD325" s="228"/>
      <c r="AE325" s="228"/>
      <c r="AF325" s="228"/>
      <c r="AG325" s="228"/>
      <c r="AH325" s="228"/>
      <c r="AI325" s="228"/>
      <c r="AJ325" s="228"/>
      <c r="AK325" s="228"/>
      <c r="AL325" s="228"/>
      <c r="AM325" s="228"/>
      <c r="AN325" s="228"/>
      <c r="AO325" s="228"/>
      <c r="AP325" s="228"/>
      <c r="AQ325" s="228"/>
      <c r="AR325" s="228"/>
      <c r="AS325" s="228"/>
      <c r="AT325" s="228"/>
      <c r="AU325" s="228"/>
      <c r="AV325" s="228"/>
      <c r="AW325" s="228"/>
      <c r="AX325" s="228"/>
      <c r="AY325" s="228"/>
      <c r="AZ325" s="228"/>
      <c r="BA325" s="228"/>
      <c r="BB325" s="228"/>
      <c r="BC325" s="228"/>
      <c r="BD325" s="228"/>
      <c r="BE325" s="228"/>
      <c r="BF325" s="228"/>
      <c r="BG325" s="228"/>
    </row>
    <row r="326" spans="2:59" x14ac:dyDescent="0.25">
      <c r="B326" s="226"/>
      <c r="C326" s="227"/>
      <c r="D326" s="227"/>
      <c r="E326" s="227"/>
      <c r="F326" s="227"/>
      <c r="G326" s="227"/>
      <c r="H326" s="227"/>
      <c r="I326" s="227"/>
      <c r="J326" s="227"/>
      <c r="K326" s="227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  <c r="AA326" s="228"/>
      <c r="AB326" s="228"/>
      <c r="AC326" s="228"/>
      <c r="AD326" s="228"/>
      <c r="AE326" s="228"/>
      <c r="AF326" s="228"/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  <c r="AY326" s="228"/>
      <c r="AZ326" s="228"/>
      <c r="BA326" s="228"/>
      <c r="BB326" s="228"/>
      <c r="BC326" s="228"/>
      <c r="BD326" s="228"/>
      <c r="BE326" s="228"/>
      <c r="BF326" s="228"/>
      <c r="BG326" s="228"/>
    </row>
    <row r="327" spans="2:59" x14ac:dyDescent="0.25">
      <c r="B327" s="226"/>
      <c r="C327" s="227"/>
      <c r="D327" s="227"/>
      <c r="E327" s="227"/>
      <c r="F327" s="227"/>
      <c r="G327" s="227"/>
      <c r="H327" s="227"/>
      <c r="I327" s="227"/>
      <c r="J327" s="227"/>
      <c r="K327" s="227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  <c r="AA327" s="228"/>
      <c r="AB327" s="228"/>
      <c r="AC327" s="228"/>
      <c r="AD327" s="228"/>
      <c r="AE327" s="228"/>
      <c r="AF327" s="228"/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  <c r="AY327" s="228"/>
      <c r="AZ327" s="228"/>
      <c r="BA327" s="228"/>
      <c r="BB327" s="228"/>
      <c r="BC327" s="228"/>
      <c r="BD327" s="228"/>
      <c r="BE327" s="228"/>
      <c r="BF327" s="228"/>
      <c r="BG327" s="228"/>
    </row>
    <row r="328" spans="2:59" x14ac:dyDescent="0.25">
      <c r="B328" s="226"/>
      <c r="C328" s="227"/>
      <c r="D328" s="227"/>
      <c r="E328" s="227"/>
      <c r="F328" s="227"/>
      <c r="G328" s="227"/>
      <c r="H328" s="227"/>
      <c r="I328" s="227"/>
      <c r="J328" s="227"/>
      <c r="K328" s="227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  <c r="AA328" s="228"/>
      <c r="AB328" s="228"/>
      <c r="AC328" s="228"/>
      <c r="AD328" s="228"/>
      <c r="AE328" s="228"/>
      <c r="AF328" s="228"/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  <c r="AY328" s="228"/>
      <c r="AZ328" s="228"/>
      <c r="BA328" s="228"/>
      <c r="BB328" s="228"/>
      <c r="BC328" s="228"/>
      <c r="BD328" s="228"/>
      <c r="BE328" s="228"/>
      <c r="BF328" s="228"/>
      <c r="BG328" s="228"/>
    </row>
    <row r="329" spans="2:59" x14ac:dyDescent="0.25">
      <c r="B329" s="226"/>
      <c r="C329" s="227"/>
      <c r="D329" s="227"/>
      <c r="E329" s="227"/>
      <c r="F329" s="227"/>
      <c r="G329" s="227"/>
      <c r="H329" s="227"/>
      <c r="I329" s="227"/>
      <c r="J329" s="227"/>
      <c r="K329" s="227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  <c r="AA329" s="228"/>
      <c r="AB329" s="228"/>
      <c r="AC329" s="228"/>
      <c r="AD329" s="228"/>
      <c r="AE329" s="228"/>
      <c r="AF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  <c r="AY329" s="228"/>
      <c r="AZ329" s="228"/>
      <c r="BA329" s="228"/>
      <c r="BB329" s="228"/>
      <c r="BC329" s="228"/>
      <c r="BD329" s="228"/>
      <c r="BE329" s="228"/>
      <c r="BF329" s="228"/>
      <c r="BG329" s="228"/>
    </row>
    <row r="330" spans="2:59" x14ac:dyDescent="0.25">
      <c r="B330" s="226"/>
      <c r="C330" s="227"/>
      <c r="D330" s="227"/>
      <c r="E330" s="227"/>
      <c r="F330" s="227"/>
      <c r="G330" s="227"/>
      <c r="H330" s="227"/>
      <c r="I330" s="227"/>
      <c r="J330" s="227"/>
      <c r="K330" s="227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  <c r="AA330" s="228"/>
      <c r="AB330" s="228"/>
      <c r="AC330" s="228"/>
      <c r="AD330" s="228"/>
      <c r="AE330" s="228"/>
      <c r="AF330" s="228"/>
      <c r="AG330" s="228"/>
      <c r="AH330" s="228"/>
      <c r="AI330" s="228"/>
      <c r="AJ330" s="228"/>
      <c r="AK330" s="228"/>
      <c r="AL330" s="228"/>
      <c r="AM330" s="228"/>
      <c r="AN330" s="228"/>
      <c r="AO330" s="228"/>
      <c r="AP330" s="228"/>
      <c r="AQ330" s="228"/>
      <c r="AR330" s="228"/>
      <c r="AS330" s="228"/>
      <c r="AT330" s="228"/>
      <c r="AU330" s="228"/>
      <c r="AV330" s="228"/>
      <c r="AW330" s="228"/>
      <c r="AX330" s="228"/>
      <c r="AY330" s="228"/>
      <c r="AZ330" s="228"/>
      <c r="BA330" s="228"/>
      <c r="BB330" s="228"/>
      <c r="BC330" s="228"/>
      <c r="BD330" s="228"/>
      <c r="BE330" s="228"/>
      <c r="BF330" s="228"/>
      <c r="BG330" s="228"/>
    </row>
    <row r="331" spans="2:59" x14ac:dyDescent="0.25">
      <c r="B331" s="226"/>
      <c r="C331" s="227"/>
      <c r="D331" s="227"/>
      <c r="E331" s="227"/>
      <c r="F331" s="227"/>
      <c r="G331" s="227"/>
      <c r="H331" s="227"/>
      <c r="I331" s="227"/>
      <c r="J331" s="227"/>
      <c r="K331" s="227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  <c r="AA331" s="228"/>
      <c r="AB331" s="228"/>
      <c r="AC331" s="228"/>
      <c r="AD331" s="228"/>
      <c r="AE331" s="228"/>
      <c r="AF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  <c r="AY331" s="228"/>
      <c r="AZ331" s="228"/>
      <c r="BA331" s="228"/>
      <c r="BB331" s="228"/>
      <c r="BC331" s="228"/>
      <c r="BD331" s="228"/>
      <c r="BE331" s="228"/>
      <c r="BF331" s="228"/>
      <c r="BG331" s="228"/>
    </row>
    <row r="332" spans="2:59" x14ac:dyDescent="0.25">
      <c r="B332" s="226"/>
      <c r="C332" s="227"/>
      <c r="D332" s="227"/>
      <c r="E332" s="227"/>
      <c r="F332" s="227"/>
      <c r="G332" s="227"/>
      <c r="H332" s="227"/>
      <c r="I332" s="227"/>
      <c r="J332" s="227"/>
      <c r="K332" s="227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  <c r="AA332" s="228"/>
      <c r="AB332" s="228"/>
      <c r="AC332" s="228"/>
      <c r="AD332" s="228"/>
      <c r="AE332" s="228"/>
      <c r="AF332" s="228"/>
      <c r="AG332" s="228"/>
      <c r="AH332" s="228"/>
      <c r="AI332" s="228"/>
      <c r="AJ332" s="228"/>
      <c r="AK332" s="228"/>
      <c r="AL332" s="228"/>
      <c r="AM332" s="228"/>
      <c r="AN332" s="228"/>
      <c r="AO332" s="228"/>
      <c r="AP332" s="228"/>
      <c r="AQ332" s="228"/>
      <c r="AR332" s="228"/>
      <c r="AS332" s="228"/>
      <c r="AT332" s="228"/>
      <c r="AU332" s="228"/>
      <c r="AV332" s="228"/>
      <c r="AW332" s="228"/>
      <c r="AX332" s="228"/>
      <c r="AY332" s="228"/>
      <c r="AZ332" s="228"/>
      <c r="BA332" s="228"/>
      <c r="BB332" s="228"/>
      <c r="BC332" s="228"/>
      <c r="BD332" s="228"/>
      <c r="BE332" s="228"/>
      <c r="BF332" s="228"/>
      <c r="BG332" s="228"/>
    </row>
    <row r="333" spans="2:59" x14ac:dyDescent="0.25">
      <c r="B333" s="226"/>
      <c r="C333" s="227"/>
      <c r="D333" s="227"/>
      <c r="E333" s="227"/>
      <c r="F333" s="227"/>
      <c r="G333" s="227"/>
      <c r="H333" s="227"/>
      <c r="I333" s="227"/>
      <c r="J333" s="227"/>
      <c r="K333" s="227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  <c r="AA333" s="228"/>
      <c r="AB333" s="228"/>
      <c r="AC333" s="228"/>
      <c r="AD333" s="228"/>
      <c r="AE333" s="228"/>
      <c r="AF333" s="228"/>
      <c r="AG333" s="228"/>
      <c r="AH333" s="228"/>
      <c r="AI333" s="228"/>
      <c r="AJ333" s="228"/>
      <c r="AK333" s="228"/>
      <c r="AL333" s="228"/>
      <c r="AM333" s="228"/>
      <c r="AN333" s="228"/>
      <c r="AO333" s="228"/>
      <c r="AP333" s="228"/>
      <c r="AQ333" s="228"/>
      <c r="AR333" s="228"/>
      <c r="AS333" s="228"/>
      <c r="AT333" s="228"/>
      <c r="AU333" s="228"/>
      <c r="AV333" s="228"/>
      <c r="AW333" s="228"/>
      <c r="AX333" s="228"/>
      <c r="AY333" s="228"/>
      <c r="AZ333" s="228"/>
      <c r="BA333" s="228"/>
      <c r="BB333" s="228"/>
      <c r="BC333" s="228"/>
      <c r="BD333" s="228"/>
      <c r="BE333" s="228"/>
      <c r="BF333" s="228"/>
      <c r="BG333" s="228"/>
    </row>
    <row r="334" spans="2:59" x14ac:dyDescent="0.25">
      <c r="B334" s="226"/>
      <c r="C334" s="227"/>
      <c r="D334" s="227"/>
      <c r="E334" s="227"/>
      <c r="F334" s="227"/>
      <c r="G334" s="227"/>
      <c r="H334" s="227"/>
      <c r="I334" s="227"/>
      <c r="J334" s="227"/>
      <c r="K334" s="227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/>
      <c r="AG334" s="228"/>
      <c r="AH334" s="228"/>
      <c r="AI334" s="228"/>
      <c r="AJ334" s="228"/>
      <c r="AK334" s="228"/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</row>
    <row r="335" spans="2:59" x14ac:dyDescent="0.25">
      <c r="B335" s="226"/>
      <c r="C335" s="227"/>
      <c r="D335" s="227"/>
      <c r="E335" s="227"/>
      <c r="F335" s="227"/>
      <c r="G335" s="227"/>
      <c r="H335" s="227"/>
      <c r="I335" s="227"/>
      <c r="J335" s="227"/>
      <c r="K335" s="227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</row>
    <row r="336" spans="2:59" x14ac:dyDescent="0.25">
      <c r="B336" s="226"/>
      <c r="C336" s="227"/>
      <c r="D336" s="227"/>
      <c r="E336" s="227"/>
      <c r="F336" s="227"/>
      <c r="G336" s="227"/>
      <c r="H336" s="227"/>
      <c r="I336" s="227"/>
      <c r="J336" s="227"/>
      <c r="K336" s="227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</row>
    <row r="337" spans="2:59" x14ac:dyDescent="0.25">
      <c r="B337" s="226"/>
      <c r="C337" s="227"/>
      <c r="D337" s="227"/>
      <c r="E337" s="227"/>
      <c r="F337" s="227"/>
      <c r="G337" s="227"/>
      <c r="H337" s="227"/>
      <c r="I337" s="227"/>
      <c r="J337" s="227"/>
      <c r="K337" s="227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  <c r="AA337" s="228"/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</row>
    <row r="338" spans="2:59" x14ac:dyDescent="0.25">
      <c r="B338" s="226"/>
      <c r="C338" s="227"/>
      <c r="D338" s="227"/>
      <c r="E338" s="227"/>
      <c r="F338" s="227"/>
      <c r="G338" s="227"/>
      <c r="H338" s="227"/>
      <c r="I338" s="227"/>
      <c r="J338" s="227"/>
      <c r="K338" s="227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  <c r="AA338" s="228"/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</row>
    <row r="339" spans="2:59" x14ac:dyDescent="0.25">
      <c r="B339" s="226"/>
      <c r="C339" s="227"/>
      <c r="D339" s="227"/>
      <c r="E339" s="227"/>
      <c r="F339" s="227"/>
      <c r="G339" s="227"/>
      <c r="H339" s="227"/>
      <c r="I339" s="227"/>
      <c r="J339" s="227"/>
      <c r="K339" s="227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  <c r="AA339" s="228"/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228"/>
      <c r="AP339" s="228"/>
      <c r="AQ339" s="228"/>
      <c r="AR339" s="228"/>
      <c r="AS339" s="228"/>
      <c r="AT339" s="228"/>
      <c r="AU339" s="228"/>
      <c r="AV339" s="228"/>
      <c r="AW339" s="228"/>
      <c r="AX339" s="228"/>
      <c r="AY339" s="228"/>
      <c r="AZ339" s="228"/>
      <c r="BA339" s="228"/>
      <c r="BB339" s="228"/>
      <c r="BC339" s="228"/>
      <c r="BD339" s="228"/>
      <c r="BE339" s="228"/>
      <c r="BF339" s="228"/>
      <c r="BG339" s="228"/>
    </row>
    <row r="340" spans="2:59" x14ac:dyDescent="0.25">
      <c r="B340" s="226"/>
      <c r="C340" s="227"/>
      <c r="D340" s="227"/>
      <c r="E340" s="227"/>
      <c r="F340" s="227"/>
      <c r="G340" s="227"/>
      <c r="H340" s="227"/>
      <c r="I340" s="227"/>
      <c r="J340" s="227"/>
      <c r="K340" s="227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  <c r="AA340" s="228"/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228"/>
      <c r="AP340" s="228"/>
      <c r="AQ340" s="228"/>
      <c r="AR340" s="228"/>
      <c r="AS340" s="228"/>
      <c r="AT340" s="228"/>
      <c r="AU340" s="228"/>
      <c r="AV340" s="228"/>
      <c r="AW340" s="228"/>
      <c r="AX340" s="228"/>
      <c r="AY340" s="228"/>
      <c r="AZ340" s="228"/>
      <c r="BA340" s="228"/>
      <c r="BB340" s="228"/>
      <c r="BC340" s="228"/>
      <c r="BD340" s="228"/>
      <c r="BE340" s="228"/>
      <c r="BF340" s="228"/>
      <c r="BG340" s="228"/>
    </row>
    <row r="341" spans="2:59" x14ac:dyDescent="0.25">
      <c r="B341" s="226"/>
      <c r="C341" s="227"/>
      <c r="D341" s="227"/>
      <c r="E341" s="227"/>
      <c r="F341" s="227"/>
      <c r="G341" s="227"/>
      <c r="H341" s="227"/>
      <c r="I341" s="227"/>
      <c r="J341" s="227"/>
      <c r="K341" s="227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  <c r="AA341" s="228"/>
      <c r="AB341" s="228"/>
      <c r="AC341" s="228"/>
      <c r="AD341" s="228"/>
      <c r="AE341" s="228"/>
      <c r="AF341" s="228"/>
      <c r="AG341" s="228"/>
      <c r="AH341" s="228"/>
      <c r="AI341" s="228"/>
      <c r="AJ341" s="228"/>
      <c r="AK341" s="228"/>
      <c r="AL341" s="228"/>
      <c r="AM341" s="228"/>
      <c r="AN341" s="228"/>
      <c r="AO341" s="228"/>
      <c r="AP341" s="228"/>
      <c r="AQ341" s="228"/>
      <c r="AR341" s="228"/>
      <c r="AS341" s="228"/>
      <c r="AT341" s="228"/>
      <c r="AU341" s="228"/>
      <c r="AV341" s="228"/>
      <c r="AW341" s="228"/>
      <c r="AX341" s="228"/>
      <c r="AY341" s="228"/>
      <c r="AZ341" s="228"/>
      <c r="BA341" s="228"/>
      <c r="BB341" s="228"/>
      <c r="BC341" s="228"/>
      <c r="BD341" s="228"/>
      <c r="BE341" s="228"/>
      <c r="BF341" s="228"/>
      <c r="BG341" s="228"/>
    </row>
    <row r="342" spans="2:59" x14ac:dyDescent="0.25">
      <c r="B342" s="226"/>
      <c r="C342" s="227"/>
      <c r="D342" s="227"/>
      <c r="E342" s="227"/>
      <c r="F342" s="227"/>
      <c r="G342" s="227"/>
      <c r="H342" s="227"/>
      <c r="I342" s="227"/>
      <c r="J342" s="227"/>
      <c r="K342" s="227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  <c r="AA342" s="228"/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228"/>
      <c r="AP342" s="228"/>
      <c r="AQ342" s="228"/>
      <c r="AR342" s="228"/>
      <c r="AS342" s="228"/>
      <c r="AT342" s="228"/>
      <c r="AU342" s="228"/>
      <c r="AV342" s="228"/>
      <c r="AW342" s="228"/>
      <c r="AX342" s="228"/>
      <c r="AY342" s="228"/>
      <c r="AZ342" s="228"/>
      <c r="BA342" s="228"/>
      <c r="BB342" s="228"/>
      <c r="BC342" s="228"/>
      <c r="BD342" s="228"/>
      <c r="BE342" s="228"/>
      <c r="BF342" s="228"/>
      <c r="BG342" s="228"/>
    </row>
    <row r="343" spans="2:59" x14ac:dyDescent="0.25">
      <c r="B343" s="226"/>
      <c r="C343" s="227"/>
      <c r="D343" s="227"/>
      <c r="E343" s="227"/>
      <c r="F343" s="227"/>
      <c r="G343" s="227"/>
      <c r="H343" s="227"/>
      <c r="I343" s="227"/>
      <c r="J343" s="227"/>
      <c r="K343" s="227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  <c r="AA343" s="228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228"/>
      <c r="AP343" s="228"/>
      <c r="AQ343" s="228"/>
      <c r="AR343" s="228"/>
      <c r="AS343" s="228"/>
      <c r="AT343" s="228"/>
      <c r="AU343" s="228"/>
      <c r="AV343" s="228"/>
      <c r="AW343" s="228"/>
      <c r="AX343" s="228"/>
      <c r="AY343" s="228"/>
      <c r="AZ343" s="228"/>
      <c r="BA343" s="228"/>
      <c r="BB343" s="228"/>
      <c r="BC343" s="228"/>
      <c r="BD343" s="228"/>
      <c r="BE343" s="228"/>
      <c r="BF343" s="228"/>
      <c r="BG343" s="228"/>
    </row>
    <row r="344" spans="2:59" x14ac:dyDescent="0.25">
      <c r="B344" s="226"/>
      <c r="C344" s="227"/>
      <c r="D344" s="227"/>
      <c r="E344" s="227"/>
      <c r="F344" s="227"/>
      <c r="G344" s="227"/>
      <c r="H344" s="227"/>
      <c r="I344" s="227"/>
      <c r="J344" s="227"/>
      <c r="K344" s="227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  <c r="AA344" s="228"/>
      <c r="AB344" s="228"/>
      <c r="AC344" s="228"/>
      <c r="AD344" s="228"/>
      <c r="AE344" s="228"/>
      <c r="AF344" s="228"/>
      <c r="AG344" s="228"/>
      <c r="AH344" s="228"/>
      <c r="AI344" s="228"/>
      <c r="AJ344" s="228"/>
      <c r="AK344" s="228"/>
      <c r="AL344" s="228"/>
      <c r="AM344" s="228"/>
      <c r="AN344" s="228"/>
      <c r="AO344" s="228"/>
      <c r="AP344" s="228"/>
      <c r="AQ344" s="228"/>
      <c r="AR344" s="228"/>
      <c r="AS344" s="228"/>
      <c r="AT344" s="228"/>
      <c r="AU344" s="228"/>
      <c r="AV344" s="228"/>
      <c r="AW344" s="228"/>
      <c r="AX344" s="228"/>
      <c r="AY344" s="228"/>
      <c r="AZ344" s="228"/>
      <c r="BA344" s="228"/>
      <c r="BB344" s="228"/>
      <c r="BC344" s="228"/>
      <c r="BD344" s="228"/>
      <c r="BE344" s="228"/>
      <c r="BF344" s="228"/>
      <c r="BG344" s="228"/>
    </row>
    <row r="345" spans="2:59" x14ac:dyDescent="0.25">
      <c r="B345" s="226"/>
      <c r="C345" s="227"/>
      <c r="D345" s="227"/>
      <c r="E345" s="227"/>
      <c r="F345" s="227"/>
      <c r="G345" s="227"/>
      <c r="H345" s="227"/>
      <c r="I345" s="227"/>
      <c r="J345" s="227"/>
      <c r="K345" s="227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  <c r="AA345" s="228"/>
      <c r="AB345" s="228"/>
      <c r="AC345" s="228"/>
      <c r="AD345" s="228"/>
      <c r="AE345" s="228"/>
      <c r="AF345" s="228"/>
      <c r="AG345" s="228"/>
      <c r="AH345" s="228"/>
      <c r="AI345" s="228"/>
      <c r="AJ345" s="228"/>
      <c r="AK345" s="228"/>
      <c r="AL345" s="228"/>
      <c r="AM345" s="228"/>
      <c r="AN345" s="228"/>
      <c r="AO345" s="228"/>
      <c r="AP345" s="228"/>
      <c r="AQ345" s="228"/>
      <c r="AR345" s="228"/>
      <c r="AS345" s="228"/>
      <c r="AT345" s="228"/>
      <c r="AU345" s="228"/>
      <c r="AV345" s="228"/>
      <c r="AW345" s="228"/>
      <c r="AX345" s="228"/>
      <c r="AY345" s="228"/>
      <c r="AZ345" s="228"/>
      <c r="BA345" s="228"/>
      <c r="BB345" s="228"/>
      <c r="BC345" s="228"/>
      <c r="BD345" s="228"/>
      <c r="BE345" s="228"/>
      <c r="BF345" s="228"/>
      <c r="BG345" s="228"/>
    </row>
    <row r="346" spans="2:59" x14ac:dyDescent="0.25">
      <c r="B346" s="226"/>
      <c r="C346" s="227"/>
      <c r="D346" s="227"/>
      <c r="E346" s="227"/>
      <c r="F346" s="227"/>
      <c r="G346" s="227"/>
      <c r="H346" s="227"/>
      <c r="I346" s="227"/>
      <c r="J346" s="227"/>
      <c r="K346" s="227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  <c r="AA346" s="228"/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228"/>
      <c r="AP346" s="228"/>
      <c r="AQ346" s="228"/>
      <c r="AR346" s="228"/>
      <c r="AS346" s="228"/>
      <c r="AT346" s="228"/>
      <c r="AU346" s="228"/>
      <c r="AV346" s="228"/>
      <c r="AW346" s="228"/>
      <c r="AX346" s="228"/>
      <c r="AY346" s="228"/>
      <c r="AZ346" s="228"/>
      <c r="BA346" s="228"/>
      <c r="BB346" s="228"/>
      <c r="BC346" s="228"/>
      <c r="BD346" s="228"/>
      <c r="BE346" s="228"/>
      <c r="BF346" s="228"/>
      <c r="BG346" s="228"/>
    </row>
    <row r="347" spans="2:59" x14ac:dyDescent="0.25">
      <c r="B347" s="226"/>
      <c r="C347" s="227"/>
      <c r="D347" s="227"/>
      <c r="E347" s="227"/>
      <c r="F347" s="227"/>
      <c r="G347" s="227"/>
      <c r="H347" s="227"/>
      <c r="I347" s="227"/>
      <c r="J347" s="227"/>
      <c r="K347" s="227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  <c r="AA347" s="228"/>
      <c r="AB347" s="228"/>
      <c r="AC347" s="228"/>
      <c r="AD347" s="228"/>
      <c r="AE347" s="228"/>
      <c r="AF347" s="228"/>
      <c r="AG347" s="228"/>
      <c r="AH347" s="228"/>
      <c r="AI347" s="228"/>
      <c r="AJ347" s="228"/>
      <c r="AK347" s="228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8"/>
      <c r="BB347" s="228"/>
      <c r="BC347" s="228"/>
      <c r="BD347" s="228"/>
      <c r="BE347" s="228"/>
      <c r="BF347" s="228"/>
      <c r="BG347" s="228"/>
    </row>
    <row r="348" spans="2:59" x14ac:dyDescent="0.25">
      <c r="B348" s="226"/>
      <c r="C348" s="227"/>
      <c r="D348" s="227"/>
      <c r="E348" s="227"/>
      <c r="F348" s="227"/>
      <c r="G348" s="227"/>
      <c r="H348" s="227"/>
      <c r="I348" s="227"/>
      <c r="J348" s="227"/>
      <c r="K348" s="227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  <c r="AA348" s="228"/>
      <c r="AB348" s="228"/>
      <c r="AC348" s="228"/>
      <c r="AD348" s="228"/>
      <c r="AE348" s="228"/>
      <c r="AF348" s="228"/>
      <c r="AG348" s="228"/>
      <c r="AH348" s="228"/>
      <c r="AI348" s="228"/>
      <c r="AJ348" s="228"/>
      <c r="AK348" s="228"/>
      <c r="AL348" s="228"/>
      <c r="AM348" s="228"/>
      <c r="AN348" s="228"/>
      <c r="AO348" s="228"/>
      <c r="AP348" s="228"/>
      <c r="AQ348" s="228"/>
      <c r="AR348" s="228"/>
      <c r="AS348" s="228"/>
      <c r="AT348" s="228"/>
      <c r="AU348" s="228"/>
      <c r="AV348" s="228"/>
      <c r="AW348" s="228"/>
      <c r="AX348" s="228"/>
      <c r="AY348" s="228"/>
      <c r="AZ348" s="228"/>
      <c r="BA348" s="228"/>
      <c r="BB348" s="228"/>
      <c r="BC348" s="228"/>
      <c r="BD348" s="228"/>
      <c r="BE348" s="228"/>
      <c r="BF348" s="228"/>
      <c r="BG348" s="228"/>
    </row>
    <row r="349" spans="2:59" x14ac:dyDescent="0.25">
      <c r="B349" s="226"/>
      <c r="C349" s="227"/>
      <c r="D349" s="227"/>
      <c r="E349" s="227"/>
      <c r="F349" s="227"/>
      <c r="G349" s="227"/>
      <c r="H349" s="227"/>
      <c r="I349" s="227"/>
      <c r="J349" s="227"/>
      <c r="K349" s="227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  <c r="AA349" s="228"/>
      <c r="AB349" s="228"/>
      <c r="AC349" s="228"/>
      <c r="AD349" s="228"/>
      <c r="AE349" s="228"/>
      <c r="AF349" s="228"/>
      <c r="AG349" s="228"/>
      <c r="AH349" s="228"/>
      <c r="AI349" s="228"/>
      <c r="AJ349" s="228"/>
      <c r="AK349" s="228"/>
      <c r="AL349" s="228"/>
      <c r="AM349" s="228"/>
      <c r="AN349" s="228"/>
      <c r="AO349" s="228"/>
      <c r="AP349" s="228"/>
      <c r="AQ349" s="228"/>
      <c r="AR349" s="228"/>
      <c r="AS349" s="228"/>
      <c r="AT349" s="228"/>
      <c r="AU349" s="228"/>
      <c r="AV349" s="228"/>
      <c r="AW349" s="228"/>
      <c r="AX349" s="228"/>
      <c r="AY349" s="228"/>
      <c r="AZ349" s="228"/>
      <c r="BA349" s="228"/>
      <c r="BB349" s="228"/>
      <c r="BC349" s="228"/>
      <c r="BD349" s="228"/>
      <c r="BE349" s="228"/>
      <c r="BF349" s="228"/>
      <c r="BG349" s="228"/>
    </row>
    <row r="350" spans="2:59" x14ac:dyDescent="0.25">
      <c r="B350" s="226"/>
      <c r="C350" s="227"/>
      <c r="D350" s="227"/>
      <c r="E350" s="227"/>
      <c r="F350" s="227"/>
      <c r="G350" s="227"/>
      <c r="H350" s="227"/>
      <c r="I350" s="227"/>
      <c r="J350" s="227"/>
      <c r="K350" s="227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  <c r="AA350" s="228"/>
      <c r="AB350" s="228"/>
      <c r="AC350" s="228"/>
      <c r="AD350" s="228"/>
      <c r="AE350" s="228"/>
      <c r="AF350" s="228"/>
      <c r="AG350" s="228"/>
      <c r="AH350" s="228"/>
      <c r="AI350" s="228"/>
      <c r="AJ350" s="228"/>
      <c r="AK350" s="228"/>
      <c r="AL350" s="228"/>
      <c r="AM350" s="228"/>
      <c r="AN350" s="228"/>
      <c r="AO350" s="228"/>
      <c r="AP350" s="228"/>
      <c r="AQ350" s="228"/>
      <c r="AR350" s="228"/>
      <c r="AS350" s="228"/>
      <c r="AT350" s="228"/>
      <c r="AU350" s="228"/>
      <c r="AV350" s="228"/>
      <c r="AW350" s="228"/>
      <c r="AX350" s="228"/>
      <c r="AY350" s="228"/>
      <c r="AZ350" s="228"/>
      <c r="BA350" s="228"/>
      <c r="BB350" s="228"/>
      <c r="BC350" s="228"/>
      <c r="BD350" s="228"/>
      <c r="BE350" s="228"/>
      <c r="BF350" s="228"/>
      <c r="BG350" s="228"/>
    </row>
    <row r="351" spans="2:59" x14ac:dyDescent="0.25">
      <c r="B351" s="226"/>
      <c r="C351" s="227"/>
      <c r="D351" s="227"/>
      <c r="E351" s="227"/>
      <c r="F351" s="227"/>
      <c r="G351" s="227"/>
      <c r="H351" s="227"/>
      <c r="I351" s="227"/>
      <c r="J351" s="227"/>
      <c r="K351" s="227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  <c r="AA351" s="228"/>
      <c r="AB351" s="228"/>
      <c r="AC351" s="228"/>
      <c r="AD351" s="228"/>
      <c r="AE351" s="228"/>
      <c r="AF351" s="228"/>
      <c r="AG351" s="228"/>
      <c r="AH351" s="228"/>
      <c r="AI351" s="228"/>
      <c r="AJ351" s="228"/>
      <c r="AK351" s="228"/>
      <c r="AL351" s="228"/>
      <c r="AM351" s="228"/>
      <c r="AN351" s="228"/>
      <c r="AO351" s="228"/>
      <c r="AP351" s="228"/>
      <c r="AQ351" s="228"/>
      <c r="AR351" s="228"/>
      <c r="AS351" s="228"/>
      <c r="AT351" s="228"/>
      <c r="AU351" s="228"/>
      <c r="AV351" s="228"/>
      <c r="AW351" s="228"/>
      <c r="AX351" s="228"/>
      <c r="AY351" s="228"/>
      <c r="AZ351" s="228"/>
      <c r="BA351" s="228"/>
      <c r="BB351" s="228"/>
      <c r="BC351" s="228"/>
      <c r="BD351" s="228"/>
      <c r="BE351" s="228"/>
      <c r="BF351" s="228"/>
      <c r="BG351" s="228"/>
    </row>
    <row r="352" spans="2:59" x14ac:dyDescent="0.25">
      <c r="B352" s="226"/>
      <c r="C352" s="227"/>
      <c r="D352" s="227"/>
      <c r="E352" s="227"/>
      <c r="F352" s="227"/>
      <c r="G352" s="227"/>
      <c r="H352" s="227"/>
      <c r="I352" s="227"/>
      <c r="J352" s="227"/>
      <c r="K352" s="227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  <c r="AA352" s="228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228"/>
      <c r="AP352" s="228"/>
      <c r="AQ352" s="228"/>
      <c r="AR352" s="228"/>
      <c r="AS352" s="228"/>
      <c r="AT352" s="228"/>
      <c r="AU352" s="228"/>
      <c r="AV352" s="228"/>
      <c r="AW352" s="228"/>
      <c r="AX352" s="228"/>
      <c r="AY352" s="228"/>
      <c r="AZ352" s="228"/>
      <c r="BA352" s="228"/>
      <c r="BB352" s="228"/>
      <c r="BC352" s="228"/>
      <c r="BD352" s="228"/>
      <c r="BE352" s="228"/>
      <c r="BF352" s="228"/>
      <c r="BG352" s="228"/>
    </row>
    <row r="353" spans="2:59" x14ac:dyDescent="0.25">
      <c r="B353" s="226"/>
      <c r="C353" s="227"/>
      <c r="D353" s="227"/>
      <c r="E353" s="227"/>
      <c r="F353" s="227"/>
      <c r="G353" s="227"/>
      <c r="H353" s="227"/>
      <c r="I353" s="227"/>
      <c r="J353" s="227"/>
      <c r="K353" s="227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  <c r="AA353" s="228"/>
      <c r="AB353" s="228"/>
      <c r="AC353" s="228"/>
      <c r="AD353" s="228"/>
      <c r="AE353" s="228"/>
      <c r="AF353" s="228"/>
      <c r="AG353" s="228"/>
      <c r="AH353" s="228"/>
      <c r="AI353" s="228"/>
      <c r="AJ353" s="228"/>
      <c r="AK353" s="228"/>
      <c r="AL353" s="228"/>
      <c r="AM353" s="228"/>
      <c r="AN353" s="228"/>
      <c r="AO353" s="228"/>
      <c r="AP353" s="228"/>
      <c r="AQ353" s="228"/>
      <c r="AR353" s="228"/>
      <c r="AS353" s="228"/>
      <c r="AT353" s="228"/>
      <c r="AU353" s="228"/>
      <c r="AV353" s="228"/>
      <c r="AW353" s="228"/>
      <c r="AX353" s="228"/>
      <c r="AY353" s="228"/>
      <c r="AZ353" s="228"/>
      <c r="BA353" s="228"/>
      <c r="BB353" s="228"/>
      <c r="BC353" s="228"/>
      <c r="BD353" s="228"/>
      <c r="BE353" s="228"/>
      <c r="BF353" s="228"/>
      <c r="BG353" s="228"/>
    </row>
    <row r="354" spans="2:59" x14ac:dyDescent="0.25">
      <c r="B354" s="226"/>
      <c r="C354" s="227"/>
      <c r="D354" s="227"/>
      <c r="E354" s="227"/>
      <c r="F354" s="227"/>
      <c r="G354" s="227"/>
      <c r="H354" s="227"/>
      <c r="I354" s="227"/>
      <c r="J354" s="227"/>
      <c r="K354" s="227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  <c r="AA354" s="228"/>
      <c r="AB354" s="228"/>
      <c r="AC354" s="228"/>
      <c r="AD354" s="228"/>
      <c r="AE354" s="228"/>
      <c r="AF354" s="228"/>
      <c r="AG354" s="228"/>
      <c r="AH354" s="228"/>
      <c r="AI354" s="228"/>
      <c r="AJ354" s="228"/>
      <c r="AK354" s="228"/>
      <c r="AL354" s="228"/>
      <c r="AM354" s="228"/>
      <c r="AN354" s="228"/>
      <c r="AO354" s="228"/>
      <c r="AP354" s="228"/>
      <c r="AQ354" s="228"/>
      <c r="AR354" s="228"/>
      <c r="AS354" s="228"/>
      <c r="AT354" s="228"/>
      <c r="AU354" s="228"/>
      <c r="AV354" s="228"/>
      <c r="AW354" s="228"/>
      <c r="AX354" s="228"/>
      <c r="AY354" s="228"/>
      <c r="AZ354" s="228"/>
      <c r="BA354" s="228"/>
      <c r="BB354" s="228"/>
      <c r="BC354" s="228"/>
      <c r="BD354" s="228"/>
      <c r="BE354" s="228"/>
      <c r="BF354" s="228"/>
      <c r="BG354" s="228"/>
    </row>
    <row r="355" spans="2:59" x14ac:dyDescent="0.25">
      <c r="B355" s="226"/>
      <c r="C355" s="227"/>
      <c r="D355" s="227"/>
      <c r="E355" s="227"/>
      <c r="F355" s="227"/>
      <c r="G355" s="227"/>
      <c r="H355" s="227"/>
      <c r="I355" s="227"/>
      <c r="J355" s="227"/>
      <c r="K355" s="227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  <c r="AA355" s="228"/>
      <c r="AB355" s="228"/>
      <c r="AC355" s="228"/>
      <c r="AD355" s="228"/>
      <c r="AE355" s="228"/>
      <c r="AF355" s="228"/>
      <c r="AG355" s="228"/>
      <c r="AH355" s="228"/>
      <c r="AI355" s="228"/>
      <c r="AJ355" s="228"/>
      <c r="AK355" s="228"/>
      <c r="AL355" s="228"/>
      <c r="AM355" s="228"/>
      <c r="AN355" s="228"/>
      <c r="AO355" s="228"/>
      <c r="AP355" s="228"/>
      <c r="AQ355" s="228"/>
      <c r="AR355" s="228"/>
      <c r="AS355" s="228"/>
      <c r="AT355" s="228"/>
      <c r="AU355" s="228"/>
      <c r="AV355" s="228"/>
      <c r="AW355" s="228"/>
      <c r="AX355" s="228"/>
      <c r="AY355" s="228"/>
      <c r="AZ355" s="228"/>
      <c r="BA355" s="228"/>
      <c r="BB355" s="228"/>
      <c r="BC355" s="228"/>
      <c r="BD355" s="228"/>
      <c r="BE355" s="228"/>
      <c r="BF355" s="228"/>
      <c r="BG355" s="228"/>
    </row>
    <row r="356" spans="2:59" x14ac:dyDescent="0.25">
      <c r="B356" s="226"/>
      <c r="C356" s="227"/>
      <c r="D356" s="227"/>
      <c r="E356" s="227"/>
      <c r="F356" s="227"/>
      <c r="G356" s="227"/>
      <c r="H356" s="227"/>
      <c r="I356" s="227"/>
      <c r="J356" s="227"/>
      <c r="K356" s="227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  <c r="AA356" s="228"/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228"/>
      <c r="AP356" s="228"/>
      <c r="AQ356" s="228"/>
      <c r="AR356" s="228"/>
      <c r="AS356" s="228"/>
      <c r="AT356" s="228"/>
      <c r="AU356" s="228"/>
      <c r="AV356" s="228"/>
      <c r="AW356" s="228"/>
      <c r="AX356" s="228"/>
      <c r="AY356" s="228"/>
      <c r="AZ356" s="228"/>
      <c r="BA356" s="228"/>
      <c r="BB356" s="228"/>
      <c r="BC356" s="228"/>
      <c r="BD356" s="228"/>
      <c r="BE356" s="228"/>
      <c r="BF356" s="228"/>
      <c r="BG356" s="228"/>
    </row>
    <row r="357" spans="2:59" x14ac:dyDescent="0.25">
      <c r="B357" s="226"/>
      <c r="C357" s="227"/>
      <c r="D357" s="227"/>
      <c r="E357" s="227"/>
      <c r="F357" s="227"/>
      <c r="G357" s="227"/>
      <c r="H357" s="227"/>
      <c r="I357" s="227"/>
      <c r="J357" s="227"/>
      <c r="K357" s="227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  <c r="AA357" s="228"/>
      <c r="AB357" s="228"/>
      <c r="AC357" s="228"/>
      <c r="AD357" s="228"/>
      <c r="AE357" s="228"/>
      <c r="AF357" s="228"/>
      <c r="AG357" s="228"/>
      <c r="AH357" s="228"/>
      <c r="AI357" s="228"/>
      <c r="AJ357" s="228"/>
      <c r="AK357" s="228"/>
      <c r="AL357" s="228"/>
      <c r="AM357" s="228"/>
      <c r="AN357" s="228"/>
      <c r="AO357" s="228"/>
      <c r="AP357" s="228"/>
      <c r="AQ357" s="228"/>
      <c r="AR357" s="228"/>
      <c r="AS357" s="228"/>
      <c r="AT357" s="228"/>
      <c r="AU357" s="228"/>
      <c r="AV357" s="228"/>
      <c r="AW357" s="228"/>
      <c r="AX357" s="228"/>
      <c r="AY357" s="228"/>
      <c r="AZ357" s="228"/>
      <c r="BA357" s="228"/>
      <c r="BB357" s="228"/>
      <c r="BC357" s="228"/>
      <c r="BD357" s="228"/>
      <c r="BE357" s="228"/>
      <c r="BF357" s="228"/>
      <c r="BG357" s="228"/>
    </row>
    <row r="358" spans="2:59" x14ac:dyDescent="0.25">
      <c r="B358" s="226"/>
      <c r="C358" s="227"/>
      <c r="D358" s="227"/>
      <c r="E358" s="227"/>
      <c r="F358" s="227"/>
      <c r="G358" s="227"/>
      <c r="H358" s="227"/>
      <c r="I358" s="227"/>
      <c r="J358" s="227"/>
      <c r="K358" s="227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  <c r="AA358" s="228"/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228"/>
      <c r="AP358" s="228"/>
      <c r="AQ358" s="228"/>
      <c r="AR358" s="228"/>
      <c r="AS358" s="228"/>
      <c r="AT358" s="228"/>
      <c r="AU358" s="228"/>
      <c r="AV358" s="228"/>
      <c r="AW358" s="228"/>
      <c r="AX358" s="228"/>
      <c r="AY358" s="228"/>
      <c r="AZ358" s="228"/>
      <c r="BA358" s="228"/>
      <c r="BB358" s="228"/>
      <c r="BC358" s="228"/>
      <c r="BD358" s="228"/>
      <c r="BE358" s="228"/>
      <c r="BF358" s="228"/>
      <c r="BG358" s="228"/>
    </row>
    <row r="359" spans="2:59" x14ac:dyDescent="0.25">
      <c r="B359" s="226"/>
      <c r="C359" s="227"/>
      <c r="D359" s="227"/>
      <c r="E359" s="227"/>
      <c r="F359" s="227"/>
      <c r="G359" s="227"/>
      <c r="H359" s="227"/>
      <c r="I359" s="227"/>
      <c r="J359" s="227"/>
      <c r="K359" s="227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  <c r="AA359" s="228"/>
      <c r="AB359" s="228"/>
      <c r="AC359" s="228"/>
      <c r="AD359" s="228"/>
      <c r="AE359" s="228"/>
      <c r="AF359" s="228"/>
      <c r="AG359" s="228"/>
      <c r="AH359" s="228"/>
      <c r="AI359" s="228"/>
      <c r="AJ359" s="228"/>
      <c r="AK359" s="228"/>
      <c r="AL359" s="228"/>
      <c r="AM359" s="228"/>
      <c r="AN359" s="228"/>
      <c r="AO359" s="228"/>
      <c r="AP359" s="228"/>
      <c r="AQ359" s="228"/>
      <c r="AR359" s="228"/>
      <c r="AS359" s="228"/>
      <c r="AT359" s="228"/>
      <c r="AU359" s="228"/>
      <c r="AV359" s="228"/>
      <c r="AW359" s="228"/>
      <c r="AX359" s="228"/>
      <c r="AY359" s="228"/>
      <c r="AZ359" s="228"/>
      <c r="BA359" s="228"/>
      <c r="BB359" s="228"/>
      <c r="BC359" s="228"/>
      <c r="BD359" s="228"/>
      <c r="BE359" s="228"/>
      <c r="BF359" s="228"/>
      <c r="BG359" s="228"/>
    </row>
    <row r="360" spans="2:59" x14ac:dyDescent="0.25">
      <c r="B360" s="226"/>
      <c r="C360" s="227"/>
      <c r="D360" s="227"/>
      <c r="E360" s="227"/>
      <c r="F360" s="227"/>
      <c r="G360" s="227"/>
      <c r="H360" s="227"/>
      <c r="I360" s="227"/>
      <c r="J360" s="227"/>
      <c r="K360" s="227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  <c r="AA360" s="228"/>
      <c r="AB360" s="228"/>
      <c r="AC360" s="228"/>
      <c r="AD360" s="228"/>
      <c r="AE360" s="228"/>
      <c r="AF360" s="228"/>
      <c r="AG360" s="228"/>
      <c r="AH360" s="228"/>
      <c r="AI360" s="228"/>
      <c r="AJ360" s="228"/>
      <c r="AK360" s="228"/>
      <c r="AL360" s="228"/>
      <c r="AM360" s="228"/>
      <c r="AN360" s="228"/>
      <c r="AO360" s="228"/>
      <c r="AP360" s="228"/>
      <c r="AQ360" s="228"/>
      <c r="AR360" s="228"/>
      <c r="AS360" s="228"/>
      <c r="AT360" s="228"/>
      <c r="AU360" s="228"/>
      <c r="AV360" s="228"/>
      <c r="AW360" s="228"/>
      <c r="AX360" s="228"/>
      <c r="AY360" s="228"/>
      <c r="AZ360" s="228"/>
      <c r="BA360" s="228"/>
      <c r="BB360" s="228"/>
      <c r="BC360" s="228"/>
      <c r="BD360" s="228"/>
      <c r="BE360" s="228"/>
      <c r="BF360" s="228"/>
      <c r="BG360" s="228"/>
    </row>
    <row r="361" spans="2:59" x14ac:dyDescent="0.25">
      <c r="B361" s="226"/>
      <c r="C361" s="227"/>
      <c r="D361" s="227"/>
      <c r="E361" s="227"/>
      <c r="F361" s="227"/>
      <c r="G361" s="227"/>
      <c r="H361" s="227"/>
      <c r="I361" s="227"/>
      <c r="J361" s="227"/>
      <c r="K361" s="227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  <c r="AA361" s="228"/>
      <c r="AB361" s="228"/>
      <c r="AC361" s="228"/>
      <c r="AD361" s="228"/>
      <c r="AE361" s="228"/>
      <c r="AF361" s="228"/>
      <c r="AG361" s="228"/>
      <c r="AH361" s="228"/>
      <c r="AI361" s="228"/>
      <c r="AJ361" s="228"/>
      <c r="AK361" s="228"/>
      <c r="AL361" s="228"/>
      <c r="AM361" s="228"/>
      <c r="AN361" s="228"/>
      <c r="AO361" s="228"/>
      <c r="AP361" s="228"/>
      <c r="AQ361" s="228"/>
      <c r="AR361" s="228"/>
      <c r="AS361" s="228"/>
      <c r="AT361" s="228"/>
      <c r="AU361" s="228"/>
      <c r="AV361" s="228"/>
      <c r="AW361" s="228"/>
      <c r="AX361" s="228"/>
      <c r="AY361" s="228"/>
      <c r="AZ361" s="228"/>
      <c r="BA361" s="228"/>
      <c r="BB361" s="228"/>
      <c r="BC361" s="228"/>
      <c r="BD361" s="228"/>
      <c r="BE361" s="228"/>
      <c r="BF361" s="228"/>
      <c r="BG361" s="228"/>
    </row>
    <row r="362" spans="2:59" x14ac:dyDescent="0.25">
      <c r="B362" s="226"/>
      <c r="C362" s="227"/>
      <c r="D362" s="227"/>
      <c r="E362" s="227"/>
      <c r="F362" s="227"/>
      <c r="G362" s="227"/>
      <c r="H362" s="227"/>
      <c r="I362" s="227"/>
      <c r="J362" s="227"/>
      <c r="K362" s="227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  <c r="AA362" s="228"/>
      <c r="AB362" s="228"/>
      <c r="AC362" s="228"/>
      <c r="AD362" s="228"/>
      <c r="AE362" s="228"/>
      <c r="AF362" s="228"/>
      <c r="AG362" s="228"/>
      <c r="AH362" s="228"/>
      <c r="AI362" s="228"/>
      <c r="AJ362" s="228"/>
      <c r="AK362" s="228"/>
      <c r="AL362" s="228"/>
      <c r="AM362" s="228"/>
      <c r="AN362" s="228"/>
      <c r="AO362" s="228"/>
      <c r="AP362" s="228"/>
      <c r="AQ362" s="228"/>
      <c r="AR362" s="228"/>
      <c r="AS362" s="228"/>
      <c r="AT362" s="228"/>
      <c r="AU362" s="228"/>
      <c r="AV362" s="228"/>
      <c r="AW362" s="228"/>
      <c r="AX362" s="228"/>
      <c r="AY362" s="228"/>
      <c r="AZ362" s="228"/>
      <c r="BA362" s="228"/>
      <c r="BB362" s="228"/>
      <c r="BC362" s="228"/>
      <c r="BD362" s="228"/>
      <c r="BE362" s="228"/>
      <c r="BF362" s="228"/>
      <c r="BG362" s="228"/>
    </row>
    <row r="363" spans="2:59" x14ac:dyDescent="0.25">
      <c r="B363" s="226"/>
      <c r="C363" s="227"/>
      <c r="D363" s="227"/>
      <c r="E363" s="227"/>
      <c r="F363" s="227"/>
      <c r="G363" s="227"/>
      <c r="H363" s="227"/>
      <c r="I363" s="227"/>
      <c r="J363" s="227"/>
      <c r="K363" s="227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  <c r="AA363" s="228"/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8"/>
      <c r="BB363" s="228"/>
      <c r="BC363" s="228"/>
      <c r="BD363" s="228"/>
      <c r="BE363" s="228"/>
      <c r="BF363" s="228"/>
      <c r="BG363" s="228"/>
    </row>
    <row r="364" spans="2:59" x14ac:dyDescent="0.25">
      <c r="B364" s="226"/>
      <c r="C364" s="227"/>
      <c r="D364" s="227"/>
      <c r="E364" s="227"/>
      <c r="F364" s="227"/>
      <c r="G364" s="227"/>
      <c r="H364" s="227"/>
      <c r="I364" s="227"/>
      <c r="J364" s="227"/>
      <c r="K364" s="227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  <c r="AA364" s="228"/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228"/>
      <c r="AP364" s="228"/>
      <c r="AQ364" s="228"/>
      <c r="AR364" s="228"/>
      <c r="AS364" s="228"/>
      <c r="AT364" s="228"/>
      <c r="AU364" s="228"/>
      <c r="AV364" s="228"/>
      <c r="AW364" s="228"/>
      <c r="AX364" s="228"/>
      <c r="AY364" s="228"/>
      <c r="AZ364" s="228"/>
      <c r="BA364" s="228"/>
      <c r="BB364" s="228"/>
      <c r="BC364" s="228"/>
      <c r="BD364" s="228"/>
      <c r="BE364" s="228"/>
      <c r="BF364" s="228"/>
      <c r="BG364" s="228"/>
    </row>
    <row r="365" spans="2:59" x14ac:dyDescent="0.25">
      <c r="B365" s="226"/>
      <c r="C365" s="227"/>
      <c r="D365" s="227"/>
      <c r="E365" s="227"/>
      <c r="F365" s="227"/>
      <c r="G365" s="227"/>
      <c r="H365" s="227"/>
      <c r="I365" s="227"/>
      <c r="J365" s="227"/>
      <c r="K365" s="227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  <c r="AA365" s="228"/>
      <c r="AB365" s="228"/>
      <c r="AC365" s="228"/>
      <c r="AD365" s="228"/>
      <c r="AE365" s="228"/>
      <c r="AF365" s="228"/>
      <c r="AG365" s="228"/>
      <c r="AH365" s="228"/>
      <c r="AI365" s="228"/>
      <c r="AJ365" s="228"/>
      <c r="AK365" s="228"/>
      <c r="AL365" s="228"/>
      <c r="AM365" s="228"/>
      <c r="AN365" s="228"/>
      <c r="AO365" s="228"/>
      <c r="AP365" s="228"/>
      <c r="AQ365" s="228"/>
      <c r="AR365" s="228"/>
      <c r="AS365" s="228"/>
      <c r="AT365" s="228"/>
      <c r="AU365" s="228"/>
      <c r="AV365" s="228"/>
      <c r="AW365" s="228"/>
      <c r="AX365" s="228"/>
      <c r="AY365" s="228"/>
      <c r="AZ365" s="228"/>
      <c r="BA365" s="228"/>
      <c r="BB365" s="228"/>
      <c r="BC365" s="228"/>
      <c r="BD365" s="228"/>
      <c r="BE365" s="228"/>
      <c r="BF365" s="228"/>
      <c r="BG365" s="228"/>
    </row>
    <row r="366" spans="2:59" x14ac:dyDescent="0.25">
      <c r="B366" s="226"/>
      <c r="C366" s="227"/>
      <c r="D366" s="227"/>
      <c r="E366" s="227"/>
      <c r="F366" s="227"/>
      <c r="G366" s="227"/>
      <c r="H366" s="227"/>
      <c r="I366" s="227"/>
      <c r="J366" s="227"/>
      <c r="K366" s="227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  <c r="AA366" s="228"/>
      <c r="AB366" s="228"/>
      <c r="AC366" s="228"/>
      <c r="AD366" s="228"/>
      <c r="AE366" s="228"/>
      <c r="AF366" s="228"/>
      <c r="AG366" s="228"/>
      <c r="AH366" s="228"/>
      <c r="AI366" s="228"/>
      <c r="AJ366" s="228"/>
      <c r="AK366" s="228"/>
      <c r="AL366" s="228"/>
      <c r="AM366" s="228"/>
      <c r="AN366" s="228"/>
      <c r="AO366" s="228"/>
      <c r="AP366" s="228"/>
      <c r="AQ366" s="228"/>
      <c r="AR366" s="228"/>
      <c r="AS366" s="228"/>
      <c r="AT366" s="228"/>
      <c r="AU366" s="228"/>
      <c r="AV366" s="228"/>
      <c r="AW366" s="228"/>
      <c r="AX366" s="228"/>
      <c r="AY366" s="228"/>
      <c r="AZ366" s="228"/>
      <c r="BA366" s="228"/>
      <c r="BB366" s="228"/>
      <c r="BC366" s="228"/>
      <c r="BD366" s="228"/>
      <c r="BE366" s="228"/>
      <c r="BF366" s="228"/>
      <c r="BG366" s="228"/>
    </row>
    <row r="367" spans="2:59" x14ac:dyDescent="0.25">
      <c r="B367" s="226"/>
      <c r="C367" s="227"/>
      <c r="D367" s="227"/>
      <c r="E367" s="227"/>
      <c r="F367" s="227"/>
      <c r="G367" s="227"/>
      <c r="H367" s="227"/>
      <c r="I367" s="227"/>
      <c r="J367" s="227"/>
      <c r="K367" s="227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  <c r="AA367" s="228"/>
      <c r="AB367" s="228"/>
      <c r="AC367" s="228"/>
      <c r="AD367" s="228"/>
      <c r="AE367" s="228"/>
      <c r="AF367" s="228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  <c r="AY367" s="228"/>
      <c r="AZ367" s="228"/>
      <c r="BA367" s="228"/>
      <c r="BB367" s="228"/>
      <c r="BC367" s="228"/>
      <c r="BD367" s="228"/>
      <c r="BE367" s="228"/>
      <c r="BF367" s="228"/>
      <c r="BG367" s="228"/>
    </row>
    <row r="368" spans="2:59" x14ac:dyDescent="0.25">
      <c r="B368" s="226"/>
      <c r="C368" s="227"/>
      <c r="D368" s="227"/>
      <c r="E368" s="227"/>
      <c r="F368" s="227"/>
      <c r="G368" s="227"/>
      <c r="H368" s="227"/>
      <c r="I368" s="227"/>
      <c r="J368" s="227"/>
      <c r="K368" s="227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  <c r="AA368" s="228"/>
      <c r="AB368" s="228"/>
      <c r="AC368" s="228"/>
      <c r="AD368" s="228"/>
      <c r="AE368" s="228"/>
      <c r="AF368" s="228"/>
      <c r="AG368" s="228"/>
      <c r="AH368" s="228"/>
      <c r="AI368" s="228"/>
      <c r="AJ368" s="228"/>
      <c r="AK368" s="228"/>
      <c r="AL368" s="228"/>
      <c r="AM368" s="228"/>
      <c r="AN368" s="228"/>
      <c r="AO368" s="228"/>
      <c r="AP368" s="228"/>
      <c r="AQ368" s="228"/>
      <c r="AR368" s="228"/>
      <c r="AS368" s="228"/>
      <c r="AT368" s="228"/>
      <c r="AU368" s="228"/>
      <c r="AV368" s="228"/>
      <c r="AW368" s="228"/>
      <c r="AX368" s="228"/>
      <c r="AY368" s="228"/>
      <c r="AZ368" s="228"/>
      <c r="BA368" s="228"/>
      <c r="BB368" s="228"/>
      <c r="BC368" s="228"/>
      <c r="BD368" s="228"/>
      <c r="BE368" s="228"/>
      <c r="BF368" s="228"/>
      <c r="BG368" s="228"/>
    </row>
    <row r="369" spans="2:59" x14ac:dyDescent="0.25">
      <c r="B369" s="226"/>
      <c r="C369" s="227"/>
      <c r="D369" s="227"/>
      <c r="E369" s="227"/>
      <c r="F369" s="227"/>
      <c r="G369" s="227"/>
      <c r="H369" s="227"/>
      <c r="I369" s="227"/>
      <c r="J369" s="227"/>
      <c r="K369" s="227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  <c r="AA369" s="228"/>
      <c r="AB369" s="228"/>
      <c r="AC369" s="228"/>
      <c r="AD369" s="228"/>
      <c r="AE369" s="228"/>
      <c r="AF369" s="228"/>
      <c r="AG369" s="228"/>
      <c r="AH369" s="228"/>
      <c r="AI369" s="228"/>
      <c r="AJ369" s="228"/>
      <c r="AK369" s="228"/>
      <c r="AL369" s="228"/>
      <c r="AM369" s="228"/>
      <c r="AN369" s="228"/>
      <c r="AO369" s="228"/>
      <c r="AP369" s="228"/>
      <c r="AQ369" s="228"/>
      <c r="AR369" s="228"/>
      <c r="AS369" s="228"/>
      <c r="AT369" s="228"/>
      <c r="AU369" s="228"/>
      <c r="AV369" s="228"/>
      <c r="AW369" s="228"/>
      <c r="AX369" s="228"/>
      <c r="AY369" s="228"/>
      <c r="AZ369" s="228"/>
      <c r="BA369" s="228"/>
      <c r="BB369" s="228"/>
      <c r="BC369" s="228"/>
      <c r="BD369" s="228"/>
      <c r="BE369" s="228"/>
      <c r="BF369" s="228"/>
      <c r="BG369" s="228"/>
    </row>
    <row r="370" spans="2:59" x14ac:dyDescent="0.25">
      <c r="B370" s="226"/>
      <c r="C370" s="227"/>
      <c r="D370" s="227"/>
      <c r="E370" s="227"/>
      <c r="F370" s="227"/>
      <c r="G370" s="227"/>
      <c r="H370" s="227"/>
      <c r="I370" s="227"/>
      <c r="J370" s="227"/>
      <c r="K370" s="227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  <c r="AA370" s="228"/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228"/>
      <c r="AP370" s="228"/>
      <c r="AQ370" s="228"/>
      <c r="AR370" s="228"/>
      <c r="AS370" s="228"/>
      <c r="AT370" s="228"/>
      <c r="AU370" s="228"/>
      <c r="AV370" s="228"/>
      <c r="AW370" s="228"/>
      <c r="AX370" s="228"/>
      <c r="AY370" s="228"/>
      <c r="AZ370" s="228"/>
      <c r="BA370" s="228"/>
      <c r="BB370" s="228"/>
      <c r="BC370" s="228"/>
      <c r="BD370" s="228"/>
      <c r="BE370" s="228"/>
      <c r="BF370" s="228"/>
      <c r="BG370" s="228"/>
    </row>
    <row r="371" spans="2:59" x14ac:dyDescent="0.25">
      <c r="B371" s="226"/>
      <c r="C371" s="227"/>
      <c r="D371" s="227"/>
      <c r="E371" s="227"/>
      <c r="F371" s="227"/>
      <c r="G371" s="227"/>
      <c r="H371" s="227"/>
      <c r="I371" s="227"/>
      <c r="J371" s="227"/>
      <c r="K371" s="227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  <c r="AA371" s="228"/>
      <c r="AB371" s="228"/>
      <c r="AC371" s="228"/>
      <c r="AD371" s="228"/>
      <c r="AE371" s="228"/>
      <c r="AF371" s="228"/>
      <c r="AG371" s="228"/>
      <c r="AH371" s="228"/>
      <c r="AI371" s="228"/>
      <c r="AJ371" s="228"/>
      <c r="AK371" s="228"/>
      <c r="AL371" s="228"/>
      <c r="AM371" s="228"/>
      <c r="AN371" s="228"/>
      <c r="AO371" s="228"/>
      <c r="AP371" s="228"/>
      <c r="AQ371" s="228"/>
      <c r="AR371" s="228"/>
      <c r="AS371" s="228"/>
      <c r="AT371" s="228"/>
      <c r="AU371" s="228"/>
      <c r="AV371" s="228"/>
      <c r="AW371" s="228"/>
      <c r="AX371" s="228"/>
      <c r="AY371" s="228"/>
      <c r="AZ371" s="228"/>
      <c r="BA371" s="228"/>
      <c r="BB371" s="228"/>
      <c r="BC371" s="228"/>
      <c r="BD371" s="228"/>
      <c r="BE371" s="228"/>
      <c r="BF371" s="228"/>
      <c r="BG371" s="228"/>
    </row>
    <row r="372" spans="2:59" x14ac:dyDescent="0.25">
      <c r="B372" s="226"/>
      <c r="C372" s="227"/>
      <c r="D372" s="227"/>
      <c r="E372" s="227"/>
      <c r="F372" s="227"/>
      <c r="G372" s="227"/>
      <c r="H372" s="227"/>
      <c r="I372" s="227"/>
      <c r="J372" s="227"/>
      <c r="K372" s="227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  <c r="AA372" s="228"/>
      <c r="AB372" s="228"/>
      <c r="AC372" s="228"/>
      <c r="AD372" s="228"/>
      <c r="AE372" s="228"/>
      <c r="AF372" s="228"/>
      <c r="AG372" s="228"/>
      <c r="AH372" s="228"/>
      <c r="AI372" s="228"/>
      <c r="AJ372" s="228"/>
      <c r="AK372" s="228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8"/>
      <c r="BB372" s="228"/>
      <c r="BC372" s="228"/>
      <c r="BD372" s="228"/>
      <c r="BE372" s="228"/>
      <c r="BF372" s="228"/>
      <c r="BG372" s="228"/>
    </row>
    <row r="373" spans="2:59" x14ac:dyDescent="0.25">
      <c r="B373" s="226"/>
      <c r="C373" s="227"/>
      <c r="D373" s="227"/>
      <c r="E373" s="227"/>
      <c r="F373" s="227"/>
      <c r="G373" s="227"/>
      <c r="H373" s="227"/>
      <c r="I373" s="227"/>
      <c r="J373" s="227"/>
      <c r="K373" s="227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  <c r="AA373" s="228"/>
      <c r="AB373" s="228"/>
      <c r="AC373" s="228"/>
      <c r="AD373" s="228"/>
      <c r="AE373" s="228"/>
      <c r="AF373" s="228"/>
      <c r="AG373" s="228"/>
      <c r="AH373" s="228"/>
      <c r="AI373" s="228"/>
      <c r="AJ373" s="228"/>
      <c r="AK373" s="228"/>
      <c r="AL373" s="228"/>
      <c r="AM373" s="228"/>
      <c r="AN373" s="228"/>
      <c r="AO373" s="228"/>
      <c r="AP373" s="228"/>
      <c r="AQ373" s="228"/>
      <c r="AR373" s="228"/>
      <c r="AS373" s="228"/>
      <c r="AT373" s="228"/>
      <c r="AU373" s="228"/>
      <c r="AV373" s="228"/>
      <c r="AW373" s="228"/>
      <c r="AX373" s="228"/>
      <c r="AY373" s="228"/>
      <c r="AZ373" s="228"/>
      <c r="BA373" s="228"/>
      <c r="BB373" s="228"/>
      <c r="BC373" s="228"/>
      <c r="BD373" s="228"/>
      <c r="BE373" s="228"/>
      <c r="BF373" s="228"/>
      <c r="BG373" s="228"/>
    </row>
    <row r="374" spans="2:59" x14ac:dyDescent="0.25">
      <c r="B374" s="226"/>
      <c r="C374" s="227"/>
      <c r="D374" s="227"/>
      <c r="E374" s="227"/>
      <c r="F374" s="227"/>
      <c r="G374" s="227"/>
      <c r="H374" s="227"/>
      <c r="I374" s="227"/>
      <c r="J374" s="227"/>
      <c r="K374" s="227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  <c r="AA374" s="228"/>
      <c r="AB374" s="228"/>
      <c r="AC374" s="228"/>
      <c r="AD374" s="228"/>
      <c r="AE374" s="228"/>
      <c r="AF374" s="228"/>
      <c r="AG374" s="228"/>
      <c r="AH374" s="228"/>
      <c r="AI374" s="228"/>
      <c r="AJ374" s="228"/>
      <c r="AK374" s="228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28"/>
      <c r="AZ374" s="228"/>
      <c r="BA374" s="228"/>
      <c r="BB374" s="228"/>
      <c r="BC374" s="228"/>
      <c r="BD374" s="228"/>
      <c r="BE374" s="228"/>
      <c r="BF374" s="228"/>
      <c r="BG374" s="228"/>
    </row>
    <row r="375" spans="2:59" x14ac:dyDescent="0.25">
      <c r="B375" s="226"/>
      <c r="C375" s="227"/>
      <c r="D375" s="227"/>
      <c r="E375" s="227"/>
      <c r="F375" s="227"/>
      <c r="G375" s="227"/>
      <c r="H375" s="227"/>
      <c r="I375" s="227"/>
      <c r="J375" s="227"/>
      <c r="K375" s="227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  <c r="AA375" s="228"/>
      <c r="AB375" s="228"/>
      <c r="AC375" s="228"/>
      <c r="AD375" s="228"/>
      <c r="AE375" s="228"/>
      <c r="AF375" s="228"/>
      <c r="AG375" s="228"/>
      <c r="AH375" s="228"/>
      <c r="AI375" s="228"/>
      <c r="AJ375" s="228"/>
      <c r="AK375" s="228"/>
      <c r="AL375" s="228"/>
      <c r="AM375" s="228"/>
      <c r="AN375" s="228"/>
      <c r="AO375" s="228"/>
      <c r="AP375" s="228"/>
      <c r="AQ375" s="228"/>
      <c r="AR375" s="228"/>
      <c r="AS375" s="228"/>
      <c r="AT375" s="228"/>
      <c r="AU375" s="228"/>
      <c r="AV375" s="228"/>
      <c r="AW375" s="228"/>
      <c r="AX375" s="228"/>
      <c r="AY375" s="228"/>
      <c r="AZ375" s="228"/>
      <c r="BA375" s="228"/>
      <c r="BB375" s="228"/>
      <c r="BC375" s="228"/>
      <c r="BD375" s="228"/>
      <c r="BE375" s="228"/>
      <c r="BF375" s="228"/>
      <c r="BG375" s="228"/>
    </row>
    <row r="376" spans="2:59" x14ac:dyDescent="0.25">
      <c r="B376" s="226"/>
      <c r="C376" s="227"/>
      <c r="D376" s="227"/>
      <c r="E376" s="227"/>
      <c r="F376" s="227"/>
      <c r="G376" s="227"/>
      <c r="H376" s="227"/>
      <c r="I376" s="227"/>
      <c r="J376" s="227"/>
      <c r="K376" s="227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  <c r="AA376" s="228"/>
      <c r="AB376" s="228"/>
      <c r="AC376" s="228"/>
      <c r="AD376" s="228"/>
      <c r="AE376" s="228"/>
      <c r="AF376" s="228"/>
      <c r="AG376" s="228"/>
      <c r="AH376" s="228"/>
      <c r="AI376" s="228"/>
      <c r="AJ376" s="228"/>
      <c r="AK376" s="228"/>
      <c r="AL376" s="228"/>
      <c r="AM376" s="228"/>
      <c r="AN376" s="228"/>
      <c r="AO376" s="228"/>
      <c r="AP376" s="228"/>
      <c r="AQ376" s="228"/>
      <c r="AR376" s="228"/>
      <c r="AS376" s="228"/>
      <c r="AT376" s="228"/>
      <c r="AU376" s="228"/>
      <c r="AV376" s="228"/>
      <c r="AW376" s="228"/>
      <c r="AX376" s="228"/>
      <c r="AY376" s="228"/>
      <c r="AZ376" s="228"/>
      <c r="BA376" s="228"/>
      <c r="BB376" s="228"/>
      <c r="BC376" s="228"/>
      <c r="BD376" s="228"/>
      <c r="BE376" s="228"/>
      <c r="BF376" s="228"/>
      <c r="BG376" s="228"/>
    </row>
    <row r="377" spans="2:59" x14ac:dyDescent="0.25">
      <c r="B377" s="226"/>
      <c r="C377" s="227"/>
      <c r="D377" s="227"/>
      <c r="E377" s="227"/>
      <c r="F377" s="227"/>
      <c r="G377" s="227"/>
      <c r="H377" s="227"/>
      <c r="I377" s="227"/>
      <c r="J377" s="227"/>
      <c r="K377" s="227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  <c r="AA377" s="228"/>
      <c r="AB377" s="228"/>
      <c r="AC377" s="228"/>
      <c r="AD377" s="228"/>
      <c r="AE377" s="228"/>
      <c r="AF377" s="228"/>
      <c r="AG377" s="228"/>
      <c r="AH377" s="228"/>
      <c r="AI377" s="228"/>
      <c r="AJ377" s="228"/>
      <c r="AK377" s="228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8"/>
      <c r="BB377" s="228"/>
      <c r="BC377" s="228"/>
      <c r="BD377" s="228"/>
      <c r="BE377" s="228"/>
      <c r="BF377" s="228"/>
      <c r="BG377" s="228"/>
    </row>
    <row r="378" spans="2:59" x14ac:dyDescent="0.25">
      <c r="B378" s="226"/>
      <c r="C378" s="227"/>
      <c r="D378" s="227"/>
      <c r="E378" s="227"/>
      <c r="F378" s="227"/>
      <c r="G378" s="227"/>
      <c r="H378" s="227"/>
      <c r="I378" s="227"/>
      <c r="J378" s="227"/>
      <c r="K378" s="227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228"/>
      <c r="AH378" s="228"/>
      <c r="AI378" s="228"/>
      <c r="AJ378" s="228"/>
      <c r="AK378" s="228"/>
      <c r="AL378" s="228"/>
      <c r="AM378" s="228"/>
      <c r="AN378" s="228"/>
      <c r="AO378" s="228"/>
      <c r="AP378" s="228"/>
      <c r="AQ378" s="228"/>
      <c r="AR378" s="228"/>
      <c r="AS378" s="228"/>
      <c r="AT378" s="228"/>
      <c r="AU378" s="228"/>
      <c r="AV378" s="228"/>
      <c r="AW378" s="228"/>
      <c r="AX378" s="228"/>
      <c r="AY378" s="228"/>
      <c r="AZ378" s="228"/>
      <c r="BA378" s="228"/>
      <c r="BB378" s="228"/>
      <c r="BC378" s="228"/>
      <c r="BD378" s="228"/>
      <c r="BE378" s="228"/>
      <c r="BF378" s="228"/>
      <c r="BG378" s="228"/>
    </row>
    <row r="379" spans="2:59" x14ac:dyDescent="0.25">
      <c r="B379" s="226"/>
      <c r="C379" s="227"/>
      <c r="D379" s="227"/>
      <c r="E379" s="227"/>
      <c r="F379" s="227"/>
      <c r="G379" s="227"/>
      <c r="H379" s="227"/>
      <c r="I379" s="227"/>
      <c r="J379" s="227"/>
      <c r="K379" s="227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  <c r="AA379" s="228"/>
      <c r="AB379" s="228"/>
      <c r="AC379" s="228"/>
      <c r="AD379" s="228"/>
      <c r="AE379" s="228"/>
      <c r="AF379" s="228"/>
      <c r="AG379" s="228"/>
      <c r="AH379" s="228"/>
      <c r="AI379" s="228"/>
      <c r="AJ379" s="228"/>
      <c r="AK379" s="228"/>
      <c r="AL379" s="228"/>
      <c r="AM379" s="228"/>
      <c r="AN379" s="228"/>
      <c r="AO379" s="228"/>
      <c r="AP379" s="228"/>
      <c r="AQ379" s="228"/>
      <c r="AR379" s="228"/>
      <c r="AS379" s="228"/>
      <c r="AT379" s="228"/>
      <c r="AU379" s="228"/>
      <c r="AV379" s="228"/>
      <c r="AW379" s="228"/>
      <c r="AX379" s="228"/>
      <c r="AY379" s="228"/>
      <c r="AZ379" s="228"/>
      <c r="BA379" s="228"/>
      <c r="BB379" s="228"/>
      <c r="BC379" s="228"/>
      <c r="BD379" s="228"/>
      <c r="BE379" s="228"/>
      <c r="BF379" s="228"/>
      <c r="BG379" s="228"/>
    </row>
    <row r="380" spans="2:59" x14ac:dyDescent="0.25">
      <c r="B380" s="226"/>
      <c r="C380" s="227"/>
      <c r="D380" s="227"/>
      <c r="E380" s="227"/>
      <c r="F380" s="227"/>
      <c r="G380" s="227"/>
      <c r="H380" s="227"/>
      <c r="I380" s="227"/>
      <c r="J380" s="227"/>
      <c r="K380" s="227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  <c r="AA380" s="228"/>
      <c r="AB380" s="228"/>
      <c r="AC380" s="228"/>
      <c r="AD380" s="228"/>
      <c r="AE380" s="228"/>
      <c r="AF380" s="228"/>
      <c r="AG380" s="228"/>
      <c r="AH380" s="228"/>
      <c r="AI380" s="228"/>
      <c r="AJ380" s="228"/>
      <c r="AK380" s="228"/>
      <c r="AL380" s="228"/>
      <c r="AM380" s="228"/>
      <c r="AN380" s="228"/>
      <c r="AO380" s="228"/>
      <c r="AP380" s="228"/>
      <c r="AQ380" s="228"/>
      <c r="AR380" s="228"/>
      <c r="AS380" s="228"/>
      <c r="AT380" s="228"/>
      <c r="AU380" s="228"/>
      <c r="AV380" s="228"/>
      <c r="AW380" s="228"/>
      <c r="AX380" s="228"/>
      <c r="AY380" s="228"/>
      <c r="AZ380" s="228"/>
      <c r="BA380" s="228"/>
      <c r="BB380" s="228"/>
      <c r="BC380" s="228"/>
      <c r="BD380" s="228"/>
      <c r="BE380" s="228"/>
      <c r="BF380" s="228"/>
      <c r="BG380" s="228"/>
    </row>
    <row r="381" spans="2:59" x14ac:dyDescent="0.25">
      <c r="B381" s="226"/>
      <c r="C381" s="227"/>
      <c r="D381" s="227"/>
      <c r="E381" s="227"/>
      <c r="F381" s="227"/>
      <c r="G381" s="227"/>
      <c r="H381" s="227"/>
      <c r="I381" s="227"/>
      <c r="J381" s="227"/>
      <c r="K381" s="227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  <c r="AA381" s="228"/>
      <c r="AB381" s="228"/>
      <c r="AC381" s="228"/>
      <c r="AD381" s="228"/>
      <c r="AE381" s="228"/>
      <c r="AF381" s="228"/>
      <c r="AG381" s="228"/>
      <c r="AH381" s="228"/>
      <c r="AI381" s="228"/>
      <c r="AJ381" s="228"/>
      <c r="AK381" s="228"/>
      <c r="AL381" s="228"/>
      <c r="AM381" s="228"/>
      <c r="AN381" s="228"/>
      <c r="AO381" s="228"/>
      <c r="AP381" s="228"/>
      <c r="AQ381" s="228"/>
      <c r="AR381" s="228"/>
      <c r="AS381" s="228"/>
      <c r="AT381" s="228"/>
      <c r="AU381" s="228"/>
      <c r="AV381" s="228"/>
      <c r="AW381" s="228"/>
      <c r="AX381" s="228"/>
      <c r="AY381" s="228"/>
      <c r="AZ381" s="228"/>
      <c r="BA381" s="228"/>
      <c r="BB381" s="228"/>
      <c r="BC381" s="228"/>
      <c r="BD381" s="228"/>
      <c r="BE381" s="228"/>
      <c r="BF381" s="228"/>
      <c r="BG381" s="228"/>
    </row>
    <row r="382" spans="2:59" x14ac:dyDescent="0.25">
      <c r="B382" s="226"/>
      <c r="C382" s="227"/>
      <c r="D382" s="227"/>
      <c r="E382" s="227"/>
      <c r="F382" s="227"/>
      <c r="G382" s="227"/>
      <c r="H382" s="227"/>
      <c r="I382" s="227"/>
      <c r="J382" s="227"/>
      <c r="K382" s="227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  <c r="AA382" s="228"/>
      <c r="AB382" s="228"/>
      <c r="AC382" s="228"/>
      <c r="AD382" s="228"/>
      <c r="AE382" s="228"/>
      <c r="AF382" s="228"/>
      <c r="AG382" s="228"/>
      <c r="AH382" s="228"/>
      <c r="AI382" s="228"/>
      <c r="AJ382" s="228"/>
      <c r="AK382" s="228"/>
      <c r="AL382" s="228"/>
      <c r="AM382" s="228"/>
      <c r="AN382" s="228"/>
      <c r="AO382" s="228"/>
      <c r="AP382" s="228"/>
      <c r="AQ382" s="228"/>
      <c r="AR382" s="228"/>
      <c r="AS382" s="228"/>
      <c r="AT382" s="228"/>
      <c r="AU382" s="228"/>
      <c r="AV382" s="228"/>
      <c r="AW382" s="228"/>
      <c r="AX382" s="228"/>
      <c r="AY382" s="228"/>
      <c r="AZ382" s="228"/>
      <c r="BA382" s="228"/>
      <c r="BB382" s="228"/>
      <c r="BC382" s="228"/>
      <c r="BD382" s="228"/>
      <c r="BE382" s="228"/>
      <c r="BF382" s="228"/>
      <c r="BG382" s="228"/>
    </row>
    <row r="383" spans="2:59" x14ac:dyDescent="0.25">
      <c r="B383" s="226"/>
      <c r="C383" s="227"/>
      <c r="D383" s="227"/>
      <c r="E383" s="227"/>
      <c r="F383" s="227"/>
      <c r="G383" s="227"/>
      <c r="H383" s="227"/>
      <c r="I383" s="227"/>
      <c r="J383" s="227"/>
      <c r="K383" s="227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  <c r="AA383" s="228"/>
      <c r="AB383" s="228"/>
      <c r="AC383" s="228"/>
      <c r="AD383" s="228"/>
      <c r="AE383" s="228"/>
      <c r="AF383" s="228"/>
      <c r="AG383" s="228"/>
      <c r="AH383" s="228"/>
      <c r="AI383" s="228"/>
      <c r="AJ383" s="228"/>
      <c r="AK383" s="228"/>
      <c r="AL383" s="228"/>
      <c r="AM383" s="228"/>
      <c r="AN383" s="228"/>
      <c r="AO383" s="228"/>
      <c r="AP383" s="228"/>
      <c r="AQ383" s="228"/>
      <c r="AR383" s="228"/>
      <c r="AS383" s="228"/>
      <c r="AT383" s="228"/>
      <c r="AU383" s="228"/>
      <c r="AV383" s="228"/>
      <c r="AW383" s="228"/>
      <c r="AX383" s="228"/>
      <c r="AY383" s="228"/>
      <c r="AZ383" s="228"/>
      <c r="BA383" s="228"/>
      <c r="BB383" s="228"/>
      <c r="BC383" s="228"/>
      <c r="BD383" s="228"/>
      <c r="BE383" s="228"/>
      <c r="BF383" s="228"/>
      <c r="BG383" s="228"/>
    </row>
    <row r="384" spans="2:59" x14ac:dyDescent="0.25">
      <c r="B384" s="226"/>
      <c r="C384" s="227"/>
      <c r="D384" s="227"/>
      <c r="E384" s="227"/>
      <c r="F384" s="227"/>
      <c r="G384" s="227"/>
      <c r="H384" s="227"/>
      <c r="I384" s="227"/>
      <c r="J384" s="227"/>
      <c r="K384" s="227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  <c r="AA384" s="228"/>
      <c r="AB384" s="228"/>
      <c r="AC384" s="228"/>
      <c r="AD384" s="228"/>
      <c r="AE384" s="228"/>
      <c r="AF384" s="228"/>
      <c r="AG384" s="228"/>
      <c r="AH384" s="228"/>
      <c r="AI384" s="228"/>
      <c r="AJ384" s="228"/>
      <c r="AK384" s="228"/>
      <c r="AL384" s="228"/>
      <c r="AM384" s="228"/>
      <c r="AN384" s="228"/>
      <c r="AO384" s="228"/>
      <c r="AP384" s="228"/>
      <c r="AQ384" s="228"/>
      <c r="AR384" s="228"/>
      <c r="AS384" s="228"/>
      <c r="AT384" s="228"/>
      <c r="AU384" s="228"/>
      <c r="AV384" s="228"/>
      <c r="AW384" s="228"/>
      <c r="AX384" s="228"/>
      <c r="AY384" s="228"/>
      <c r="AZ384" s="228"/>
      <c r="BA384" s="228"/>
      <c r="BB384" s="228"/>
      <c r="BC384" s="228"/>
      <c r="BD384" s="228"/>
      <c r="BE384" s="228"/>
      <c r="BF384" s="228"/>
      <c r="BG384" s="228"/>
    </row>
    <row r="385" spans="2:59" x14ac:dyDescent="0.25">
      <c r="B385" s="226"/>
      <c r="C385" s="227"/>
      <c r="D385" s="227"/>
      <c r="E385" s="227"/>
      <c r="F385" s="227"/>
      <c r="G385" s="227"/>
      <c r="H385" s="227"/>
      <c r="I385" s="227"/>
      <c r="J385" s="227"/>
      <c r="K385" s="227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  <c r="AA385" s="228"/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228"/>
      <c r="AP385" s="228"/>
      <c r="AQ385" s="228"/>
      <c r="AR385" s="228"/>
      <c r="AS385" s="228"/>
      <c r="AT385" s="228"/>
      <c r="AU385" s="228"/>
      <c r="AV385" s="228"/>
      <c r="AW385" s="228"/>
      <c r="AX385" s="228"/>
      <c r="AY385" s="228"/>
      <c r="AZ385" s="228"/>
      <c r="BA385" s="228"/>
      <c r="BB385" s="228"/>
      <c r="BC385" s="228"/>
      <c r="BD385" s="228"/>
      <c r="BE385" s="228"/>
      <c r="BF385" s="228"/>
      <c r="BG385" s="228"/>
    </row>
    <row r="386" spans="2:59" x14ac:dyDescent="0.25">
      <c r="B386" s="226"/>
      <c r="C386" s="227"/>
      <c r="D386" s="227"/>
      <c r="E386" s="227"/>
      <c r="F386" s="227"/>
      <c r="G386" s="227"/>
      <c r="H386" s="227"/>
      <c r="I386" s="227"/>
      <c r="J386" s="227"/>
      <c r="K386" s="227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  <c r="AA386" s="228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228"/>
      <c r="AP386" s="228"/>
      <c r="AQ386" s="228"/>
      <c r="AR386" s="228"/>
      <c r="AS386" s="228"/>
      <c r="AT386" s="228"/>
      <c r="AU386" s="228"/>
      <c r="AV386" s="228"/>
      <c r="AW386" s="228"/>
      <c r="AX386" s="228"/>
      <c r="AY386" s="228"/>
      <c r="AZ386" s="228"/>
      <c r="BA386" s="228"/>
      <c r="BB386" s="228"/>
      <c r="BC386" s="228"/>
      <c r="BD386" s="228"/>
      <c r="BE386" s="228"/>
      <c r="BF386" s="228"/>
      <c r="BG386" s="228"/>
    </row>
    <row r="387" spans="2:59" x14ac:dyDescent="0.25">
      <c r="B387" s="226"/>
      <c r="C387" s="227"/>
      <c r="D387" s="227"/>
      <c r="E387" s="227"/>
      <c r="F387" s="227"/>
      <c r="G387" s="227"/>
      <c r="H387" s="227"/>
      <c r="I387" s="227"/>
      <c r="J387" s="227"/>
      <c r="K387" s="227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  <c r="AA387" s="228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228"/>
      <c r="AQ387" s="228"/>
      <c r="AR387" s="228"/>
      <c r="AS387" s="228"/>
      <c r="AT387" s="228"/>
      <c r="AU387" s="228"/>
      <c r="AV387" s="228"/>
      <c r="AW387" s="228"/>
      <c r="AX387" s="228"/>
      <c r="AY387" s="228"/>
      <c r="AZ387" s="228"/>
      <c r="BA387" s="228"/>
      <c r="BB387" s="228"/>
      <c r="BC387" s="228"/>
      <c r="BD387" s="228"/>
      <c r="BE387" s="228"/>
      <c r="BF387" s="228"/>
      <c r="BG387" s="228"/>
    </row>
    <row r="388" spans="2:59" x14ac:dyDescent="0.25">
      <c r="B388" s="226"/>
      <c r="C388" s="227"/>
      <c r="D388" s="227"/>
      <c r="E388" s="227"/>
      <c r="F388" s="227"/>
      <c r="G388" s="227"/>
      <c r="H388" s="227"/>
      <c r="I388" s="227"/>
      <c r="J388" s="227"/>
      <c r="K388" s="227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  <c r="AA388" s="228"/>
      <c r="AB388" s="228"/>
      <c r="AC388" s="228"/>
      <c r="AD388" s="228"/>
      <c r="AE388" s="228"/>
      <c r="AF388" s="228"/>
      <c r="AG388" s="228"/>
      <c r="AH388" s="228"/>
      <c r="AI388" s="228"/>
      <c r="AJ388" s="228"/>
      <c r="AK388" s="228"/>
      <c r="AL388" s="228"/>
      <c r="AM388" s="228"/>
      <c r="AN388" s="228"/>
      <c r="AO388" s="228"/>
      <c r="AP388" s="228"/>
      <c r="AQ388" s="228"/>
      <c r="AR388" s="228"/>
      <c r="AS388" s="228"/>
      <c r="AT388" s="228"/>
      <c r="AU388" s="228"/>
      <c r="AV388" s="228"/>
      <c r="AW388" s="228"/>
      <c r="AX388" s="228"/>
      <c r="AY388" s="228"/>
      <c r="AZ388" s="228"/>
      <c r="BA388" s="228"/>
      <c r="BB388" s="228"/>
      <c r="BC388" s="228"/>
      <c r="BD388" s="228"/>
      <c r="BE388" s="228"/>
      <c r="BF388" s="228"/>
      <c r="BG388" s="228"/>
    </row>
    <row r="389" spans="2:59" x14ac:dyDescent="0.25">
      <c r="B389" s="226"/>
      <c r="C389" s="227"/>
      <c r="D389" s="227"/>
      <c r="E389" s="227"/>
      <c r="F389" s="227"/>
      <c r="G389" s="227"/>
      <c r="H389" s="227"/>
      <c r="I389" s="227"/>
      <c r="J389" s="227"/>
      <c r="K389" s="227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  <c r="AA389" s="228"/>
      <c r="AB389" s="228"/>
      <c r="AC389" s="228"/>
      <c r="AD389" s="228"/>
      <c r="AE389" s="228"/>
      <c r="AF389" s="228"/>
      <c r="AG389" s="228"/>
      <c r="AH389" s="228"/>
      <c r="AI389" s="228"/>
      <c r="AJ389" s="228"/>
      <c r="AK389" s="228"/>
      <c r="AL389" s="228"/>
      <c r="AM389" s="228"/>
      <c r="AN389" s="228"/>
      <c r="AO389" s="228"/>
      <c r="AP389" s="228"/>
      <c r="AQ389" s="228"/>
      <c r="AR389" s="228"/>
      <c r="AS389" s="228"/>
      <c r="AT389" s="228"/>
      <c r="AU389" s="228"/>
      <c r="AV389" s="228"/>
      <c r="AW389" s="228"/>
      <c r="AX389" s="228"/>
      <c r="AY389" s="228"/>
      <c r="AZ389" s="228"/>
      <c r="BA389" s="228"/>
      <c r="BB389" s="228"/>
      <c r="BC389" s="228"/>
      <c r="BD389" s="228"/>
      <c r="BE389" s="228"/>
      <c r="BF389" s="228"/>
      <c r="BG389" s="228"/>
    </row>
    <row r="390" spans="2:59" x14ac:dyDescent="0.25">
      <c r="B390" s="226"/>
      <c r="C390" s="227"/>
      <c r="D390" s="227"/>
      <c r="E390" s="227"/>
      <c r="F390" s="227"/>
      <c r="G390" s="227"/>
      <c r="H390" s="227"/>
      <c r="I390" s="227"/>
      <c r="J390" s="227"/>
      <c r="K390" s="227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  <c r="AA390" s="228"/>
      <c r="AB390" s="228"/>
      <c r="AC390" s="228"/>
      <c r="AD390" s="228"/>
      <c r="AE390" s="228"/>
      <c r="AF390" s="228"/>
      <c r="AG390" s="228"/>
      <c r="AH390" s="228"/>
      <c r="AI390" s="228"/>
      <c r="AJ390" s="228"/>
      <c r="AK390" s="228"/>
      <c r="AL390" s="228"/>
      <c r="AM390" s="228"/>
      <c r="AN390" s="228"/>
      <c r="AO390" s="228"/>
      <c r="AP390" s="228"/>
      <c r="AQ390" s="228"/>
      <c r="AR390" s="228"/>
      <c r="AS390" s="228"/>
      <c r="AT390" s="228"/>
      <c r="AU390" s="228"/>
      <c r="AV390" s="228"/>
      <c r="AW390" s="228"/>
      <c r="AX390" s="228"/>
      <c r="AY390" s="228"/>
      <c r="AZ390" s="228"/>
      <c r="BA390" s="228"/>
      <c r="BB390" s="228"/>
      <c r="BC390" s="228"/>
      <c r="BD390" s="228"/>
      <c r="BE390" s="228"/>
      <c r="BF390" s="228"/>
      <c r="BG390" s="228"/>
    </row>
    <row r="391" spans="2:59" x14ac:dyDescent="0.25">
      <c r="B391" s="226"/>
      <c r="C391" s="227"/>
      <c r="D391" s="227"/>
      <c r="E391" s="227"/>
      <c r="F391" s="227"/>
      <c r="G391" s="227"/>
      <c r="H391" s="227"/>
      <c r="I391" s="227"/>
      <c r="J391" s="227"/>
      <c r="K391" s="227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  <c r="AA391" s="228"/>
      <c r="AB391" s="228"/>
      <c r="AC391" s="228"/>
      <c r="AD391" s="228"/>
      <c r="AE391" s="228"/>
      <c r="AF391" s="228"/>
      <c r="AG391" s="228"/>
      <c r="AH391" s="228"/>
      <c r="AI391" s="228"/>
      <c r="AJ391" s="228"/>
      <c r="AK391" s="228"/>
      <c r="AL391" s="228"/>
      <c r="AM391" s="228"/>
      <c r="AN391" s="228"/>
      <c r="AO391" s="228"/>
      <c r="AP391" s="228"/>
      <c r="AQ391" s="228"/>
      <c r="AR391" s="228"/>
      <c r="AS391" s="228"/>
      <c r="AT391" s="228"/>
      <c r="AU391" s="228"/>
      <c r="AV391" s="228"/>
      <c r="AW391" s="228"/>
      <c r="AX391" s="228"/>
      <c r="AY391" s="228"/>
      <c r="AZ391" s="228"/>
      <c r="BA391" s="228"/>
      <c r="BB391" s="228"/>
      <c r="BC391" s="228"/>
      <c r="BD391" s="228"/>
      <c r="BE391" s="228"/>
      <c r="BF391" s="228"/>
      <c r="BG391" s="228"/>
    </row>
    <row r="392" spans="2:59" x14ac:dyDescent="0.25">
      <c r="B392" s="226"/>
      <c r="C392" s="227"/>
      <c r="D392" s="227"/>
      <c r="E392" s="227"/>
      <c r="F392" s="227"/>
      <c r="G392" s="227"/>
      <c r="H392" s="227"/>
      <c r="I392" s="227"/>
      <c r="J392" s="227"/>
      <c r="K392" s="227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  <c r="AA392" s="228"/>
      <c r="AB392" s="228"/>
      <c r="AC392" s="228"/>
      <c r="AD392" s="228"/>
      <c r="AE392" s="228"/>
      <c r="AF392" s="228"/>
      <c r="AG392" s="228"/>
      <c r="AH392" s="228"/>
      <c r="AI392" s="228"/>
      <c r="AJ392" s="228"/>
      <c r="AK392" s="228"/>
      <c r="AL392" s="228"/>
      <c r="AM392" s="228"/>
      <c r="AN392" s="228"/>
      <c r="AO392" s="228"/>
      <c r="AP392" s="228"/>
      <c r="AQ392" s="228"/>
      <c r="AR392" s="228"/>
      <c r="AS392" s="228"/>
      <c r="AT392" s="228"/>
      <c r="AU392" s="228"/>
      <c r="AV392" s="228"/>
      <c r="AW392" s="228"/>
      <c r="AX392" s="228"/>
      <c r="AY392" s="228"/>
      <c r="AZ392" s="228"/>
      <c r="BA392" s="228"/>
      <c r="BB392" s="228"/>
      <c r="BC392" s="228"/>
      <c r="BD392" s="228"/>
      <c r="BE392" s="228"/>
      <c r="BF392" s="228"/>
      <c r="BG392" s="228"/>
    </row>
    <row r="393" spans="2:59" x14ac:dyDescent="0.25">
      <c r="B393" s="226"/>
      <c r="C393" s="227"/>
      <c r="D393" s="227"/>
      <c r="E393" s="227"/>
      <c r="F393" s="227"/>
      <c r="G393" s="227"/>
      <c r="H393" s="227"/>
      <c r="I393" s="227"/>
      <c r="J393" s="227"/>
      <c r="K393" s="227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  <c r="AA393" s="228"/>
      <c r="AB393" s="228"/>
      <c r="AC393" s="228"/>
      <c r="AD393" s="228"/>
      <c r="AE393" s="228"/>
      <c r="AF393" s="228"/>
      <c r="AG393" s="228"/>
      <c r="AH393" s="228"/>
      <c r="AI393" s="228"/>
      <c r="AJ393" s="228"/>
      <c r="AK393" s="228"/>
      <c r="AL393" s="228"/>
      <c r="AM393" s="228"/>
      <c r="AN393" s="228"/>
      <c r="AO393" s="228"/>
      <c r="AP393" s="228"/>
      <c r="AQ393" s="228"/>
      <c r="AR393" s="228"/>
      <c r="AS393" s="228"/>
      <c r="AT393" s="228"/>
      <c r="AU393" s="228"/>
      <c r="AV393" s="228"/>
      <c r="AW393" s="228"/>
      <c r="AX393" s="228"/>
      <c r="AY393" s="228"/>
      <c r="AZ393" s="228"/>
      <c r="BA393" s="228"/>
      <c r="BB393" s="228"/>
      <c r="BC393" s="228"/>
      <c r="BD393" s="228"/>
      <c r="BE393" s="228"/>
      <c r="BF393" s="228"/>
      <c r="BG393" s="228"/>
    </row>
    <row r="394" spans="2:59" x14ac:dyDescent="0.25">
      <c r="B394" s="226"/>
      <c r="C394" s="227"/>
      <c r="D394" s="227"/>
      <c r="E394" s="227"/>
      <c r="F394" s="227"/>
      <c r="G394" s="227"/>
      <c r="H394" s="227"/>
      <c r="I394" s="227"/>
      <c r="J394" s="227"/>
      <c r="K394" s="227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  <c r="AA394" s="228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228"/>
      <c r="AQ394" s="228"/>
      <c r="AR394" s="228"/>
      <c r="AS394" s="228"/>
      <c r="AT394" s="228"/>
      <c r="AU394" s="228"/>
      <c r="AV394" s="228"/>
      <c r="AW394" s="228"/>
      <c r="AX394" s="228"/>
      <c r="AY394" s="228"/>
      <c r="AZ394" s="228"/>
      <c r="BA394" s="228"/>
      <c r="BB394" s="228"/>
      <c r="BC394" s="228"/>
      <c r="BD394" s="228"/>
      <c r="BE394" s="228"/>
      <c r="BF394" s="228"/>
      <c r="BG394" s="228"/>
    </row>
    <row r="395" spans="2:59" x14ac:dyDescent="0.25">
      <c r="B395" s="226"/>
      <c r="C395" s="227"/>
      <c r="D395" s="227"/>
      <c r="E395" s="227"/>
      <c r="F395" s="227"/>
      <c r="G395" s="227"/>
      <c r="H395" s="227"/>
      <c r="I395" s="227"/>
      <c r="J395" s="227"/>
      <c r="K395" s="227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  <c r="AA395" s="228"/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228"/>
      <c r="AQ395" s="228"/>
      <c r="AR395" s="228"/>
      <c r="AS395" s="228"/>
      <c r="AT395" s="228"/>
      <c r="AU395" s="228"/>
      <c r="AV395" s="228"/>
      <c r="AW395" s="228"/>
      <c r="AX395" s="228"/>
      <c r="AY395" s="228"/>
      <c r="AZ395" s="228"/>
      <c r="BA395" s="228"/>
      <c r="BB395" s="228"/>
      <c r="BC395" s="228"/>
      <c r="BD395" s="228"/>
      <c r="BE395" s="228"/>
      <c r="BF395" s="228"/>
      <c r="BG395" s="228"/>
    </row>
    <row r="396" spans="2:59" x14ac:dyDescent="0.25">
      <c r="B396" s="226"/>
      <c r="C396" s="227"/>
      <c r="D396" s="227"/>
      <c r="E396" s="227"/>
      <c r="F396" s="227"/>
      <c r="G396" s="227"/>
      <c r="H396" s="227"/>
      <c r="I396" s="227"/>
      <c r="J396" s="227"/>
      <c r="K396" s="227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  <c r="AA396" s="228"/>
      <c r="AB396" s="228"/>
      <c r="AC396" s="228"/>
      <c r="AD396" s="228"/>
      <c r="AE396" s="228"/>
      <c r="AF396" s="228"/>
      <c r="AG396" s="228"/>
      <c r="AH396" s="228"/>
      <c r="AI396" s="228"/>
      <c r="AJ396" s="228"/>
      <c r="AK396" s="228"/>
      <c r="AL396" s="228"/>
      <c r="AM396" s="228"/>
      <c r="AN396" s="228"/>
      <c r="AO396" s="228"/>
      <c r="AP396" s="228"/>
      <c r="AQ396" s="228"/>
      <c r="AR396" s="228"/>
      <c r="AS396" s="228"/>
      <c r="AT396" s="228"/>
      <c r="AU396" s="228"/>
      <c r="AV396" s="228"/>
      <c r="AW396" s="228"/>
      <c r="AX396" s="228"/>
      <c r="AY396" s="228"/>
      <c r="AZ396" s="228"/>
      <c r="BA396" s="228"/>
      <c r="BB396" s="228"/>
      <c r="BC396" s="228"/>
      <c r="BD396" s="228"/>
      <c r="BE396" s="228"/>
      <c r="BF396" s="228"/>
      <c r="BG396" s="228"/>
    </row>
    <row r="397" spans="2:59" x14ac:dyDescent="0.25">
      <c r="B397" s="226"/>
      <c r="C397" s="227"/>
      <c r="D397" s="227"/>
      <c r="E397" s="227"/>
      <c r="F397" s="227"/>
      <c r="G397" s="227"/>
      <c r="H397" s="227"/>
      <c r="I397" s="227"/>
      <c r="J397" s="227"/>
      <c r="K397" s="227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  <c r="AA397" s="228"/>
      <c r="AB397" s="228"/>
      <c r="AC397" s="228"/>
      <c r="AD397" s="228"/>
      <c r="AE397" s="228"/>
      <c r="AF397" s="228"/>
      <c r="AG397" s="228"/>
      <c r="AH397" s="228"/>
      <c r="AI397" s="228"/>
      <c r="AJ397" s="228"/>
      <c r="AK397" s="228"/>
      <c r="AL397" s="228"/>
      <c r="AM397" s="228"/>
      <c r="AN397" s="228"/>
      <c r="AO397" s="228"/>
      <c r="AP397" s="228"/>
      <c r="AQ397" s="228"/>
      <c r="AR397" s="228"/>
      <c r="AS397" s="228"/>
      <c r="AT397" s="228"/>
      <c r="AU397" s="228"/>
      <c r="AV397" s="228"/>
      <c r="AW397" s="228"/>
      <c r="AX397" s="228"/>
      <c r="AY397" s="228"/>
      <c r="AZ397" s="228"/>
      <c r="BA397" s="228"/>
      <c r="BB397" s="228"/>
      <c r="BC397" s="228"/>
      <c r="BD397" s="228"/>
      <c r="BE397" s="228"/>
      <c r="BF397" s="228"/>
      <c r="BG397" s="228"/>
    </row>
    <row r="398" spans="2:59" x14ac:dyDescent="0.25">
      <c r="B398" s="226"/>
      <c r="C398" s="227"/>
      <c r="D398" s="227"/>
      <c r="E398" s="227"/>
      <c r="F398" s="227"/>
      <c r="G398" s="227"/>
      <c r="H398" s="227"/>
      <c r="I398" s="227"/>
      <c r="J398" s="227"/>
      <c r="K398" s="227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  <c r="AA398" s="228"/>
      <c r="AB398" s="228"/>
      <c r="AC398" s="228"/>
      <c r="AD398" s="228"/>
      <c r="AE398" s="228"/>
      <c r="AF398" s="228"/>
      <c r="AG398" s="228"/>
      <c r="AH398" s="228"/>
      <c r="AI398" s="228"/>
      <c r="AJ398" s="228"/>
      <c r="AK398" s="228"/>
      <c r="AL398" s="228"/>
      <c r="AM398" s="228"/>
      <c r="AN398" s="228"/>
      <c r="AO398" s="228"/>
      <c r="AP398" s="228"/>
      <c r="AQ398" s="228"/>
      <c r="AR398" s="228"/>
      <c r="AS398" s="228"/>
      <c r="AT398" s="228"/>
      <c r="AU398" s="228"/>
      <c r="AV398" s="228"/>
      <c r="AW398" s="228"/>
      <c r="AX398" s="228"/>
      <c r="AY398" s="228"/>
      <c r="AZ398" s="228"/>
      <c r="BA398" s="228"/>
      <c r="BB398" s="228"/>
      <c r="BC398" s="228"/>
      <c r="BD398" s="228"/>
      <c r="BE398" s="228"/>
      <c r="BF398" s="228"/>
      <c r="BG398" s="228"/>
    </row>
    <row r="399" spans="2:59" x14ac:dyDescent="0.25">
      <c r="B399" s="226"/>
      <c r="C399" s="227"/>
      <c r="D399" s="227"/>
      <c r="E399" s="227"/>
      <c r="F399" s="227"/>
      <c r="G399" s="227"/>
      <c r="H399" s="227"/>
      <c r="I399" s="227"/>
      <c r="J399" s="227"/>
      <c r="K399" s="227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  <c r="AA399" s="228"/>
      <c r="AB399" s="228"/>
      <c r="AC399" s="228"/>
      <c r="AD399" s="228"/>
      <c r="AE399" s="228"/>
      <c r="AF399" s="228"/>
      <c r="AG399" s="228"/>
      <c r="AH399" s="228"/>
      <c r="AI399" s="228"/>
      <c r="AJ399" s="228"/>
      <c r="AK399" s="228"/>
      <c r="AL399" s="228"/>
      <c r="AM399" s="228"/>
      <c r="AN399" s="228"/>
      <c r="AO399" s="228"/>
      <c r="AP399" s="228"/>
      <c r="AQ399" s="228"/>
      <c r="AR399" s="228"/>
      <c r="AS399" s="228"/>
      <c r="AT399" s="228"/>
      <c r="AU399" s="228"/>
      <c r="AV399" s="228"/>
      <c r="AW399" s="228"/>
      <c r="AX399" s="228"/>
      <c r="AY399" s="228"/>
      <c r="AZ399" s="228"/>
      <c r="BA399" s="228"/>
      <c r="BB399" s="228"/>
      <c r="BC399" s="228"/>
      <c r="BD399" s="228"/>
      <c r="BE399" s="228"/>
      <c r="BF399" s="228"/>
      <c r="BG399" s="228"/>
    </row>
    <row r="400" spans="2:59" x14ac:dyDescent="0.25">
      <c r="B400" s="226"/>
      <c r="C400" s="227"/>
      <c r="D400" s="227"/>
      <c r="E400" s="227"/>
      <c r="F400" s="227"/>
      <c r="G400" s="227"/>
      <c r="H400" s="227"/>
      <c r="I400" s="227"/>
      <c r="J400" s="227"/>
      <c r="K400" s="227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  <c r="AA400" s="228"/>
      <c r="AB400" s="228"/>
      <c r="AC400" s="228"/>
      <c r="AD400" s="228"/>
      <c r="AE400" s="228"/>
      <c r="AF400" s="228"/>
      <c r="AG400" s="228"/>
      <c r="AH400" s="228"/>
      <c r="AI400" s="228"/>
      <c r="AJ400" s="228"/>
      <c r="AK400" s="228"/>
      <c r="AL400" s="228"/>
      <c r="AM400" s="228"/>
      <c r="AN400" s="228"/>
      <c r="AO400" s="228"/>
      <c r="AP400" s="228"/>
      <c r="AQ400" s="228"/>
      <c r="AR400" s="228"/>
      <c r="AS400" s="228"/>
      <c r="AT400" s="228"/>
      <c r="AU400" s="228"/>
      <c r="AV400" s="228"/>
      <c r="AW400" s="228"/>
      <c r="AX400" s="228"/>
      <c r="AY400" s="228"/>
      <c r="AZ400" s="228"/>
      <c r="BA400" s="228"/>
      <c r="BB400" s="228"/>
      <c r="BC400" s="228"/>
      <c r="BD400" s="228"/>
      <c r="BE400" s="228"/>
      <c r="BF400" s="228"/>
      <c r="BG400" s="228"/>
    </row>
    <row r="401" spans="2:59" x14ac:dyDescent="0.25">
      <c r="B401" s="226"/>
      <c r="C401" s="227"/>
      <c r="D401" s="227"/>
      <c r="E401" s="227"/>
      <c r="F401" s="227"/>
      <c r="G401" s="227"/>
      <c r="H401" s="227"/>
      <c r="I401" s="227"/>
      <c r="J401" s="227"/>
      <c r="K401" s="227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  <c r="AA401" s="228"/>
      <c r="AB401" s="228"/>
      <c r="AC401" s="228"/>
      <c r="AD401" s="228"/>
      <c r="AE401" s="228"/>
      <c r="AF401" s="228"/>
      <c r="AG401" s="228"/>
      <c r="AH401" s="228"/>
      <c r="AI401" s="228"/>
      <c r="AJ401" s="228"/>
      <c r="AK401" s="228"/>
      <c r="AL401" s="228"/>
      <c r="AM401" s="228"/>
      <c r="AN401" s="228"/>
      <c r="AO401" s="228"/>
      <c r="AP401" s="228"/>
      <c r="AQ401" s="228"/>
      <c r="AR401" s="228"/>
      <c r="AS401" s="228"/>
      <c r="AT401" s="228"/>
      <c r="AU401" s="228"/>
      <c r="AV401" s="228"/>
      <c r="AW401" s="228"/>
      <c r="AX401" s="228"/>
      <c r="AY401" s="228"/>
      <c r="AZ401" s="228"/>
      <c r="BA401" s="228"/>
      <c r="BB401" s="228"/>
      <c r="BC401" s="228"/>
      <c r="BD401" s="228"/>
      <c r="BE401" s="228"/>
      <c r="BF401" s="228"/>
      <c r="BG401" s="228"/>
    </row>
    <row r="402" spans="2:59" x14ac:dyDescent="0.25">
      <c r="B402" s="226"/>
      <c r="C402" s="227"/>
      <c r="D402" s="227"/>
      <c r="E402" s="227"/>
      <c r="F402" s="227"/>
      <c r="G402" s="227"/>
      <c r="H402" s="227"/>
      <c r="I402" s="227"/>
      <c r="J402" s="227"/>
      <c r="K402" s="227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  <c r="AA402" s="228"/>
      <c r="AB402" s="228"/>
      <c r="AC402" s="228"/>
      <c r="AD402" s="228"/>
      <c r="AE402" s="228"/>
      <c r="AF402" s="228"/>
      <c r="AG402" s="228"/>
      <c r="AH402" s="228"/>
      <c r="AI402" s="228"/>
      <c r="AJ402" s="228"/>
      <c r="AK402" s="228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8"/>
      <c r="BB402" s="228"/>
      <c r="BC402" s="228"/>
      <c r="BD402" s="228"/>
      <c r="BE402" s="228"/>
      <c r="BF402" s="228"/>
      <c r="BG402" s="228"/>
    </row>
    <row r="403" spans="2:59" x14ac:dyDescent="0.25">
      <c r="B403" s="226"/>
      <c r="C403" s="227"/>
      <c r="D403" s="227"/>
      <c r="E403" s="227"/>
      <c r="F403" s="227"/>
      <c r="G403" s="227"/>
      <c r="H403" s="227"/>
      <c r="I403" s="227"/>
      <c r="J403" s="227"/>
      <c r="K403" s="227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  <c r="AA403" s="228"/>
      <c r="AB403" s="228"/>
      <c r="AC403" s="228"/>
      <c r="AD403" s="228"/>
      <c r="AE403" s="228"/>
      <c r="AF403" s="228"/>
      <c r="AG403" s="228"/>
      <c r="AH403" s="228"/>
      <c r="AI403" s="228"/>
      <c r="AJ403" s="228"/>
      <c r="AK403" s="228"/>
      <c r="AL403" s="228"/>
      <c r="AM403" s="228"/>
      <c r="AN403" s="228"/>
      <c r="AO403" s="228"/>
      <c r="AP403" s="228"/>
      <c r="AQ403" s="228"/>
      <c r="AR403" s="228"/>
      <c r="AS403" s="228"/>
      <c r="AT403" s="228"/>
      <c r="AU403" s="228"/>
      <c r="AV403" s="228"/>
      <c r="AW403" s="228"/>
      <c r="AX403" s="228"/>
      <c r="AY403" s="228"/>
      <c r="AZ403" s="228"/>
      <c r="BA403" s="228"/>
      <c r="BB403" s="228"/>
      <c r="BC403" s="228"/>
      <c r="BD403" s="228"/>
      <c r="BE403" s="228"/>
      <c r="BF403" s="228"/>
      <c r="BG403" s="228"/>
    </row>
    <row r="404" spans="2:59" x14ac:dyDescent="0.25">
      <c r="B404" s="226"/>
      <c r="C404" s="227"/>
      <c r="D404" s="227"/>
      <c r="E404" s="227"/>
      <c r="F404" s="227"/>
      <c r="G404" s="227"/>
      <c r="H404" s="227"/>
      <c r="I404" s="227"/>
      <c r="J404" s="227"/>
      <c r="K404" s="227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  <c r="AA404" s="228"/>
      <c r="AB404" s="228"/>
      <c r="AC404" s="228"/>
      <c r="AD404" s="228"/>
      <c r="AE404" s="228"/>
      <c r="AF404" s="228"/>
      <c r="AG404" s="228"/>
      <c r="AH404" s="228"/>
      <c r="AI404" s="228"/>
      <c r="AJ404" s="228"/>
      <c r="AK404" s="228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  <c r="AZ404" s="228"/>
      <c r="BA404" s="228"/>
      <c r="BB404" s="228"/>
      <c r="BC404" s="228"/>
      <c r="BD404" s="228"/>
      <c r="BE404" s="228"/>
      <c r="BF404" s="228"/>
      <c r="BG404" s="228"/>
    </row>
    <row r="405" spans="2:59" x14ac:dyDescent="0.25">
      <c r="B405" s="226"/>
      <c r="C405" s="227"/>
      <c r="D405" s="227"/>
      <c r="E405" s="227"/>
      <c r="F405" s="227"/>
      <c r="G405" s="227"/>
      <c r="H405" s="227"/>
      <c r="I405" s="227"/>
      <c r="J405" s="227"/>
      <c r="K405" s="227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  <c r="AA405" s="228"/>
      <c r="AB405" s="228"/>
      <c r="AC405" s="228"/>
      <c r="AD405" s="228"/>
      <c r="AE405" s="228"/>
      <c r="AF405" s="228"/>
      <c r="AG405" s="228"/>
      <c r="AH405" s="228"/>
      <c r="AI405" s="228"/>
      <c r="AJ405" s="228"/>
      <c r="AK405" s="228"/>
      <c r="AL405" s="228"/>
      <c r="AM405" s="228"/>
      <c r="AN405" s="228"/>
      <c r="AO405" s="228"/>
      <c r="AP405" s="228"/>
      <c r="AQ405" s="228"/>
      <c r="AR405" s="228"/>
      <c r="AS405" s="228"/>
      <c r="AT405" s="228"/>
      <c r="AU405" s="228"/>
      <c r="AV405" s="228"/>
      <c r="AW405" s="228"/>
      <c r="AX405" s="228"/>
      <c r="AY405" s="228"/>
      <c r="AZ405" s="228"/>
      <c r="BA405" s="228"/>
      <c r="BB405" s="228"/>
      <c r="BC405" s="228"/>
      <c r="BD405" s="228"/>
      <c r="BE405" s="228"/>
      <c r="BF405" s="228"/>
      <c r="BG405" s="228"/>
    </row>
    <row r="406" spans="2:59" x14ac:dyDescent="0.25">
      <c r="B406" s="226"/>
      <c r="C406" s="227"/>
      <c r="D406" s="227"/>
      <c r="E406" s="227"/>
      <c r="F406" s="227"/>
      <c r="G406" s="227"/>
      <c r="H406" s="227"/>
      <c r="I406" s="227"/>
      <c r="J406" s="227"/>
      <c r="K406" s="227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  <c r="AA406" s="228"/>
      <c r="AB406" s="228"/>
      <c r="AC406" s="228"/>
      <c r="AD406" s="228"/>
      <c r="AE406" s="228"/>
      <c r="AF406" s="228"/>
      <c r="AG406" s="228"/>
      <c r="AH406" s="228"/>
      <c r="AI406" s="228"/>
      <c r="AJ406" s="228"/>
      <c r="AK406" s="228"/>
      <c r="AL406" s="228"/>
      <c r="AM406" s="228"/>
      <c r="AN406" s="228"/>
      <c r="AO406" s="228"/>
      <c r="AP406" s="228"/>
      <c r="AQ406" s="228"/>
      <c r="AR406" s="228"/>
      <c r="AS406" s="228"/>
      <c r="AT406" s="228"/>
      <c r="AU406" s="228"/>
      <c r="AV406" s="228"/>
      <c r="AW406" s="228"/>
      <c r="AX406" s="228"/>
      <c r="AY406" s="228"/>
      <c r="AZ406" s="228"/>
      <c r="BA406" s="228"/>
      <c r="BB406" s="228"/>
      <c r="BC406" s="228"/>
      <c r="BD406" s="228"/>
      <c r="BE406" s="228"/>
      <c r="BF406" s="228"/>
      <c r="BG406" s="228"/>
    </row>
    <row r="407" spans="2:59" x14ac:dyDescent="0.25">
      <c r="B407" s="226"/>
      <c r="C407" s="227"/>
      <c r="D407" s="227"/>
      <c r="E407" s="227"/>
      <c r="F407" s="227"/>
      <c r="G407" s="227"/>
      <c r="H407" s="227"/>
      <c r="I407" s="227"/>
      <c r="J407" s="227"/>
      <c r="K407" s="227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  <c r="AA407" s="228"/>
      <c r="AB407" s="228"/>
      <c r="AC407" s="228"/>
      <c r="AD407" s="228"/>
      <c r="AE407" s="228"/>
      <c r="AF407" s="228"/>
      <c r="AG407" s="228"/>
      <c r="AH407" s="228"/>
      <c r="AI407" s="228"/>
      <c r="AJ407" s="228"/>
      <c r="AK407" s="228"/>
      <c r="AL407" s="228"/>
      <c r="AM407" s="228"/>
      <c r="AN407" s="228"/>
      <c r="AO407" s="228"/>
      <c r="AP407" s="228"/>
      <c r="AQ407" s="228"/>
      <c r="AR407" s="228"/>
      <c r="AS407" s="228"/>
      <c r="AT407" s="228"/>
      <c r="AU407" s="228"/>
      <c r="AV407" s="228"/>
      <c r="AW407" s="228"/>
      <c r="AX407" s="228"/>
      <c r="AY407" s="228"/>
      <c r="AZ407" s="228"/>
      <c r="BA407" s="228"/>
      <c r="BB407" s="228"/>
      <c r="BC407" s="228"/>
      <c r="BD407" s="228"/>
      <c r="BE407" s="228"/>
      <c r="BF407" s="228"/>
      <c r="BG407" s="228"/>
    </row>
    <row r="408" spans="2:59" x14ac:dyDescent="0.25">
      <c r="B408" s="226"/>
      <c r="C408" s="227"/>
      <c r="D408" s="227"/>
      <c r="E408" s="227"/>
      <c r="F408" s="227"/>
      <c r="G408" s="227"/>
      <c r="H408" s="227"/>
      <c r="I408" s="227"/>
      <c r="J408" s="227"/>
      <c r="K408" s="227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  <c r="AA408" s="228"/>
      <c r="AB408" s="228"/>
      <c r="AC408" s="228"/>
      <c r="AD408" s="228"/>
      <c r="AE408" s="228"/>
      <c r="AF408" s="228"/>
      <c r="AG408" s="228"/>
      <c r="AH408" s="228"/>
      <c r="AI408" s="228"/>
      <c r="AJ408" s="228"/>
      <c r="AK408" s="228"/>
      <c r="AL408" s="228"/>
      <c r="AM408" s="228"/>
      <c r="AN408" s="228"/>
      <c r="AO408" s="228"/>
      <c r="AP408" s="228"/>
      <c r="AQ408" s="228"/>
      <c r="AR408" s="228"/>
      <c r="AS408" s="228"/>
      <c r="AT408" s="228"/>
      <c r="AU408" s="228"/>
      <c r="AV408" s="228"/>
      <c r="AW408" s="228"/>
      <c r="AX408" s="228"/>
      <c r="AY408" s="228"/>
      <c r="AZ408" s="228"/>
      <c r="BA408" s="228"/>
      <c r="BB408" s="228"/>
      <c r="BC408" s="228"/>
      <c r="BD408" s="228"/>
      <c r="BE408" s="228"/>
      <c r="BF408" s="228"/>
      <c r="BG408" s="228"/>
    </row>
    <row r="409" spans="2:59" x14ac:dyDescent="0.25">
      <c r="B409" s="226"/>
      <c r="C409" s="227"/>
      <c r="D409" s="227"/>
      <c r="E409" s="227"/>
      <c r="F409" s="227"/>
      <c r="G409" s="227"/>
      <c r="H409" s="227"/>
      <c r="I409" s="227"/>
      <c r="J409" s="227"/>
      <c r="K409" s="227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  <c r="AA409" s="228"/>
      <c r="AB409" s="228"/>
      <c r="AC409" s="228"/>
      <c r="AD409" s="228"/>
      <c r="AE409" s="228"/>
      <c r="AF409" s="228"/>
      <c r="AG409" s="228"/>
      <c r="AH409" s="228"/>
      <c r="AI409" s="228"/>
      <c r="AJ409" s="228"/>
      <c r="AK409" s="228"/>
      <c r="AL409" s="228"/>
      <c r="AM409" s="228"/>
      <c r="AN409" s="228"/>
      <c r="AO409" s="228"/>
      <c r="AP409" s="228"/>
      <c r="AQ409" s="228"/>
      <c r="AR409" s="228"/>
      <c r="AS409" s="228"/>
      <c r="AT409" s="228"/>
      <c r="AU409" s="228"/>
      <c r="AV409" s="228"/>
      <c r="AW409" s="228"/>
      <c r="AX409" s="228"/>
      <c r="AY409" s="228"/>
      <c r="AZ409" s="228"/>
      <c r="BA409" s="228"/>
      <c r="BB409" s="228"/>
      <c r="BC409" s="228"/>
      <c r="BD409" s="228"/>
      <c r="BE409" s="228"/>
      <c r="BF409" s="228"/>
      <c r="BG409" s="228"/>
    </row>
    <row r="410" spans="2:59" x14ac:dyDescent="0.25">
      <c r="B410" s="226"/>
      <c r="C410" s="227"/>
      <c r="D410" s="227"/>
      <c r="E410" s="227"/>
      <c r="F410" s="227"/>
      <c r="G410" s="227"/>
      <c r="H410" s="227"/>
      <c r="I410" s="227"/>
      <c r="J410" s="227"/>
      <c r="K410" s="227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  <c r="AA410" s="228"/>
      <c r="AB410" s="228"/>
      <c r="AC410" s="228"/>
      <c r="AD410" s="228"/>
      <c r="AE410" s="228"/>
      <c r="AF410" s="228"/>
      <c r="AG410" s="228"/>
      <c r="AH410" s="228"/>
      <c r="AI410" s="228"/>
      <c r="AJ410" s="228"/>
      <c r="AK410" s="228"/>
      <c r="AL410" s="228"/>
      <c r="AM410" s="228"/>
      <c r="AN410" s="228"/>
      <c r="AO410" s="228"/>
      <c r="AP410" s="228"/>
      <c r="AQ410" s="228"/>
      <c r="AR410" s="228"/>
      <c r="AS410" s="228"/>
      <c r="AT410" s="228"/>
      <c r="AU410" s="228"/>
      <c r="AV410" s="228"/>
      <c r="AW410" s="228"/>
      <c r="AX410" s="228"/>
      <c r="AY410" s="228"/>
      <c r="AZ410" s="228"/>
      <c r="BA410" s="228"/>
      <c r="BB410" s="228"/>
      <c r="BC410" s="228"/>
      <c r="BD410" s="228"/>
      <c r="BE410" s="228"/>
      <c r="BF410" s="228"/>
      <c r="BG410" s="228"/>
    </row>
    <row r="411" spans="2:59" x14ac:dyDescent="0.25">
      <c r="B411" s="226"/>
      <c r="C411" s="227"/>
      <c r="D411" s="227"/>
      <c r="E411" s="227"/>
      <c r="F411" s="227"/>
      <c r="G411" s="227"/>
      <c r="H411" s="227"/>
      <c r="I411" s="227"/>
      <c r="J411" s="227"/>
      <c r="K411" s="227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  <c r="AA411" s="228"/>
      <c r="AB411" s="228"/>
      <c r="AC411" s="228"/>
      <c r="AD411" s="228"/>
      <c r="AE411" s="228"/>
      <c r="AF411" s="228"/>
      <c r="AG411" s="228"/>
      <c r="AH411" s="228"/>
      <c r="AI411" s="228"/>
      <c r="AJ411" s="228"/>
      <c r="AK411" s="228"/>
      <c r="AL411" s="228"/>
      <c r="AM411" s="228"/>
      <c r="AN411" s="228"/>
      <c r="AO411" s="228"/>
      <c r="AP411" s="228"/>
      <c r="AQ411" s="228"/>
      <c r="AR411" s="228"/>
      <c r="AS411" s="228"/>
      <c r="AT411" s="228"/>
      <c r="AU411" s="228"/>
      <c r="AV411" s="228"/>
      <c r="AW411" s="228"/>
      <c r="AX411" s="228"/>
      <c r="AY411" s="228"/>
      <c r="AZ411" s="228"/>
      <c r="BA411" s="228"/>
      <c r="BB411" s="228"/>
      <c r="BC411" s="228"/>
      <c r="BD411" s="228"/>
      <c r="BE411" s="228"/>
      <c r="BF411" s="228"/>
      <c r="BG411" s="228"/>
    </row>
    <row r="412" spans="2:59" x14ac:dyDescent="0.25">
      <c r="B412" s="226"/>
      <c r="C412" s="227"/>
      <c r="D412" s="227"/>
      <c r="E412" s="227"/>
      <c r="F412" s="227"/>
      <c r="G412" s="227"/>
      <c r="H412" s="227"/>
      <c r="I412" s="227"/>
      <c r="J412" s="227"/>
      <c r="K412" s="227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  <c r="AA412" s="228"/>
      <c r="AB412" s="228"/>
      <c r="AC412" s="228"/>
      <c r="AD412" s="228"/>
      <c r="AE412" s="228"/>
      <c r="AF412" s="228"/>
      <c r="AG412" s="228"/>
      <c r="AH412" s="228"/>
      <c r="AI412" s="228"/>
      <c r="AJ412" s="228"/>
      <c r="AK412" s="228"/>
      <c r="AL412" s="228"/>
      <c r="AM412" s="228"/>
      <c r="AN412" s="228"/>
      <c r="AO412" s="228"/>
      <c r="AP412" s="228"/>
      <c r="AQ412" s="228"/>
      <c r="AR412" s="228"/>
      <c r="AS412" s="228"/>
      <c r="AT412" s="228"/>
      <c r="AU412" s="228"/>
      <c r="AV412" s="228"/>
      <c r="AW412" s="228"/>
      <c r="AX412" s="228"/>
      <c r="AY412" s="228"/>
      <c r="AZ412" s="228"/>
      <c r="BA412" s="228"/>
      <c r="BB412" s="228"/>
      <c r="BC412" s="228"/>
      <c r="BD412" s="228"/>
      <c r="BE412" s="228"/>
      <c r="BF412" s="228"/>
      <c r="BG412" s="228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99"/>
  <sheetViews>
    <sheetView workbookViewId="0">
      <selection activeCell="N11" sqref="N11"/>
    </sheetView>
  </sheetViews>
  <sheetFormatPr defaultRowHeight="13.2" x14ac:dyDescent="0.25"/>
  <cols>
    <col min="1" max="7" width="9.109375" style="88" customWidth="1"/>
  </cols>
  <sheetData>
    <row r="1" spans="1:15" x14ac:dyDescent="0.25">
      <c r="K1">
        <v>3.2565974747731579</v>
      </c>
      <c r="L1">
        <f>K1*-12</f>
        <v>-39.079169697277891</v>
      </c>
      <c r="M1" s="204">
        <f>L1+E14</f>
        <v>32.455457397470369</v>
      </c>
    </row>
    <row r="2" spans="1:15" x14ac:dyDescent="0.25">
      <c r="K2">
        <v>0.45735872333713595</v>
      </c>
      <c r="L2">
        <f>K2*-12</f>
        <v>-5.4883046800456317</v>
      </c>
      <c r="M2" s="204">
        <f>L2+E15</f>
        <v>20.387810128512527</v>
      </c>
    </row>
    <row r="3" spans="1:15" x14ac:dyDescent="0.25">
      <c r="K3">
        <v>8.3230817900654813E-2</v>
      </c>
      <c r="L3">
        <f>K3*-12</f>
        <v>-0.99876981480785776</v>
      </c>
      <c r="M3" s="204">
        <f>L3+E16</f>
        <v>130.14896980754858</v>
      </c>
    </row>
    <row r="4" spans="1:15" x14ac:dyDescent="0.25">
      <c r="A4" s="88" t="s">
        <v>245</v>
      </c>
      <c r="B4" s="90">
        <f t="shared" ref="B4:G4" si="0">B11</f>
        <v>0</v>
      </c>
      <c r="C4" s="90">
        <f t="shared" si="0"/>
        <v>158.70360824912132</v>
      </c>
      <c r="D4" s="90">
        <f t="shared" si="0"/>
        <v>146.59751441279053</v>
      </c>
      <c r="E4" s="90">
        <f t="shared" si="0"/>
        <v>326.45019941097706</v>
      </c>
      <c r="F4" s="90">
        <f t="shared" si="0"/>
        <v>74.734586879999995</v>
      </c>
      <c r="G4" s="90">
        <f t="shared" si="0"/>
        <v>-121.26795034632215</v>
      </c>
      <c r="K4">
        <v>9.9703460157304663E-2</v>
      </c>
      <c r="L4">
        <f>K4*-12</f>
        <v>-1.1964415218876558</v>
      </c>
      <c r="M4" s="204">
        <f>L4+E17</f>
        <v>-17.055393756182546</v>
      </c>
    </row>
    <row r="5" spans="1:15" x14ac:dyDescent="0.25">
      <c r="A5" s="88" t="s">
        <v>96</v>
      </c>
      <c r="B5" s="90">
        <f t="shared" ref="B5:G5" si="1">SUM(B12:B16)</f>
        <v>0</v>
      </c>
      <c r="C5" s="90">
        <f t="shared" si="1"/>
        <v>157.2055584689374</v>
      </c>
      <c r="D5" s="90">
        <f t="shared" si="1"/>
        <v>523.47022882735041</v>
      </c>
      <c r="E5" s="90">
        <f t="shared" si="1"/>
        <v>434.72873536421667</v>
      </c>
      <c r="F5" s="90">
        <f t="shared" si="1"/>
        <v>-251.18286922999997</v>
      </c>
      <c r="G5" s="90">
        <f t="shared" si="1"/>
        <v>-388.61477273884009</v>
      </c>
      <c r="K5">
        <v>1.8513706017655409</v>
      </c>
      <c r="L5">
        <f>K5*-12</f>
        <v>-22.216447221186492</v>
      </c>
      <c r="M5" s="204">
        <f>L5+E18</f>
        <v>-27.011760742831459</v>
      </c>
    </row>
    <row r="6" spans="1:15" x14ac:dyDescent="0.25">
      <c r="A6" s="88" t="s">
        <v>220</v>
      </c>
      <c r="B6" s="90">
        <f t="shared" ref="B6:G6" si="2">SUM(B17:B23)</f>
        <v>0</v>
      </c>
      <c r="C6" s="90">
        <f t="shared" si="2"/>
        <v>-544.08004467000001</v>
      </c>
      <c r="D6" s="90">
        <f t="shared" si="2"/>
        <v>817.04032627000004</v>
      </c>
      <c r="E6" s="90">
        <f t="shared" si="2"/>
        <v>6.7074617428064887</v>
      </c>
      <c r="F6" s="90">
        <f t="shared" si="2"/>
        <v>476.01861727000005</v>
      </c>
      <c r="G6" s="90">
        <f t="shared" si="2"/>
        <v>-148.12538826146056</v>
      </c>
    </row>
    <row r="8" spans="1:15" x14ac:dyDescent="0.25">
      <c r="B8" s="88" t="s">
        <v>95</v>
      </c>
      <c r="C8" s="88" t="s">
        <v>163</v>
      </c>
      <c r="D8" s="88" t="s">
        <v>163</v>
      </c>
      <c r="E8" s="88" t="s">
        <v>163</v>
      </c>
      <c r="F8" s="88" t="s">
        <v>163</v>
      </c>
      <c r="G8" s="88" t="s">
        <v>163</v>
      </c>
      <c r="L8" t="s">
        <v>131</v>
      </c>
      <c r="M8" t="s">
        <v>131</v>
      </c>
      <c r="N8" t="s">
        <v>131</v>
      </c>
      <c r="O8" t="s">
        <v>131</v>
      </c>
    </row>
    <row r="9" spans="1:15" x14ac:dyDescent="0.25">
      <c r="B9" s="88" t="s">
        <v>95</v>
      </c>
      <c r="C9" s="88" t="s">
        <v>165</v>
      </c>
      <c r="D9" s="88" t="s">
        <v>202</v>
      </c>
      <c r="E9" s="88" t="s">
        <v>208</v>
      </c>
      <c r="F9" s="88" t="s">
        <v>209</v>
      </c>
      <c r="G9" s="88" t="s">
        <v>164</v>
      </c>
      <c r="I9" t="s">
        <v>251</v>
      </c>
      <c r="L9" t="s">
        <v>225</v>
      </c>
      <c r="M9" t="s">
        <v>224</v>
      </c>
      <c r="N9" t="s">
        <v>226</v>
      </c>
      <c r="O9" t="s">
        <v>228</v>
      </c>
    </row>
    <row r="10" spans="1:15" x14ac:dyDescent="0.25">
      <c r="B10" s="90"/>
      <c r="C10" s="90"/>
      <c r="D10" s="90"/>
      <c r="E10" s="90"/>
      <c r="F10" s="90"/>
      <c r="G10" s="90"/>
      <c r="L10" s="90"/>
      <c r="M10" s="90"/>
      <c r="N10" s="90"/>
      <c r="O10" s="90"/>
    </row>
    <row r="11" spans="1:15" x14ac:dyDescent="0.25">
      <c r="A11" s="88" t="s">
        <v>135</v>
      </c>
      <c r="B11" s="90">
        <f>DSUM(SWAPTRADES,$A11,B$8:B$9)</f>
        <v>0</v>
      </c>
      <c r="C11" s="90">
        <f t="shared" ref="B11:F24" si="3">DSUM(SWAPTRADES,$A11,C$8:C$9)</f>
        <v>158.70360824912132</v>
      </c>
      <c r="D11" s="90">
        <f t="shared" si="3"/>
        <v>146.59751441279053</v>
      </c>
      <c r="E11" s="90">
        <f t="shared" si="3"/>
        <v>326.45019941097706</v>
      </c>
      <c r="F11" s="90">
        <f t="shared" si="3"/>
        <v>74.734586879999995</v>
      </c>
      <c r="G11" s="90">
        <f>DSUM(SWAPTRADES,$A11,G$8:G$9)+'RISK PAGE'!AP10</f>
        <v>-121.26795034632215</v>
      </c>
      <c r="I11" s="90">
        <f>'RISK PAGE'!AP10</f>
        <v>0</v>
      </c>
      <c r="L11" s="90">
        <f t="shared" ref="L11:O27" si="4">DSUM(SWAPTRADES,$A11,L$8:L$9)</f>
        <v>0</v>
      </c>
      <c r="M11" s="90">
        <f t="shared" si="4"/>
        <v>0</v>
      </c>
      <c r="N11" s="90">
        <f t="shared" si="4"/>
        <v>0</v>
      </c>
      <c r="O11" s="90">
        <f t="shared" si="4"/>
        <v>0</v>
      </c>
    </row>
    <row r="12" spans="1:15" x14ac:dyDescent="0.25">
      <c r="A12" s="88" t="s">
        <v>136</v>
      </c>
      <c r="B12" s="90">
        <f t="shared" si="3"/>
        <v>0</v>
      </c>
      <c r="C12" s="90">
        <f t="shared" si="3"/>
        <v>156.56846295963408</v>
      </c>
      <c r="D12" s="90">
        <f t="shared" si="3"/>
        <v>97.821357721177591</v>
      </c>
      <c r="E12" s="90">
        <f t="shared" si="3"/>
        <v>104.88088436666169</v>
      </c>
      <c r="F12" s="90">
        <f t="shared" si="3"/>
        <v>-98.286522160000004</v>
      </c>
      <c r="G12" s="90">
        <f>DSUM(SWAPTRADES,$A12,G$8:G$9)+'RISK PAGE'!AP11</f>
        <v>-179.4782667015042</v>
      </c>
      <c r="I12" s="90">
        <f>'RISK PAGE'!AP11</f>
        <v>1.9444346079999999</v>
      </c>
      <c r="L12" s="90">
        <f t="shared" si="4"/>
        <v>0</v>
      </c>
      <c r="M12" s="90">
        <f t="shared" si="4"/>
        <v>0</v>
      </c>
      <c r="N12" s="90">
        <f t="shared" si="4"/>
        <v>0</v>
      </c>
      <c r="O12" s="90">
        <f t="shared" si="4"/>
        <v>0</v>
      </c>
    </row>
    <row r="13" spans="1:15" x14ac:dyDescent="0.25">
      <c r="A13" s="88" t="s">
        <v>137</v>
      </c>
      <c r="B13" s="90">
        <f t="shared" si="3"/>
        <v>0</v>
      </c>
      <c r="C13" s="90">
        <f t="shared" si="3"/>
        <v>71.651065489625609</v>
      </c>
      <c r="D13" s="90">
        <f t="shared" si="3"/>
        <v>87.625856534672423</v>
      </c>
      <c r="E13" s="90">
        <f t="shared" si="3"/>
        <v>101.28936947189214</v>
      </c>
      <c r="F13" s="90">
        <f t="shared" si="3"/>
        <v>-101.33088451999998</v>
      </c>
      <c r="G13" s="90">
        <f>DSUM(SWAPTRADES,$A13,G$8:G$9)+'RISK PAGE'!AP12</f>
        <v>-18.62706672548515</v>
      </c>
      <c r="I13" s="90">
        <f>'RISK PAGE'!AP12</f>
        <v>0</v>
      </c>
      <c r="L13" s="90">
        <f t="shared" si="4"/>
        <v>0</v>
      </c>
      <c r="M13" s="90">
        <f t="shared" si="4"/>
        <v>0</v>
      </c>
      <c r="N13" s="90">
        <f t="shared" si="4"/>
        <v>0</v>
      </c>
      <c r="O13" s="90">
        <f t="shared" si="4"/>
        <v>0</v>
      </c>
    </row>
    <row r="14" spans="1:15" x14ac:dyDescent="0.25">
      <c r="A14" s="147" t="s">
        <v>138</v>
      </c>
      <c r="B14" s="90">
        <f t="shared" si="3"/>
        <v>0</v>
      </c>
      <c r="C14" s="90">
        <f t="shared" si="3"/>
        <v>-90.969045133518108</v>
      </c>
      <c r="D14" s="90">
        <f t="shared" si="3"/>
        <v>144.02753685894251</v>
      </c>
      <c r="E14" s="90">
        <f t="shared" si="3"/>
        <v>71.534627094748259</v>
      </c>
      <c r="F14" s="90">
        <f t="shared" si="3"/>
        <v>-28.566570260000002</v>
      </c>
      <c r="G14" s="90">
        <f>DSUM(SWAPTRADES,$A14,G$8:G$9)+'RISK PAGE'!AP13</f>
        <v>-49.738778868412496</v>
      </c>
      <c r="I14" s="90">
        <f>'RISK PAGE'!AP13</f>
        <v>0</v>
      </c>
      <c r="L14" s="90">
        <f t="shared" si="4"/>
        <v>0</v>
      </c>
      <c r="M14" s="90">
        <f t="shared" si="4"/>
        <v>0</v>
      </c>
      <c r="N14" s="90">
        <f t="shared" si="4"/>
        <v>0</v>
      </c>
      <c r="O14" s="90">
        <f t="shared" si="4"/>
        <v>0</v>
      </c>
    </row>
    <row r="15" spans="1:15" x14ac:dyDescent="0.25">
      <c r="A15" s="147" t="s">
        <v>139</v>
      </c>
      <c r="B15" s="90">
        <f t="shared" si="3"/>
        <v>0</v>
      </c>
      <c r="C15" s="90">
        <f t="shared" si="3"/>
        <v>-5.5429598424658444</v>
      </c>
      <c r="D15" s="90">
        <f t="shared" si="3"/>
        <v>99.534487926245731</v>
      </c>
      <c r="E15" s="90">
        <f t="shared" si="3"/>
        <v>25.876114808558157</v>
      </c>
      <c r="F15" s="90">
        <f t="shared" si="3"/>
        <v>-39.172993810000001</v>
      </c>
      <c r="G15" s="90">
        <f>DSUM(SWAPTRADES,$A15,G$8:G$9)+'RISK PAGE'!AP14</f>
        <v>-71.829304675003058</v>
      </c>
      <c r="I15" s="90">
        <f>'RISK PAGE'!AP14</f>
        <v>0</v>
      </c>
      <c r="L15" s="90">
        <f t="shared" si="4"/>
        <v>0</v>
      </c>
      <c r="M15" s="90">
        <f t="shared" si="4"/>
        <v>0</v>
      </c>
      <c r="N15" s="90">
        <f>DSUM(SWAPTRADES,$A15,N$8:N$9)</f>
        <v>0</v>
      </c>
      <c r="O15" s="90">
        <f t="shared" si="4"/>
        <v>0</v>
      </c>
    </row>
    <row r="16" spans="1:15" x14ac:dyDescent="0.25">
      <c r="A16" s="148" t="s">
        <v>140</v>
      </c>
      <c r="B16" s="90">
        <f t="shared" si="3"/>
        <v>0</v>
      </c>
      <c r="C16" s="90">
        <f t="shared" si="3"/>
        <v>25.498034995661669</v>
      </c>
      <c r="D16" s="90">
        <f t="shared" si="3"/>
        <v>94.460989786312098</v>
      </c>
      <c r="E16" s="90">
        <f t="shared" si="3"/>
        <v>131.14773962235643</v>
      </c>
      <c r="F16" s="90">
        <f t="shared" si="3"/>
        <v>16.174101520000004</v>
      </c>
      <c r="G16" s="90">
        <f>DSUM(SWAPTRADES,$A16,G$8:G$9)+'RISK PAGE'!AP15</f>
        <v>-68.941355768435201</v>
      </c>
      <c r="I16" s="90">
        <f>'RISK PAGE'!AP15</f>
        <v>0</v>
      </c>
      <c r="L16" s="90">
        <f t="shared" si="4"/>
        <v>0</v>
      </c>
      <c r="M16" s="90">
        <f t="shared" si="4"/>
        <v>0</v>
      </c>
      <c r="N16" s="90">
        <f t="shared" si="4"/>
        <v>0</v>
      </c>
      <c r="O16" s="90">
        <f t="shared" si="4"/>
        <v>0</v>
      </c>
    </row>
    <row r="17" spans="1:15" x14ac:dyDescent="0.25">
      <c r="A17" s="147" t="s">
        <v>141</v>
      </c>
      <c r="B17" s="90">
        <f t="shared" si="3"/>
        <v>0</v>
      </c>
      <c r="C17" s="90">
        <f t="shared" si="3"/>
        <v>-75.843973149999997</v>
      </c>
      <c r="D17" s="90">
        <f t="shared" si="3"/>
        <v>125.98247534000001</v>
      </c>
      <c r="E17" s="90">
        <f t="shared" si="3"/>
        <v>-15.85895223429489</v>
      </c>
      <c r="F17" s="90">
        <f t="shared" si="3"/>
        <v>71.161026880000009</v>
      </c>
      <c r="G17" s="90">
        <f>DSUM(SWAPTRADES,$A17,G$8:G$9)+'RISK PAGE'!AP16</f>
        <v>-16.439673416925494</v>
      </c>
      <c r="I17" s="90">
        <f>'RISK PAGE'!AP16</f>
        <v>0</v>
      </c>
      <c r="L17" s="90">
        <f t="shared" si="4"/>
        <v>0</v>
      </c>
      <c r="M17" s="90">
        <f t="shared" si="4"/>
        <v>0</v>
      </c>
      <c r="N17" s="90">
        <f t="shared" si="4"/>
        <v>0</v>
      </c>
      <c r="O17" s="90">
        <f t="shared" si="4"/>
        <v>0</v>
      </c>
    </row>
    <row r="18" spans="1:15" x14ac:dyDescent="0.25">
      <c r="A18" s="147" t="s">
        <v>142</v>
      </c>
      <c r="B18" s="90">
        <f t="shared" si="3"/>
        <v>0</v>
      </c>
      <c r="C18" s="90">
        <f t="shared" si="3"/>
        <v>-79.088641879999997</v>
      </c>
      <c r="D18" s="90">
        <f t="shared" si="3"/>
        <v>132.11481115999999</v>
      </c>
      <c r="E18" s="90">
        <f t="shared" si="3"/>
        <v>-4.7953135216449674</v>
      </c>
      <c r="F18" s="90">
        <f t="shared" si="3"/>
        <v>74.171986039999993</v>
      </c>
      <c r="G18" s="90">
        <f>DSUM(SWAPTRADES,$A18,G$8:G$9)+'RISK PAGE'!AP17</f>
        <v>-11.494863119750402</v>
      </c>
      <c r="I18" s="90">
        <f>'RISK PAGE'!AP17</f>
        <v>0.29812549199999999</v>
      </c>
      <c r="L18" s="90">
        <f t="shared" si="4"/>
        <v>0</v>
      </c>
      <c r="M18" s="90">
        <f t="shared" si="4"/>
        <v>0</v>
      </c>
      <c r="N18" s="90">
        <f t="shared" si="4"/>
        <v>0</v>
      </c>
      <c r="O18" s="90">
        <f t="shared" si="4"/>
        <v>0</v>
      </c>
    </row>
    <row r="19" spans="1:15" x14ac:dyDescent="0.25">
      <c r="A19" s="147" t="s">
        <v>143</v>
      </c>
      <c r="B19" s="90">
        <f t="shared" si="3"/>
        <v>0</v>
      </c>
      <c r="C19" s="90">
        <f t="shared" si="3"/>
        <v>-73.900063869999997</v>
      </c>
      <c r="D19" s="90">
        <f t="shared" si="3"/>
        <v>121.87361898</v>
      </c>
      <c r="E19" s="90">
        <f t="shared" si="3"/>
        <v>-9.9869188939784461</v>
      </c>
      <c r="F19" s="90">
        <f t="shared" si="3"/>
        <v>81.03022412</v>
      </c>
      <c r="G19" s="90">
        <f>DSUM(SWAPTRADES,$A19,G$8:G$9)+'RISK PAGE'!AP18</f>
        <v>-13.210075023956355</v>
      </c>
      <c r="I19" s="90">
        <f>'RISK PAGE'!AP18</f>
        <v>0.28551923000000001</v>
      </c>
      <c r="L19" s="90">
        <f t="shared" si="4"/>
        <v>0</v>
      </c>
      <c r="M19" s="90">
        <f t="shared" si="4"/>
        <v>0</v>
      </c>
      <c r="N19" s="90">
        <f t="shared" si="4"/>
        <v>0</v>
      </c>
      <c r="O19" s="90">
        <f t="shared" si="4"/>
        <v>0</v>
      </c>
    </row>
    <row r="20" spans="1:15" x14ac:dyDescent="0.25">
      <c r="A20" s="147" t="s">
        <v>144</v>
      </c>
      <c r="B20" s="90">
        <f>DSUM(SWAPTRADES,$A20,B$8:B$9)</f>
        <v>0</v>
      </c>
      <c r="C20" s="90">
        <f t="shared" si="3"/>
        <v>-79.453329220000001</v>
      </c>
      <c r="D20" s="90">
        <f t="shared" si="3"/>
        <v>118.89976014999999</v>
      </c>
      <c r="E20" s="90">
        <f t="shared" si="3"/>
        <v>16.854602227546362</v>
      </c>
      <c r="F20" s="90">
        <f t="shared" si="3"/>
        <v>62.975398089999999</v>
      </c>
      <c r="G20" s="90">
        <f>DSUM(SWAPTRADES,$A20,G$8:G$9)+'RISK PAGE'!AP19</f>
        <v>-22.721874884985777</v>
      </c>
      <c r="I20" s="90">
        <f>'RISK PAGE'!AP19</f>
        <v>0.28986883400000002</v>
      </c>
      <c r="L20" s="90">
        <f t="shared" si="4"/>
        <v>0</v>
      </c>
      <c r="M20" s="90">
        <f t="shared" si="4"/>
        <v>0</v>
      </c>
      <c r="N20" s="90">
        <f t="shared" si="4"/>
        <v>0</v>
      </c>
      <c r="O20" s="90">
        <f t="shared" si="4"/>
        <v>0</v>
      </c>
    </row>
    <row r="21" spans="1:15" x14ac:dyDescent="0.25">
      <c r="A21" s="147" t="s">
        <v>145</v>
      </c>
      <c r="B21" s="90">
        <f t="shared" si="3"/>
        <v>0</v>
      </c>
      <c r="C21" s="90">
        <f t="shared" si="3"/>
        <v>-81.753871749999988</v>
      </c>
      <c r="D21" s="90">
        <f t="shared" si="3"/>
        <v>117.74240061</v>
      </c>
      <c r="E21" s="90">
        <f t="shared" si="3"/>
        <v>15.489455128978321</v>
      </c>
      <c r="F21" s="90">
        <f t="shared" si="3"/>
        <v>59.184026950000003</v>
      </c>
      <c r="G21" s="90">
        <f>DSUM(SWAPTRADES,$A21,G$8:G$9)+'RISK PAGE'!AP20</f>
        <v>-27.726116619951288</v>
      </c>
      <c r="I21" s="90">
        <f>'RISK PAGE'!AP20</f>
        <v>0.28105227599999999</v>
      </c>
      <c r="L21" s="90">
        <f t="shared" si="4"/>
        <v>0</v>
      </c>
      <c r="M21" s="90">
        <f t="shared" si="4"/>
        <v>0</v>
      </c>
      <c r="N21" s="90">
        <f t="shared" si="4"/>
        <v>0</v>
      </c>
      <c r="O21" s="90">
        <f t="shared" si="4"/>
        <v>0</v>
      </c>
    </row>
    <row r="22" spans="1:15" x14ac:dyDescent="0.25">
      <c r="A22" s="147" t="s">
        <v>146</v>
      </c>
      <c r="B22" s="90">
        <f t="shared" si="3"/>
        <v>0</v>
      </c>
      <c r="C22" s="90">
        <f t="shared" si="3"/>
        <v>-77.666818559999996</v>
      </c>
      <c r="D22" s="90">
        <f t="shared" si="3"/>
        <v>106.79056974</v>
      </c>
      <c r="E22" s="90">
        <f t="shared" si="3"/>
        <v>-9.4235427047366631</v>
      </c>
      <c r="F22" s="90">
        <f t="shared" si="3"/>
        <v>63.201958779999998</v>
      </c>
      <c r="G22" s="90">
        <f>DSUM(SWAPTRADES,$A22,G$8:G$9)+'RISK PAGE'!AP21</f>
        <v>-30.321698190674937</v>
      </c>
      <c r="I22" s="90">
        <f>'RISK PAGE'!AP21</f>
        <v>0.26751677400000001</v>
      </c>
      <c r="L22" s="90">
        <f t="shared" si="4"/>
        <v>0</v>
      </c>
      <c r="M22" s="90">
        <f t="shared" si="4"/>
        <v>0</v>
      </c>
      <c r="N22" s="90">
        <f t="shared" si="4"/>
        <v>0</v>
      </c>
      <c r="O22" s="90">
        <f t="shared" si="4"/>
        <v>0</v>
      </c>
    </row>
    <row r="23" spans="1:15" x14ac:dyDescent="0.25">
      <c r="A23" s="147" t="s">
        <v>147</v>
      </c>
      <c r="B23" s="90">
        <f t="shared" si="3"/>
        <v>0</v>
      </c>
      <c r="C23" s="90">
        <f t="shared" si="3"/>
        <v>-76.373346240000004</v>
      </c>
      <c r="D23" s="90">
        <f t="shared" si="3"/>
        <v>93.636690290000004</v>
      </c>
      <c r="E23" s="90">
        <f t="shared" si="3"/>
        <v>14.42813174093677</v>
      </c>
      <c r="F23" s="90">
        <f t="shared" si="3"/>
        <v>64.293996410000005</v>
      </c>
      <c r="G23" s="90">
        <f>DSUM(SWAPTRADES,$A23,G$8:G$9)+'RISK PAGE'!AP22</f>
        <v>-26.211087005216328</v>
      </c>
      <c r="I23" s="90">
        <f>'RISK PAGE'!AP22</f>
        <v>0.23646420600000001</v>
      </c>
      <c r="L23" s="90">
        <f t="shared" si="4"/>
        <v>0</v>
      </c>
      <c r="M23" s="90">
        <f t="shared" si="4"/>
        <v>0</v>
      </c>
      <c r="N23" s="90">
        <f t="shared" si="4"/>
        <v>0</v>
      </c>
      <c r="O23" s="90">
        <f t="shared" si="4"/>
        <v>0</v>
      </c>
    </row>
    <row r="24" spans="1:15" x14ac:dyDescent="0.25">
      <c r="A24" s="147" t="s">
        <v>148</v>
      </c>
      <c r="B24" s="90">
        <f t="shared" si="3"/>
        <v>0</v>
      </c>
      <c r="C24" s="90">
        <f t="shared" si="3"/>
        <v>27.878961639999993</v>
      </c>
      <c r="D24" s="90">
        <f t="shared" si="3"/>
        <v>107.37586598</v>
      </c>
      <c r="E24" s="90">
        <f t="shared" si="3"/>
        <v>-32.434717571687258</v>
      </c>
      <c r="F24" s="90">
        <f t="shared" si="3"/>
        <v>69.17366835</v>
      </c>
      <c r="G24" s="90">
        <f>DSUM(SWAPTRADES,$A24,G$8:G$9)+'RISK PAGE'!AP23</f>
        <v>-66.057381051999997</v>
      </c>
      <c r="I24" s="90">
        <f>'RISK PAGE'!AP23</f>
        <v>0.19889200800000001</v>
      </c>
      <c r="L24" s="90">
        <f t="shared" si="4"/>
        <v>0</v>
      </c>
      <c r="M24" s="90">
        <f t="shared" si="4"/>
        <v>0</v>
      </c>
      <c r="N24" s="90">
        <f t="shared" si="4"/>
        <v>0</v>
      </c>
      <c r="O24" s="90">
        <f t="shared" si="4"/>
        <v>0</v>
      </c>
    </row>
    <row r="25" spans="1:15" x14ac:dyDescent="0.25">
      <c r="A25" s="147" t="s">
        <v>149</v>
      </c>
      <c r="B25" s="90">
        <f>DSUM(SWAPTRADES,$A25,B$8:B$9)</f>
        <v>0</v>
      </c>
      <c r="C25" s="90">
        <f>DSUM(SWAPTRADES,$A25,C$8:C$9)</f>
        <v>24.385895379999994</v>
      </c>
      <c r="D25" s="90">
        <f>DSUM(SWAPTRADES,$A25,D$8:D$9)</f>
        <v>99.762686250000002</v>
      </c>
      <c r="E25" s="90">
        <f>DSUM(SWAPTRADES,$A25,E$8:E$9)</f>
        <v>-26.119752720840538</v>
      </c>
      <c r="F25" s="90">
        <f>DSUM(SWAPTRADES,$A25,F$8:F$9)</f>
        <v>71.084902679999999</v>
      </c>
      <c r="G25" s="90">
        <f>DSUM(SWAPTRADES,$A25,G$8:G$9)+'RISK PAGE'!AP24</f>
        <v>-68.909731780000001</v>
      </c>
      <c r="I25" s="90">
        <f>'RISK PAGE'!AP24</f>
        <v>0</v>
      </c>
      <c r="L25" s="90">
        <f t="shared" si="4"/>
        <v>0</v>
      </c>
      <c r="M25" s="90">
        <f t="shared" si="4"/>
        <v>0</v>
      </c>
      <c r="N25" s="90">
        <f t="shared" si="4"/>
        <v>0</v>
      </c>
      <c r="O25" s="90">
        <f t="shared" si="4"/>
        <v>0</v>
      </c>
    </row>
    <row r="26" spans="1:15" x14ac:dyDescent="0.25">
      <c r="A26" s="147" t="s">
        <v>150</v>
      </c>
      <c r="B26" s="90">
        <f t="shared" ref="B26:F41" si="5">DSUM(SWAPTRADES,$A26,B$8:B$9)</f>
        <v>0</v>
      </c>
      <c r="C26" s="90">
        <f t="shared" si="5"/>
        <v>3.2136136099999995</v>
      </c>
      <c r="D26" s="90">
        <f t="shared" si="5"/>
        <v>98.465574259999997</v>
      </c>
      <c r="E26" s="90">
        <f t="shared" si="5"/>
        <v>-7.6329313614529539</v>
      </c>
      <c r="F26" s="90">
        <f t="shared" si="5"/>
        <v>9.7029739999999975E-2</v>
      </c>
      <c r="G26" s="90">
        <f>DSUM(SWAPTRADES,$A26,G$8:G$9)+'RISK PAGE'!AP25</f>
        <v>2.3560356299999992</v>
      </c>
      <c r="I26" s="90">
        <f>'RISK PAGE'!AP25</f>
        <v>0</v>
      </c>
      <c r="L26" s="90">
        <f t="shared" si="4"/>
        <v>0</v>
      </c>
      <c r="M26" s="90">
        <f t="shared" si="4"/>
        <v>0</v>
      </c>
      <c r="N26" s="90">
        <f t="shared" si="4"/>
        <v>0</v>
      </c>
      <c r="O26" s="90">
        <f t="shared" si="4"/>
        <v>0</v>
      </c>
    </row>
    <row r="27" spans="1:15" x14ac:dyDescent="0.25">
      <c r="A27" s="147" t="s">
        <v>151</v>
      </c>
      <c r="B27" s="90">
        <f t="shared" si="5"/>
        <v>0</v>
      </c>
      <c r="C27" s="90">
        <f t="shared" si="5"/>
        <v>10.882925549999998</v>
      </c>
      <c r="D27" s="90">
        <f t="shared" si="5"/>
        <v>91.839709320000011</v>
      </c>
      <c r="E27" s="90">
        <f t="shared" si="5"/>
        <v>-13.678557968127869</v>
      </c>
      <c r="F27" s="90">
        <f t="shared" si="5"/>
        <v>-0.1497577699999999</v>
      </c>
      <c r="G27" s="90">
        <f>DSUM(SWAPTRADES,$A27,G$8:G$9)+'RISK PAGE'!AP26</f>
        <v>0.94389967999999946</v>
      </c>
      <c r="I27" s="90">
        <f>'RISK PAGE'!AP26</f>
        <v>0</v>
      </c>
      <c r="L27" s="90">
        <f t="shared" si="4"/>
        <v>0</v>
      </c>
      <c r="M27" s="90">
        <f t="shared" si="4"/>
        <v>0</v>
      </c>
      <c r="N27" s="90">
        <f t="shared" si="4"/>
        <v>0</v>
      </c>
      <c r="O27" s="90">
        <f t="shared" si="4"/>
        <v>0</v>
      </c>
    </row>
    <row r="28" spans="1:15" x14ac:dyDescent="0.25">
      <c r="A28" s="148" t="s">
        <v>152</v>
      </c>
      <c r="B28" s="90">
        <f t="shared" si="5"/>
        <v>0</v>
      </c>
      <c r="C28" s="90">
        <f t="shared" si="5"/>
        <v>5.5921904899999992</v>
      </c>
      <c r="D28" s="90">
        <f t="shared" si="5"/>
        <v>100.81397882999998</v>
      </c>
      <c r="E28" s="90">
        <f t="shared" si="5"/>
        <v>-29.170025582511904</v>
      </c>
      <c r="F28" s="90">
        <f t="shared" si="5"/>
        <v>-1.15512836</v>
      </c>
      <c r="G28" s="90">
        <f>DSUM(SWAPTRADES,$A28,G$8:G$9)+'RISK PAGE'!AP27</f>
        <v>3.1922593300000006</v>
      </c>
      <c r="I28" s="90">
        <f>'RISK PAGE'!AP27</f>
        <v>0</v>
      </c>
    </row>
    <row r="29" spans="1:15" x14ac:dyDescent="0.25">
      <c r="A29" s="147" t="s">
        <v>153</v>
      </c>
      <c r="B29" s="90">
        <f t="shared" si="5"/>
        <v>0</v>
      </c>
      <c r="C29" s="90">
        <f t="shared" si="5"/>
        <v>19.015771339999997</v>
      </c>
      <c r="D29" s="90">
        <f t="shared" si="5"/>
        <v>99.378470970000009</v>
      </c>
      <c r="E29" s="90">
        <f t="shared" si="5"/>
        <v>-9.0984180200000004</v>
      </c>
      <c r="F29" s="90">
        <f t="shared" si="5"/>
        <v>-1.0846092299999999</v>
      </c>
      <c r="G29" s="90">
        <f>DSUM(SWAPTRADES,$A29,G$8:G$9)+'RISK PAGE'!AP28</f>
        <v>12.8076781</v>
      </c>
      <c r="I29" s="90">
        <f>'RISK PAGE'!AP28</f>
        <v>0</v>
      </c>
    </row>
    <row r="30" spans="1:15" x14ac:dyDescent="0.25">
      <c r="A30" s="147" t="s">
        <v>154</v>
      </c>
      <c r="B30" s="90">
        <f t="shared" si="5"/>
        <v>0</v>
      </c>
      <c r="C30" s="90">
        <f t="shared" si="5"/>
        <v>16.24285699</v>
      </c>
      <c r="D30" s="90">
        <f t="shared" si="5"/>
        <v>98.524119409999983</v>
      </c>
      <c r="E30" s="90">
        <f t="shared" si="5"/>
        <v>-8.8164250000000006</v>
      </c>
      <c r="F30" s="90">
        <f t="shared" si="5"/>
        <v>-1.4436516899999998</v>
      </c>
      <c r="G30" s="90">
        <f>DSUM(SWAPTRADES,$A30,G$8:G$9)+'RISK PAGE'!AP29</f>
        <v>12.13781736</v>
      </c>
      <c r="I30" s="90">
        <f>'RISK PAGE'!AP29</f>
        <v>0</v>
      </c>
    </row>
    <row r="31" spans="1:15" x14ac:dyDescent="0.25">
      <c r="A31" s="147" t="s">
        <v>155</v>
      </c>
      <c r="B31" s="90">
        <f t="shared" si="5"/>
        <v>0</v>
      </c>
      <c r="C31" s="90">
        <f t="shared" si="5"/>
        <v>17.876232529999999</v>
      </c>
      <c r="D31" s="90">
        <f t="shared" si="5"/>
        <v>93.090462770000002</v>
      </c>
      <c r="E31" s="90">
        <f t="shared" si="5"/>
        <v>-8.5861769599999995</v>
      </c>
      <c r="F31" s="90">
        <f t="shared" si="5"/>
        <v>-1.4584961700000001</v>
      </c>
      <c r="G31" s="90">
        <f>DSUM(SWAPTRADES,$A31,G$8:G$9)+'RISK PAGE'!AP30</f>
        <v>11.237611380000001</v>
      </c>
      <c r="I31" s="90">
        <f>'RISK PAGE'!AP30</f>
        <v>0</v>
      </c>
    </row>
    <row r="32" spans="1:15" x14ac:dyDescent="0.25">
      <c r="A32" s="147" t="s">
        <v>156</v>
      </c>
      <c r="B32" s="90">
        <f t="shared" si="5"/>
        <v>0</v>
      </c>
      <c r="C32" s="90">
        <f t="shared" si="5"/>
        <v>16.853479499999999</v>
      </c>
      <c r="D32" s="90">
        <f t="shared" si="5"/>
        <v>94.225149520000002</v>
      </c>
      <c r="E32" s="90">
        <f t="shared" si="5"/>
        <v>-8.4992812200000003</v>
      </c>
      <c r="F32" s="90">
        <f t="shared" si="5"/>
        <v>-1.7920747499999998</v>
      </c>
      <c r="G32" s="90">
        <f>DSUM(SWAPTRADES,$A32,G$8:G$9)+'RISK PAGE'!AP31</f>
        <v>11.456663450000001</v>
      </c>
      <c r="I32" s="90">
        <f>'RISK PAGE'!AP31</f>
        <v>0</v>
      </c>
    </row>
    <row r="33" spans="1:9" x14ac:dyDescent="0.25">
      <c r="A33" s="147" t="s">
        <v>157</v>
      </c>
      <c r="B33" s="90">
        <f t="shared" si="5"/>
        <v>0</v>
      </c>
      <c r="C33" s="90">
        <f t="shared" si="5"/>
        <v>17.140916280000003</v>
      </c>
      <c r="D33" s="90">
        <f t="shared" si="5"/>
        <v>92.779760980000006</v>
      </c>
      <c r="E33" s="90">
        <f t="shared" si="5"/>
        <v>-8.5191496299999994</v>
      </c>
      <c r="F33" s="90">
        <f t="shared" si="5"/>
        <v>-1.9116795600000001</v>
      </c>
      <c r="G33" s="90">
        <f>DSUM(SWAPTRADES,$A33,G$8:G$9)+'RISK PAGE'!AP32</f>
        <v>11.280557810000001</v>
      </c>
      <c r="I33" s="90">
        <f>'RISK PAGE'!AP32</f>
        <v>0</v>
      </c>
    </row>
    <row r="34" spans="1:9" x14ac:dyDescent="0.25">
      <c r="A34" s="147" t="s">
        <v>158</v>
      </c>
      <c r="B34" s="90">
        <f t="shared" si="5"/>
        <v>0</v>
      </c>
      <c r="C34" s="90">
        <f t="shared" si="5"/>
        <v>18.77614496</v>
      </c>
      <c r="D34" s="90">
        <f t="shared" si="5"/>
        <v>87.635992849999994</v>
      </c>
      <c r="E34" s="90">
        <f t="shared" si="5"/>
        <v>-8.0313920700000008</v>
      </c>
      <c r="F34" s="90">
        <f t="shared" si="5"/>
        <v>-2.0483902099999995</v>
      </c>
      <c r="G34" s="90">
        <f>DSUM(SWAPTRADES,$A34,G$8:G$9)+'RISK PAGE'!AP33</f>
        <v>10.68793587</v>
      </c>
      <c r="I34" s="90">
        <f>'RISK PAGE'!AP33</f>
        <v>0</v>
      </c>
    </row>
    <row r="35" spans="1:9" x14ac:dyDescent="0.25">
      <c r="A35" s="147" t="s">
        <v>159</v>
      </c>
      <c r="B35" s="90">
        <f t="shared" si="5"/>
        <v>0</v>
      </c>
      <c r="C35" s="90">
        <f t="shared" si="5"/>
        <v>14.345595599999999</v>
      </c>
      <c r="D35" s="90">
        <f t="shared" si="5"/>
        <v>99.248270739999995</v>
      </c>
      <c r="E35" s="90">
        <f t="shared" si="5"/>
        <v>-8.0653775799999998</v>
      </c>
      <c r="F35" s="90">
        <f t="shared" si="5"/>
        <v>-2.2852081899999996</v>
      </c>
      <c r="G35" s="90">
        <f>DSUM(SWAPTRADES,$A35,G$8:G$9)+'RISK PAGE'!AP34</f>
        <v>10.89754121</v>
      </c>
      <c r="I35" s="90">
        <f>'RISK PAGE'!AP34</f>
        <v>0</v>
      </c>
    </row>
    <row r="36" spans="1:9" x14ac:dyDescent="0.25">
      <c r="A36" s="147" t="s">
        <v>160</v>
      </c>
      <c r="B36" s="90">
        <f t="shared" si="5"/>
        <v>0</v>
      </c>
      <c r="C36" s="90">
        <f t="shared" si="5"/>
        <v>12.516624961640623</v>
      </c>
      <c r="D36" s="90">
        <f t="shared" si="5"/>
        <v>88.104480909999992</v>
      </c>
      <c r="E36" s="90">
        <f t="shared" si="5"/>
        <v>0</v>
      </c>
      <c r="F36" s="90">
        <f t="shared" si="5"/>
        <v>-2.2409126499999998</v>
      </c>
      <c r="G36" s="90">
        <f>DSUM(SWAPTRADES,$A36,G$8:G$9)+'RISK PAGE'!AP35</f>
        <v>13.870311189999999</v>
      </c>
      <c r="I36" s="90">
        <f>'RISK PAGE'!AP35</f>
        <v>0</v>
      </c>
    </row>
    <row r="37" spans="1:9" x14ac:dyDescent="0.25">
      <c r="A37" s="147" t="s">
        <v>161</v>
      </c>
      <c r="B37" s="90">
        <f t="shared" si="5"/>
        <v>0</v>
      </c>
      <c r="C37" s="90">
        <f t="shared" si="5"/>
        <v>11.631141644166963</v>
      </c>
      <c r="D37" s="90">
        <f t="shared" si="5"/>
        <v>83.734446930000004</v>
      </c>
      <c r="E37" s="90">
        <f t="shared" si="5"/>
        <v>0</v>
      </c>
      <c r="F37" s="90">
        <f t="shared" si="5"/>
        <v>-2.1778166300000006</v>
      </c>
      <c r="G37" s="90">
        <f>DSUM(SWAPTRADES,$A37,G$8:G$9)+'RISK PAGE'!AP36</f>
        <v>14.9404983</v>
      </c>
      <c r="I37" s="90">
        <f>'RISK PAGE'!AP36</f>
        <v>0</v>
      </c>
    </row>
    <row r="38" spans="1:9" x14ac:dyDescent="0.25">
      <c r="A38" s="147" t="s">
        <v>177</v>
      </c>
      <c r="B38" s="90">
        <f t="shared" si="5"/>
        <v>0</v>
      </c>
      <c r="C38" s="90">
        <f t="shared" si="5"/>
        <v>14.75614275710616</v>
      </c>
      <c r="D38" s="90">
        <f t="shared" si="5"/>
        <v>60.445875279999996</v>
      </c>
      <c r="E38" s="90">
        <f t="shared" si="5"/>
        <v>0</v>
      </c>
      <c r="F38" s="90">
        <f t="shared" si="5"/>
        <v>-6.3346261699999999</v>
      </c>
      <c r="G38" s="90">
        <f>DSUM(SWAPTRADES,$A38,G$8:G$9)+'RISK PAGE'!AP37</f>
        <v>23.203047525356247</v>
      </c>
      <c r="I38" s="90">
        <f>'RISK PAGE'!AP37</f>
        <v>0</v>
      </c>
    </row>
    <row r="39" spans="1:9" x14ac:dyDescent="0.25">
      <c r="A39" s="147" t="s">
        <v>166</v>
      </c>
      <c r="B39" s="90">
        <f t="shared" si="5"/>
        <v>0</v>
      </c>
      <c r="C39" s="90">
        <f t="shared" si="5"/>
        <v>17.969738627265016</v>
      </c>
      <c r="D39" s="90">
        <f t="shared" si="5"/>
        <v>55.851298089999993</v>
      </c>
      <c r="E39" s="90">
        <f t="shared" si="5"/>
        <v>0</v>
      </c>
      <c r="F39" s="90">
        <f t="shared" si="5"/>
        <v>-6.5718740699999998</v>
      </c>
      <c r="G39" s="90">
        <f>DSUM(SWAPTRADES,$A39,G$8:G$9)+'RISK PAGE'!AP38</f>
        <v>19.062839023264083</v>
      </c>
      <c r="I39" s="90">
        <f>'RISK PAGE'!AP38</f>
        <v>0</v>
      </c>
    </row>
    <row r="40" spans="1:9" x14ac:dyDescent="0.25">
      <c r="A40" s="148" t="s">
        <v>167</v>
      </c>
      <c r="B40" s="90">
        <f t="shared" si="5"/>
        <v>0</v>
      </c>
      <c r="C40" s="90">
        <f t="shared" si="5"/>
        <v>14.677648139671824</v>
      </c>
      <c r="D40" s="90">
        <f t="shared" si="5"/>
        <v>58.915806680000003</v>
      </c>
      <c r="E40" s="90">
        <f t="shared" si="5"/>
        <v>0</v>
      </c>
      <c r="F40" s="90">
        <f t="shared" si="5"/>
        <v>-8.2444039599999996</v>
      </c>
      <c r="G40" s="90">
        <f>DSUM(SWAPTRADES,$A40,G$8:G$9)+'RISK PAGE'!AP39</f>
        <v>22.678140465942658</v>
      </c>
      <c r="I40" s="90">
        <f>'RISK PAGE'!AP39</f>
        <v>0</v>
      </c>
    </row>
    <row r="41" spans="1:9" x14ac:dyDescent="0.25">
      <c r="A41" s="147" t="s">
        <v>168</v>
      </c>
      <c r="B41" s="90">
        <f t="shared" si="5"/>
        <v>0</v>
      </c>
      <c r="C41" s="90">
        <f t="shared" si="5"/>
        <v>17.705829049999998</v>
      </c>
      <c r="D41" s="90">
        <f t="shared" si="5"/>
        <v>55.920918669999999</v>
      </c>
      <c r="E41" s="90">
        <f t="shared" si="5"/>
        <v>0</v>
      </c>
      <c r="F41" s="90">
        <f t="shared" si="5"/>
        <v>-0.77127886999999995</v>
      </c>
      <c r="G41" s="90">
        <f>DSUM(SWAPTRADES,$A41,G$8:G$9)+'RISK PAGE'!AP40</f>
        <v>19.876883740055838</v>
      </c>
      <c r="I41" s="90">
        <f>'RISK PAGE'!AP40</f>
        <v>0</v>
      </c>
    </row>
    <row r="42" spans="1:9" x14ac:dyDescent="0.25">
      <c r="A42" s="147" t="s">
        <v>169</v>
      </c>
      <c r="B42" s="90">
        <f t="shared" ref="B42:F57" si="6">DSUM(SWAPTRADES,$A42,B$8:B$9)</f>
        <v>0</v>
      </c>
      <c r="C42" s="90">
        <f t="shared" si="6"/>
        <v>16.885060259999999</v>
      </c>
      <c r="D42" s="90">
        <f t="shared" si="6"/>
        <v>57.550307879999998</v>
      </c>
      <c r="E42" s="90">
        <f t="shared" si="6"/>
        <v>0</v>
      </c>
      <c r="F42" s="90">
        <f t="shared" si="6"/>
        <v>-0.79721001999999996</v>
      </c>
      <c r="G42" s="90">
        <f>DSUM(SWAPTRADES,$A42,G$8:G$9)+'RISK PAGE'!AP41</f>
        <v>20.819140866791308</v>
      </c>
      <c r="I42" s="90">
        <f>'RISK PAGE'!AP41</f>
        <v>0</v>
      </c>
    </row>
    <row r="43" spans="1:9" x14ac:dyDescent="0.25">
      <c r="A43" s="147" t="s">
        <v>170</v>
      </c>
      <c r="B43" s="90">
        <f t="shared" si="6"/>
        <v>0</v>
      </c>
      <c r="C43" s="90">
        <f t="shared" si="6"/>
        <v>17.914666650000001</v>
      </c>
      <c r="D43" s="90">
        <f t="shared" si="6"/>
        <v>55.979685189999998</v>
      </c>
      <c r="E43" s="90">
        <f t="shared" si="6"/>
        <v>0</v>
      </c>
      <c r="F43" s="90">
        <f t="shared" si="6"/>
        <v>-0.71955360999999995</v>
      </c>
      <c r="G43" s="90">
        <f>DSUM(SWAPTRADES,$A43,G$8:G$9)+'RISK PAGE'!AP42</f>
        <v>19.534970171170528</v>
      </c>
      <c r="I43" s="90">
        <f>'RISK PAGE'!AP42</f>
        <v>0</v>
      </c>
    </row>
    <row r="44" spans="1:9" x14ac:dyDescent="0.25">
      <c r="A44" s="147" t="s">
        <v>171</v>
      </c>
      <c r="B44" s="90">
        <f t="shared" si="6"/>
        <v>0</v>
      </c>
      <c r="C44" s="90">
        <f t="shared" si="6"/>
        <v>17.26815697</v>
      </c>
      <c r="D44" s="90">
        <f t="shared" si="6"/>
        <v>57.794993170000012</v>
      </c>
      <c r="E44" s="90">
        <f t="shared" si="6"/>
        <v>0</v>
      </c>
      <c r="F44" s="90">
        <f t="shared" si="6"/>
        <v>-0.74378239000000002</v>
      </c>
      <c r="G44" s="90">
        <f>DSUM(SWAPTRADES,$A44,G$8:G$9)+'RISK PAGE'!AP43</f>
        <v>20.528642115181619</v>
      </c>
      <c r="I44" s="90">
        <f>'RISK PAGE'!AP43</f>
        <v>0</v>
      </c>
    </row>
    <row r="45" spans="1:9" x14ac:dyDescent="0.25">
      <c r="A45" s="147" t="s">
        <v>172</v>
      </c>
      <c r="B45" s="90">
        <f t="shared" si="6"/>
        <v>0</v>
      </c>
      <c r="C45" s="90">
        <f t="shared" si="6"/>
        <v>17.427446379999999</v>
      </c>
      <c r="D45" s="90">
        <f t="shared" si="6"/>
        <v>57.630419150000002</v>
      </c>
      <c r="E45" s="90">
        <f t="shared" si="6"/>
        <v>0</v>
      </c>
      <c r="F45" s="90">
        <f t="shared" si="6"/>
        <v>-0.71737287000000005</v>
      </c>
      <c r="G45" s="90">
        <f>DSUM(SWAPTRADES,$A45,G$8:G$9)+'RISK PAGE'!AP44</f>
        <v>20.277998775229928</v>
      </c>
      <c r="I45" s="90">
        <f>'RISK PAGE'!AP44</f>
        <v>0</v>
      </c>
    </row>
    <row r="46" spans="1:9" x14ac:dyDescent="0.25">
      <c r="A46" s="147" t="s">
        <v>173</v>
      </c>
      <c r="B46" s="90">
        <f t="shared" si="6"/>
        <v>0</v>
      </c>
      <c r="C46" s="90">
        <f t="shared" si="6"/>
        <v>18.547993269999999</v>
      </c>
      <c r="D46" s="90">
        <f t="shared" si="6"/>
        <v>54.019398859999995</v>
      </c>
      <c r="E46" s="90">
        <f t="shared" si="6"/>
        <v>0</v>
      </c>
      <c r="F46" s="90">
        <f t="shared" si="6"/>
        <v>-0.75763420999999997</v>
      </c>
      <c r="G46" s="90">
        <f>DSUM(SWAPTRADES,$A46,G$8:G$9)+'RISK PAGE'!AP45</f>
        <v>18.959518014948738</v>
      </c>
      <c r="I46" s="90">
        <f>'RISK PAGE'!AP45</f>
        <v>0</v>
      </c>
    </row>
    <row r="47" spans="1:9" x14ac:dyDescent="0.25">
      <c r="A47" s="147" t="s">
        <v>174</v>
      </c>
      <c r="B47" s="90">
        <f t="shared" si="6"/>
        <v>0</v>
      </c>
      <c r="C47" s="90">
        <f t="shared" si="6"/>
        <v>10.668037550000001</v>
      </c>
      <c r="D47" s="90">
        <f t="shared" si="6"/>
        <v>42.193679630000005</v>
      </c>
      <c r="E47" s="90">
        <f t="shared" si="6"/>
        <v>0</v>
      </c>
      <c r="F47" s="90">
        <f t="shared" si="6"/>
        <v>-0.66470105999999995</v>
      </c>
      <c r="G47" s="90">
        <f>DSUM(SWAPTRADES,$A47,G$8:G$9)+'RISK PAGE'!AP46</f>
        <v>19.968280406731107</v>
      </c>
      <c r="I47" s="90">
        <f>'RISK PAGE'!AP46</f>
        <v>0</v>
      </c>
    </row>
    <row r="48" spans="1:9" x14ac:dyDescent="0.25">
      <c r="A48" s="147" t="s">
        <v>175</v>
      </c>
      <c r="B48" s="90">
        <f t="shared" si="6"/>
        <v>0</v>
      </c>
      <c r="C48" s="90">
        <f t="shared" si="6"/>
        <v>10.12178067</v>
      </c>
      <c r="D48" s="90">
        <f t="shared" si="6"/>
        <v>33.291377360000006</v>
      </c>
      <c r="E48" s="90">
        <f t="shared" si="6"/>
        <v>0</v>
      </c>
      <c r="F48" s="90">
        <f t="shared" si="6"/>
        <v>-0.706704</v>
      </c>
      <c r="G48" s="90">
        <f>DSUM(SWAPTRADES,$A48,G$8:G$9)+'RISK PAGE'!AP47</f>
        <v>22.867802352465525</v>
      </c>
      <c r="I48" s="90">
        <f>'RISK PAGE'!AP47</f>
        <v>0</v>
      </c>
    </row>
    <row r="49" spans="1:9" x14ac:dyDescent="0.25">
      <c r="A49" s="147" t="s">
        <v>176</v>
      </c>
      <c r="B49" s="90">
        <f t="shared" si="6"/>
        <v>0</v>
      </c>
      <c r="C49" s="90">
        <f t="shared" si="6"/>
        <v>9.3066362900000001</v>
      </c>
      <c r="D49" s="90">
        <f t="shared" si="6"/>
        <v>28.520588549999999</v>
      </c>
      <c r="E49" s="90">
        <f t="shared" si="6"/>
        <v>0</v>
      </c>
      <c r="F49" s="90">
        <f t="shared" si="6"/>
        <v>0</v>
      </c>
      <c r="G49" s="90">
        <f>DSUM(SWAPTRADES,$A49,G$8:G$9)+'RISK PAGE'!AP48</f>
        <v>24.192304081480572</v>
      </c>
      <c r="I49" s="90">
        <f>'RISK PAGE'!AP48</f>
        <v>0</v>
      </c>
    </row>
    <row r="50" spans="1:9" x14ac:dyDescent="0.25">
      <c r="A50" s="147" t="s">
        <v>189</v>
      </c>
      <c r="B50" s="90">
        <f t="shared" si="6"/>
        <v>0</v>
      </c>
      <c r="C50" s="90">
        <f t="shared" si="6"/>
        <v>8.6048402700000004</v>
      </c>
      <c r="D50" s="90">
        <f t="shared" si="6"/>
        <v>26.75906926</v>
      </c>
      <c r="E50" s="90">
        <f t="shared" si="6"/>
        <v>0</v>
      </c>
      <c r="F50" s="90">
        <f t="shared" si="6"/>
        <v>0</v>
      </c>
      <c r="G50" s="90">
        <f>DSUM(SWAPTRADES,$A50,G$8:G$9)+'RISK PAGE'!AP49</f>
        <v>-0.80273318000000005</v>
      </c>
      <c r="I50" s="90">
        <f>'RISK PAGE'!AP49</f>
        <v>0</v>
      </c>
    </row>
    <row r="51" spans="1:9" x14ac:dyDescent="0.25">
      <c r="A51" s="147" t="s">
        <v>178</v>
      </c>
      <c r="B51" s="90">
        <f t="shared" si="6"/>
        <v>0</v>
      </c>
      <c r="C51" s="90">
        <f t="shared" si="6"/>
        <v>8.5780127499999992</v>
      </c>
      <c r="D51" s="90">
        <f t="shared" si="6"/>
        <v>29.0150167</v>
      </c>
      <c r="E51" s="90">
        <f t="shared" si="6"/>
        <v>0</v>
      </c>
      <c r="F51" s="90">
        <f t="shared" si="6"/>
        <v>0</v>
      </c>
      <c r="G51" s="90">
        <f>DSUM(SWAPTRADES,$A51,G$8:G$9)+'RISK PAGE'!AP50</f>
        <v>-1.0313402700000001</v>
      </c>
      <c r="I51" s="90">
        <f>'RISK PAGE'!AP50</f>
        <v>0</v>
      </c>
    </row>
    <row r="52" spans="1:9" x14ac:dyDescent="0.25">
      <c r="A52" s="148" t="s">
        <v>179</v>
      </c>
      <c r="B52" s="90">
        <f t="shared" si="6"/>
        <v>0</v>
      </c>
      <c r="C52" s="90">
        <f t="shared" si="6"/>
        <v>9.5867178300000013</v>
      </c>
      <c r="D52" s="90">
        <f t="shared" si="6"/>
        <v>30.647977619999999</v>
      </c>
      <c r="E52" s="90">
        <f t="shared" si="6"/>
        <v>0</v>
      </c>
      <c r="F52" s="90">
        <f t="shared" si="6"/>
        <v>0</v>
      </c>
      <c r="G52" s="90">
        <f>DSUM(SWAPTRADES,$A52,G$8:G$9)+'RISK PAGE'!AP51</f>
        <v>-1.26011619</v>
      </c>
      <c r="I52" s="90">
        <f>'RISK PAGE'!AP51</f>
        <v>0</v>
      </c>
    </row>
    <row r="53" spans="1:9" x14ac:dyDescent="0.25">
      <c r="A53" s="147" t="s">
        <v>180</v>
      </c>
      <c r="B53" s="90">
        <f t="shared" si="6"/>
        <v>0</v>
      </c>
      <c r="C53" s="90">
        <f t="shared" si="6"/>
        <v>4.8290512200000002</v>
      </c>
      <c r="D53" s="90">
        <f t="shared" si="6"/>
        <v>30.217413010000001</v>
      </c>
      <c r="E53" s="90">
        <f t="shared" si="6"/>
        <v>0</v>
      </c>
      <c r="F53" s="90">
        <f t="shared" si="6"/>
        <v>0</v>
      </c>
      <c r="G53" s="90">
        <f>DSUM(SWAPTRADES,$A53,G$8:G$9)+'RISK PAGE'!AP52</f>
        <v>-1.2437966300000001</v>
      </c>
      <c r="I53" s="90">
        <f>'RISK PAGE'!AP52</f>
        <v>0</v>
      </c>
    </row>
    <row r="54" spans="1:9" x14ac:dyDescent="0.25">
      <c r="A54" s="147" t="s">
        <v>181</v>
      </c>
      <c r="B54" s="90">
        <f t="shared" si="6"/>
        <v>0</v>
      </c>
      <c r="C54" s="90">
        <f t="shared" si="6"/>
        <v>0</v>
      </c>
      <c r="D54" s="90">
        <f t="shared" si="6"/>
        <v>0</v>
      </c>
      <c r="E54" s="90">
        <f t="shared" si="6"/>
        <v>0</v>
      </c>
      <c r="F54" s="90">
        <f t="shared" si="6"/>
        <v>0</v>
      </c>
      <c r="G54" s="90">
        <f>DSUM(SWAPTRADES,$A54,G$8:G$9)+'RISK PAGE'!AP53</f>
        <v>0</v>
      </c>
      <c r="I54" s="90">
        <f>'RISK PAGE'!AP53</f>
        <v>0</v>
      </c>
    </row>
    <row r="55" spans="1:9" x14ac:dyDescent="0.25">
      <c r="A55" s="147" t="s">
        <v>182</v>
      </c>
      <c r="B55" s="90">
        <f t="shared" si="6"/>
        <v>0</v>
      </c>
      <c r="C55" s="90">
        <f t="shared" si="6"/>
        <v>0</v>
      </c>
      <c r="D55" s="90">
        <f t="shared" si="6"/>
        <v>0</v>
      </c>
      <c r="E55" s="90">
        <f t="shared" si="6"/>
        <v>0</v>
      </c>
      <c r="F55" s="90">
        <f t="shared" si="6"/>
        <v>0</v>
      </c>
      <c r="G55" s="90">
        <f>DSUM(SWAPTRADES,$A55,G$8:G$9)+'RISK PAGE'!AP54</f>
        <v>0</v>
      </c>
      <c r="I55" s="90">
        <f>'RISK PAGE'!AP54</f>
        <v>0</v>
      </c>
    </row>
    <row r="56" spans="1:9" x14ac:dyDescent="0.25">
      <c r="A56" s="147" t="s">
        <v>183</v>
      </c>
      <c r="B56" s="90">
        <f t="shared" si="6"/>
        <v>0</v>
      </c>
      <c r="C56" s="90">
        <f t="shared" si="6"/>
        <v>0</v>
      </c>
      <c r="D56" s="90">
        <f t="shared" si="6"/>
        <v>0</v>
      </c>
      <c r="E56" s="90">
        <f t="shared" si="6"/>
        <v>0</v>
      </c>
      <c r="F56" s="90">
        <f t="shared" si="6"/>
        <v>0</v>
      </c>
      <c r="G56" s="90">
        <f>DSUM(SWAPTRADES,$A56,G$8:G$9)+'RISK PAGE'!AP55</f>
        <v>0</v>
      </c>
      <c r="I56" s="90">
        <f>'RISK PAGE'!AP55</f>
        <v>0</v>
      </c>
    </row>
    <row r="57" spans="1:9" x14ac:dyDescent="0.25">
      <c r="A57" s="147" t="s">
        <v>184</v>
      </c>
      <c r="B57" s="90">
        <f t="shared" si="6"/>
        <v>0</v>
      </c>
      <c r="C57" s="90">
        <f t="shared" si="6"/>
        <v>0</v>
      </c>
      <c r="D57" s="90">
        <f t="shared" si="6"/>
        <v>0</v>
      </c>
      <c r="E57" s="90">
        <f t="shared" si="6"/>
        <v>0</v>
      </c>
      <c r="F57" s="90">
        <f t="shared" si="6"/>
        <v>0</v>
      </c>
      <c r="G57" s="90">
        <f>DSUM(SWAPTRADES,$A57,G$8:G$9)+'RISK PAGE'!AP56</f>
        <v>0</v>
      </c>
      <c r="I57" s="90">
        <f>'RISK PAGE'!AP56</f>
        <v>0</v>
      </c>
    </row>
    <row r="58" spans="1:9" x14ac:dyDescent="0.25">
      <c r="A58" s="147" t="s">
        <v>185</v>
      </c>
      <c r="B58" s="90">
        <f t="shared" ref="B58:F69" si="7">DSUM(SWAPTRADES,$A58,B$8:B$9)</f>
        <v>0</v>
      </c>
      <c r="C58" s="90">
        <f t="shared" si="7"/>
        <v>0</v>
      </c>
      <c r="D58" s="90">
        <f t="shared" si="7"/>
        <v>0</v>
      </c>
      <c r="E58" s="90">
        <f t="shared" si="7"/>
        <v>0</v>
      </c>
      <c r="F58" s="90">
        <f t="shared" si="7"/>
        <v>0</v>
      </c>
      <c r="G58" s="90">
        <f>DSUM(SWAPTRADES,$A58,G$8:G$9)+'RISK PAGE'!AP57</f>
        <v>0</v>
      </c>
      <c r="I58" s="90">
        <f>'RISK PAGE'!AP57</f>
        <v>0</v>
      </c>
    </row>
    <row r="59" spans="1:9" x14ac:dyDescent="0.25">
      <c r="A59" s="147" t="s">
        <v>186</v>
      </c>
      <c r="B59" s="90">
        <f t="shared" si="7"/>
        <v>0</v>
      </c>
      <c r="C59" s="90">
        <f t="shared" si="7"/>
        <v>0</v>
      </c>
      <c r="D59" s="90">
        <f t="shared" si="7"/>
        <v>0</v>
      </c>
      <c r="E59" s="90">
        <f t="shared" si="7"/>
        <v>0</v>
      </c>
      <c r="F59" s="90">
        <f t="shared" si="7"/>
        <v>0</v>
      </c>
      <c r="G59" s="90">
        <f>DSUM(SWAPTRADES,$A59,G$8:G$9)+'RISK PAGE'!AP58</f>
        <v>0</v>
      </c>
      <c r="I59" s="90">
        <f>'RISK PAGE'!AP58</f>
        <v>0</v>
      </c>
    </row>
    <row r="60" spans="1:9" x14ac:dyDescent="0.25">
      <c r="A60" s="147" t="s">
        <v>187</v>
      </c>
      <c r="B60" s="90">
        <f t="shared" si="7"/>
        <v>0</v>
      </c>
      <c r="C60" s="90">
        <f t="shared" si="7"/>
        <v>0</v>
      </c>
      <c r="D60" s="90">
        <f t="shared" si="7"/>
        <v>0</v>
      </c>
      <c r="E60" s="90">
        <f t="shared" si="7"/>
        <v>0</v>
      </c>
      <c r="F60" s="90">
        <f t="shared" si="7"/>
        <v>0</v>
      </c>
      <c r="G60" s="90">
        <f>DSUM(SWAPTRADES,$A60,G$8:G$9)+'RISK PAGE'!AP59</f>
        <v>0</v>
      </c>
      <c r="I60" s="90">
        <f>'RISK PAGE'!AP59</f>
        <v>0</v>
      </c>
    </row>
    <row r="61" spans="1:9" x14ac:dyDescent="0.25">
      <c r="A61" s="147" t="s">
        <v>188</v>
      </c>
      <c r="B61" s="90">
        <f t="shared" si="7"/>
        <v>0</v>
      </c>
      <c r="C61" s="90">
        <f t="shared" si="7"/>
        <v>0</v>
      </c>
      <c r="D61" s="90">
        <f t="shared" si="7"/>
        <v>0</v>
      </c>
      <c r="E61" s="90">
        <f t="shared" si="7"/>
        <v>0</v>
      </c>
      <c r="F61" s="90">
        <f t="shared" si="7"/>
        <v>0</v>
      </c>
      <c r="G61" s="90">
        <f>DSUM(SWAPTRADES,$A61,G$8:G$9)+'RISK PAGE'!AP60</f>
        <v>0</v>
      </c>
      <c r="I61" s="90">
        <f>'RISK PAGE'!AP60</f>
        <v>0</v>
      </c>
    </row>
    <row r="62" spans="1:9" x14ac:dyDescent="0.25">
      <c r="A62" s="147" t="s">
        <v>201</v>
      </c>
      <c r="B62" s="90">
        <f t="shared" si="7"/>
        <v>0</v>
      </c>
      <c r="C62" s="90">
        <f t="shared" si="7"/>
        <v>0</v>
      </c>
      <c r="D62" s="90">
        <f t="shared" si="7"/>
        <v>0</v>
      </c>
      <c r="E62" s="90">
        <f t="shared" si="7"/>
        <v>0</v>
      </c>
      <c r="F62" s="90">
        <f t="shared" si="7"/>
        <v>0</v>
      </c>
      <c r="G62" s="90">
        <f>DSUM(SWAPTRADES,$A62,G$8:G$9)+'RISK PAGE'!AP61</f>
        <v>0</v>
      </c>
      <c r="I62" s="90">
        <f>'RISK PAGE'!AP61</f>
        <v>0</v>
      </c>
    </row>
    <row r="63" spans="1:9" x14ac:dyDescent="0.25">
      <c r="A63" s="147" t="s">
        <v>190</v>
      </c>
      <c r="B63" s="90">
        <f t="shared" si="7"/>
        <v>0</v>
      </c>
      <c r="C63" s="90">
        <f t="shared" si="7"/>
        <v>0</v>
      </c>
      <c r="D63" s="90">
        <f t="shared" si="7"/>
        <v>0</v>
      </c>
      <c r="E63" s="90">
        <f t="shared" si="7"/>
        <v>0</v>
      </c>
      <c r="F63" s="90">
        <f t="shared" si="7"/>
        <v>0</v>
      </c>
      <c r="G63" s="90">
        <f>DSUM(SWAPTRADES,$A63,G$8:G$9)+'RISK PAGE'!AP62</f>
        <v>0</v>
      </c>
      <c r="I63" s="90">
        <f>'RISK PAGE'!AP62</f>
        <v>0</v>
      </c>
    </row>
    <row r="64" spans="1:9" x14ac:dyDescent="0.25">
      <c r="A64" s="148" t="s">
        <v>191</v>
      </c>
      <c r="B64" s="90">
        <f t="shared" si="7"/>
        <v>0</v>
      </c>
      <c r="C64" s="90">
        <f t="shared" si="7"/>
        <v>0</v>
      </c>
      <c r="D64" s="90">
        <f t="shared" si="7"/>
        <v>0</v>
      </c>
      <c r="E64" s="90">
        <f t="shared" si="7"/>
        <v>0</v>
      </c>
      <c r="F64" s="90">
        <f t="shared" si="7"/>
        <v>0</v>
      </c>
      <c r="G64" s="90">
        <f>DSUM(SWAPTRADES,$A64,G$8:G$9)+'RISK PAGE'!AP63</f>
        <v>0</v>
      </c>
      <c r="I64" s="90">
        <f>'RISK PAGE'!AP63</f>
        <v>0</v>
      </c>
    </row>
    <row r="65" spans="1:9" x14ac:dyDescent="0.25">
      <c r="A65" s="147" t="s">
        <v>192</v>
      </c>
      <c r="B65" s="90">
        <f t="shared" si="7"/>
        <v>0</v>
      </c>
      <c r="C65" s="90">
        <f t="shared" si="7"/>
        <v>0</v>
      </c>
      <c r="D65" s="90">
        <f t="shared" si="7"/>
        <v>0</v>
      </c>
      <c r="E65" s="90">
        <f t="shared" si="7"/>
        <v>0</v>
      </c>
      <c r="F65" s="90">
        <f t="shared" si="7"/>
        <v>0</v>
      </c>
      <c r="G65" s="90">
        <f>DSUM(SWAPTRADES,$A65,G$8:G$9)+'RISK PAGE'!AP64</f>
        <v>0</v>
      </c>
      <c r="I65" s="90">
        <f>'RISK PAGE'!AP64</f>
        <v>0</v>
      </c>
    </row>
    <row r="66" spans="1:9" x14ac:dyDescent="0.25">
      <c r="A66" s="147" t="s">
        <v>193</v>
      </c>
      <c r="B66" s="90">
        <f t="shared" si="7"/>
        <v>0</v>
      </c>
      <c r="C66" s="90">
        <f t="shared" si="7"/>
        <v>0</v>
      </c>
      <c r="D66" s="90">
        <f t="shared" si="7"/>
        <v>0</v>
      </c>
      <c r="E66" s="90">
        <f t="shared" si="7"/>
        <v>0</v>
      </c>
      <c r="F66" s="90">
        <f t="shared" si="7"/>
        <v>0</v>
      </c>
      <c r="G66" s="90">
        <f>DSUM(SWAPTRADES,$A66,G$8:G$9)+'RISK PAGE'!AP65</f>
        <v>0</v>
      </c>
      <c r="I66" s="90">
        <f>'RISK PAGE'!AP65</f>
        <v>0</v>
      </c>
    </row>
    <row r="67" spans="1:9" x14ac:dyDescent="0.25">
      <c r="A67" s="147" t="s">
        <v>194</v>
      </c>
      <c r="B67" s="90">
        <f t="shared" si="7"/>
        <v>0</v>
      </c>
      <c r="C67" s="90">
        <f t="shared" si="7"/>
        <v>0</v>
      </c>
      <c r="D67" s="90">
        <f t="shared" si="7"/>
        <v>0</v>
      </c>
      <c r="E67" s="90">
        <f t="shared" si="7"/>
        <v>0</v>
      </c>
      <c r="F67" s="90">
        <f t="shared" si="7"/>
        <v>0</v>
      </c>
      <c r="G67" s="90">
        <f>DSUM(SWAPTRADES,$A67,G$8:G$9)+'RISK PAGE'!AP66</f>
        <v>0</v>
      </c>
      <c r="I67" s="90">
        <f>'RISK PAGE'!AP66</f>
        <v>0</v>
      </c>
    </row>
    <row r="68" spans="1:9" x14ac:dyDescent="0.25">
      <c r="A68" s="147" t="s">
        <v>195</v>
      </c>
      <c r="B68" s="90">
        <f t="shared" si="7"/>
        <v>0</v>
      </c>
      <c r="C68" s="90">
        <f t="shared" si="7"/>
        <v>0</v>
      </c>
      <c r="D68" s="90">
        <f t="shared" si="7"/>
        <v>0</v>
      </c>
      <c r="E68" s="90">
        <f t="shared" si="7"/>
        <v>0</v>
      </c>
      <c r="F68" s="90">
        <f t="shared" si="7"/>
        <v>0</v>
      </c>
      <c r="G68" s="90">
        <f>DSUM(SWAPTRADES,$A68,G$8:G$9)+'RISK PAGE'!AP67</f>
        <v>0</v>
      </c>
      <c r="I68" s="90">
        <f>'RISK PAGE'!AP67</f>
        <v>0</v>
      </c>
    </row>
    <row r="69" spans="1:9" x14ac:dyDescent="0.25">
      <c r="A69" s="147" t="s">
        <v>196</v>
      </c>
      <c r="B69" s="90">
        <f t="shared" si="7"/>
        <v>0</v>
      </c>
      <c r="C69" s="90">
        <f t="shared" si="7"/>
        <v>0</v>
      </c>
      <c r="D69" s="90">
        <f t="shared" si="7"/>
        <v>0</v>
      </c>
      <c r="E69" s="90">
        <f t="shared" si="7"/>
        <v>0</v>
      </c>
      <c r="F69" s="90">
        <f t="shared" si="7"/>
        <v>0</v>
      </c>
      <c r="G69" s="90">
        <f>DSUM(SWAPTRADES,$A69,G$8:G$9)+'RISK PAGE'!AP68</f>
        <v>0</v>
      </c>
      <c r="I69" s="90">
        <f>'RISK PAGE'!AP68</f>
        <v>0</v>
      </c>
    </row>
    <row r="70" spans="1:9" x14ac:dyDescent="0.25">
      <c r="A70" s="147" t="s">
        <v>197</v>
      </c>
      <c r="B70" s="90"/>
      <c r="C70" s="90"/>
      <c r="D70" s="90"/>
      <c r="E70" s="90"/>
      <c r="F70" s="90"/>
      <c r="G70" s="90"/>
    </row>
    <row r="71" spans="1:9" x14ac:dyDescent="0.25">
      <c r="A71" s="147" t="s">
        <v>198</v>
      </c>
      <c r="B71" s="90"/>
      <c r="C71" s="90"/>
      <c r="D71" s="90"/>
      <c r="E71" s="90"/>
      <c r="F71" s="90"/>
      <c r="G71" s="90"/>
    </row>
    <row r="72" spans="1:9" x14ac:dyDescent="0.25">
      <c r="A72" s="147" t="s">
        <v>199</v>
      </c>
      <c r="B72" s="90"/>
      <c r="C72" s="90"/>
      <c r="D72" s="90"/>
      <c r="E72" s="90"/>
      <c r="F72" s="90"/>
      <c r="G72" s="90"/>
    </row>
    <row r="73" spans="1:9" x14ac:dyDescent="0.25">
      <c r="A73" s="147" t="s">
        <v>200</v>
      </c>
      <c r="B73" s="90"/>
      <c r="C73" s="90"/>
      <c r="D73" s="90"/>
      <c r="E73" s="90"/>
      <c r="F73" s="90"/>
      <c r="G73" s="90"/>
    </row>
    <row r="74" spans="1:9" x14ac:dyDescent="0.25">
      <c r="A74" s="147" t="s">
        <v>200</v>
      </c>
      <c r="B74" s="90"/>
      <c r="C74" s="90"/>
      <c r="D74" s="90"/>
      <c r="E74" s="90"/>
      <c r="F74" s="90"/>
      <c r="G74" s="90"/>
    </row>
    <row r="75" spans="1:9" x14ac:dyDescent="0.25">
      <c r="A75" s="147" t="s">
        <v>200</v>
      </c>
      <c r="B75" s="90"/>
      <c r="C75" s="90"/>
      <c r="D75" s="90"/>
      <c r="E75" s="90"/>
      <c r="F75" s="90"/>
      <c r="G75" s="90"/>
    </row>
    <row r="76" spans="1:9" x14ac:dyDescent="0.25">
      <c r="A76" s="147" t="s">
        <v>200</v>
      </c>
      <c r="B76" s="90"/>
      <c r="C76" s="90"/>
      <c r="D76" s="90"/>
      <c r="E76" s="90"/>
      <c r="F76" s="90"/>
      <c r="G76" s="90"/>
    </row>
    <row r="77" spans="1:9" x14ac:dyDescent="0.25">
      <c r="B77" s="90"/>
      <c r="C77" s="90"/>
      <c r="D77" s="90"/>
      <c r="E77" s="90"/>
      <c r="F77" s="90"/>
      <c r="G77" s="90"/>
    </row>
    <row r="78" spans="1:9" x14ac:dyDescent="0.25">
      <c r="B78" s="90"/>
      <c r="C78" s="90"/>
      <c r="D78" s="90"/>
      <c r="E78" s="90"/>
      <c r="F78" s="90"/>
      <c r="G78" s="90"/>
    </row>
    <row r="79" spans="1:9" x14ac:dyDescent="0.25">
      <c r="B79" s="90"/>
      <c r="C79" s="90"/>
      <c r="D79" s="90"/>
      <c r="E79" s="90"/>
      <c r="F79" s="90"/>
      <c r="G79" s="90"/>
    </row>
    <row r="80" spans="1:9" x14ac:dyDescent="0.25">
      <c r="B80" s="90"/>
      <c r="C80" s="90"/>
      <c r="D80" s="90"/>
      <c r="E80" s="90"/>
      <c r="F80" s="90"/>
      <c r="G80" s="90"/>
    </row>
    <row r="81" spans="2:7" x14ac:dyDescent="0.25">
      <c r="B81" s="90"/>
      <c r="C81" s="90"/>
      <c r="D81" s="90"/>
      <c r="E81" s="90"/>
      <c r="F81" s="90"/>
      <c r="G81" s="90"/>
    </row>
    <row r="82" spans="2:7" x14ac:dyDescent="0.25">
      <c r="B82" s="90"/>
      <c r="C82" s="90"/>
      <c r="D82" s="90"/>
      <c r="E82" s="90"/>
      <c r="F82" s="90"/>
      <c r="G82" s="90"/>
    </row>
    <row r="83" spans="2:7" x14ac:dyDescent="0.25">
      <c r="B83" s="90"/>
      <c r="C83" s="90"/>
      <c r="D83" s="90"/>
      <c r="E83" s="90"/>
      <c r="F83" s="90"/>
      <c r="G83" s="90"/>
    </row>
    <row r="84" spans="2:7" x14ac:dyDescent="0.25">
      <c r="B84" s="90"/>
      <c r="C84" s="90"/>
      <c r="D84" s="90"/>
      <c r="E84" s="90"/>
      <c r="F84" s="90"/>
      <c r="G84" s="90"/>
    </row>
    <row r="85" spans="2:7" x14ac:dyDescent="0.25">
      <c r="B85" s="90"/>
      <c r="C85" s="90"/>
      <c r="D85" s="90"/>
      <c r="E85" s="90"/>
      <c r="F85" s="90"/>
      <c r="G85" s="90"/>
    </row>
    <row r="86" spans="2:7" x14ac:dyDescent="0.25">
      <c r="B86" s="90"/>
      <c r="C86" s="90"/>
      <c r="D86" s="90"/>
      <c r="E86" s="90"/>
      <c r="F86" s="90"/>
      <c r="G86" s="90"/>
    </row>
    <row r="87" spans="2:7" x14ac:dyDescent="0.25">
      <c r="B87" s="90"/>
      <c r="C87" s="90"/>
      <c r="D87" s="90"/>
      <c r="E87" s="90"/>
      <c r="F87" s="90"/>
      <c r="G87" s="90"/>
    </row>
    <row r="88" spans="2:7" x14ac:dyDescent="0.25">
      <c r="B88" s="90"/>
      <c r="C88" s="90"/>
      <c r="D88" s="90"/>
      <c r="E88" s="90"/>
      <c r="F88" s="90"/>
      <c r="G88" s="90"/>
    </row>
    <row r="89" spans="2:7" x14ac:dyDescent="0.25">
      <c r="B89" s="90"/>
      <c r="C89" s="90"/>
      <c r="D89" s="90"/>
      <c r="E89" s="90"/>
      <c r="F89" s="90"/>
      <c r="G89" s="90"/>
    </row>
    <row r="90" spans="2:7" x14ac:dyDescent="0.25">
      <c r="B90" s="90"/>
      <c r="C90" s="90"/>
      <c r="D90" s="90"/>
      <c r="E90" s="90"/>
      <c r="F90" s="90"/>
      <c r="G90" s="90"/>
    </row>
    <row r="91" spans="2:7" x14ac:dyDescent="0.25">
      <c r="B91" s="90"/>
      <c r="C91" s="90"/>
      <c r="D91" s="90"/>
      <c r="E91" s="90"/>
      <c r="F91" s="90"/>
      <c r="G91" s="90"/>
    </row>
    <row r="92" spans="2:7" x14ac:dyDescent="0.25">
      <c r="B92" s="90"/>
      <c r="C92" s="90"/>
      <c r="D92" s="90"/>
      <c r="E92" s="90"/>
      <c r="F92" s="90"/>
      <c r="G92" s="90"/>
    </row>
    <row r="93" spans="2:7" x14ac:dyDescent="0.25">
      <c r="B93" s="90"/>
      <c r="C93" s="90"/>
      <c r="D93" s="90"/>
      <c r="E93" s="90"/>
      <c r="F93" s="90"/>
      <c r="G93" s="90"/>
    </row>
    <row r="94" spans="2:7" x14ac:dyDescent="0.25">
      <c r="B94" s="90"/>
      <c r="C94" s="90"/>
      <c r="D94" s="90"/>
      <c r="E94" s="90"/>
      <c r="F94" s="90"/>
      <c r="G94" s="90"/>
    </row>
    <row r="95" spans="2:7" x14ac:dyDescent="0.25">
      <c r="B95" s="90"/>
      <c r="C95" s="90"/>
      <c r="D95" s="90"/>
      <c r="E95" s="90"/>
      <c r="F95" s="90"/>
      <c r="G95" s="90"/>
    </row>
    <row r="96" spans="2:7" x14ac:dyDescent="0.25">
      <c r="B96" s="90"/>
      <c r="C96" s="90"/>
      <c r="D96" s="90"/>
      <c r="E96" s="90"/>
      <c r="F96" s="90"/>
      <c r="G96" s="90"/>
    </row>
    <row r="97" spans="2:7" x14ac:dyDescent="0.25">
      <c r="B97" s="90"/>
      <c r="C97" s="90"/>
      <c r="D97" s="90"/>
      <c r="E97" s="90"/>
      <c r="F97" s="90"/>
      <c r="G97" s="90"/>
    </row>
    <row r="98" spans="2:7" x14ac:dyDescent="0.25">
      <c r="B98" s="90"/>
      <c r="C98" s="90"/>
      <c r="D98" s="90"/>
      <c r="E98" s="90"/>
      <c r="F98" s="90"/>
      <c r="G98" s="90"/>
    </row>
    <row r="99" spans="2:7" x14ac:dyDescent="0.25">
      <c r="B99" s="90"/>
      <c r="C99" s="90"/>
      <c r="D99" s="90"/>
      <c r="E99" s="90"/>
      <c r="F99" s="90"/>
      <c r="G99" s="90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82"/>
  <sheetViews>
    <sheetView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H9" sqref="H9"/>
    </sheetView>
  </sheetViews>
  <sheetFormatPr defaultColWidth="9.109375" defaultRowHeight="13.2" x14ac:dyDescent="0.25"/>
  <cols>
    <col min="1" max="1" width="9.109375" style="87"/>
    <col min="2" max="10" width="9.109375" style="88"/>
    <col min="11" max="11" width="10.6640625" style="88" customWidth="1"/>
    <col min="12" max="20" width="9.109375" style="88"/>
    <col min="21" max="21" width="9.109375" style="89"/>
    <col min="22" max="22" width="9.109375" style="88"/>
    <col min="23" max="23" width="9.33203125" style="88" bestFit="1" customWidth="1"/>
    <col min="24" max="29" width="9.33203125" style="88" customWidth="1"/>
    <col min="30" max="37" width="9.109375" style="90"/>
    <col min="38" max="42" width="9.109375" style="88"/>
    <col min="43" max="49" width="9.33203125" style="88" customWidth="1"/>
    <col min="50" max="57" width="9.109375" style="90"/>
    <col min="58" max="75" width="9.109375" style="88"/>
    <col min="76" max="16384" width="9.109375" style="83"/>
  </cols>
  <sheetData>
    <row r="1" spans="1:62" x14ac:dyDescent="0.25">
      <c r="A1" s="87" t="s">
        <v>89</v>
      </c>
      <c r="B1" s="88" t="s">
        <v>290</v>
      </c>
      <c r="G1" s="88">
        <f>SQRT(255)</f>
        <v>15.968719422671311</v>
      </c>
      <c r="I1" s="88" t="s">
        <v>218</v>
      </c>
      <c r="J1" s="88">
        <v>0</v>
      </c>
      <c r="L1" s="161" t="s">
        <v>26</v>
      </c>
      <c r="M1" s="161" t="s">
        <v>28</v>
      </c>
      <c r="N1" s="161" t="s">
        <v>29</v>
      </c>
      <c r="P1" s="88" t="s">
        <v>234</v>
      </c>
      <c r="Q1" s="88" t="s">
        <v>225</v>
      </c>
      <c r="R1" s="88" t="s">
        <v>226</v>
      </c>
      <c r="T1" s="88" t="s">
        <v>234</v>
      </c>
      <c r="U1" s="88" t="s">
        <v>225</v>
      </c>
      <c r="V1" s="88" t="s">
        <v>226</v>
      </c>
    </row>
    <row r="2" spans="1:62" ht="21" x14ac:dyDescent="0.4">
      <c r="B2" s="88" t="s">
        <v>85</v>
      </c>
      <c r="C2" s="88" t="s">
        <v>99</v>
      </c>
      <c r="D2" s="88" t="s">
        <v>100</v>
      </c>
      <c r="E2" s="88" t="s">
        <v>101</v>
      </c>
      <c r="F2" s="88">
        <f>S10</f>
        <v>4.782</v>
      </c>
      <c r="P2" s="88">
        <v>0.3</v>
      </c>
      <c r="Q2" s="88">
        <v>0.4</v>
      </c>
      <c r="R2" s="88">
        <v>0.3</v>
      </c>
      <c r="U2" s="88"/>
      <c r="W2" s="187" t="s">
        <v>219</v>
      </c>
      <c r="AP2" s="187" t="s">
        <v>211</v>
      </c>
    </row>
    <row r="3" spans="1:62" x14ac:dyDescent="0.25">
      <c r="A3" s="87" t="s">
        <v>282</v>
      </c>
      <c r="B3" s="90">
        <f>B10</f>
        <v>8.1689165770136309</v>
      </c>
      <c r="C3" s="93">
        <f>D10</f>
        <v>12224.270959397825</v>
      </c>
      <c r="D3" s="93">
        <f>SUM(E10:E11)</f>
        <v>-54149.141794572977</v>
      </c>
      <c r="E3" s="92">
        <f>SUM(C10:C11)</f>
        <v>-0.81826858600000008</v>
      </c>
      <c r="F3" s="88">
        <f>AVERAGE(S10:S13)</f>
        <v>4.8454999999999995</v>
      </c>
      <c r="G3" s="84"/>
      <c r="H3" s="88" t="s">
        <v>249</v>
      </c>
      <c r="I3" s="88">
        <f>IF(J$1=1,J3,K3)</f>
        <v>0</v>
      </c>
      <c r="J3" s="189">
        <f>'WEST GAMMA BREAKDOWN'!Y6</f>
        <v>0</v>
      </c>
      <c r="L3" s="189"/>
      <c r="M3" s="189"/>
      <c r="N3" s="189"/>
      <c r="P3" s="189"/>
      <c r="Q3" s="189"/>
      <c r="R3" s="189"/>
      <c r="T3" s="189">
        <f>'BASIS SETTLES'!F1</f>
        <v>2.605</v>
      </c>
      <c r="U3" s="189">
        <f>'BASIS SETTLES'!J1</f>
        <v>0.18</v>
      </c>
      <c r="V3" s="189">
        <f>'BASIS SETTLES'!H1</f>
        <v>5.1999990000000003E-2</v>
      </c>
      <c r="AC3" s="87"/>
      <c r="AW3" s="87"/>
    </row>
    <row r="4" spans="1:62" x14ac:dyDescent="0.25">
      <c r="A4" s="87" t="s">
        <v>96</v>
      </c>
      <c r="B4" s="90">
        <f>SUM(B11:B15)</f>
        <v>265.3917499033987</v>
      </c>
      <c r="C4" s="93">
        <f>SUM(D11:D15)</f>
        <v>112030.91320232088</v>
      </c>
      <c r="D4" s="93">
        <f>SUM(E12:E16)</f>
        <v>-2479.8454947835862</v>
      </c>
      <c r="E4" s="92">
        <f>SUM(C12:C16)</f>
        <v>-3.7302300320000001</v>
      </c>
      <c r="F4" s="88">
        <f>AVERAGE(S14:S18)</f>
        <v>4.1669999999999998</v>
      </c>
      <c r="G4" s="84"/>
      <c r="H4" s="88" t="s">
        <v>250</v>
      </c>
      <c r="I4" s="88">
        <f>IF(J$1=1,J4,K4)</f>
        <v>0</v>
      </c>
      <c r="J4" s="189">
        <f>'WEST GAMMA BREAKDOWN'!Y7</f>
        <v>-6.0770226283062721E-3</v>
      </c>
      <c r="L4" s="189">
        <v>-0.92</v>
      </c>
      <c r="M4" s="189">
        <v>-0.95</v>
      </c>
      <c r="N4" s="189"/>
      <c r="P4" s="189"/>
      <c r="Q4" s="189"/>
      <c r="R4" s="189"/>
      <c r="T4" s="189">
        <f>((T5*4)-T3)/3</f>
        <v>0.33166666666666672</v>
      </c>
      <c r="U4" s="189">
        <f>((U5*4)-U3)/3</f>
        <v>0.19666666666666668</v>
      </c>
      <c r="V4" s="189">
        <f>((V5*4)-V3)/3</f>
        <v>5.9333336666666674E-2</v>
      </c>
      <c r="AC4" s="87"/>
      <c r="AW4" s="87"/>
    </row>
    <row r="5" spans="1:62" x14ac:dyDescent="0.25">
      <c r="A5" s="87" t="s">
        <v>97</v>
      </c>
      <c r="B5" s="90">
        <f>SUM(B16:B22)</f>
        <v>75.097885059917317</v>
      </c>
      <c r="C5" s="93">
        <f>SUM(D17:D23)</f>
        <v>46062.601569938095</v>
      </c>
      <c r="D5" s="93">
        <f>SUM(E17:E23)</f>
        <v>-2208.6362175581985</v>
      </c>
      <c r="E5" s="92">
        <f>SUM(C17:C23)</f>
        <v>-0.84729455099999995</v>
      </c>
      <c r="H5" s="88" t="s">
        <v>216</v>
      </c>
      <c r="I5" s="88">
        <f>IF(J$1=1,J5,K5)</f>
        <v>0</v>
      </c>
      <c r="J5" s="189">
        <f>'WEST GAMMA BREAKDOWN'!Y8</f>
        <v>9.2050998710488559E-3</v>
      </c>
      <c r="L5" s="189">
        <v>-0.42499999999999999</v>
      </c>
      <c r="M5" s="189">
        <v>-0.47</v>
      </c>
      <c r="N5" s="189"/>
      <c r="P5" s="189"/>
      <c r="Q5" s="189"/>
      <c r="R5" s="189"/>
      <c r="S5" s="90"/>
      <c r="T5" s="189">
        <f>'BASIS SETTLES'!F2</f>
        <v>0.9</v>
      </c>
      <c r="U5" s="189">
        <f>'BASIS SETTLES'!J2</f>
        <v>0.1925</v>
      </c>
      <c r="V5" s="189">
        <f>'BASIS SETTLES'!H2</f>
        <v>5.7500000000000002E-2</v>
      </c>
      <c r="AC5" s="87"/>
      <c r="AW5" s="87"/>
    </row>
    <row r="6" spans="1:62" x14ac:dyDescent="0.25">
      <c r="A6" s="87" t="s">
        <v>98</v>
      </c>
      <c r="B6" s="90">
        <f>SUM(B23:B27)</f>
        <v>4.3828716144665272</v>
      </c>
      <c r="C6" s="93">
        <f>SUM(D24:D28)</f>
        <v>1291.1865256372439</v>
      </c>
      <c r="D6" s="93">
        <f>SUM(E24:E28)</f>
        <v>-150.92802740765077</v>
      </c>
      <c r="E6" s="92">
        <f>SUM(C24:C28)</f>
        <v>0.40297751999999998</v>
      </c>
      <c r="H6" s="88" t="s">
        <v>217</v>
      </c>
      <c r="I6" s="88">
        <f>IF(J$1=1,J6,K6)</f>
        <v>0</v>
      </c>
      <c r="J6" s="189">
        <f>'WEST GAMMA BREAKDOWN'!Y9</f>
        <v>-5.0000000000000044E-3</v>
      </c>
      <c r="L6" s="189">
        <v>-0.47249999999999998</v>
      </c>
      <c r="M6" s="189">
        <v>-0.72499999999999998</v>
      </c>
      <c r="N6" s="189"/>
      <c r="P6" s="189"/>
      <c r="Q6" s="189"/>
      <c r="R6" s="189"/>
      <c r="T6" s="189">
        <f>'BASIS SETTLES'!F3</f>
        <v>0.4</v>
      </c>
      <c r="U6" s="189">
        <f>'BASIS SETTLES'!J3</f>
        <v>0.3</v>
      </c>
      <c r="V6" s="189">
        <f>'BASIS SETTLES'!H3</f>
        <v>0.11499999999999999</v>
      </c>
      <c r="AC6" s="87"/>
      <c r="AW6" s="87"/>
    </row>
    <row r="7" spans="1:62" x14ac:dyDescent="0.25">
      <c r="B7" s="90">
        <f>SUM(B28:B100)</f>
        <v>-10.707717017417561</v>
      </c>
      <c r="C7" s="93">
        <f>SUM(D29:D100)</f>
        <v>26019.343458494637</v>
      </c>
      <c r="D7" s="93">
        <f>SUM(E29:E100)</f>
        <v>-339.35156848949248</v>
      </c>
      <c r="E7" s="92">
        <f>SUM(C29:C100)</f>
        <v>0.95930215100000016</v>
      </c>
      <c r="H7" s="88" t="s">
        <v>293</v>
      </c>
      <c r="J7" s="189">
        <f>'WEST GAMMA BREAKDOWN'!Y10</f>
        <v>0</v>
      </c>
      <c r="L7" s="189"/>
      <c r="M7" s="189"/>
      <c r="N7" s="189"/>
      <c r="P7" s="189"/>
      <c r="Q7" s="189"/>
      <c r="R7" s="189"/>
      <c r="T7" s="189">
        <f>'BASIS SETTLES'!F4</f>
        <v>0.52071428571428569</v>
      </c>
      <c r="U7" s="189">
        <f>'BASIS SETTLES'!J4</f>
        <v>0.1907142857142857</v>
      </c>
      <c r="V7" s="189">
        <f>'BASIS SETTLES'!H4</f>
        <v>5.7500000000000002E-2</v>
      </c>
    </row>
    <row r="8" spans="1:62" ht="13.8" thickBot="1" x14ac:dyDescent="0.3">
      <c r="A8" s="90" t="s">
        <v>256</v>
      </c>
      <c r="B8" s="90">
        <f>SUM(B3:B7)</f>
        <v>342.33370613737861</v>
      </c>
      <c r="C8" s="93">
        <f>SUM(C3:C7)</f>
        <v>197628.31571578869</v>
      </c>
      <c r="D8" s="93">
        <f>SUM(D3:D7)</f>
        <v>-59327.903102811906</v>
      </c>
      <c r="E8" s="90">
        <f>SUM(E3:E7)</f>
        <v>-4.0335134979999996</v>
      </c>
      <c r="G8" s="88" t="s">
        <v>92</v>
      </c>
      <c r="H8" s="88" t="s">
        <v>92</v>
      </c>
      <c r="I8" s="88" t="s">
        <v>92</v>
      </c>
      <c r="J8" s="88" t="s">
        <v>92</v>
      </c>
      <c r="L8" s="88" t="s">
        <v>93</v>
      </c>
      <c r="M8" s="88" t="s">
        <v>92</v>
      </c>
      <c r="AD8" s="91"/>
      <c r="AE8" s="91"/>
      <c r="AF8" s="91"/>
      <c r="AG8" s="91"/>
      <c r="AH8" s="91"/>
      <c r="AI8" s="91"/>
      <c r="AJ8" s="91"/>
      <c r="AK8" s="91"/>
      <c r="AX8" s="91"/>
      <c r="AY8" s="91"/>
      <c r="AZ8" s="91"/>
      <c r="BA8" s="91"/>
      <c r="BB8" s="91"/>
      <c r="BC8" s="91"/>
      <c r="BD8" s="91"/>
      <c r="BE8" s="91"/>
    </row>
    <row r="9" spans="1:62" ht="14.4" thickTop="1" thickBot="1" x14ac:dyDescent="0.3">
      <c r="B9" s="88" t="s">
        <v>85</v>
      </c>
      <c r="C9" s="88" t="s">
        <v>101</v>
      </c>
      <c r="D9" s="88" t="s">
        <v>99</v>
      </c>
      <c r="E9" s="88" t="s">
        <v>100</v>
      </c>
      <c r="G9" s="88" t="s">
        <v>122</v>
      </c>
      <c r="H9" s="88" t="s">
        <v>123</v>
      </c>
      <c r="I9" s="88" t="s">
        <v>124</v>
      </c>
      <c r="J9" s="88" t="s">
        <v>125</v>
      </c>
      <c r="K9" s="88" t="s">
        <v>257</v>
      </c>
      <c r="L9" s="88" t="s">
        <v>94</v>
      </c>
      <c r="M9" s="88" t="s">
        <v>95</v>
      </c>
      <c r="N9" s="88" t="s">
        <v>91</v>
      </c>
      <c r="O9" s="88" t="s">
        <v>90</v>
      </c>
      <c r="P9" s="88" t="s">
        <v>86</v>
      </c>
      <c r="Q9" s="88" t="s">
        <v>88</v>
      </c>
      <c r="S9" s="88" t="s">
        <v>87</v>
      </c>
      <c r="T9" s="88" t="s">
        <v>86</v>
      </c>
      <c r="V9" s="88" t="s">
        <v>91</v>
      </c>
      <c r="AD9" s="91"/>
      <c r="AE9" s="91"/>
      <c r="AF9" s="91"/>
      <c r="AG9" s="91"/>
      <c r="AH9" s="91"/>
      <c r="AI9" s="91"/>
      <c r="AJ9" s="91"/>
      <c r="AK9" s="91"/>
      <c r="AO9" s="88" t="s">
        <v>215</v>
      </c>
      <c r="AP9" s="88" t="s">
        <v>91</v>
      </c>
      <c r="AX9" s="91"/>
      <c r="AY9" s="91"/>
      <c r="AZ9" s="91"/>
      <c r="BA9" s="91"/>
      <c r="BB9" s="91"/>
      <c r="BC9" s="91"/>
      <c r="BD9" s="91"/>
      <c r="BE9" s="91"/>
      <c r="BH9" s="88" t="s">
        <v>99</v>
      </c>
      <c r="BI9" s="88" t="s">
        <v>100</v>
      </c>
      <c r="BJ9" s="88" t="s">
        <v>101</v>
      </c>
    </row>
    <row r="10" spans="1:62" ht="13.8" thickTop="1" x14ac:dyDescent="0.25">
      <c r="A10" s="87">
        <v>36800</v>
      </c>
      <c r="B10" s="90">
        <f t="shared" ref="B10:B74" si="0">G10+L10+M10+N10+K10</f>
        <v>8.1689165770136309</v>
      </c>
      <c r="C10" s="92">
        <f t="shared" ref="C10:C40" si="1">H10+BJ10</f>
        <v>-1.507950377</v>
      </c>
      <c r="D10" s="93">
        <f>I10+BH10+'basis opt greeks'!D8</f>
        <v>12224.270959397825</v>
      </c>
      <c r="E10" s="93">
        <f>J10+BI10+'basis opt greeks'!E8</f>
        <v>-9075.3611035193971</v>
      </c>
      <c r="F10" s="90"/>
      <c r="G10" s="90">
        <f>DSUM(OPTTRADES,G$9,$A501:$A502)</f>
        <v>0</v>
      </c>
      <c r="H10" s="189">
        <f>DSUM(OPTTRADES,H$9,$A501:$A502)</f>
        <v>0</v>
      </c>
      <c r="I10" s="90">
        <f>DSUM(OPTTRADES,I$9,$A501:$A502)</f>
        <v>0</v>
      </c>
      <c r="J10" s="90">
        <f>DSUM(OPTTRADES,J$9,$A501:$A502)</f>
        <v>0</v>
      </c>
      <c r="K10" s="90">
        <f>'basis opt greeks'!B8</f>
        <v>18.271005307013631</v>
      </c>
      <c r="L10" s="90">
        <f>'HEDGE QUANTITIES'!B6</f>
        <v>-10.10208873</v>
      </c>
      <c r="M10" s="90">
        <f>'BASIS POSITION'!B11</f>
        <v>0</v>
      </c>
      <c r="N10" s="90">
        <f>V10+AP10</f>
        <v>0</v>
      </c>
      <c r="O10" s="88">
        <f t="shared" ref="O10:O43" si="2">VLOOKUP(A10,PARAMS,6,FALSE)</f>
        <v>4.782</v>
      </c>
      <c r="Q10" s="84">
        <f>[2]!'NGc1 LAST'</f>
        <v>4.8449999999999998</v>
      </c>
      <c r="R10" s="88">
        <f t="shared" ref="R10:R43" si="3">VLOOKUP(A10,PARAMS,2,FALSE)</f>
        <v>4.782</v>
      </c>
      <c r="S10" s="84">
        <f t="shared" ref="S10:S43" si="4">IF(SETTLE="SETTLE",O10+P10,IF(SETTLE="options",R10,IF(Q10&gt;0,Q10,O10+P10)))</f>
        <v>4.782</v>
      </c>
      <c r="T10" s="84">
        <f>ROUND(S10-O10,2)</f>
        <v>0</v>
      </c>
      <c r="U10" s="205">
        <f>K10+L10</f>
        <v>8.1689165770136309</v>
      </c>
      <c r="V10" s="90">
        <f>VLOOKUP(A10,eastgamma,HLOOKUP(T10,eastgamma,2),FALSE)</f>
        <v>0</v>
      </c>
      <c r="W10" s="90"/>
      <c r="X10" s="90"/>
      <c r="Y10" s="84"/>
      <c r="Z10" s="84"/>
      <c r="AA10" s="84"/>
      <c r="AB10" s="84"/>
      <c r="AC10" s="85"/>
      <c r="AO10" s="189">
        <f>T10+J$3</f>
        <v>0</v>
      </c>
      <c r="AP10" s="90">
        <f>VLOOKUP($A10,westgamma,HLOOKUP(AO10,eastgamma,2),FALSE)</f>
        <v>0</v>
      </c>
      <c r="AQ10" s="90"/>
      <c r="AR10" s="90"/>
      <c r="AS10" s="84"/>
      <c r="AT10" s="84"/>
      <c r="AU10" s="84"/>
      <c r="AV10" s="84"/>
      <c r="AW10" s="85"/>
      <c r="BH10" s="93">
        <f t="shared" ref="BH10:BH43" si="5">VLOOKUP($A10,OPTIONRISK,9,FALSE)</f>
        <v>-3235.6778089999998</v>
      </c>
      <c r="BI10" s="93">
        <f t="shared" ref="BI10:BI43" si="6">VLOOKUP($A10,OPTIONRISK,10,FALSE)</f>
        <v>5121.14000410678</v>
      </c>
      <c r="BJ10" s="92">
        <f t="shared" ref="BJ10:BJ43" si="7">AVERAGE(VLOOKUP($A10,HEDGE,14,FALSE)*-1,VLOOKUP($A10,HEDGE,15,FALSE))/5</f>
        <v>-1.507950377</v>
      </c>
    </row>
    <row r="11" spans="1:62" x14ac:dyDescent="0.25">
      <c r="A11" s="87">
        <v>36831</v>
      </c>
      <c r="B11" s="90">
        <f t="shared" si="0"/>
        <v>124.61993040706651</v>
      </c>
      <c r="C11" s="92">
        <f t="shared" si="1"/>
        <v>0.68968179099999993</v>
      </c>
      <c r="D11" s="93">
        <f>I11+BH11+'basis opt greeks'!D9</f>
        <v>96243.511781603243</v>
      </c>
      <c r="E11" s="93">
        <f>J11+BI11+'basis opt greeks'!E9</f>
        <v>-45073.78069105358</v>
      </c>
      <c r="G11" s="90">
        <f>DSUM(OPTTRADES,G$9,$A503:$A504)</f>
        <v>0</v>
      </c>
      <c r="H11" s="189">
        <f>DSUM(OPTTRADES,H$9,$A503:$A504)</f>
        <v>0</v>
      </c>
      <c r="I11" s="90">
        <f>DSUM(OPTTRADES,I$9,$A503:$A504)</f>
        <v>0</v>
      </c>
      <c r="J11" s="90">
        <f>DSUM(OPTTRADES,J$9,$A503:$A504)</f>
        <v>0</v>
      </c>
      <c r="K11" s="90">
        <f>'basis opt greeks'!B9</f>
        <v>85.197231149066511</v>
      </c>
      <c r="L11" s="90">
        <f>'HEDGE QUANTITIES'!B7</f>
        <v>37.47826465</v>
      </c>
      <c r="M11" s="90">
        <f>'BASIS POSITION'!B12</f>
        <v>0</v>
      </c>
      <c r="N11" s="90">
        <f t="shared" ref="N11:N44" si="8">V11+AP11</f>
        <v>1.9444346079999999</v>
      </c>
      <c r="O11" s="88">
        <f t="shared" si="2"/>
        <v>4.84</v>
      </c>
      <c r="Q11" s="84">
        <f>[2]!'NGc2 LAST'</f>
        <v>4.9000000000000004</v>
      </c>
      <c r="R11" s="88">
        <f t="shared" si="3"/>
        <v>4.84</v>
      </c>
      <c r="S11" s="84">
        <f t="shared" si="4"/>
        <v>4.84</v>
      </c>
      <c r="T11" s="84">
        <f t="shared" ref="T11:T43" si="9">ROUND(S11-O11,2)</f>
        <v>0</v>
      </c>
      <c r="U11" s="205">
        <f t="shared" ref="U11:U67" si="10">K11+L11</f>
        <v>122.67549579906651</v>
      </c>
      <c r="V11" s="90">
        <f>VLOOKUP(A11,eastgamma,HLOOKUP(T11,eastgamma,2),FALSE)</f>
        <v>0</v>
      </c>
      <c r="W11" s="90"/>
      <c r="X11" s="90"/>
      <c r="Y11" s="84"/>
      <c r="Z11" s="84"/>
      <c r="AA11" s="84"/>
      <c r="AB11" s="84"/>
      <c r="AC11" s="85"/>
      <c r="AO11" s="88">
        <f>T11+J$4</f>
        <v>-6.0770226283062721E-3</v>
      </c>
      <c r="AP11" s="90">
        <f t="shared" ref="AP11:AP43" si="11">VLOOKUP($A11,westgamma,HLOOKUP(AO11,eastgamma,2),FALSE)</f>
        <v>1.9444346079999999</v>
      </c>
      <c r="AQ11" s="90"/>
      <c r="AR11" s="90"/>
      <c r="AS11" s="84"/>
      <c r="AT11" s="84"/>
      <c r="AU11" s="84"/>
      <c r="AV11" s="84"/>
      <c r="AW11" s="85"/>
      <c r="BH11" s="93">
        <f t="shared" si="5"/>
        <v>17554.102175</v>
      </c>
      <c r="BI11" s="93">
        <f t="shared" si="6"/>
        <v>-8802.6619707049995</v>
      </c>
      <c r="BJ11" s="92">
        <f t="shared" si="7"/>
        <v>0.68968179099999993</v>
      </c>
    </row>
    <row r="12" spans="1:62" x14ac:dyDescent="0.25">
      <c r="A12" s="87">
        <v>36861</v>
      </c>
      <c r="B12" s="90">
        <f t="shared" si="0"/>
        <v>15.927789732480175</v>
      </c>
      <c r="C12" s="92">
        <f t="shared" si="1"/>
        <v>-0.24976870099999998</v>
      </c>
      <c r="D12" s="93">
        <f>I12+BH12+'basis opt greeks'!D10</f>
        <v>18940.005918485836</v>
      </c>
      <c r="E12" s="93">
        <f>J12+BI12+'basis opt greeks'!E10</f>
        <v>-6498.8489245983701</v>
      </c>
      <c r="G12" s="90">
        <f>DSUM(OPTTRADES,G$9,$A505:$A506)</f>
        <v>0</v>
      </c>
      <c r="H12" s="189">
        <f>DSUM(OPTTRADES,H$9,$A505:$A506)</f>
        <v>0</v>
      </c>
      <c r="I12" s="90">
        <f>DSUM(OPTTRADES,I$9,$A505:$A506)</f>
        <v>0</v>
      </c>
      <c r="J12" s="90">
        <f>DSUM(OPTTRADES,J$9,$A505:$A506)</f>
        <v>0</v>
      </c>
      <c r="K12" s="90">
        <f>'basis opt greeks'!B10</f>
        <v>36.701719242480173</v>
      </c>
      <c r="L12" s="90">
        <f>'HEDGE QUANTITIES'!B8</f>
        <v>-20.773929509999999</v>
      </c>
      <c r="M12" s="90">
        <f>'BASIS POSITION'!B13</f>
        <v>0</v>
      </c>
      <c r="N12" s="90">
        <f t="shared" si="8"/>
        <v>0</v>
      </c>
      <c r="O12" s="88">
        <f t="shared" si="2"/>
        <v>4.91</v>
      </c>
      <c r="Q12" s="84">
        <f>[2]!'NGc3 LAST'</f>
        <v>4.96</v>
      </c>
      <c r="R12" s="88">
        <f t="shared" si="3"/>
        <v>4.91</v>
      </c>
      <c r="S12" s="84">
        <f>IF(SETTLE="SETTLE",O12+P12,IF(SETTLE="options",R12,IF(Q12&gt;0,Q12,O12+P12)))</f>
        <v>4.91</v>
      </c>
      <c r="T12" s="84">
        <f t="shared" si="9"/>
        <v>0</v>
      </c>
      <c r="U12" s="205">
        <f t="shared" si="10"/>
        <v>15.927789732480175</v>
      </c>
      <c r="V12" s="90">
        <f t="shared" ref="V12:V43" si="12">VLOOKUP(A12,eastgamma,HLOOKUP(T12,eastgamma,2),FALSE)</f>
        <v>0</v>
      </c>
      <c r="W12" s="90"/>
      <c r="X12" s="90"/>
      <c r="Y12" s="84"/>
      <c r="Z12" s="84"/>
      <c r="AA12" s="84"/>
      <c r="AB12" s="84"/>
      <c r="AC12" s="85"/>
      <c r="AO12" s="88">
        <f>T12+J$5</f>
        <v>9.2050998710488559E-3</v>
      </c>
      <c r="AP12" s="90">
        <f t="shared" si="11"/>
        <v>0</v>
      </c>
      <c r="AQ12" s="90"/>
      <c r="AR12" s="90"/>
      <c r="AS12" s="84"/>
      <c r="AT12" s="84"/>
      <c r="AU12" s="84"/>
      <c r="AV12" s="84"/>
      <c r="AW12" s="85"/>
      <c r="BH12" s="93">
        <f t="shared" si="5"/>
        <v>-4454.0184069999996</v>
      </c>
      <c r="BI12" s="93">
        <f t="shared" si="6"/>
        <v>1169.9325804243699</v>
      </c>
      <c r="BJ12" s="92">
        <f t="shared" si="7"/>
        <v>-0.24976870099999998</v>
      </c>
    </row>
    <row r="13" spans="1:62" x14ac:dyDescent="0.25">
      <c r="A13" s="87">
        <v>36892</v>
      </c>
      <c r="B13" s="90">
        <f t="shared" si="0"/>
        <v>13.725574999633498</v>
      </c>
      <c r="C13" s="92">
        <f t="shared" si="1"/>
        <v>-0.73862351699999995</v>
      </c>
      <c r="D13" s="93">
        <f>I13+BH13+'basis opt greeks'!D11</f>
        <v>-14889.8595964124</v>
      </c>
      <c r="E13" s="93">
        <f>J13+BI13+'basis opt greeks'!E11</f>
        <v>2556.1941210023847</v>
      </c>
      <c r="G13" s="90">
        <f>DSUM(OPTTRADES,G$9,$A507:$A508)</f>
        <v>0</v>
      </c>
      <c r="H13" s="189">
        <f>DSUM(OPTTRADES,H$9,$A507:$A508)</f>
        <v>0</v>
      </c>
      <c r="I13" s="90">
        <f>DSUM(OPTTRADES,I$9,$A507:$A508)</f>
        <v>0</v>
      </c>
      <c r="J13" s="90">
        <f>DSUM(OPTTRADES,J$9,$A507:$A508)</f>
        <v>0</v>
      </c>
      <c r="K13" s="90">
        <f>'basis opt greeks'!B11</f>
        <v>29.872556109633496</v>
      </c>
      <c r="L13" s="90">
        <f>'HEDGE QUANTITIES'!B9</f>
        <v>-16.146981109999999</v>
      </c>
      <c r="M13" s="90">
        <f>'BASIS POSITION'!B14</f>
        <v>0</v>
      </c>
      <c r="N13" s="90">
        <f t="shared" si="8"/>
        <v>0</v>
      </c>
      <c r="O13" s="88">
        <f t="shared" si="2"/>
        <v>4.8499999999999996</v>
      </c>
      <c r="Q13" s="84">
        <f>[2]!'NGc4 LAST'</f>
        <v>4.9000000000000004</v>
      </c>
      <c r="R13" s="88">
        <f t="shared" si="3"/>
        <v>4.8499999999999996</v>
      </c>
      <c r="S13" s="84">
        <f t="shared" si="4"/>
        <v>4.8499999999999996</v>
      </c>
      <c r="T13" s="84">
        <f t="shared" si="9"/>
        <v>0</v>
      </c>
      <c r="U13" s="205">
        <f t="shared" si="10"/>
        <v>13.725574999633498</v>
      </c>
      <c r="V13" s="90">
        <f t="shared" si="12"/>
        <v>0</v>
      </c>
      <c r="W13" s="90"/>
      <c r="X13" s="90"/>
      <c r="Y13" s="84"/>
      <c r="Z13" s="84"/>
      <c r="AA13" s="84"/>
      <c r="AB13" s="84"/>
      <c r="AC13" s="85"/>
      <c r="AO13" s="88">
        <f>T13+J$5</f>
        <v>9.2050998710488559E-3</v>
      </c>
      <c r="AP13" s="90">
        <f t="shared" si="11"/>
        <v>0</v>
      </c>
      <c r="AQ13" s="90"/>
      <c r="AR13" s="90"/>
      <c r="AS13" s="84"/>
      <c r="AT13" s="84"/>
      <c r="AU13" s="84"/>
      <c r="AV13" s="84"/>
      <c r="AW13" s="85"/>
      <c r="BH13" s="93">
        <f t="shared" si="5"/>
        <v>-23828.475517999999</v>
      </c>
      <c r="BI13" s="93">
        <f t="shared" si="6"/>
        <v>5298.8333078713204</v>
      </c>
      <c r="BJ13" s="92">
        <f t="shared" si="7"/>
        <v>-0.73862351699999995</v>
      </c>
    </row>
    <row r="14" spans="1:62" x14ac:dyDescent="0.25">
      <c r="A14" s="87">
        <v>36923</v>
      </c>
      <c r="B14" s="90">
        <f t="shared" si="0"/>
        <v>19.110519411046393</v>
      </c>
      <c r="C14" s="92">
        <f t="shared" si="1"/>
        <v>-1.2776728559999999</v>
      </c>
      <c r="D14" s="93">
        <f>I14+BH14+'basis opt greeks'!D12</f>
        <v>-45359.823229200425</v>
      </c>
      <c r="E14" s="93">
        <f>J14+BI14+'basis opt greeks'!E12</f>
        <v>7928.5091086023676</v>
      </c>
      <c r="G14" s="90">
        <f>DSUM(OPTTRADES,G$9,$A509:$A510)</f>
        <v>0</v>
      </c>
      <c r="H14" s="189">
        <f>DSUM(OPTTRADES,H$9,$A509:$A510)</f>
        <v>0</v>
      </c>
      <c r="I14" s="90">
        <f>DSUM(OPTTRADES,I$9,$A509:$A510)</f>
        <v>0</v>
      </c>
      <c r="J14" s="90">
        <f>DSUM(OPTTRADES,J$9,$A509:$A510)</f>
        <v>0</v>
      </c>
      <c r="K14" s="90">
        <f>'basis opt greeks'!B12</f>
        <v>35.403226811046395</v>
      </c>
      <c r="L14" s="90">
        <f>'HEDGE QUANTITIES'!B10</f>
        <v>-16.292707400000001</v>
      </c>
      <c r="M14" s="90">
        <f>'BASIS POSITION'!B15</f>
        <v>0</v>
      </c>
      <c r="N14" s="90">
        <f t="shared" si="8"/>
        <v>0</v>
      </c>
      <c r="O14" s="88">
        <f t="shared" si="2"/>
        <v>4.58</v>
      </c>
      <c r="Q14" s="84">
        <f>[2]!'NGc5 LAST'</f>
        <v>4.6150000000000002</v>
      </c>
      <c r="R14" s="88">
        <f t="shared" si="3"/>
        <v>4.58</v>
      </c>
      <c r="S14" s="84">
        <f t="shared" si="4"/>
        <v>4.58</v>
      </c>
      <c r="T14" s="84">
        <f t="shared" si="9"/>
        <v>0</v>
      </c>
      <c r="U14" s="205">
        <f t="shared" si="10"/>
        <v>19.110519411046393</v>
      </c>
      <c r="V14" s="90">
        <f t="shared" si="12"/>
        <v>0</v>
      </c>
      <c r="W14" s="90"/>
      <c r="X14" s="90"/>
      <c r="Y14" s="84"/>
      <c r="Z14" s="84"/>
      <c r="AA14" s="84"/>
      <c r="AB14" s="84"/>
      <c r="AC14" s="85"/>
      <c r="AO14" s="88">
        <f>T14+J$5</f>
        <v>9.2050998710488559E-3</v>
      </c>
      <c r="AP14" s="90">
        <f t="shared" si="11"/>
        <v>0</v>
      </c>
      <c r="AQ14" s="90"/>
      <c r="AR14" s="90"/>
      <c r="AS14" s="84"/>
      <c r="AT14" s="84"/>
      <c r="AU14" s="84"/>
      <c r="AV14" s="84"/>
      <c r="AW14" s="85"/>
      <c r="BH14" s="93">
        <f t="shared" si="5"/>
        <v>-54811.595971000002</v>
      </c>
      <c r="BI14" s="93">
        <f t="shared" si="6"/>
        <v>10339.827921149899</v>
      </c>
      <c r="BJ14" s="92">
        <f t="shared" si="7"/>
        <v>-1.2776728559999999</v>
      </c>
    </row>
    <row r="15" spans="1:62" x14ac:dyDescent="0.25">
      <c r="A15" s="87">
        <v>36951</v>
      </c>
      <c r="B15" s="90">
        <f t="shared" si="0"/>
        <v>92.007935353172144</v>
      </c>
      <c r="C15" s="92">
        <f t="shared" si="1"/>
        <v>-1.388125582</v>
      </c>
      <c r="D15" s="93">
        <f>I15+BH15+'basis opt greeks'!D13</f>
        <v>57097.078327844618</v>
      </c>
      <c r="E15" s="93">
        <f>J15+BI15+'basis opt greeks'!E13</f>
        <v>-7352.8301905257977</v>
      </c>
      <c r="G15" s="90">
        <f>DSUM(OPTTRADES,G$9,$A511:$A512)</f>
        <v>0</v>
      </c>
      <c r="H15" s="189">
        <f>DSUM(OPTTRADES,H$9,$A511:$A512)</f>
        <v>0</v>
      </c>
      <c r="I15" s="90">
        <f>DSUM(OPTTRADES,I$9,$A511:$A512)</f>
        <v>0</v>
      </c>
      <c r="J15" s="90">
        <f>DSUM(OPTTRADES,J$9,$A511:$A512)</f>
        <v>0</v>
      </c>
      <c r="K15" s="90">
        <f>'basis opt greeks'!B13</f>
        <v>106.57417977317215</v>
      </c>
      <c r="L15" s="90">
        <f>'HEDGE QUANTITIES'!B11</f>
        <v>-14.56624442</v>
      </c>
      <c r="M15" s="90">
        <f>'BASIS POSITION'!B16</f>
        <v>0</v>
      </c>
      <c r="N15" s="90">
        <f t="shared" si="8"/>
        <v>0</v>
      </c>
      <c r="O15" s="88">
        <f t="shared" si="2"/>
        <v>4.3150000000000004</v>
      </c>
      <c r="Q15" s="84">
        <f>[2]!'NGc6 LAST'</f>
        <v>4.3650000000000002</v>
      </c>
      <c r="R15" s="88">
        <f t="shared" si="3"/>
        <v>4.3150000000000004</v>
      </c>
      <c r="S15" s="84">
        <f t="shared" si="4"/>
        <v>4.3150000000000004</v>
      </c>
      <c r="T15" s="84">
        <f t="shared" si="9"/>
        <v>0</v>
      </c>
      <c r="U15" s="205">
        <f t="shared" si="10"/>
        <v>92.007935353172144</v>
      </c>
      <c r="V15" s="90">
        <f t="shared" si="12"/>
        <v>0</v>
      </c>
      <c r="W15" s="90"/>
      <c r="X15" s="90"/>
      <c r="Y15" s="84"/>
      <c r="Z15" s="84"/>
      <c r="AA15" s="84"/>
      <c r="AB15" s="84"/>
      <c r="AC15" s="85"/>
      <c r="AO15" s="88">
        <f>T15+J$5</f>
        <v>9.2050998710488559E-3</v>
      </c>
      <c r="AP15" s="90">
        <f t="shared" si="11"/>
        <v>0</v>
      </c>
      <c r="AQ15" s="90"/>
      <c r="AR15" s="90"/>
      <c r="AS15" s="84"/>
      <c r="AT15" s="84"/>
      <c r="AU15" s="84"/>
      <c r="AV15" s="84"/>
      <c r="AW15" s="85"/>
      <c r="BH15" s="93">
        <f t="shared" si="5"/>
        <v>-38244.016327999998</v>
      </c>
      <c r="BI15" s="93">
        <f t="shared" si="6"/>
        <v>6092.2342266940504</v>
      </c>
      <c r="BJ15" s="92">
        <f t="shared" si="7"/>
        <v>-1.388125582</v>
      </c>
    </row>
    <row r="16" spans="1:62" x14ac:dyDescent="0.25">
      <c r="A16" s="87">
        <v>36982</v>
      </c>
      <c r="B16" s="90">
        <f t="shared" si="0"/>
        <v>10.364418088895729</v>
      </c>
      <c r="C16" s="92">
        <f t="shared" si="1"/>
        <v>-7.6039376000000006E-2</v>
      </c>
      <c r="D16" s="93">
        <f>I16+BH16+'basis opt greeks'!D14</f>
        <v>-6875.9573652820991</v>
      </c>
      <c r="E16" s="93">
        <f>J16+BI16+'basis opt greeks'!E14</f>
        <v>887.13039073582945</v>
      </c>
      <c r="G16" s="90">
        <f>DSUM(OPTTRADES,G$9,$A513:$A514)</f>
        <v>0</v>
      </c>
      <c r="H16" s="189">
        <f>DSUM(OPTTRADES,H$9,$A513:$A514)</f>
        <v>0</v>
      </c>
      <c r="I16" s="90">
        <f>DSUM(OPTTRADES,I$9,$A513:$A514)</f>
        <v>0</v>
      </c>
      <c r="J16" s="90">
        <f>DSUM(OPTTRADES,J$9,$A513:$A514)</f>
        <v>0</v>
      </c>
      <c r="K16" s="90">
        <f>'basis opt greeks'!B14</f>
        <v>-3.2063780911042725</v>
      </c>
      <c r="L16" s="90">
        <f>'HEDGE QUANTITIES'!B12</f>
        <v>13.57079618</v>
      </c>
      <c r="M16" s="90">
        <f>'BASIS POSITION'!B17</f>
        <v>0</v>
      </c>
      <c r="N16" s="90">
        <f t="shared" si="8"/>
        <v>0</v>
      </c>
      <c r="O16" s="88">
        <f t="shared" si="2"/>
        <v>4.0549999999999997</v>
      </c>
      <c r="Q16" s="84">
        <f>[2]!'NGc7 LAST'</f>
        <v>4.0949999999999998</v>
      </c>
      <c r="R16" s="88">
        <f t="shared" si="3"/>
        <v>4.0549999999999997</v>
      </c>
      <c r="S16" s="84">
        <f>IF(SETTLE="SETTLE",O16+P16,IF(SETTLE="options",R16,IF(Q16&gt;0,Q16,O16+P16)))</f>
        <v>4.0549999999999997</v>
      </c>
      <c r="T16" s="84">
        <f t="shared" si="9"/>
        <v>0</v>
      </c>
      <c r="U16" s="205">
        <f t="shared" si="10"/>
        <v>10.364418088895729</v>
      </c>
      <c r="V16" s="90">
        <f t="shared" si="12"/>
        <v>0</v>
      </c>
      <c r="W16" s="90"/>
      <c r="X16" s="90"/>
      <c r="Y16" s="84"/>
      <c r="Z16" s="84"/>
      <c r="AA16" s="84"/>
      <c r="AB16" s="84"/>
      <c r="AC16" s="85"/>
      <c r="AO16" s="88">
        <f>T16+J$5</f>
        <v>9.2050998710488559E-3</v>
      </c>
      <c r="AP16" s="90">
        <f t="shared" si="11"/>
        <v>0</v>
      </c>
      <c r="AQ16" s="90"/>
      <c r="AR16" s="90"/>
      <c r="AS16" s="84"/>
      <c r="AT16" s="84"/>
      <c r="AU16" s="84"/>
      <c r="AV16" s="84"/>
      <c r="AW16" s="85"/>
      <c r="BH16" s="93">
        <f t="shared" si="5"/>
        <v>-458.38564700000001</v>
      </c>
      <c r="BI16" s="93">
        <f t="shared" si="6"/>
        <v>218.85878275153999</v>
      </c>
      <c r="BJ16" s="92">
        <f t="shared" si="7"/>
        <v>-7.6039376000000006E-2</v>
      </c>
    </row>
    <row r="17" spans="1:62" x14ac:dyDescent="0.25">
      <c r="A17" s="87">
        <v>37012</v>
      </c>
      <c r="B17" s="90">
        <f t="shared" si="0"/>
        <v>30.603646404735255</v>
      </c>
      <c r="C17" s="92">
        <f t="shared" si="1"/>
        <v>-5.1297212000000002E-2</v>
      </c>
      <c r="D17" s="93">
        <f>I17+BH17+'basis opt greeks'!D15</f>
        <v>12861.14573645802</v>
      </c>
      <c r="E17" s="93">
        <f>J17+BI17+'basis opt greeks'!E15</f>
        <v>-787.73087468653557</v>
      </c>
      <c r="G17" s="90">
        <f>DSUM(OPTTRADES,G$9,$A515:$A516)</f>
        <v>0</v>
      </c>
      <c r="H17" s="189">
        <f>DSUM(OPTTRADES,H$9,$A515:$A516)</f>
        <v>0</v>
      </c>
      <c r="I17" s="90">
        <f>DSUM(OPTTRADES,I$9,$A515:$A516)</f>
        <v>0</v>
      </c>
      <c r="J17" s="90">
        <f>DSUM(OPTTRADES,J$9,$A515:$A516)</f>
        <v>0</v>
      </c>
      <c r="K17" s="90">
        <f>'basis opt greeks'!B15</f>
        <v>10.263298212735254</v>
      </c>
      <c r="L17" s="90">
        <f>'HEDGE QUANTITIES'!B13</f>
        <v>20.0422227</v>
      </c>
      <c r="M17" s="90">
        <f>'BASIS POSITION'!B18</f>
        <v>0</v>
      </c>
      <c r="N17" s="90">
        <f t="shared" si="8"/>
        <v>0.29812549199999999</v>
      </c>
      <c r="O17" s="88">
        <f t="shared" si="2"/>
        <v>3.95</v>
      </c>
      <c r="Q17" s="84">
        <f>[2]!'NGc8 LAST'</f>
        <v>3.97</v>
      </c>
      <c r="R17" s="88">
        <f t="shared" si="3"/>
        <v>3.95</v>
      </c>
      <c r="S17" s="84">
        <f t="shared" si="4"/>
        <v>3.95</v>
      </c>
      <c r="T17" s="84">
        <f t="shared" si="9"/>
        <v>0</v>
      </c>
      <c r="U17" s="205">
        <f t="shared" si="10"/>
        <v>30.305520912735254</v>
      </c>
      <c r="V17" s="90">
        <f t="shared" si="12"/>
        <v>0</v>
      </c>
      <c r="W17" s="90"/>
      <c r="X17" s="90"/>
      <c r="Y17" s="84"/>
      <c r="Z17" s="84"/>
      <c r="AA17" s="84"/>
      <c r="AB17" s="84"/>
      <c r="AC17" s="85"/>
      <c r="AO17" s="88">
        <f t="shared" ref="AO17:AO23" si="13">T17+J$6</f>
        <v>-5.0000000000000044E-3</v>
      </c>
      <c r="AP17" s="90">
        <f t="shared" si="11"/>
        <v>0.29812549199999999</v>
      </c>
      <c r="AQ17" s="90"/>
      <c r="AR17" s="90"/>
      <c r="AS17" s="84"/>
      <c r="AT17" s="84"/>
      <c r="AU17" s="84"/>
      <c r="AV17" s="84"/>
      <c r="AW17" s="85"/>
      <c r="BH17" s="93">
        <f t="shared" si="5"/>
        <v>720.43751699999996</v>
      </c>
      <c r="BI17" s="93">
        <f t="shared" si="6"/>
        <v>129.16207337440099</v>
      </c>
      <c r="BJ17" s="92">
        <f t="shared" si="7"/>
        <v>-5.1297212000000002E-2</v>
      </c>
    </row>
    <row r="18" spans="1:62" x14ac:dyDescent="0.25">
      <c r="A18" s="87">
        <v>37043</v>
      </c>
      <c r="B18" s="90">
        <f t="shared" si="0"/>
        <v>5.7735478738997541</v>
      </c>
      <c r="C18" s="92">
        <f t="shared" si="1"/>
        <v>-6.4244922999999995E-2</v>
      </c>
      <c r="D18" s="93">
        <f>I18+BH18+'basis opt greeks'!D16</f>
        <v>12526.399110456206</v>
      </c>
      <c r="E18" s="93">
        <f>J18+BI18+'basis opt greeks'!E16</f>
        <v>-616.10493877771171</v>
      </c>
      <c r="G18" s="90">
        <f>DSUM(OPTTRADES,G$9,$A517:$A518)</f>
        <v>0</v>
      </c>
      <c r="H18" s="189">
        <f>DSUM(OPTTRADES,H$9,$A517:$A518)</f>
        <v>0</v>
      </c>
      <c r="I18" s="90">
        <f>DSUM(OPTTRADES,I$9,$A517:$A518)</f>
        <v>0</v>
      </c>
      <c r="J18" s="90">
        <f>DSUM(OPTTRADES,J$9,$A517:$A518)</f>
        <v>0</v>
      </c>
      <c r="K18" s="90">
        <f>'basis opt greeks'!B16</f>
        <v>10.549884413899754</v>
      </c>
      <c r="L18" s="90">
        <f>'HEDGE QUANTITIES'!B14</f>
        <v>-5.0618557700000002</v>
      </c>
      <c r="M18" s="90">
        <f>'BASIS POSITION'!B19</f>
        <v>0</v>
      </c>
      <c r="N18" s="90">
        <f t="shared" si="8"/>
        <v>0.28551923000000001</v>
      </c>
      <c r="O18" s="88">
        <f t="shared" si="2"/>
        <v>3.9350000000000001</v>
      </c>
      <c r="Q18" s="84">
        <f>[2]!'NGc9 LAST'</f>
        <v>3.96</v>
      </c>
      <c r="R18" s="88">
        <f t="shared" si="3"/>
        <v>3.9350000000000001</v>
      </c>
      <c r="S18" s="84">
        <f>IF(SETTLE="SETTLE",O18+P18,IF(SETTLE="options",R18,IF(Q18&gt;0,Q18,O18+P18)))</f>
        <v>3.9350000000000001</v>
      </c>
      <c r="T18" s="84">
        <f t="shared" si="9"/>
        <v>0</v>
      </c>
      <c r="U18" s="205">
        <f t="shared" si="10"/>
        <v>5.4880286438997539</v>
      </c>
      <c r="V18" s="90">
        <f t="shared" si="12"/>
        <v>0</v>
      </c>
      <c r="W18" s="90"/>
      <c r="X18" s="90"/>
      <c r="Y18" s="84"/>
      <c r="Z18" s="84"/>
      <c r="AA18" s="84"/>
      <c r="AB18" s="84"/>
      <c r="AC18" s="85"/>
      <c r="AO18" s="88">
        <f t="shared" si="13"/>
        <v>-5.0000000000000044E-3</v>
      </c>
      <c r="AP18" s="90">
        <f t="shared" si="11"/>
        <v>0.28551923000000001</v>
      </c>
      <c r="AQ18" s="90"/>
      <c r="AR18" s="90"/>
      <c r="AS18" s="84"/>
      <c r="AT18" s="84"/>
      <c r="AU18" s="84"/>
      <c r="AV18" s="84"/>
      <c r="AW18" s="85"/>
      <c r="BH18" s="93">
        <f t="shared" si="5"/>
        <v>15.105266</v>
      </c>
      <c r="BI18" s="93">
        <f t="shared" si="6"/>
        <v>192.16098234086201</v>
      </c>
      <c r="BJ18" s="92">
        <f t="shared" si="7"/>
        <v>-6.4244922999999995E-2</v>
      </c>
    </row>
    <row r="19" spans="1:62" x14ac:dyDescent="0.25">
      <c r="A19" s="87">
        <v>37073</v>
      </c>
      <c r="B19" s="90">
        <f t="shared" si="0"/>
        <v>14.646727016388738</v>
      </c>
      <c r="C19" s="92">
        <f t="shared" si="1"/>
        <v>-0.120710841</v>
      </c>
      <c r="D19" s="93">
        <f>I19+BH19+'basis opt greeks'!D17</f>
        <v>7966.3015024189599</v>
      </c>
      <c r="E19" s="93">
        <f>J19+BI19+'basis opt greeks'!E17</f>
        <v>-313.6759594446097</v>
      </c>
      <c r="G19" s="90">
        <f>DSUM(OPTTRADES,G$9,$A519:$A520)</f>
        <v>0</v>
      </c>
      <c r="H19" s="189">
        <f>DSUM(OPTTRADES,H$9,$A519:$A520)</f>
        <v>0</v>
      </c>
      <c r="I19" s="90">
        <f>DSUM(OPTTRADES,I$9,$A519:$A520)</f>
        <v>0</v>
      </c>
      <c r="J19" s="90">
        <f>DSUM(OPTTRADES,J$9,$A519:$A520)</f>
        <v>0</v>
      </c>
      <c r="K19" s="90">
        <f>'basis opt greeks'!B17</f>
        <v>8.0775711023887382</v>
      </c>
      <c r="L19" s="90">
        <f>'HEDGE QUANTITIES'!B15</f>
        <v>6.2792870799999996</v>
      </c>
      <c r="M19" s="90">
        <f>'BASIS POSITION'!B20</f>
        <v>0</v>
      </c>
      <c r="N19" s="90">
        <f t="shared" si="8"/>
        <v>0.28986883400000002</v>
      </c>
      <c r="O19" s="88">
        <f t="shared" si="2"/>
        <v>3.92</v>
      </c>
      <c r="Q19" s="84">
        <f>[2]!'NGc10 LAST'</f>
        <v>3.9550000000000001</v>
      </c>
      <c r="R19" s="88">
        <f t="shared" si="3"/>
        <v>3.92</v>
      </c>
      <c r="S19" s="84">
        <f t="shared" si="4"/>
        <v>3.92</v>
      </c>
      <c r="T19" s="84">
        <f t="shared" si="9"/>
        <v>0</v>
      </c>
      <c r="U19" s="205">
        <f t="shared" si="10"/>
        <v>14.356858182388738</v>
      </c>
      <c r="V19" s="90">
        <f t="shared" si="12"/>
        <v>0</v>
      </c>
      <c r="W19" s="90"/>
      <c r="X19" s="90"/>
      <c r="Y19" s="84"/>
      <c r="Z19" s="84"/>
      <c r="AA19" s="84"/>
      <c r="AB19" s="84"/>
      <c r="AC19" s="85"/>
      <c r="AO19" s="88">
        <f t="shared" si="13"/>
        <v>-5.0000000000000044E-3</v>
      </c>
      <c r="AP19" s="90">
        <f t="shared" si="11"/>
        <v>0.28986883400000002</v>
      </c>
      <c r="AQ19" s="90"/>
      <c r="AR19" s="90"/>
      <c r="AS19" s="84"/>
      <c r="AT19" s="84"/>
      <c r="AU19" s="84"/>
      <c r="AV19" s="84"/>
      <c r="AW19" s="85"/>
      <c r="BH19" s="93">
        <f t="shared" si="5"/>
        <v>-409.04931199999999</v>
      </c>
      <c r="BI19" s="93">
        <f t="shared" si="6"/>
        <v>142.17682272416201</v>
      </c>
      <c r="BJ19" s="92">
        <f t="shared" si="7"/>
        <v>-0.120710841</v>
      </c>
    </row>
    <row r="20" spans="1:62" x14ac:dyDescent="0.25">
      <c r="A20" s="87">
        <v>37104</v>
      </c>
      <c r="B20" s="90">
        <f t="shared" si="0"/>
        <v>1.2218417091035976</v>
      </c>
      <c r="C20" s="92">
        <f t="shared" si="1"/>
        <v>-0.13658946899999999</v>
      </c>
      <c r="D20" s="93">
        <f>I20+BH20+'basis opt greeks'!D18</f>
        <v>6446.2108525433468</v>
      </c>
      <c r="E20" s="93">
        <f>J20+BI20+'basis opt greeks'!E18</f>
        <v>-250.07369673374706</v>
      </c>
      <c r="G20" s="90">
        <f>DSUM(OPTTRADES,G$9,$A521:$A522)</f>
        <v>0</v>
      </c>
      <c r="H20" s="189">
        <f>DSUM(OPTTRADES,H$9,$A521:$A522)</f>
        <v>0</v>
      </c>
      <c r="I20" s="90">
        <f>DSUM(OPTTRADES,I$9,$A521:$A522)</f>
        <v>0</v>
      </c>
      <c r="J20" s="90">
        <f>DSUM(OPTTRADES,J$9,$A521:$A522)</f>
        <v>0</v>
      </c>
      <c r="K20" s="90">
        <f>'basis opt greeks'!B18</f>
        <v>8.0766675231035983</v>
      </c>
      <c r="L20" s="90">
        <f>'HEDGE QUANTITIES'!B16</f>
        <v>-7.1358780900000003</v>
      </c>
      <c r="M20" s="90">
        <f>'BASIS POSITION'!B21</f>
        <v>0</v>
      </c>
      <c r="N20" s="90">
        <f t="shared" si="8"/>
        <v>0.28105227599999999</v>
      </c>
      <c r="O20" s="88">
        <f t="shared" si="2"/>
        <v>3.92</v>
      </c>
      <c r="Q20" s="84">
        <f>[2]!'NGc11 LAST'</f>
        <v>3.96</v>
      </c>
      <c r="R20" s="88">
        <f t="shared" si="3"/>
        <v>3.92</v>
      </c>
      <c r="S20" s="84">
        <f t="shared" si="4"/>
        <v>3.92</v>
      </c>
      <c r="T20" s="84">
        <f t="shared" si="9"/>
        <v>0</v>
      </c>
      <c r="U20" s="205">
        <f t="shared" si="10"/>
        <v>0.94078943310359797</v>
      </c>
      <c r="V20" s="90">
        <f t="shared" si="12"/>
        <v>0</v>
      </c>
      <c r="W20" s="90"/>
      <c r="X20" s="90"/>
      <c r="Y20" s="84"/>
      <c r="Z20" s="84"/>
      <c r="AA20" s="84"/>
      <c r="AB20" s="84"/>
      <c r="AC20" s="85"/>
      <c r="AO20" s="88">
        <f t="shared" si="13"/>
        <v>-5.0000000000000044E-3</v>
      </c>
      <c r="AP20" s="90">
        <f t="shared" si="11"/>
        <v>0.28105227599999999</v>
      </c>
      <c r="AQ20" s="90"/>
      <c r="AR20" s="90"/>
      <c r="AS20" s="84"/>
      <c r="AT20" s="84"/>
      <c r="AU20" s="84"/>
      <c r="AV20" s="84"/>
      <c r="AW20" s="85"/>
      <c r="BH20" s="93">
        <f t="shared" si="5"/>
        <v>-1680.5081029999999</v>
      </c>
      <c r="BI20" s="93">
        <f t="shared" si="6"/>
        <v>138.10335934291601</v>
      </c>
      <c r="BJ20" s="92">
        <f t="shared" si="7"/>
        <v>-0.13658946899999999</v>
      </c>
    </row>
    <row r="21" spans="1:62" x14ac:dyDescent="0.25">
      <c r="A21" s="87">
        <v>37135</v>
      </c>
      <c r="B21" s="90">
        <f t="shared" si="0"/>
        <v>5.1934665432505058</v>
      </c>
      <c r="C21" s="92">
        <f t="shared" si="1"/>
        <v>-0.23528334300000001</v>
      </c>
      <c r="D21" s="93">
        <f>I21+BH21+'basis opt greeks'!D19</f>
        <v>5788.3786281816392</v>
      </c>
      <c r="E21" s="93">
        <f>J21+BI21+'basis opt greeks'!E19</f>
        <v>-183.16904950996391</v>
      </c>
      <c r="G21" s="90">
        <f>DSUM(OPTTRADES,G$9,$A523:$A524)</f>
        <v>0</v>
      </c>
      <c r="H21" s="189">
        <f>DSUM(OPTTRADES,H$9,$A523:$A524)</f>
        <v>0</v>
      </c>
      <c r="I21" s="90">
        <f>DSUM(OPTTRADES,I$9,$A523:$A524)</f>
        <v>0</v>
      </c>
      <c r="J21" s="90">
        <f>DSUM(OPTTRADES,J$9,$A523:$A524)</f>
        <v>0</v>
      </c>
      <c r="K21" s="90">
        <f>'basis opt greeks'!B19</f>
        <v>8.6359242892505055</v>
      </c>
      <c r="L21" s="90">
        <f>'HEDGE QUANTITIES'!B17</f>
        <v>-3.7099745199999998</v>
      </c>
      <c r="M21" s="90">
        <f>'BASIS POSITION'!B22</f>
        <v>0</v>
      </c>
      <c r="N21" s="90">
        <f t="shared" si="8"/>
        <v>0.26751677400000001</v>
      </c>
      <c r="O21" s="88">
        <f t="shared" si="2"/>
        <v>3.9</v>
      </c>
      <c r="Q21" s="84">
        <f>[2]!'NGc12 LAST'</f>
        <v>3.94</v>
      </c>
      <c r="R21" s="88">
        <f t="shared" si="3"/>
        <v>3.9</v>
      </c>
      <c r="S21" s="84">
        <f t="shared" si="4"/>
        <v>3.9</v>
      </c>
      <c r="T21" s="84">
        <f t="shared" si="9"/>
        <v>0</v>
      </c>
      <c r="U21" s="205">
        <f t="shared" si="10"/>
        <v>4.9259497692505061</v>
      </c>
      <c r="V21" s="90">
        <f t="shared" si="12"/>
        <v>0</v>
      </c>
      <c r="W21" s="90"/>
      <c r="X21" s="90"/>
      <c r="Y21" s="84"/>
      <c r="Z21" s="84"/>
      <c r="AA21" s="84"/>
      <c r="AB21" s="84"/>
      <c r="AC21" s="85"/>
      <c r="AO21" s="88">
        <f t="shared" si="13"/>
        <v>-5.0000000000000044E-3</v>
      </c>
      <c r="AP21" s="90">
        <f t="shared" si="11"/>
        <v>0.26751677400000001</v>
      </c>
      <c r="AQ21" s="90"/>
      <c r="AR21" s="90"/>
      <c r="AS21" s="84"/>
      <c r="AT21" s="84"/>
      <c r="AU21" s="84"/>
      <c r="AV21" s="84"/>
      <c r="AW21" s="85"/>
      <c r="BH21" s="93">
        <f t="shared" si="5"/>
        <v>-2765.680073</v>
      </c>
      <c r="BI21" s="93">
        <f t="shared" si="6"/>
        <v>187.503066392882</v>
      </c>
      <c r="BJ21" s="92">
        <f t="shared" si="7"/>
        <v>-0.23528334300000001</v>
      </c>
    </row>
    <row r="22" spans="1:62" x14ac:dyDescent="0.25">
      <c r="A22" s="87">
        <v>37165</v>
      </c>
      <c r="B22" s="90">
        <f t="shared" si="0"/>
        <v>7.2942374236437404</v>
      </c>
      <c r="C22" s="92">
        <f t="shared" si="1"/>
        <v>-0.197795422</v>
      </c>
      <c r="D22" s="93">
        <f>I22+BH22+'basis opt greeks'!D20</f>
        <v>9468.4266876258152</v>
      </c>
      <c r="E22" s="93">
        <f>J22+BI22+'basis opt greeks'!E20</f>
        <v>-326.97571257990387</v>
      </c>
      <c r="G22" s="90">
        <f>DSUM(OPTTRADES,G$9,$A525:$A526)</f>
        <v>0</v>
      </c>
      <c r="H22" s="189">
        <f>DSUM(OPTTRADES,H$9,$A525:$A526)</f>
        <v>0</v>
      </c>
      <c r="I22" s="90">
        <f>DSUM(OPTTRADES,I$9,$A525:$A526)</f>
        <v>0</v>
      </c>
      <c r="J22" s="90">
        <f>DSUM(OPTTRADES,J$9,$A525:$A526)</f>
        <v>0</v>
      </c>
      <c r="K22" s="90">
        <f>'basis opt greeks'!B20</f>
        <v>11.06343434764374</v>
      </c>
      <c r="L22" s="90">
        <f>'HEDGE QUANTITIES'!B18</f>
        <v>-4.00566113</v>
      </c>
      <c r="M22" s="90">
        <f>'BASIS POSITION'!B23</f>
        <v>0</v>
      </c>
      <c r="N22" s="90">
        <f t="shared" si="8"/>
        <v>0.23646420600000001</v>
      </c>
      <c r="O22" s="88">
        <f t="shared" si="2"/>
        <v>3.8849999999999998</v>
      </c>
      <c r="Q22" s="84">
        <f>[2]!'NGc13 LAST'</f>
        <v>3.9249999999999998</v>
      </c>
      <c r="R22" s="88">
        <f t="shared" si="3"/>
        <v>3.8849999999999998</v>
      </c>
      <c r="S22" s="84">
        <f t="shared" si="4"/>
        <v>3.8849999999999998</v>
      </c>
      <c r="T22" s="84">
        <f t="shared" si="9"/>
        <v>0</v>
      </c>
      <c r="U22" s="205">
        <f t="shared" si="10"/>
        <v>7.0577732176437404</v>
      </c>
      <c r="V22" s="90">
        <f t="shared" si="12"/>
        <v>0</v>
      </c>
      <c r="W22" s="90"/>
      <c r="X22" s="90"/>
      <c r="Y22" s="84"/>
      <c r="Z22" s="84"/>
      <c r="AA22" s="84"/>
      <c r="AB22" s="84"/>
      <c r="AC22" s="85"/>
      <c r="AO22" s="88">
        <f t="shared" si="13"/>
        <v>-5.0000000000000044E-3</v>
      </c>
      <c r="AP22" s="90">
        <f t="shared" si="11"/>
        <v>0.23646420600000001</v>
      </c>
      <c r="AQ22" s="90"/>
      <c r="AR22" s="90"/>
      <c r="AS22" s="84"/>
      <c r="AT22" s="84"/>
      <c r="AU22" s="84"/>
      <c r="AV22" s="84"/>
      <c r="AW22" s="85"/>
      <c r="BH22" s="93">
        <f t="shared" si="5"/>
        <v>-3332.5807159999999</v>
      </c>
      <c r="BI22" s="93">
        <f t="shared" si="6"/>
        <v>209.85596495550999</v>
      </c>
      <c r="BJ22" s="92">
        <f t="shared" si="7"/>
        <v>-0.197795422</v>
      </c>
    </row>
    <row r="23" spans="1:62" x14ac:dyDescent="0.25">
      <c r="A23" s="87">
        <v>37196</v>
      </c>
      <c r="B23" s="90">
        <f t="shared" si="0"/>
        <v>-1.1542532951246463</v>
      </c>
      <c r="C23" s="92">
        <f t="shared" si="1"/>
        <v>-4.1373340999999994E-2</v>
      </c>
      <c r="D23" s="93">
        <f>I23+BH23+'basis opt greeks'!D21</f>
        <v>-8994.2609477459082</v>
      </c>
      <c r="E23" s="93">
        <f>J23+BI23+'basis opt greeks'!E21</f>
        <v>269.09401417427296</v>
      </c>
      <c r="G23" s="90">
        <f>DSUM(OPTTRADES,G$9,$A527:$A528)</f>
        <v>0</v>
      </c>
      <c r="H23" s="189">
        <f>DSUM(OPTTRADES,H$9,$A527:$A528)</f>
        <v>0</v>
      </c>
      <c r="I23" s="90">
        <f>DSUM(OPTTRADES,I$9,$A527:$A528)</f>
        <v>0</v>
      </c>
      <c r="J23" s="90">
        <f>DSUM(OPTTRADES,J$9,$A527:$A528)</f>
        <v>0</v>
      </c>
      <c r="K23" s="90">
        <f>'basis opt greeks'!B21</f>
        <v>-5.4945421531246454</v>
      </c>
      <c r="L23" s="90">
        <f>'HEDGE QUANTITIES'!B19</f>
        <v>4.1413968499999996</v>
      </c>
      <c r="M23" s="90">
        <f>'BASIS POSITION'!B24</f>
        <v>0</v>
      </c>
      <c r="N23" s="90">
        <f t="shared" si="8"/>
        <v>0.19889200800000001</v>
      </c>
      <c r="O23" s="88">
        <f t="shared" si="2"/>
        <v>3.99</v>
      </c>
      <c r="Q23" s="84">
        <f>[2]!'NGc14 LAST'</f>
        <v>0</v>
      </c>
      <c r="R23" s="88">
        <f t="shared" si="3"/>
        <v>3.99</v>
      </c>
      <c r="S23" s="84">
        <f t="shared" si="4"/>
        <v>3.99</v>
      </c>
      <c r="T23" s="84">
        <f t="shared" si="9"/>
        <v>0</v>
      </c>
      <c r="U23" s="205">
        <f t="shared" si="10"/>
        <v>-1.3531453031246459</v>
      </c>
      <c r="V23" s="90">
        <f t="shared" si="12"/>
        <v>0</v>
      </c>
      <c r="W23" s="90"/>
      <c r="X23" s="90"/>
      <c r="Y23" s="84"/>
      <c r="Z23" s="84"/>
      <c r="AA23" s="84"/>
      <c r="AB23" s="84"/>
      <c r="AC23" s="85"/>
      <c r="AO23" s="88">
        <f t="shared" si="13"/>
        <v>-5.0000000000000044E-3</v>
      </c>
      <c r="AP23" s="90">
        <f t="shared" si="11"/>
        <v>0.19889200800000001</v>
      </c>
      <c r="AQ23" s="90"/>
      <c r="AR23" s="90"/>
      <c r="AS23" s="84"/>
      <c r="AT23" s="84"/>
      <c r="AU23" s="84"/>
      <c r="AV23" s="84"/>
      <c r="AW23" s="85"/>
      <c r="BH23" s="93">
        <f t="shared" si="5"/>
        <v>-955.93025999999998</v>
      </c>
      <c r="BI23" s="93">
        <f t="shared" si="6"/>
        <v>-62.075363175906901</v>
      </c>
      <c r="BJ23" s="92">
        <f t="shared" si="7"/>
        <v>-4.1373340999999994E-2</v>
      </c>
    </row>
    <row r="24" spans="1:62" x14ac:dyDescent="0.25">
      <c r="A24" s="87">
        <v>37226</v>
      </c>
      <c r="B24" s="90">
        <f t="shared" si="0"/>
        <v>-3.1308835011241278</v>
      </c>
      <c r="C24" s="92">
        <f t="shared" si="1"/>
        <v>-3.9604851000000003E-2</v>
      </c>
      <c r="D24" s="93">
        <f>I24+BH24+'basis opt greeks'!D22</f>
        <v>-8097.1930211721092</v>
      </c>
      <c r="E24" s="93">
        <f>J24+BI24+'basis opt greeks'!E22</f>
        <v>166.12595999380494</v>
      </c>
      <c r="G24" s="90">
        <f>DSUM(OPTTRADES,G$9,$A529:$A530)</f>
        <v>0</v>
      </c>
      <c r="H24" s="189">
        <f>DSUM(OPTTRADES,H$9,$A529:$A530)</f>
        <v>0</v>
      </c>
      <c r="I24" s="90">
        <f>DSUM(OPTTRADES,I$9,$A529:$A530)</f>
        <v>0</v>
      </c>
      <c r="J24" s="90">
        <f>DSUM(OPTTRADES,J$9,$A529:$A530)</f>
        <v>0</v>
      </c>
      <c r="K24" s="90">
        <f>'basis opt greeks'!B22</f>
        <v>-4.4659796211241281</v>
      </c>
      <c r="L24" s="90">
        <f>'HEDGE QUANTITIES'!B20</f>
        <v>1.33509612</v>
      </c>
      <c r="M24" s="90">
        <f>'BASIS POSITION'!B25</f>
        <v>0</v>
      </c>
      <c r="N24" s="90">
        <f t="shared" si="8"/>
        <v>0</v>
      </c>
      <c r="O24" s="88">
        <f t="shared" si="2"/>
        <v>4.0750000000000002</v>
      </c>
      <c r="Q24" s="84">
        <f>[2]!'NGc15 LAST'</f>
        <v>4.08</v>
      </c>
      <c r="R24" s="88">
        <f t="shared" si="3"/>
        <v>4.0750000000000002</v>
      </c>
      <c r="S24" s="84">
        <f t="shared" si="4"/>
        <v>4.0750000000000002</v>
      </c>
      <c r="T24" s="84">
        <f t="shared" si="9"/>
        <v>0</v>
      </c>
      <c r="U24" s="205">
        <f t="shared" si="10"/>
        <v>-3.1308835011241278</v>
      </c>
      <c r="V24" s="90">
        <f t="shared" si="12"/>
        <v>0</v>
      </c>
      <c r="W24" s="90"/>
      <c r="X24" s="90"/>
      <c r="Y24" s="84"/>
      <c r="Z24" s="84"/>
      <c r="AA24" s="84"/>
      <c r="AB24" s="84"/>
      <c r="AC24" s="85"/>
      <c r="AO24" s="189">
        <f>T24+J$7</f>
        <v>0</v>
      </c>
      <c r="AP24" s="90">
        <f t="shared" si="11"/>
        <v>0</v>
      </c>
      <c r="AQ24" s="90"/>
      <c r="AR24" s="90"/>
      <c r="AS24" s="84"/>
      <c r="AT24" s="84"/>
      <c r="AU24" s="84"/>
      <c r="AV24" s="84"/>
      <c r="AW24" s="85"/>
      <c r="BH24" s="93">
        <f t="shared" si="5"/>
        <v>-1323.829352</v>
      </c>
      <c r="BI24" s="93">
        <f t="shared" si="6"/>
        <v>-66.380242299794702</v>
      </c>
      <c r="BJ24" s="92">
        <f t="shared" si="7"/>
        <v>-3.9604851000000003E-2</v>
      </c>
    </row>
    <row r="25" spans="1:62" x14ac:dyDescent="0.25">
      <c r="A25" s="87">
        <v>37257</v>
      </c>
      <c r="B25" s="90">
        <f t="shared" si="0"/>
        <v>6.208152243614542</v>
      </c>
      <c r="C25" s="92">
        <f t="shared" si="1"/>
        <v>6.8416713000000004E-2</v>
      </c>
      <c r="D25" s="93">
        <f>I25+BH25+'basis opt greeks'!D23</f>
        <v>441.96916338928349</v>
      </c>
      <c r="E25" s="93">
        <f>J25+BI25+'basis opt greeks'!E23</f>
        <v>-95.877792344528757</v>
      </c>
      <c r="G25" s="90">
        <f>DSUM(OPTTRADES,G$9,$A531:$A532)</f>
        <v>0</v>
      </c>
      <c r="H25" s="189">
        <f>DSUM(OPTTRADES,H$9,$A531:$A532)</f>
        <v>0</v>
      </c>
      <c r="I25" s="90">
        <f>DSUM(OPTTRADES,I$9,$A531:$A532)</f>
        <v>0</v>
      </c>
      <c r="J25" s="90">
        <f>DSUM(OPTTRADES,J$9,$A531:$A532)</f>
        <v>0</v>
      </c>
      <c r="K25" s="90">
        <f>'basis opt greeks'!B23</f>
        <v>-3.7498294063854583</v>
      </c>
      <c r="L25" s="90">
        <f>'HEDGE QUANTITIES'!B21</f>
        <v>9.9579816500000007</v>
      </c>
      <c r="M25" s="90">
        <f>'BASIS POSITION'!B26</f>
        <v>0</v>
      </c>
      <c r="N25" s="90">
        <f t="shared" si="8"/>
        <v>0</v>
      </c>
      <c r="O25" s="88">
        <f t="shared" si="2"/>
        <v>4.0449999999999999</v>
      </c>
      <c r="Q25" s="84">
        <f>[2]!'NGc16 LAST'</f>
        <v>4.05</v>
      </c>
      <c r="R25" s="88">
        <f t="shared" si="3"/>
        <v>4.0449999999999999</v>
      </c>
      <c r="S25" s="84">
        <f t="shared" si="4"/>
        <v>4.0449999999999999</v>
      </c>
      <c r="T25" s="84">
        <f t="shared" si="9"/>
        <v>0</v>
      </c>
      <c r="U25" s="205">
        <f t="shared" si="10"/>
        <v>6.208152243614542</v>
      </c>
      <c r="V25" s="90">
        <f t="shared" si="12"/>
        <v>0</v>
      </c>
      <c r="W25" s="90"/>
      <c r="X25" s="90"/>
      <c r="Y25" s="84"/>
      <c r="Z25" s="84"/>
      <c r="AA25" s="84"/>
      <c r="AB25" s="84"/>
      <c r="AC25" s="85"/>
      <c r="AO25" s="189">
        <f>T25+J$7</f>
        <v>0</v>
      </c>
      <c r="AP25" s="90">
        <f t="shared" si="11"/>
        <v>0</v>
      </c>
      <c r="AQ25" s="90"/>
      <c r="AR25" s="90"/>
      <c r="AS25" s="84"/>
      <c r="AT25" s="84"/>
      <c r="AU25" s="84"/>
      <c r="AV25" s="84"/>
      <c r="AW25" s="85"/>
      <c r="BH25" s="93">
        <f t="shared" si="5"/>
        <v>6120.8626039999999</v>
      </c>
      <c r="BI25" s="93">
        <f t="shared" si="6"/>
        <v>-250.04565119781</v>
      </c>
      <c r="BJ25" s="92">
        <f t="shared" si="7"/>
        <v>6.8416713000000004E-2</v>
      </c>
    </row>
    <row r="26" spans="1:62" x14ac:dyDescent="0.25">
      <c r="A26" s="87">
        <v>37288</v>
      </c>
      <c r="B26" s="90">
        <f t="shared" si="0"/>
        <v>2.8020702588354052</v>
      </c>
      <c r="C26" s="92">
        <f t="shared" si="1"/>
        <v>6.3780192999999999E-2</v>
      </c>
      <c r="D26" s="93">
        <f>I26+BH26+'basis opt greeks'!D24</f>
        <v>-145.14614207064187</v>
      </c>
      <c r="E26" s="93">
        <f>J26+BI26+'basis opt greeks'!E24</f>
        <v>-62.969404617268737</v>
      </c>
      <c r="G26" s="90">
        <f>DSUM(OPTTRADES,G$9,$A533:$A534)</f>
        <v>0</v>
      </c>
      <c r="H26" s="189">
        <f>DSUM(OPTTRADES,H$9,$A533:$A534)</f>
        <v>0</v>
      </c>
      <c r="I26" s="90">
        <f>DSUM(OPTTRADES,I$9,$A533:$A534)</f>
        <v>0</v>
      </c>
      <c r="J26" s="90">
        <f>DSUM(OPTTRADES,J$9,$A533:$A534)</f>
        <v>0</v>
      </c>
      <c r="K26" s="90">
        <f>'basis opt greeks'!B24</f>
        <v>-3.5608664711645952</v>
      </c>
      <c r="L26" s="90">
        <f>'HEDGE QUANTITIES'!B22</f>
        <v>6.3629367300000004</v>
      </c>
      <c r="M26" s="90">
        <f>'BASIS POSITION'!B27</f>
        <v>0</v>
      </c>
      <c r="N26" s="90">
        <f t="shared" si="8"/>
        <v>0</v>
      </c>
      <c r="O26" s="88">
        <f t="shared" si="2"/>
        <v>3.8740000000000006</v>
      </c>
      <c r="Q26" s="84">
        <f>[2]!'NGc17 LAST'</f>
        <v>0</v>
      </c>
      <c r="R26" s="88">
        <f t="shared" si="3"/>
        <v>3.8740000000000006</v>
      </c>
      <c r="S26" s="84">
        <f t="shared" si="4"/>
        <v>3.8740000000000006</v>
      </c>
      <c r="T26" s="84">
        <f t="shared" si="9"/>
        <v>0</v>
      </c>
      <c r="U26" s="205">
        <f t="shared" si="10"/>
        <v>2.8020702588354052</v>
      </c>
      <c r="V26" s="90">
        <f t="shared" si="12"/>
        <v>0</v>
      </c>
      <c r="W26" s="90"/>
      <c r="X26" s="90"/>
      <c r="Y26" s="84"/>
      <c r="Z26" s="84"/>
      <c r="AA26" s="84"/>
      <c r="AB26" s="84"/>
      <c r="AC26" s="85"/>
      <c r="AO26" s="189">
        <f>T26+J$7</f>
        <v>0</v>
      </c>
      <c r="AP26" s="90">
        <f t="shared" si="11"/>
        <v>0</v>
      </c>
      <c r="AQ26" s="90"/>
      <c r="AR26" s="90"/>
      <c r="AS26" s="84"/>
      <c r="AT26" s="84"/>
      <c r="AU26" s="84"/>
      <c r="AV26" s="84"/>
      <c r="AW26" s="85"/>
      <c r="BH26" s="93">
        <f t="shared" si="5"/>
        <v>5374.3258949999999</v>
      </c>
      <c r="BI26" s="93">
        <f t="shared" si="6"/>
        <v>-188.10984339493501</v>
      </c>
      <c r="BJ26" s="92">
        <f t="shared" si="7"/>
        <v>6.3780192999999999E-2</v>
      </c>
    </row>
    <row r="27" spans="1:62" x14ac:dyDescent="0.25">
      <c r="A27" s="87">
        <v>37316</v>
      </c>
      <c r="B27" s="90">
        <f t="shared" si="0"/>
        <v>-0.3422140917346459</v>
      </c>
      <c r="C27" s="92">
        <f t="shared" si="1"/>
        <v>9.9532067000000002E-2</v>
      </c>
      <c r="D27" s="93">
        <f>I27+BH27+'basis opt greeks'!D25</f>
        <v>-881.54794750928704</v>
      </c>
      <c r="E27" s="93">
        <f>J27+BI27+'basis opt greeks'!E25</f>
        <v>15.209811339944793</v>
      </c>
      <c r="G27" s="90">
        <f>DSUM(OPTTRADES,G$9,$A535:$A536)</f>
        <v>0</v>
      </c>
      <c r="H27" s="189">
        <f>DSUM(OPTTRADES,H$9,$A535:$A536)</f>
        <v>0</v>
      </c>
      <c r="I27" s="90">
        <f>DSUM(OPTTRADES,I$9,$A535:$A536)</f>
        <v>0</v>
      </c>
      <c r="J27" s="90">
        <f>DSUM(OPTTRADES,J$9,$A535:$A536)</f>
        <v>0</v>
      </c>
      <c r="K27" s="90">
        <f>'basis opt greeks'!B25</f>
        <v>-5.2381488317346463</v>
      </c>
      <c r="L27" s="90">
        <f>'HEDGE QUANTITIES'!B23</f>
        <v>4.8959347400000004</v>
      </c>
      <c r="M27" s="90">
        <f>'BASIS POSITION'!B28</f>
        <v>0</v>
      </c>
      <c r="N27" s="90">
        <f t="shared" si="8"/>
        <v>0</v>
      </c>
      <c r="O27" s="88">
        <f t="shared" si="2"/>
        <v>3.7090000000000005</v>
      </c>
      <c r="Q27" s="84">
        <f>[2]!'NGc18 LAST'</f>
        <v>0</v>
      </c>
      <c r="R27" s="88">
        <f t="shared" si="3"/>
        <v>3.7090000000000005</v>
      </c>
      <c r="S27" s="84">
        <f t="shared" si="4"/>
        <v>3.7090000000000005</v>
      </c>
      <c r="T27" s="84">
        <f t="shared" si="9"/>
        <v>0</v>
      </c>
      <c r="U27" s="205">
        <f t="shared" si="10"/>
        <v>-0.3422140917346459</v>
      </c>
      <c r="V27" s="90">
        <f t="shared" si="12"/>
        <v>0</v>
      </c>
      <c r="W27" s="90"/>
      <c r="X27" s="90"/>
      <c r="Y27" s="84"/>
      <c r="Z27" s="84"/>
      <c r="AA27" s="84"/>
      <c r="AB27" s="84"/>
      <c r="AC27" s="85"/>
      <c r="AO27" s="189">
        <f>T27+J$7</f>
        <v>0</v>
      </c>
      <c r="AP27" s="90">
        <f t="shared" si="11"/>
        <v>0</v>
      </c>
      <c r="AQ27" s="90"/>
      <c r="AR27" s="90"/>
      <c r="AS27" s="84"/>
      <c r="AT27" s="84"/>
      <c r="AU27" s="84"/>
      <c r="AV27" s="84"/>
      <c r="AW27" s="85"/>
      <c r="BH27" s="93">
        <f t="shared" si="5"/>
        <v>7369.0531190000002</v>
      </c>
      <c r="BI27" s="93">
        <f t="shared" si="6"/>
        <v>-210.83674031485299</v>
      </c>
      <c r="BJ27" s="92">
        <f t="shared" si="7"/>
        <v>9.9532067000000002E-2</v>
      </c>
    </row>
    <row r="28" spans="1:62" x14ac:dyDescent="0.25">
      <c r="A28" s="87">
        <v>37347</v>
      </c>
      <c r="B28" s="90">
        <f t="shared" si="0"/>
        <v>4.0917842699999998</v>
      </c>
      <c r="C28" s="92">
        <f t="shared" si="1"/>
        <v>0.21085339799999997</v>
      </c>
      <c r="D28" s="93">
        <f>I28+BH28+'basis opt greeks'!D26</f>
        <v>9973.1044729999994</v>
      </c>
      <c r="E28" s="93">
        <f>J28+BI28+'basis opt greeks'!E26</f>
        <v>-173.41660177960301</v>
      </c>
      <c r="G28" s="90">
        <f>DSUM(OPTTRADES,G$9,$A537:$A538)</f>
        <v>0</v>
      </c>
      <c r="H28" s="189">
        <f>DSUM(OPTTRADES,H$9,$A537:$A538)</f>
        <v>0</v>
      </c>
      <c r="I28" s="90">
        <f>DSUM(OPTTRADES,I$9,$A537:$A538)</f>
        <v>0</v>
      </c>
      <c r="J28" s="90">
        <f>DSUM(OPTTRADES,J$9,$A537:$A538)</f>
        <v>0</v>
      </c>
      <c r="K28" s="90">
        <f>'basis opt greeks'!B26</f>
        <v>0</v>
      </c>
      <c r="L28" s="90">
        <f>'HEDGE QUANTITIES'!B24</f>
        <v>4.0917842699999998</v>
      </c>
      <c r="M28" s="90">
        <f>'BASIS POSITION'!B29</f>
        <v>0</v>
      </c>
      <c r="N28" s="90">
        <f t="shared" si="8"/>
        <v>0</v>
      </c>
      <c r="O28" s="88">
        <f t="shared" si="2"/>
        <v>3.532</v>
      </c>
      <c r="Q28" s="84">
        <f>[2]!'NGc19 LAST'</f>
        <v>0</v>
      </c>
      <c r="R28" s="88">
        <f t="shared" si="3"/>
        <v>3.532</v>
      </c>
      <c r="S28" s="84">
        <f t="shared" si="4"/>
        <v>3.532</v>
      </c>
      <c r="T28" s="84">
        <f t="shared" si="9"/>
        <v>0</v>
      </c>
      <c r="U28" s="205">
        <f t="shared" si="10"/>
        <v>4.0917842699999998</v>
      </c>
      <c r="V28" s="90">
        <f t="shared" si="12"/>
        <v>0</v>
      </c>
      <c r="W28" s="90"/>
      <c r="X28" s="90"/>
      <c r="Y28" s="84"/>
      <c r="Z28" s="84"/>
      <c r="AA28" s="84"/>
      <c r="AB28" s="84"/>
      <c r="AC28" s="85"/>
      <c r="AO28" s="189">
        <f>T28+J$7</f>
        <v>0</v>
      </c>
      <c r="AP28" s="90">
        <f t="shared" si="11"/>
        <v>0</v>
      </c>
      <c r="AQ28" s="90"/>
      <c r="AR28" s="90"/>
      <c r="AS28" s="84"/>
      <c r="AT28" s="84"/>
      <c r="AU28" s="84"/>
      <c r="AV28" s="84"/>
      <c r="AW28" s="85"/>
      <c r="BH28" s="93">
        <f t="shared" si="5"/>
        <v>9973.1044729999994</v>
      </c>
      <c r="BI28" s="93">
        <f t="shared" si="6"/>
        <v>-173.41660177960301</v>
      </c>
      <c r="BJ28" s="92">
        <f t="shared" si="7"/>
        <v>0.21085339799999997</v>
      </c>
    </row>
    <row r="29" spans="1:62" x14ac:dyDescent="0.25">
      <c r="A29" s="87">
        <v>37377</v>
      </c>
      <c r="B29" s="90">
        <f t="shared" si="0"/>
        <v>1.38579619</v>
      </c>
      <c r="C29" s="92">
        <f t="shared" si="1"/>
        <v>0.22876492099999995</v>
      </c>
      <c r="D29" s="93">
        <f>I29+BH29+'basis opt greeks'!D27</f>
        <v>10144.523709999999</v>
      </c>
      <c r="E29" s="93">
        <f>J29+BI29+'basis opt greeks'!E27</f>
        <v>-151.62895140314899</v>
      </c>
      <c r="G29" s="90">
        <f>DSUM(OPTTRADES,G$9,$A539:$A540)</f>
        <v>0</v>
      </c>
      <c r="H29" s="189">
        <f>DSUM(OPTTRADES,H$9,$A539:$A540)</f>
        <v>0</v>
      </c>
      <c r="I29" s="90">
        <f>DSUM(OPTTRADES,I$9,$A539:$A540)</f>
        <v>0</v>
      </c>
      <c r="J29" s="90">
        <f>DSUM(OPTTRADES,J$9,$A539:$A540)</f>
        <v>0</v>
      </c>
      <c r="K29" s="90">
        <f>'basis opt greeks'!B27</f>
        <v>0</v>
      </c>
      <c r="L29" s="90">
        <f>'HEDGE QUANTITIES'!B25</f>
        <v>1.38579619</v>
      </c>
      <c r="M29" s="90">
        <f>'BASIS POSITION'!B30</f>
        <v>0</v>
      </c>
      <c r="N29" s="90">
        <f t="shared" si="8"/>
        <v>0</v>
      </c>
      <c r="O29" s="88">
        <f t="shared" si="2"/>
        <v>3.4470000000000001</v>
      </c>
      <c r="Q29" s="84">
        <f>[2]!'NGc20 LAST'</f>
        <v>3.43</v>
      </c>
      <c r="R29" s="88">
        <f t="shared" si="3"/>
        <v>3.4470000000000001</v>
      </c>
      <c r="S29" s="84">
        <f t="shared" si="4"/>
        <v>3.4470000000000001</v>
      </c>
      <c r="T29" s="84">
        <f t="shared" si="9"/>
        <v>0</v>
      </c>
      <c r="U29" s="205">
        <f t="shared" si="10"/>
        <v>1.38579619</v>
      </c>
      <c r="V29" s="90">
        <f t="shared" si="12"/>
        <v>0</v>
      </c>
      <c r="W29" s="90"/>
      <c r="X29" s="90"/>
      <c r="Y29" s="84"/>
      <c r="Z29" s="84"/>
      <c r="AA29" s="84"/>
      <c r="AB29" s="84"/>
      <c r="AC29" s="85"/>
      <c r="AO29" s="88">
        <f t="shared" ref="AO29:AO43" si="14">T29</f>
        <v>0</v>
      </c>
      <c r="AP29" s="90">
        <f t="shared" si="11"/>
        <v>0</v>
      </c>
      <c r="AQ29" s="90"/>
      <c r="AR29" s="90"/>
      <c r="AS29" s="84"/>
      <c r="AT29" s="84"/>
      <c r="AU29" s="84"/>
      <c r="AV29" s="84"/>
      <c r="AW29" s="85"/>
      <c r="BH29" s="93">
        <f t="shared" si="5"/>
        <v>10144.523709999999</v>
      </c>
      <c r="BI29" s="93">
        <f t="shared" si="6"/>
        <v>-151.62895140314899</v>
      </c>
      <c r="BJ29" s="92">
        <f t="shared" si="7"/>
        <v>0.22876492099999995</v>
      </c>
    </row>
    <row r="30" spans="1:62" x14ac:dyDescent="0.25">
      <c r="A30" s="87">
        <v>37408</v>
      </c>
      <c r="B30" s="90">
        <f t="shared" si="0"/>
        <v>9.9360989999999996E-2</v>
      </c>
      <c r="C30" s="92">
        <f t="shared" si="1"/>
        <v>0.21880662700000003</v>
      </c>
      <c r="D30" s="93">
        <f>I30+BH30+'basis opt greeks'!D28</f>
        <v>9896.0507539999999</v>
      </c>
      <c r="E30" s="93">
        <f>J30+BI30+'basis opt greeks'!E28</f>
        <v>-132.529912936345</v>
      </c>
      <c r="G30" s="90">
        <f>DSUM(OPTTRADES,G$9,$A541:$A542)</f>
        <v>0</v>
      </c>
      <c r="H30" s="189">
        <f>DSUM(OPTTRADES,H$9,$A541:$A542)</f>
        <v>0</v>
      </c>
      <c r="I30" s="90">
        <f>DSUM(OPTTRADES,I$9,$A541:$A542)</f>
        <v>0</v>
      </c>
      <c r="J30" s="90">
        <f>DSUM(OPTTRADES,J$9,$A541:$A542)</f>
        <v>0</v>
      </c>
      <c r="K30" s="90">
        <f>'basis opt greeks'!B28</f>
        <v>0</v>
      </c>
      <c r="L30" s="90">
        <f>'HEDGE QUANTITIES'!B26</f>
        <v>9.9360989999999996E-2</v>
      </c>
      <c r="M30" s="90">
        <f>'BASIS POSITION'!B31</f>
        <v>0</v>
      </c>
      <c r="N30" s="90">
        <f t="shared" si="8"/>
        <v>0</v>
      </c>
      <c r="O30" s="88">
        <f t="shared" si="2"/>
        <v>3.427</v>
      </c>
      <c r="Q30" s="84">
        <f>[2]!'NGc21 LAST'</f>
        <v>3.44</v>
      </c>
      <c r="R30" s="88">
        <f t="shared" si="3"/>
        <v>3.427</v>
      </c>
      <c r="S30" s="84">
        <f t="shared" si="4"/>
        <v>3.427</v>
      </c>
      <c r="T30" s="84">
        <f t="shared" si="9"/>
        <v>0</v>
      </c>
      <c r="U30" s="205">
        <f t="shared" si="10"/>
        <v>9.9360989999999996E-2</v>
      </c>
      <c r="V30" s="90">
        <f t="shared" si="12"/>
        <v>0</v>
      </c>
      <c r="W30" s="90"/>
      <c r="X30" s="90"/>
      <c r="Y30" s="84"/>
      <c r="Z30" s="84"/>
      <c r="AA30" s="84"/>
      <c r="AB30" s="84"/>
      <c r="AC30" s="85"/>
      <c r="AO30" s="88">
        <f t="shared" si="14"/>
        <v>0</v>
      </c>
      <c r="AP30" s="90">
        <f t="shared" si="11"/>
        <v>0</v>
      </c>
      <c r="AQ30" s="90"/>
      <c r="AR30" s="90"/>
      <c r="AS30" s="84"/>
      <c r="AT30" s="84"/>
      <c r="AU30" s="84"/>
      <c r="AV30" s="84"/>
      <c r="AW30" s="85"/>
      <c r="BH30" s="93">
        <f t="shared" si="5"/>
        <v>9896.0507539999999</v>
      </c>
      <c r="BI30" s="93">
        <f t="shared" si="6"/>
        <v>-132.529912936345</v>
      </c>
      <c r="BJ30" s="92">
        <f t="shared" si="7"/>
        <v>0.21880662700000003</v>
      </c>
    </row>
    <row r="31" spans="1:62" x14ac:dyDescent="0.25">
      <c r="A31" s="87">
        <v>37438</v>
      </c>
      <c r="B31" s="90">
        <f t="shared" si="0"/>
        <v>0.21835133000000001</v>
      </c>
      <c r="C31" s="92">
        <f t="shared" si="1"/>
        <v>0.221232864</v>
      </c>
      <c r="D31" s="93">
        <f>I31+BH31+'basis opt greeks'!D29</f>
        <v>10367.259877</v>
      </c>
      <c r="E31" s="93">
        <f>J31+BI31+'basis opt greeks'!E29</f>
        <v>-130.23393429158099</v>
      </c>
      <c r="G31" s="90">
        <f>DSUM(OPTTRADES,G$9,$A543:$A544)</f>
        <v>0</v>
      </c>
      <c r="H31" s="189">
        <f>DSUM(OPTTRADES,H$9,$A543:$A544)</f>
        <v>0</v>
      </c>
      <c r="I31" s="90">
        <f>DSUM(OPTTRADES,I$9,$A543:$A544)</f>
        <v>0</v>
      </c>
      <c r="J31" s="90">
        <f>DSUM(OPTTRADES,J$9,$A543:$A544)</f>
        <v>0</v>
      </c>
      <c r="K31" s="90">
        <f>'basis opt greeks'!B29</f>
        <v>0</v>
      </c>
      <c r="L31" s="90">
        <f>'HEDGE QUANTITIES'!B27</f>
        <v>0.21835133000000001</v>
      </c>
      <c r="M31" s="90">
        <f>'BASIS POSITION'!B32</f>
        <v>0</v>
      </c>
      <c r="N31" s="90">
        <f t="shared" si="8"/>
        <v>0</v>
      </c>
      <c r="O31" s="88">
        <f t="shared" si="2"/>
        <v>3.42</v>
      </c>
      <c r="Q31" s="84">
        <f>[2]!'NGc22 LAST'</f>
        <v>3.42</v>
      </c>
      <c r="R31" s="88">
        <f t="shared" si="3"/>
        <v>3.42</v>
      </c>
      <c r="S31" s="84">
        <f t="shared" si="4"/>
        <v>3.42</v>
      </c>
      <c r="T31" s="84">
        <f t="shared" si="9"/>
        <v>0</v>
      </c>
      <c r="U31" s="205">
        <f t="shared" si="10"/>
        <v>0.21835133000000001</v>
      </c>
      <c r="V31" s="90">
        <f t="shared" si="12"/>
        <v>0</v>
      </c>
      <c r="W31" s="90"/>
      <c r="X31" s="90"/>
      <c r="Y31" s="84"/>
      <c r="Z31" s="84"/>
      <c r="AA31" s="84"/>
      <c r="AB31" s="84"/>
      <c r="AC31" s="85"/>
      <c r="AO31" s="88">
        <f t="shared" si="14"/>
        <v>0</v>
      </c>
      <c r="AP31" s="90">
        <f t="shared" si="11"/>
        <v>0</v>
      </c>
      <c r="AQ31" s="90"/>
      <c r="AR31" s="90"/>
      <c r="AS31" s="84"/>
      <c r="AT31" s="84"/>
      <c r="AU31" s="84"/>
      <c r="AV31" s="84"/>
      <c r="AW31" s="85"/>
      <c r="BH31" s="93">
        <f t="shared" si="5"/>
        <v>10367.259877</v>
      </c>
      <c r="BI31" s="93">
        <f t="shared" si="6"/>
        <v>-130.23393429158099</v>
      </c>
      <c r="BJ31" s="92">
        <f t="shared" si="7"/>
        <v>0.221232864</v>
      </c>
    </row>
    <row r="32" spans="1:62" x14ac:dyDescent="0.25">
      <c r="A32" s="87">
        <v>37469</v>
      </c>
      <c r="B32" s="90">
        <f t="shared" si="0"/>
        <v>0.32969626000000002</v>
      </c>
      <c r="C32" s="92">
        <f t="shared" si="1"/>
        <v>0.21632440600000002</v>
      </c>
      <c r="D32" s="93">
        <f>I32+BH32+'basis opt greeks'!D30</f>
        <v>10637.807083</v>
      </c>
      <c r="E32" s="93">
        <f>J32+BI32+'basis opt greeks'!E30</f>
        <v>-124.310903764545</v>
      </c>
      <c r="G32" s="90">
        <f>DSUM(OPTTRADES,G$9,$A547:$A548)</f>
        <v>0</v>
      </c>
      <c r="H32" s="189">
        <f>DSUM(OPTTRADES,H$9,$A547:$A548)</f>
        <v>0</v>
      </c>
      <c r="I32" s="90">
        <f>DSUM(OPTTRADES,I$9,$A547:$A548)</f>
        <v>0</v>
      </c>
      <c r="J32" s="90">
        <f>DSUM(OPTTRADES,J$9,$A547:$A548)</f>
        <v>0</v>
      </c>
      <c r="K32" s="90">
        <f>'basis opt greeks'!B30</f>
        <v>0</v>
      </c>
      <c r="L32" s="90">
        <f>'HEDGE QUANTITIES'!B28</f>
        <v>0.32969626000000002</v>
      </c>
      <c r="M32" s="90">
        <f>'BASIS POSITION'!B33</f>
        <v>0</v>
      </c>
      <c r="N32" s="90">
        <f t="shared" si="8"/>
        <v>0</v>
      </c>
      <c r="O32" s="88">
        <f t="shared" si="2"/>
        <v>3.4249999999999998</v>
      </c>
      <c r="Q32" s="84">
        <f>[2]!'NGc23 LAST'</f>
        <v>3.43</v>
      </c>
      <c r="R32" s="88">
        <f t="shared" si="3"/>
        <v>3.4249999999999998</v>
      </c>
      <c r="S32" s="84">
        <f t="shared" si="4"/>
        <v>3.4249999999999998</v>
      </c>
      <c r="T32" s="84">
        <f t="shared" si="9"/>
        <v>0</v>
      </c>
      <c r="U32" s="205">
        <f t="shared" si="10"/>
        <v>0.32969626000000002</v>
      </c>
      <c r="V32" s="90">
        <f t="shared" si="12"/>
        <v>0</v>
      </c>
      <c r="W32" s="90"/>
      <c r="X32" s="90"/>
      <c r="Y32" s="84"/>
      <c r="Z32" s="84"/>
      <c r="AA32" s="84"/>
      <c r="AB32" s="84"/>
      <c r="AC32" s="85"/>
      <c r="AO32" s="88">
        <f t="shared" si="14"/>
        <v>0</v>
      </c>
      <c r="AP32" s="90">
        <f t="shared" si="11"/>
        <v>0</v>
      </c>
      <c r="AQ32" s="90"/>
      <c r="AR32" s="90"/>
      <c r="AS32" s="84"/>
      <c r="AT32" s="84"/>
      <c r="AU32" s="84"/>
      <c r="AV32" s="84"/>
      <c r="AW32" s="85"/>
      <c r="BH32" s="93">
        <f t="shared" si="5"/>
        <v>10637.807083</v>
      </c>
      <c r="BI32" s="93">
        <f t="shared" si="6"/>
        <v>-124.310903764545</v>
      </c>
      <c r="BJ32" s="92">
        <f t="shared" si="7"/>
        <v>0.21632440600000002</v>
      </c>
    </row>
    <row r="33" spans="1:62" x14ac:dyDescent="0.25">
      <c r="A33" s="87">
        <v>37500</v>
      </c>
      <c r="B33" s="90">
        <f t="shared" si="0"/>
        <v>-0.40335548999999998</v>
      </c>
      <c r="C33" s="92">
        <f t="shared" si="1"/>
        <v>0.20062345500000003</v>
      </c>
      <c r="D33" s="93">
        <f>I33+BH33+'basis opt greeks'!D31</f>
        <v>10158.54262</v>
      </c>
      <c r="E33" s="93">
        <f>J33+BI33+'basis opt greeks'!E31</f>
        <v>-107.84312553045901</v>
      </c>
      <c r="G33" s="90">
        <f>DSUM(OPTTRADES,G$9,$A549:$A550)</f>
        <v>0</v>
      </c>
      <c r="H33" s="189">
        <f>DSUM(OPTTRADES,H$9,$A549:$A550)</f>
        <v>0</v>
      </c>
      <c r="I33" s="90">
        <f>DSUM(OPTTRADES,I$9,$A549:$A550)</f>
        <v>0</v>
      </c>
      <c r="J33" s="90">
        <f>DSUM(OPTTRADES,J$9,$A549:$A550)</f>
        <v>0</v>
      </c>
      <c r="K33" s="90">
        <f>'basis opt greeks'!B31</f>
        <v>0</v>
      </c>
      <c r="L33" s="90">
        <f>'HEDGE QUANTITIES'!B29</f>
        <v>-0.40335548999999998</v>
      </c>
      <c r="M33" s="90">
        <f>'BASIS POSITION'!B34</f>
        <v>0</v>
      </c>
      <c r="N33" s="90">
        <f t="shared" si="8"/>
        <v>0</v>
      </c>
      <c r="O33" s="88">
        <f t="shared" si="2"/>
        <v>3.42</v>
      </c>
      <c r="Q33" s="84">
        <f>[2]!'NGc24 LAST'</f>
        <v>0</v>
      </c>
      <c r="R33" s="88">
        <f t="shared" si="3"/>
        <v>3.42</v>
      </c>
      <c r="S33" s="84">
        <f t="shared" si="4"/>
        <v>3.42</v>
      </c>
      <c r="T33" s="84">
        <f t="shared" si="9"/>
        <v>0</v>
      </c>
      <c r="U33" s="205">
        <f t="shared" si="10"/>
        <v>-0.40335548999999998</v>
      </c>
      <c r="V33" s="90">
        <f t="shared" si="12"/>
        <v>0</v>
      </c>
      <c r="W33" s="90"/>
      <c r="X33" s="90"/>
      <c r="Y33" s="84"/>
      <c r="Z33" s="84"/>
      <c r="AA33" s="84"/>
      <c r="AB33" s="84"/>
      <c r="AC33" s="85"/>
      <c r="AO33" s="88">
        <f t="shared" si="14"/>
        <v>0</v>
      </c>
      <c r="AP33" s="90">
        <f t="shared" si="11"/>
        <v>0</v>
      </c>
      <c r="AQ33" s="90"/>
      <c r="AR33" s="90"/>
      <c r="AS33" s="84"/>
      <c r="AT33" s="84"/>
      <c r="AU33" s="84"/>
      <c r="AV33" s="84"/>
      <c r="AW33" s="85"/>
      <c r="BH33" s="93">
        <f t="shared" si="5"/>
        <v>10158.54262</v>
      </c>
      <c r="BI33" s="93">
        <f t="shared" si="6"/>
        <v>-107.84312553045901</v>
      </c>
      <c r="BJ33" s="92">
        <f t="shared" si="7"/>
        <v>0.20062345500000003</v>
      </c>
    </row>
    <row r="34" spans="1:62" x14ac:dyDescent="0.25">
      <c r="A34" s="87">
        <v>37530</v>
      </c>
      <c r="B34" s="90">
        <f t="shared" si="0"/>
        <v>0.36691156000000003</v>
      </c>
      <c r="C34" s="92">
        <f t="shared" si="1"/>
        <v>0.20035031500000003</v>
      </c>
      <c r="D34" s="93">
        <f>I34+BH34+'basis opt greeks'!D32</f>
        <v>10719.589252</v>
      </c>
      <c r="E34" s="93">
        <f>J34+BI34+'basis opt greeks'!E32</f>
        <v>-110.937692265572</v>
      </c>
      <c r="G34" s="90">
        <f>DSUM(OPTTRADES,G$9,$A551:$A552)</f>
        <v>0</v>
      </c>
      <c r="H34" s="189">
        <f>DSUM(OPTTRADES,H$9,$A551:$A552)</f>
        <v>0</v>
      </c>
      <c r="I34" s="90">
        <f>DSUM(OPTTRADES,I$9,$A551:$A552)</f>
        <v>0</v>
      </c>
      <c r="J34" s="90">
        <f>DSUM(OPTTRADES,J$9,$A551:$A552)</f>
        <v>0</v>
      </c>
      <c r="K34" s="90">
        <f>'basis opt greeks'!B32</f>
        <v>0</v>
      </c>
      <c r="L34" s="90">
        <f>'HEDGE QUANTITIES'!B30</f>
        <v>0.36691156000000003</v>
      </c>
      <c r="M34" s="90">
        <f>'BASIS POSITION'!B35</f>
        <v>0</v>
      </c>
      <c r="N34" s="90">
        <f t="shared" si="8"/>
        <v>0</v>
      </c>
      <c r="O34" s="88">
        <f t="shared" si="2"/>
        <v>3.4350000000000001</v>
      </c>
      <c r="Q34" s="84">
        <f>[2]!'NGc25 LAST'</f>
        <v>0</v>
      </c>
      <c r="R34" s="88">
        <f t="shared" si="3"/>
        <v>3.4350000000000001</v>
      </c>
      <c r="S34" s="84">
        <f t="shared" si="4"/>
        <v>3.4350000000000001</v>
      </c>
      <c r="T34" s="84">
        <f t="shared" si="9"/>
        <v>0</v>
      </c>
      <c r="U34" s="205">
        <f t="shared" si="10"/>
        <v>0.36691156000000003</v>
      </c>
      <c r="V34" s="90">
        <f t="shared" si="12"/>
        <v>0</v>
      </c>
      <c r="W34" s="90"/>
      <c r="X34" s="90"/>
      <c r="Y34" s="84"/>
      <c r="Z34" s="84"/>
      <c r="AA34" s="84"/>
      <c r="AB34" s="84"/>
      <c r="AC34" s="85"/>
      <c r="AO34" s="88">
        <f t="shared" si="14"/>
        <v>0</v>
      </c>
      <c r="AP34" s="90">
        <f t="shared" si="11"/>
        <v>0</v>
      </c>
      <c r="AQ34" s="90"/>
      <c r="AR34" s="90"/>
      <c r="AS34" s="84"/>
      <c r="AT34" s="84"/>
      <c r="AU34" s="84"/>
      <c r="AV34" s="84"/>
      <c r="AW34" s="85"/>
      <c r="BH34" s="93">
        <f t="shared" si="5"/>
        <v>10719.589252</v>
      </c>
      <c r="BI34" s="93">
        <f t="shared" si="6"/>
        <v>-110.937692265572</v>
      </c>
      <c r="BJ34" s="92">
        <f t="shared" si="7"/>
        <v>0.20035031500000003</v>
      </c>
    </row>
    <row r="35" spans="1:62" x14ac:dyDescent="0.25">
      <c r="A35" s="87">
        <v>37561</v>
      </c>
      <c r="B35" s="90">
        <f t="shared" si="0"/>
        <v>11.007607643904741</v>
      </c>
      <c r="C35" s="92">
        <f t="shared" si="1"/>
        <v>0.186007859</v>
      </c>
      <c r="D35" s="93">
        <f>I35+BH35+'basis opt greeks'!D33</f>
        <v>13990.507332042684</v>
      </c>
      <c r="E35" s="93">
        <f>J35+BI35+'basis opt greeks'!E33</f>
        <v>-165.62582257848018</v>
      </c>
      <c r="G35" s="90">
        <f>DSUM(OPTTRADES,G$9,$A553:$A554)</f>
        <v>0</v>
      </c>
      <c r="H35" s="189">
        <f>DSUM(OPTTRADES,H$9,$A553:$A554)</f>
        <v>0</v>
      </c>
      <c r="I35" s="90">
        <f>DSUM(OPTTRADES,I$9,$A553:$A554)</f>
        <v>0</v>
      </c>
      <c r="J35" s="90">
        <f>DSUM(OPTTRADES,J$9,$A553:$A554)</f>
        <v>0</v>
      </c>
      <c r="K35" s="90">
        <f>'basis opt greeks'!B33</f>
        <v>0.70698122390474161</v>
      </c>
      <c r="L35" s="90">
        <f>'HEDGE QUANTITIES'!B31</f>
        <v>10.30062642</v>
      </c>
      <c r="M35" s="90">
        <f>'BASIS POSITION'!B36</f>
        <v>0</v>
      </c>
      <c r="N35" s="90">
        <f t="shared" si="8"/>
        <v>0</v>
      </c>
      <c r="O35" s="88">
        <f t="shared" si="2"/>
        <v>3.5270000000000001</v>
      </c>
      <c r="Q35" s="84">
        <f>[2]!'NGc26 LAST'</f>
        <v>0</v>
      </c>
      <c r="R35" s="88">
        <f t="shared" si="3"/>
        <v>3.5270000000000001</v>
      </c>
      <c r="S35" s="84">
        <f t="shared" si="4"/>
        <v>3.5270000000000001</v>
      </c>
      <c r="T35" s="84">
        <f t="shared" si="9"/>
        <v>0</v>
      </c>
      <c r="U35" s="205">
        <f t="shared" si="10"/>
        <v>11.007607643904741</v>
      </c>
      <c r="V35" s="90">
        <f t="shared" si="12"/>
        <v>0</v>
      </c>
      <c r="W35" s="90"/>
      <c r="X35" s="90"/>
      <c r="Y35" s="84"/>
      <c r="Z35" s="84"/>
      <c r="AA35" s="84"/>
      <c r="AB35" s="84"/>
      <c r="AC35" s="85"/>
      <c r="AO35" s="88">
        <f t="shared" si="14"/>
        <v>0</v>
      </c>
      <c r="AP35" s="90">
        <f t="shared" si="11"/>
        <v>0</v>
      </c>
      <c r="AQ35" s="90"/>
      <c r="AR35" s="90"/>
      <c r="AS35" s="84"/>
      <c r="AT35" s="84"/>
      <c r="AU35" s="84"/>
      <c r="AV35" s="84"/>
      <c r="AW35" s="85"/>
      <c r="BH35" s="93">
        <f t="shared" si="5"/>
        <v>13043.010235</v>
      </c>
      <c r="BI35" s="93">
        <f t="shared" si="6"/>
        <v>-151.48870581793301</v>
      </c>
      <c r="BJ35" s="92">
        <f t="shared" si="7"/>
        <v>0.186007859</v>
      </c>
    </row>
    <row r="36" spans="1:62" x14ac:dyDescent="0.25">
      <c r="A36" s="87">
        <v>37591</v>
      </c>
      <c r="B36" s="90">
        <f t="shared" si="0"/>
        <v>-31.31743624800831</v>
      </c>
      <c r="C36" s="92">
        <f t="shared" si="1"/>
        <v>-0.17333578899999999</v>
      </c>
      <c r="D36" s="93">
        <f>I36+BH36+'basis opt greeks'!D34</f>
        <v>-15572.111086954037</v>
      </c>
      <c r="E36" s="93">
        <f>J36+BI36+'basis opt greeks'!E34</f>
        <v>174.07191276466662</v>
      </c>
      <c r="G36" s="90">
        <f>DSUM(OPTTRADES,G$9,$A555:$A556)</f>
        <v>0</v>
      </c>
      <c r="H36" s="189">
        <f>DSUM(OPTTRADES,H$9,$A555:$A556)</f>
        <v>0</v>
      </c>
      <c r="I36" s="90">
        <f>DSUM(OPTTRADES,I$9,$A555:$A556)</f>
        <v>0</v>
      </c>
      <c r="J36" s="90">
        <f>DSUM(OPTTRADES,J$9,$A555:$A556)</f>
        <v>0</v>
      </c>
      <c r="K36" s="90">
        <f>'basis opt greeks'!B34</f>
        <v>0.77920448199168746</v>
      </c>
      <c r="L36" s="90">
        <f>'HEDGE QUANTITIES'!B32</f>
        <v>-32.096640729999997</v>
      </c>
      <c r="M36" s="90">
        <f>'BASIS POSITION'!B37</f>
        <v>0</v>
      </c>
      <c r="N36" s="90">
        <f t="shared" si="8"/>
        <v>0</v>
      </c>
      <c r="O36" s="88">
        <f t="shared" si="2"/>
        <v>3.6090000000000004</v>
      </c>
      <c r="Q36" s="84">
        <f>[2]!'NGc27 LAST'</f>
        <v>0</v>
      </c>
      <c r="R36" s="88">
        <f t="shared" si="3"/>
        <v>3.6090000000000004</v>
      </c>
      <c r="S36" s="84">
        <f t="shared" si="4"/>
        <v>3.6090000000000004</v>
      </c>
      <c r="T36" s="84">
        <f t="shared" si="9"/>
        <v>0</v>
      </c>
      <c r="U36" s="205">
        <f t="shared" si="10"/>
        <v>-31.31743624800831</v>
      </c>
      <c r="V36" s="90">
        <f t="shared" si="12"/>
        <v>0</v>
      </c>
      <c r="W36" s="90"/>
      <c r="X36" s="90"/>
      <c r="Y36" s="84"/>
      <c r="Z36" s="84"/>
      <c r="AA36" s="84"/>
      <c r="AB36" s="84"/>
      <c r="AC36" s="85"/>
      <c r="AO36" s="88">
        <f t="shared" si="14"/>
        <v>0</v>
      </c>
      <c r="AP36" s="90">
        <f t="shared" si="11"/>
        <v>0</v>
      </c>
      <c r="AQ36" s="90"/>
      <c r="AR36" s="90"/>
      <c r="AS36" s="84"/>
      <c r="AT36" s="84"/>
      <c r="AU36" s="84"/>
      <c r="AV36" s="84"/>
      <c r="AW36" s="85"/>
      <c r="BH36" s="93">
        <f t="shared" si="5"/>
        <v>-16635.06798</v>
      </c>
      <c r="BI36" s="93">
        <f t="shared" si="6"/>
        <v>188.652092539357</v>
      </c>
      <c r="BJ36" s="92">
        <f t="shared" si="7"/>
        <v>-0.17333578899999999</v>
      </c>
    </row>
    <row r="37" spans="1:62" x14ac:dyDescent="0.25">
      <c r="A37" s="87">
        <v>37622</v>
      </c>
      <c r="B37" s="90">
        <f t="shared" si="0"/>
        <v>3.1305501377914919</v>
      </c>
      <c r="C37" s="92">
        <f t="shared" si="1"/>
        <v>-5.3447300000000004E-4</v>
      </c>
      <c r="D37" s="93">
        <f>I37+BH37+'basis opt greeks'!D35</f>
        <v>-1826.9617873858926</v>
      </c>
      <c r="E37" s="93">
        <f>J37+BI37+'basis opt greeks'!E35</f>
        <v>44.652045343528442</v>
      </c>
      <c r="G37" s="90">
        <f>DSUM(OPTTRADES,G$9,$A557:$A558)</f>
        <v>0</v>
      </c>
      <c r="H37" s="189">
        <f>DSUM(OPTTRADES,H$9,$A557:$A558)</f>
        <v>0</v>
      </c>
      <c r="I37" s="90">
        <f>DSUM(OPTTRADES,I$9,$A557:$A558)</f>
        <v>0</v>
      </c>
      <c r="J37" s="90">
        <f>DSUM(OPTTRADES,J$9,$A557:$A558)</f>
        <v>0</v>
      </c>
      <c r="K37" s="90">
        <f>'basis opt greeks'!B35</f>
        <v>-0.45763267220850828</v>
      </c>
      <c r="L37" s="90">
        <f>'HEDGE QUANTITIES'!B33</f>
        <v>3.5881828100000002</v>
      </c>
      <c r="M37" s="90">
        <f>'BASIS POSITION'!B38</f>
        <v>0</v>
      </c>
      <c r="N37" s="90">
        <f t="shared" si="8"/>
        <v>0</v>
      </c>
      <c r="O37" s="88">
        <f t="shared" si="2"/>
        <v>3.6019999999999999</v>
      </c>
      <c r="Q37" s="84">
        <f>[2]!'NGc28 LAST'</f>
        <v>0</v>
      </c>
      <c r="R37" s="88">
        <f t="shared" si="3"/>
        <v>3.6019999999999999</v>
      </c>
      <c r="S37" s="84">
        <f t="shared" si="4"/>
        <v>3.6019999999999999</v>
      </c>
      <c r="T37" s="84">
        <f t="shared" si="9"/>
        <v>0</v>
      </c>
      <c r="U37" s="205">
        <f t="shared" si="10"/>
        <v>3.1305501377914919</v>
      </c>
      <c r="V37" s="90">
        <f t="shared" si="12"/>
        <v>0</v>
      </c>
      <c r="W37" s="90"/>
      <c r="X37" s="90"/>
      <c r="Y37" s="84"/>
      <c r="Z37" s="84"/>
      <c r="AA37" s="84"/>
      <c r="AB37" s="84"/>
      <c r="AC37" s="85"/>
      <c r="AO37" s="88">
        <f t="shared" si="14"/>
        <v>0</v>
      </c>
      <c r="AP37" s="90">
        <f t="shared" si="11"/>
        <v>0</v>
      </c>
      <c r="AQ37" s="90"/>
      <c r="AR37" s="90"/>
      <c r="AS37" s="84"/>
      <c r="AT37" s="84"/>
      <c r="AU37" s="84"/>
      <c r="AV37" s="84"/>
      <c r="AW37" s="85"/>
      <c r="BH37" s="93">
        <f t="shared" si="5"/>
        <v>-896.36427200000003</v>
      </c>
      <c r="BI37" s="93">
        <f t="shared" si="6"/>
        <v>31.2279208761123</v>
      </c>
      <c r="BJ37" s="92">
        <f t="shared" si="7"/>
        <v>-5.3447300000000004E-4</v>
      </c>
    </row>
    <row r="38" spans="1:62" x14ac:dyDescent="0.25">
      <c r="A38" s="87">
        <v>37653</v>
      </c>
      <c r="B38" s="90">
        <f t="shared" si="0"/>
        <v>1.140239126909234</v>
      </c>
      <c r="C38" s="92">
        <f t="shared" si="1"/>
        <v>2.0207849999999998E-3</v>
      </c>
      <c r="D38" s="93">
        <f>I38+BH38+'basis opt greeks'!D36</f>
        <v>-1750.0245082697534</v>
      </c>
      <c r="E38" s="93">
        <f>J38+BI38+'basis opt greeks'!E36</f>
        <v>39.03125850256631</v>
      </c>
      <c r="G38" s="90">
        <f>DSUM(OPTTRADES,G$9,$A559:$A560)</f>
        <v>0</v>
      </c>
      <c r="H38" s="189">
        <f>DSUM(OPTTRADES,H$9,$A559:$A560)</f>
        <v>0</v>
      </c>
      <c r="I38" s="90">
        <f>DSUM(OPTTRADES,I$9,$A559:$A560)</f>
        <v>0</v>
      </c>
      <c r="J38" s="90">
        <f>DSUM(OPTTRADES,J$9,$A559:$A560)</f>
        <v>0</v>
      </c>
      <c r="K38" s="90">
        <f>'basis opt greeks'!B36</f>
        <v>-0.54263607309076611</v>
      </c>
      <c r="L38" s="90">
        <f>'HEDGE QUANTITIES'!B34</f>
        <v>1.6828752</v>
      </c>
      <c r="M38" s="90">
        <f>'BASIS POSITION'!B39</f>
        <v>0</v>
      </c>
      <c r="N38" s="90">
        <f t="shared" si="8"/>
        <v>0</v>
      </c>
      <c r="O38" s="88">
        <f t="shared" si="2"/>
        <v>3.46</v>
      </c>
      <c r="Q38" s="84">
        <f>[2]!'NGc29 LAST'</f>
        <v>3.4950000000000001</v>
      </c>
      <c r="R38" s="88">
        <f t="shared" si="3"/>
        <v>3.46</v>
      </c>
      <c r="S38" s="84">
        <f t="shared" si="4"/>
        <v>3.46</v>
      </c>
      <c r="T38" s="84">
        <f t="shared" si="9"/>
        <v>0</v>
      </c>
      <c r="U38" s="205">
        <f t="shared" si="10"/>
        <v>1.140239126909234</v>
      </c>
      <c r="V38" s="90">
        <f t="shared" si="12"/>
        <v>0</v>
      </c>
      <c r="W38" s="90"/>
      <c r="X38" s="90"/>
      <c r="Y38" s="84"/>
      <c r="Z38" s="84"/>
      <c r="AA38" s="84"/>
      <c r="AB38" s="84"/>
      <c r="AC38" s="85"/>
      <c r="AO38" s="88">
        <f t="shared" si="14"/>
        <v>0</v>
      </c>
      <c r="AP38" s="90">
        <f t="shared" si="11"/>
        <v>0</v>
      </c>
      <c r="AQ38" s="90"/>
      <c r="AR38" s="90"/>
      <c r="AS38" s="84"/>
      <c r="AT38" s="84"/>
      <c r="AU38" s="84"/>
      <c r="AV38" s="84"/>
      <c r="AW38" s="85"/>
      <c r="BH38" s="93">
        <f t="shared" si="5"/>
        <v>-712.169892</v>
      </c>
      <c r="BI38" s="93">
        <f t="shared" si="6"/>
        <v>25.259317727583898</v>
      </c>
      <c r="BJ38" s="92">
        <f t="shared" si="7"/>
        <v>2.0207849999999998E-3</v>
      </c>
    </row>
    <row r="39" spans="1:62" x14ac:dyDescent="0.25">
      <c r="A39" s="87">
        <v>37681</v>
      </c>
      <c r="B39" s="90">
        <f t="shared" si="0"/>
        <v>-37.592811818014717</v>
      </c>
      <c r="C39" s="92">
        <f t="shared" si="1"/>
        <v>-0.37419384999999999</v>
      </c>
      <c r="D39" s="93">
        <f>I39+BH39+'basis opt greeks'!D37</f>
        <v>-29575.723453938368</v>
      </c>
      <c r="E39" s="93">
        <f>J39+BI39+'basis opt greeks'!E37</f>
        <v>278.63740544537347</v>
      </c>
      <c r="G39" s="90">
        <f>DSUM(OPTTRADES,G$9,$A561:$A562)</f>
        <v>0</v>
      </c>
      <c r="H39" s="189">
        <f>DSUM(OPTTRADES,H$9,$A561:$A562)</f>
        <v>0</v>
      </c>
      <c r="I39" s="90">
        <f>DSUM(OPTTRADES,I$9,$A561:$A562)</f>
        <v>0</v>
      </c>
      <c r="J39" s="90">
        <f>DSUM(OPTTRADES,J$9,$A561:$A562)</f>
        <v>0</v>
      </c>
      <c r="K39" s="90">
        <f>'basis opt greeks'!B37</f>
        <v>-0.44418545801471482</v>
      </c>
      <c r="L39" s="90">
        <f>'HEDGE QUANTITIES'!B35</f>
        <v>-37.148626360000002</v>
      </c>
      <c r="M39" s="90">
        <f>'BASIS POSITION'!B40</f>
        <v>0</v>
      </c>
      <c r="N39" s="90">
        <f t="shared" si="8"/>
        <v>0</v>
      </c>
      <c r="O39" s="88">
        <f t="shared" si="2"/>
        <v>3.29</v>
      </c>
      <c r="Q39" s="84">
        <f>[2]!'NGc30 LAST'</f>
        <v>0</v>
      </c>
      <c r="R39" s="88">
        <f t="shared" si="3"/>
        <v>3.29</v>
      </c>
      <c r="S39" s="84">
        <f t="shared" si="4"/>
        <v>3.29</v>
      </c>
      <c r="T39" s="84">
        <f t="shared" si="9"/>
        <v>0</v>
      </c>
      <c r="U39" s="205">
        <f t="shared" si="10"/>
        <v>-37.592811818014717</v>
      </c>
      <c r="V39" s="90">
        <f t="shared" si="12"/>
        <v>0</v>
      </c>
      <c r="W39" s="90"/>
      <c r="X39" s="90"/>
      <c r="Y39" s="84"/>
      <c r="Z39" s="84"/>
      <c r="AA39" s="84"/>
      <c r="AB39" s="84"/>
      <c r="AC39" s="85"/>
      <c r="AO39" s="88">
        <f t="shared" si="14"/>
        <v>0</v>
      </c>
      <c r="AP39" s="90">
        <f t="shared" si="11"/>
        <v>0</v>
      </c>
      <c r="AQ39" s="90"/>
      <c r="AR39" s="90"/>
      <c r="AS39" s="84"/>
      <c r="AT39" s="84"/>
      <c r="AU39" s="84"/>
      <c r="AV39" s="84"/>
      <c r="AW39" s="85"/>
      <c r="BH39" s="93">
        <f t="shared" si="5"/>
        <v>-28671.998022</v>
      </c>
      <c r="BI39" s="93">
        <f t="shared" si="6"/>
        <v>267.34782751540001</v>
      </c>
      <c r="BJ39" s="92">
        <f t="shared" si="7"/>
        <v>-0.37419384999999999</v>
      </c>
    </row>
    <row r="40" spans="1:62" x14ac:dyDescent="0.25">
      <c r="A40" s="87">
        <v>37712</v>
      </c>
      <c r="B40" s="90">
        <f t="shared" si="0"/>
        <v>2.76398397</v>
      </c>
      <c r="C40" s="92">
        <f t="shared" si="1"/>
        <v>8.8981110000000002E-3</v>
      </c>
      <c r="D40" s="93">
        <f>I40+BH40+'basis opt greeks'!D38</f>
        <v>-260.150668</v>
      </c>
      <c r="E40" s="93">
        <f>J40+BI40+'basis opt greeks'!E38</f>
        <v>11.6962546201232</v>
      </c>
      <c r="G40" s="90">
        <f>DSUM(OPTTRADES,G$9,$A563:$A564)</f>
        <v>0</v>
      </c>
      <c r="H40" s="189">
        <f>DSUM(OPTTRADES,H$9,$A563:$A564)</f>
        <v>0</v>
      </c>
      <c r="I40" s="90">
        <f>DSUM(OPTTRADES,I$9,$A563:$A564)</f>
        <v>0</v>
      </c>
      <c r="J40" s="90">
        <f>DSUM(OPTTRADES,J$9,$A563:$A564)</f>
        <v>0</v>
      </c>
      <c r="K40" s="90">
        <f>'basis opt greeks'!B38</f>
        <v>0</v>
      </c>
      <c r="L40" s="90">
        <f>'HEDGE QUANTITIES'!B36</f>
        <v>2.76398397</v>
      </c>
      <c r="M40" s="90">
        <f>'BASIS POSITION'!B41</f>
        <v>0</v>
      </c>
      <c r="N40" s="90">
        <f t="shared" si="8"/>
        <v>0</v>
      </c>
      <c r="O40" s="88">
        <f t="shared" si="2"/>
        <v>3.1120000000000001</v>
      </c>
      <c r="Q40" s="84">
        <f>[2]!'NGc31 LAST'</f>
        <v>3.11</v>
      </c>
      <c r="R40" s="88">
        <f t="shared" si="3"/>
        <v>3.1120000000000001</v>
      </c>
      <c r="S40" s="84">
        <f t="shared" si="4"/>
        <v>3.1120000000000001</v>
      </c>
      <c r="T40" s="84">
        <f t="shared" si="9"/>
        <v>0</v>
      </c>
      <c r="U40" s="205">
        <f t="shared" si="10"/>
        <v>2.76398397</v>
      </c>
      <c r="V40" s="90">
        <f t="shared" si="12"/>
        <v>0</v>
      </c>
      <c r="W40" s="90"/>
      <c r="X40" s="90"/>
      <c r="Y40" s="84"/>
      <c r="Z40" s="84"/>
      <c r="AA40" s="84"/>
      <c r="AB40" s="84"/>
      <c r="AC40" s="85"/>
      <c r="AO40" s="88">
        <f t="shared" si="14"/>
        <v>0</v>
      </c>
      <c r="AP40" s="90">
        <f t="shared" si="11"/>
        <v>0</v>
      </c>
      <c r="AQ40" s="90"/>
      <c r="AR40" s="90"/>
      <c r="AS40" s="84"/>
      <c r="AT40" s="84"/>
      <c r="AU40" s="84"/>
      <c r="AV40" s="84"/>
      <c r="AW40" s="85"/>
      <c r="BH40" s="93">
        <f t="shared" si="5"/>
        <v>-260.150668</v>
      </c>
      <c r="BI40" s="93">
        <f t="shared" si="6"/>
        <v>11.6962546201232</v>
      </c>
      <c r="BJ40" s="92">
        <f t="shared" si="7"/>
        <v>8.8981110000000002E-3</v>
      </c>
    </row>
    <row r="41" spans="1:62" x14ac:dyDescent="0.25">
      <c r="A41" s="87">
        <v>37742</v>
      </c>
      <c r="B41" s="90">
        <f t="shared" si="0"/>
        <v>2.9522775299999999</v>
      </c>
      <c r="C41" s="92">
        <f t="shared" ref="C41:C68" si="15">H41+BJ41</f>
        <v>8.1413519999999993E-3</v>
      </c>
      <c r="D41" s="93">
        <f t="shared" ref="D41:D68" si="16">I41+BH41</f>
        <v>-287.91257100000001</v>
      </c>
      <c r="E41" s="93">
        <f t="shared" ref="E41:E68" si="17">J41+BI41</f>
        <v>11.043560027378501</v>
      </c>
      <c r="G41" s="90">
        <f>DSUM(OPTTRADES,G$9,$A565:$A566)</f>
        <v>0</v>
      </c>
      <c r="H41" s="189">
        <f>DSUM(OPTTRADES,H$9,$A565:$A566)</f>
        <v>0</v>
      </c>
      <c r="I41" s="90">
        <f>DSUM(OPTTRADES,I$9,$A565:$A566)</f>
        <v>0</v>
      </c>
      <c r="J41" s="90">
        <f>DSUM(OPTTRADES,J$9,$A565:$A566)</f>
        <v>0</v>
      </c>
      <c r="K41" s="90"/>
      <c r="L41" s="90">
        <f>'HEDGE QUANTITIES'!B37</f>
        <v>2.9522775299999999</v>
      </c>
      <c r="M41" s="90">
        <f>'BASIS POSITION'!B42</f>
        <v>0</v>
      </c>
      <c r="N41" s="90">
        <f t="shared" si="8"/>
        <v>0</v>
      </c>
      <c r="O41" s="88">
        <f t="shared" si="2"/>
        <v>3.097</v>
      </c>
      <c r="Q41" s="84">
        <f>[2]!'NGc32 LAST'</f>
        <v>3.125</v>
      </c>
      <c r="R41" s="88">
        <f t="shared" si="3"/>
        <v>3.097</v>
      </c>
      <c r="S41" s="84">
        <f t="shared" si="4"/>
        <v>3.097</v>
      </c>
      <c r="T41" s="84">
        <f t="shared" si="9"/>
        <v>0</v>
      </c>
      <c r="U41" s="205">
        <f t="shared" si="10"/>
        <v>2.9522775299999999</v>
      </c>
      <c r="V41" s="90">
        <f t="shared" si="12"/>
        <v>0</v>
      </c>
      <c r="W41" s="90"/>
      <c r="X41" s="90"/>
      <c r="Y41" s="84"/>
      <c r="Z41" s="84"/>
      <c r="AA41" s="84"/>
      <c r="AB41" s="84"/>
      <c r="AC41" s="85"/>
      <c r="AO41" s="88">
        <f t="shared" si="14"/>
        <v>0</v>
      </c>
      <c r="AP41" s="90">
        <f t="shared" si="11"/>
        <v>0</v>
      </c>
      <c r="AQ41" s="90"/>
      <c r="AR41" s="90"/>
      <c r="AS41" s="84"/>
      <c r="AT41" s="84"/>
      <c r="AU41" s="84"/>
      <c r="AV41" s="84"/>
      <c r="AW41" s="85"/>
      <c r="BH41" s="93">
        <f t="shared" si="5"/>
        <v>-287.91257100000001</v>
      </c>
      <c r="BI41" s="93">
        <f t="shared" si="6"/>
        <v>11.043560027378501</v>
      </c>
      <c r="BJ41" s="92">
        <f t="shared" si="7"/>
        <v>8.1413519999999993E-3</v>
      </c>
    </row>
    <row r="42" spans="1:62" x14ac:dyDescent="0.25">
      <c r="A42" s="87">
        <v>37773</v>
      </c>
      <c r="B42" s="90">
        <f t="shared" si="0"/>
        <v>2.7214863</v>
      </c>
      <c r="C42" s="92">
        <f t="shared" si="15"/>
        <v>8.3759439999999998E-3</v>
      </c>
      <c r="D42" s="93">
        <f t="shared" si="16"/>
        <v>-310.38212900000002</v>
      </c>
      <c r="E42" s="93">
        <f t="shared" si="17"/>
        <v>12.309097056810399</v>
      </c>
      <c r="G42" s="90">
        <f>DSUM(OPTTRADES,G$9,$A567:$A568)</f>
        <v>0</v>
      </c>
      <c r="H42" s="189">
        <f>DSUM(OPTTRADES,H$9,$A567:$A568)</f>
        <v>0</v>
      </c>
      <c r="I42" s="90">
        <f>DSUM(OPTTRADES,I$9,$A567:$A568)</f>
        <v>0</v>
      </c>
      <c r="J42" s="90">
        <f>DSUM(OPTTRADES,J$9,$A567:$A568)</f>
        <v>0</v>
      </c>
      <c r="K42" s="90"/>
      <c r="L42" s="90">
        <f>'HEDGE QUANTITIES'!B38</f>
        <v>2.7214863</v>
      </c>
      <c r="M42" s="90">
        <f>'BASIS POSITION'!B43</f>
        <v>0</v>
      </c>
      <c r="N42" s="90">
        <f t="shared" si="8"/>
        <v>0</v>
      </c>
      <c r="O42" s="88">
        <f t="shared" si="2"/>
        <v>3.117</v>
      </c>
      <c r="Q42" s="84">
        <f>[2]!'NGc33 LAST'</f>
        <v>3.13</v>
      </c>
      <c r="R42" s="88">
        <f t="shared" si="3"/>
        <v>3.117</v>
      </c>
      <c r="S42" s="84">
        <f t="shared" si="4"/>
        <v>3.117</v>
      </c>
      <c r="T42" s="84">
        <f t="shared" si="9"/>
        <v>0</v>
      </c>
      <c r="U42" s="205">
        <f t="shared" si="10"/>
        <v>2.7214863</v>
      </c>
      <c r="V42" s="90">
        <f t="shared" si="12"/>
        <v>0</v>
      </c>
      <c r="W42" s="90"/>
      <c r="X42" s="90"/>
      <c r="Y42" s="84"/>
      <c r="Z42" s="84"/>
      <c r="AA42" s="84"/>
      <c r="AB42" s="84"/>
      <c r="AC42" s="85"/>
      <c r="AO42" s="88">
        <f t="shared" si="14"/>
        <v>0</v>
      </c>
      <c r="AP42" s="90">
        <f t="shared" si="11"/>
        <v>0</v>
      </c>
      <c r="AQ42" s="90"/>
      <c r="AR42" s="90"/>
      <c r="AS42" s="84"/>
      <c r="AT42" s="84"/>
      <c r="AU42" s="84"/>
      <c r="AV42" s="84"/>
      <c r="AW42" s="85"/>
      <c r="BH42" s="93">
        <f t="shared" si="5"/>
        <v>-310.38212900000002</v>
      </c>
      <c r="BI42" s="93">
        <f t="shared" si="6"/>
        <v>12.309097056810399</v>
      </c>
      <c r="BJ42" s="92">
        <f t="shared" si="7"/>
        <v>8.3759439999999998E-3</v>
      </c>
    </row>
    <row r="43" spans="1:62" x14ac:dyDescent="0.25">
      <c r="A43" s="87">
        <v>37803</v>
      </c>
      <c r="B43" s="90">
        <f t="shared" si="0"/>
        <v>2.59887194</v>
      </c>
      <c r="C43" s="92">
        <f t="shared" si="15"/>
        <v>7.8196240000000007E-3</v>
      </c>
      <c r="D43" s="93">
        <f t="shared" si="16"/>
        <v>-311.67096500000002</v>
      </c>
      <c r="E43" s="93">
        <f t="shared" si="17"/>
        <v>12.317240520191699</v>
      </c>
      <c r="G43" s="90">
        <f>DSUM(OPTTRADES,G$9,$A569:$A570)</f>
        <v>0</v>
      </c>
      <c r="H43" s="189">
        <f>DSUM(OPTTRADES,H$9,$A569:$A570)</f>
        <v>0</v>
      </c>
      <c r="I43" s="90">
        <f>DSUM(OPTTRADES,I$9,$A569:$A570)</f>
        <v>0</v>
      </c>
      <c r="J43" s="90">
        <f>DSUM(OPTTRADES,J$9,$A569:$A570)</f>
        <v>0</v>
      </c>
      <c r="K43" s="90"/>
      <c r="L43" s="90">
        <f>'HEDGE QUANTITIES'!B39</f>
        <v>2.59887194</v>
      </c>
      <c r="M43" s="90">
        <f>'BASIS POSITION'!B44</f>
        <v>0</v>
      </c>
      <c r="N43" s="90">
        <f t="shared" si="8"/>
        <v>0</v>
      </c>
      <c r="O43" s="88">
        <f t="shared" si="2"/>
        <v>3.1390000000000002</v>
      </c>
      <c r="Q43" s="84">
        <f>[2]!'NGc34 LAST'</f>
        <v>3.15</v>
      </c>
      <c r="R43" s="88">
        <f t="shared" si="3"/>
        <v>3.1390000000000002</v>
      </c>
      <c r="S43" s="84">
        <f t="shared" si="4"/>
        <v>3.1390000000000002</v>
      </c>
      <c r="T43" s="84">
        <f t="shared" si="9"/>
        <v>0</v>
      </c>
      <c r="U43" s="205">
        <f t="shared" si="10"/>
        <v>2.59887194</v>
      </c>
      <c r="V43" s="90">
        <f t="shared" si="12"/>
        <v>0</v>
      </c>
      <c r="W43" s="90"/>
      <c r="X43" s="90"/>
      <c r="Y43" s="84"/>
      <c r="Z43" s="84"/>
      <c r="AA43" s="84"/>
      <c r="AB43" s="84"/>
      <c r="AC43" s="85"/>
      <c r="AO43" s="88">
        <f t="shared" si="14"/>
        <v>0</v>
      </c>
      <c r="AP43" s="90">
        <f t="shared" si="11"/>
        <v>0</v>
      </c>
      <c r="AQ43" s="90"/>
      <c r="AR43" s="90"/>
      <c r="AS43" s="84"/>
      <c r="AT43" s="84"/>
      <c r="AU43" s="84"/>
      <c r="AV43" s="84"/>
      <c r="AW43" s="85"/>
      <c r="BH43" s="93">
        <f t="shared" si="5"/>
        <v>-311.67096500000002</v>
      </c>
      <c r="BI43" s="93">
        <f t="shared" si="6"/>
        <v>12.317240520191699</v>
      </c>
      <c r="BJ43" s="92">
        <f t="shared" si="7"/>
        <v>7.8196240000000007E-3</v>
      </c>
    </row>
    <row r="44" spans="1:62" x14ac:dyDescent="0.25">
      <c r="A44" s="87">
        <v>37834</v>
      </c>
      <c r="B44" s="90">
        <f t="shared" si="0"/>
        <v>2.6728714299999998</v>
      </c>
      <c r="C44" s="92">
        <f t="shared" si="15"/>
        <v>0</v>
      </c>
      <c r="D44" s="93">
        <f t="shared" si="16"/>
        <v>0</v>
      </c>
      <c r="E44" s="93">
        <f t="shared" si="17"/>
        <v>0</v>
      </c>
      <c r="G44" s="90">
        <f>DSUM(OPTTRADES,G$9,$A571:$A572)</f>
        <v>0</v>
      </c>
      <c r="H44" s="189">
        <f>DSUM(OPTTRADES,H$9,$A571:$A572)</f>
        <v>0</v>
      </c>
      <c r="I44" s="90">
        <f>DSUM(OPTTRADES,I$9,$A571:$A572)</f>
        <v>0</v>
      </c>
      <c r="J44" s="90">
        <f>DSUM(OPTTRADES,J$9,$A571:$A572)</f>
        <v>0</v>
      </c>
      <c r="K44" s="90"/>
      <c r="L44" s="90">
        <f>'HEDGE QUANTITIES'!B40</f>
        <v>2.6728714299999998</v>
      </c>
      <c r="M44" s="90">
        <f>'BASIS POSITION'!B45</f>
        <v>0</v>
      </c>
      <c r="N44" s="90">
        <f t="shared" si="8"/>
        <v>0</v>
      </c>
      <c r="Q44" s="84">
        <f>[2]!'NGc35 LAST'</f>
        <v>0</v>
      </c>
      <c r="S44" s="84"/>
      <c r="T44" s="84"/>
      <c r="U44" s="205">
        <f t="shared" si="10"/>
        <v>2.6728714299999998</v>
      </c>
      <c r="V44" s="86"/>
      <c r="W44" s="90"/>
      <c r="X44" s="90"/>
      <c r="Y44" s="84"/>
      <c r="Z44" s="84"/>
      <c r="AA44" s="84"/>
      <c r="AB44" s="84"/>
      <c r="AC44" s="85"/>
      <c r="AP44" s="86"/>
      <c r="AQ44" s="90"/>
      <c r="AR44" s="90"/>
      <c r="AS44" s="84"/>
      <c r="AT44" s="84"/>
      <c r="AU44" s="84"/>
      <c r="AV44" s="84"/>
      <c r="AW44" s="85"/>
      <c r="BH44" s="93"/>
      <c r="BI44" s="93"/>
      <c r="BJ44" s="92"/>
    </row>
    <row r="45" spans="1:62" x14ac:dyDescent="0.25">
      <c r="A45" s="87">
        <v>37865</v>
      </c>
      <c r="B45" s="90">
        <f t="shared" si="0"/>
        <v>2.2976366800000001</v>
      </c>
      <c r="C45" s="92">
        <f t="shared" si="15"/>
        <v>0</v>
      </c>
      <c r="D45" s="93">
        <f t="shared" si="16"/>
        <v>0</v>
      </c>
      <c r="E45" s="93">
        <f t="shared" si="17"/>
        <v>0</v>
      </c>
      <c r="G45" s="90">
        <f>DSUM(OPTTRADES,G$9,$A573:$A574)</f>
        <v>0</v>
      </c>
      <c r="H45" s="189">
        <f>DSUM(OPTTRADES,H$9,$A573:$A574)</f>
        <v>0</v>
      </c>
      <c r="I45" s="90">
        <f>DSUM(OPTTRADES,I$9,$A573:$A574)</f>
        <v>0</v>
      </c>
      <c r="J45" s="90">
        <f>DSUM(OPTTRADES,J$9,$A573:$A574)</f>
        <v>0</v>
      </c>
      <c r="K45" s="90"/>
      <c r="L45" s="90">
        <f>'HEDGE QUANTITIES'!B41</f>
        <v>2.2976366800000001</v>
      </c>
      <c r="M45" s="90">
        <f>'BASIS POSITION'!B46</f>
        <v>0</v>
      </c>
      <c r="N45" s="90">
        <f t="shared" ref="N45:N85" si="18">V45+AP45</f>
        <v>0</v>
      </c>
      <c r="S45" s="84"/>
      <c r="T45" s="84"/>
      <c r="U45" s="205">
        <f t="shared" si="10"/>
        <v>2.2976366800000001</v>
      </c>
      <c r="V45" s="86"/>
      <c r="W45" s="90"/>
      <c r="X45" s="90"/>
      <c r="Y45" s="84"/>
      <c r="Z45" s="84"/>
      <c r="AA45" s="84"/>
      <c r="AB45" s="84"/>
      <c r="AC45" s="85"/>
      <c r="AP45" s="86"/>
      <c r="AQ45" s="90"/>
      <c r="AR45" s="90"/>
      <c r="AS45" s="84"/>
      <c r="AT45" s="84"/>
      <c r="AU45" s="84"/>
      <c r="AV45" s="84"/>
      <c r="AW45" s="85"/>
      <c r="BH45" s="93"/>
      <c r="BI45" s="93"/>
      <c r="BJ45" s="92"/>
    </row>
    <row r="46" spans="1:62" x14ac:dyDescent="0.25">
      <c r="A46" s="87">
        <v>37895</v>
      </c>
      <c r="B46" s="90">
        <f t="shared" si="0"/>
        <v>2.9194831200000002</v>
      </c>
      <c r="C46" s="92">
        <f t="shared" si="15"/>
        <v>0</v>
      </c>
      <c r="D46" s="93">
        <f t="shared" si="16"/>
        <v>0</v>
      </c>
      <c r="E46" s="93">
        <f t="shared" si="17"/>
        <v>0</v>
      </c>
      <c r="G46" s="90">
        <f>DSUM(OPTTRADES,G$9,$A575:$A576)</f>
        <v>0</v>
      </c>
      <c r="H46" s="189">
        <f>DSUM(OPTTRADES,H$9,$A575:$A576)</f>
        <v>0</v>
      </c>
      <c r="I46" s="90">
        <f>DSUM(OPTTRADES,I$9,$A575:$A576)</f>
        <v>0</v>
      </c>
      <c r="J46" s="90">
        <f>DSUM(OPTTRADES,J$9,$A575:$A576)</f>
        <v>0</v>
      </c>
      <c r="K46" s="90"/>
      <c r="L46" s="90">
        <f>'HEDGE QUANTITIES'!B42</f>
        <v>2.9194831200000002</v>
      </c>
      <c r="M46" s="90">
        <f>'BASIS POSITION'!B47</f>
        <v>0</v>
      </c>
      <c r="N46" s="90">
        <f t="shared" si="18"/>
        <v>0</v>
      </c>
      <c r="U46" s="205">
        <f t="shared" si="10"/>
        <v>2.9194831200000002</v>
      </c>
    </row>
    <row r="47" spans="1:62" x14ac:dyDescent="0.25">
      <c r="A47" s="87">
        <v>37926</v>
      </c>
      <c r="B47" s="90">
        <f t="shared" si="0"/>
        <v>0.52944373</v>
      </c>
      <c r="C47" s="92">
        <f t="shared" si="15"/>
        <v>0</v>
      </c>
      <c r="D47" s="93">
        <f t="shared" si="16"/>
        <v>0</v>
      </c>
      <c r="E47" s="93">
        <f t="shared" si="17"/>
        <v>0</v>
      </c>
      <c r="G47" s="90">
        <f>DSUM(OPTTRADES,G$9,$A579:$A580)</f>
        <v>0</v>
      </c>
      <c r="H47" s="189">
        <f>DSUM(OPTTRADES,H$9,$A579:$A580)</f>
        <v>0</v>
      </c>
      <c r="I47" s="90">
        <f>DSUM(OPTTRADES,I$9,$A579:$A580)</f>
        <v>0</v>
      </c>
      <c r="J47" s="90">
        <f>DSUM(OPTTRADES,J$9,$A579:$A580)</f>
        <v>0</v>
      </c>
      <c r="K47" s="90"/>
      <c r="L47" s="90">
        <f>'HEDGE QUANTITIES'!B43</f>
        <v>0.52944373</v>
      </c>
      <c r="M47" s="90">
        <f>'BASIS POSITION'!B48</f>
        <v>0</v>
      </c>
      <c r="N47" s="90">
        <f t="shared" si="18"/>
        <v>0</v>
      </c>
      <c r="U47" s="205">
        <f t="shared" si="10"/>
        <v>0.52944373</v>
      </c>
    </row>
    <row r="48" spans="1:62" x14ac:dyDescent="0.25">
      <c r="A48" s="87">
        <v>37956</v>
      </c>
      <c r="B48" s="90">
        <f t="shared" si="0"/>
        <v>-2.4627123499999999</v>
      </c>
      <c r="C48" s="92">
        <f t="shared" si="15"/>
        <v>0</v>
      </c>
      <c r="D48" s="93">
        <f t="shared" si="16"/>
        <v>0</v>
      </c>
      <c r="E48" s="93">
        <f t="shared" si="17"/>
        <v>0</v>
      </c>
      <c r="G48" s="90">
        <f>DSUM(OPTTRADES,G$9,$A581:$A582)</f>
        <v>0</v>
      </c>
      <c r="H48" s="189">
        <f>DSUM(OPTTRADES,H$9,$A581:$A582)</f>
        <v>0</v>
      </c>
      <c r="I48" s="90">
        <f>DSUM(OPTTRADES,I$9,$A581:$A582)</f>
        <v>0</v>
      </c>
      <c r="J48" s="90">
        <f>DSUM(OPTTRADES,J$9,$A581:$A582)</f>
        <v>0</v>
      </c>
      <c r="K48" s="90"/>
      <c r="L48" s="90">
        <f>'HEDGE QUANTITIES'!B44</f>
        <v>-2.4627123499999999</v>
      </c>
      <c r="M48" s="90">
        <f>'BASIS POSITION'!B49</f>
        <v>0</v>
      </c>
      <c r="N48" s="90">
        <f t="shared" si="18"/>
        <v>0</v>
      </c>
      <c r="U48" s="205">
        <f t="shared" si="10"/>
        <v>-2.4627123499999999</v>
      </c>
    </row>
    <row r="49" spans="1:21" x14ac:dyDescent="0.25">
      <c r="A49" s="87">
        <v>37987</v>
      </c>
      <c r="B49" s="90">
        <f t="shared" si="0"/>
        <v>5.68989368</v>
      </c>
      <c r="C49" s="92">
        <f t="shared" si="15"/>
        <v>0</v>
      </c>
      <c r="D49" s="93">
        <f t="shared" si="16"/>
        <v>0</v>
      </c>
      <c r="E49" s="93">
        <f t="shared" si="17"/>
        <v>0</v>
      </c>
      <c r="G49" s="90">
        <f>DSUM(OPTTRADES,G$9,$A583:$A584)</f>
        <v>0</v>
      </c>
      <c r="H49" s="189">
        <f>DSUM(OPTTRADES,H$9,$A583:$A584)</f>
        <v>0</v>
      </c>
      <c r="I49" s="90">
        <f>DSUM(OPTTRADES,I$9,$A583:$A584)</f>
        <v>0</v>
      </c>
      <c r="J49" s="90">
        <f>DSUM(OPTTRADES,J$9,$A583:$A584)</f>
        <v>0</v>
      </c>
      <c r="K49" s="90"/>
      <c r="L49" s="90">
        <f>'HEDGE QUANTITIES'!B45</f>
        <v>5.68989368</v>
      </c>
      <c r="M49" s="90">
        <f>'BASIS POSITION'!B50</f>
        <v>0</v>
      </c>
      <c r="N49" s="90">
        <f t="shared" si="18"/>
        <v>0</v>
      </c>
      <c r="U49" s="205">
        <f t="shared" si="10"/>
        <v>5.68989368</v>
      </c>
    </row>
    <row r="50" spans="1:21" x14ac:dyDescent="0.25">
      <c r="A50" s="87">
        <v>38018</v>
      </c>
      <c r="B50" s="90">
        <f t="shared" si="0"/>
        <v>5.2339426099999997</v>
      </c>
      <c r="C50" s="92">
        <f t="shared" si="15"/>
        <v>0</v>
      </c>
      <c r="D50" s="93">
        <f t="shared" si="16"/>
        <v>0</v>
      </c>
      <c r="E50" s="93">
        <f t="shared" si="17"/>
        <v>0</v>
      </c>
      <c r="G50" s="90">
        <f>DSUM(OPTTRADES,G$9,$A585:$A586)</f>
        <v>0</v>
      </c>
      <c r="H50" s="189">
        <f>DSUM(OPTTRADES,H$9,$A585:$A586)</f>
        <v>0</v>
      </c>
      <c r="I50" s="90">
        <f>DSUM(OPTTRADES,I$9,$A585:$A586)</f>
        <v>0</v>
      </c>
      <c r="J50" s="90">
        <f>DSUM(OPTTRADES,J$9,$A585:$A586)</f>
        <v>0</v>
      </c>
      <c r="K50" s="90"/>
      <c r="L50" s="90">
        <f>'HEDGE QUANTITIES'!B46</f>
        <v>5.2339426099999997</v>
      </c>
      <c r="M50" s="90">
        <f>'BASIS POSITION'!B51</f>
        <v>0</v>
      </c>
      <c r="N50" s="90">
        <f t="shared" si="18"/>
        <v>0</v>
      </c>
      <c r="U50" s="205">
        <f t="shared" si="10"/>
        <v>5.2339426099999997</v>
      </c>
    </row>
    <row r="51" spans="1:21" x14ac:dyDescent="0.25">
      <c r="A51" s="87">
        <v>38047</v>
      </c>
      <c r="B51" s="90">
        <f t="shared" si="0"/>
        <v>4.4129885499999997</v>
      </c>
      <c r="C51" s="92">
        <f t="shared" si="15"/>
        <v>0</v>
      </c>
      <c r="D51" s="93">
        <f t="shared" si="16"/>
        <v>0</v>
      </c>
      <c r="E51" s="93">
        <f t="shared" si="17"/>
        <v>0</v>
      </c>
      <c r="G51" s="90">
        <f>DSUM(OPTTRADES,G$9,$A587:$A588)</f>
        <v>0</v>
      </c>
      <c r="H51" s="189">
        <f>DSUM(OPTTRADES,H$9,$A587:$A588)</f>
        <v>0</v>
      </c>
      <c r="I51" s="90">
        <f>DSUM(OPTTRADES,I$9,$A587:$A588)</f>
        <v>0</v>
      </c>
      <c r="J51" s="90">
        <f>DSUM(OPTTRADES,J$9,$A587:$A588)</f>
        <v>0</v>
      </c>
      <c r="K51" s="90"/>
      <c r="L51" s="90">
        <f>'HEDGE QUANTITIES'!B47</f>
        <v>4.4129885499999997</v>
      </c>
      <c r="M51" s="90">
        <f>'BASIS POSITION'!B52</f>
        <v>0</v>
      </c>
      <c r="N51" s="90">
        <f t="shared" si="18"/>
        <v>0</v>
      </c>
      <c r="U51" s="205">
        <f t="shared" si="10"/>
        <v>4.4129885499999997</v>
      </c>
    </row>
    <row r="52" spans="1:21" x14ac:dyDescent="0.25">
      <c r="A52" s="87">
        <v>38078</v>
      </c>
      <c r="B52" s="90">
        <f t="shared" si="0"/>
        <v>2.5517566299999999</v>
      </c>
      <c r="C52" s="92">
        <f t="shared" si="15"/>
        <v>0</v>
      </c>
      <c r="D52" s="93">
        <f t="shared" si="16"/>
        <v>0</v>
      </c>
      <c r="E52" s="93">
        <f t="shared" si="17"/>
        <v>0</v>
      </c>
      <c r="G52" s="90">
        <f>DSUM(OPTTRADES,G$9,$A589:$A590)</f>
        <v>0</v>
      </c>
      <c r="H52" s="189">
        <f>DSUM(OPTTRADES,H$9,$A589:$A590)</f>
        <v>0</v>
      </c>
      <c r="I52" s="90">
        <f>DSUM(OPTTRADES,I$9,$A589:$A590)</f>
        <v>0</v>
      </c>
      <c r="J52" s="90">
        <f>DSUM(OPTTRADES,J$9,$A589:$A590)</f>
        <v>0</v>
      </c>
      <c r="K52" s="90"/>
      <c r="L52" s="90">
        <f>'HEDGE QUANTITIES'!B48</f>
        <v>2.5517566299999999</v>
      </c>
      <c r="M52" s="90">
        <f>'BASIS POSITION'!B53</f>
        <v>0</v>
      </c>
      <c r="N52" s="90">
        <f t="shared" si="18"/>
        <v>0</v>
      </c>
      <c r="U52" s="205">
        <f t="shared" si="10"/>
        <v>2.5517566299999999</v>
      </c>
    </row>
    <row r="53" spans="1:21" x14ac:dyDescent="0.25">
      <c r="A53" s="87">
        <v>38108</v>
      </c>
      <c r="B53" s="90">
        <f t="shared" si="0"/>
        <v>2.9863490100000001</v>
      </c>
      <c r="C53" s="92">
        <f t="shared" si="15"/>
        <v>0</v>
      </c>
      <c r="D53" s="93">
        <f t="shared" si="16"/>
        <v>0</v>
      </c>
      <c r="E53" s="93">
        <f t="shared" si="17"/>
        <v>0</v>
      </c>
      <c r="G53" s="90">
        <f>DSUM(OPTTRADES,G$9,$A591:$A592)</f>
        <v>0</v>
      </c>
      <c r="H53" s="189">
        <f>DSUM(OPTTRADES,H$9,$A591:$A592)</f>
        <v>0</v>
      </c>
      <c r="I53" s="90">
        <f>DSUM(OPTTRADES,I$9,$A591:$A592)</f>
        <v>0</v>
      </c>
      <c r="J53" s="90">
        <f>DSUM(OPTTRADES,J$9,$A591:$A592)</f>
        <v>0</v>
      </c>
      <c r="K53" s="90"/>
      <c r="L53" s="90">
        <f>'HEDGE QUANTITIES'!B49</f>
        <v>2.9863490100000001</v>
      </c>
      <c r="M53" s="90">
        <f>'BASIS POSITION'!B54</f>
        <v>0</v>
      </c>
      <c r="N53" s="90">
        <f t="shared" si="18"/>
        <v>0</v>
      </c>
      <c r="U53" s="205">
        <f t="shared" si="10"/>
        <v>2.9863490100000001</v>
      </c>
    </row>
    <row r="54" spans="1:21" x14ac:dyDescent="0.25">
      <c r="A54" s="87">
        <v>38139</v>
      </c>
      <c r="B54" s="90">
        <f t="shared" si="0"/>
        <v>2.72901514</v>
      </c>
      <c r="C54" s="92">
        <f t="shared" si="15"/>
        <v>0</v>
      </c>
      <c r="D54" s="93">
        <f t="shared" si="16"/>
        <v>0</v>
      </c>
      <c r="E54" s="93">
        <f t="shared" si="17"/>
        <v>0</v>
      </c>
      <c r="G54" s="90">
        <f>DSUM(OPTTRADES,G$9,$A593:$A594)</f>
        <v>0</v>
      </c>
      <c r="H54" s="189">
        <f>DSUM(OPTTRADES,H$9,$A593:$A594)</f>
        <v>0</v>
      </c>
      <c r="I54" s="90">
        <f>DSUM(OPTTRADES,I$9,$A593:$A594)</f>
        <v>0</v>
      </c>
      <c r="J54" s="90">
        <f>DSUM(OPTTRADES,J$9,$A593:$A594)</f>
        <v>0</v>
      </c>
      <c r="K54" s="90"/>
      <c r="L54" s="90">
        <f>'HEDGE QUANTITIES'!B50</f>
        <v>2.72901514</v>
      </c>
      <c r="M54" s="90">
        <f>'BASIS POSITION'!B55</f>
        <v>0</v>
      </c>
      <c r="N54" s="90">
        <f t="shared" si="18"/>
        <v>0</v>
      </c>
      <c r="U54" s="205">
        <f t="shared" si="10"/>
        <v>2.72901514</v>
      </c>
    </row>
    <row r="55" spans="1:21" x14ac:dyDescent="0.25">
      <c r="A55" s="87">
        <v>38169</v>
      </c>
      <c r="B55" s="90">
        <f t="shared" si="0"/>
        <v>2.5091780899999998</v>
      </c>
      <c r="C55" s="92">
        <f t="shared" si="15"/>
        <v>0</v>
      </c>
      <c r="D55" s="93">
        <f t="shared" si="16"/>
        <v>0</v>
      </c>
      <c r="E55" s="93">
        <f t="shared" si="17"/>
        <v>0</v>
      </c>
      <c r="G55" s="90">
        <f>DSUM(OPTTRADES,G$9,$A595:$A596)</f>
        <v>0</v>
      </c>
      <c r="H55" s="189">
        <f>DSUM(OPTTRADES,H$9,$A595:$A596)</f>
        <v>0</v>
      </c>
      <c r="I55" s="90">
        <f>DSUM(OPTTRADES,I$9,$A595:$A596)</f>
        <v>0</v>
      </c>
      <c r="J55" s="90">
        <f>DSUM(OPTTRADES,J$9,$A595:$A596)</f>
        <v>0</v>
      </c>
      <c r="K55" s="90"/>
      <c r="L55" s="90">
        <f>'HEDGE QUANTITIES'!B51</f>
        <v>2.5091780899999998</v>
      </c>
      <c r="M55" s="90">
        <f>'BASIS POSITION'!B56</f>
        <v>0</v>
      </c>
      <c r="N55" s="90">
        <f t="shared" si="18"/>
        <v>0</v>
      </c>
      <c r="U55" s="205">
        <f t="shared" si="10"/>
        <v>2.5091780899999998</v>
      </c>
    </row>
    <row r="56" spans="1:21" x14ac:dyDescent="0.25">
      <c r="A56" s="87">
        <v>38200</v>
      </c>
      <c r="B56" s="90">
        <f t="shared" si="0"/>
        <v>2.5093308799999998</v>
      </c>
      <c r="C56" s="92">
        <f t="shared" si="15"/>
        <v>0</v>
      </c>
      <c r="D56" s="93">
        <f t="shared" si="16"/>
        <v>0</v>
      </c>
      <c r="E56" s="93">
        <f t="shared" si="17"/>
        <v>0</v>
      </c>
      <c r="G56" s="90">
        <f>DSUM(OPTTRADES,G$9,$A597:$A598)</f>
        <v>0</v>
      </c>
      <c r="H56" s="189">
        <f>DSUM(OPTTRADES,H$9,$A597:$A598)</f>
        <v>0</v>
      </c>
      <c r="I56" s="90">
        <f>DSUM(OPTTRADES,I$9,$A597:$A598)</f>
        <v>0</v>
      </c>
      <c r="J56" s="90">
        <f>DSUM(OPTTRADES,J$9,$A597:$A598)</f>
        <v>0</v>
      </c>
      <c r="K56" s="90"/>
      <c r="L56" s="90">
        <f>'HEDGE QUANTITIES'!B52</f>
        <v>2.5093308799999998</v>
      </c>
      <c r="M56" s="90">
        <f>'BASIS POSITION'!B57</f>
        <v>0</v>
      </c>
      <c r="N56" s="90">
        <f t="shared" si="18"/>
        <v>0</v>
      </c>
      <c r="U56" s="205">
        <f t="shared" si="10"/>
        <v>2.5093308799999998</v>
      </c>
    </row>
    <row r="57" spans="1:21" x14ac:dyDescent="0.25">
      <c r="A57" s="87">
        <v>38231</v>
      </c>
      <c r="B57" s="90">
        <f t="shared" si="0"/>
        <v>2.5542015199999999</v>
      </c>
      <c r="C57" s="92">
        <f t="shared" si="15"/>
        <v>0</v>
      </c>
      <c r="D57" s="93">
        <f t="shared" si="16"/>
        <v>0</v>
      </c>
      <c r="E57" s="93">
        <f t="shared" si="17"/>
        <v>0</v>
      </c>
      <c r="G57" s="90">
        <f>DSUM(OPTTRADES,G$9,$A599:$A600)</f>
        <v>0</v>
      </c>
      <c r="H57" s="189">
        <f>DSUM(OPTTRADES,H$9,$A599:$A600)</f>
        <v>0</v>
      </c>
      <c r="I57" s="90">
        <f>DSUM(OPTTRADES,I$9,$A599:$A600)</f>
        <v>0</v>
      </c>
      <c r="J57" s="90">
        <f>DSUM(OPTTRADES,J$9,$A599:$A600)</f>
        <v>0</v>
      </c>
      <c r="K57" s="90"/>
      <c r="L57" s="90">
        <f>'HEDGE QUANTITIES'!B53</f>
        <v>2.5542015199999999</v>
      </c>
      <c r="M57" s="90">
        <f>'BASIS POSITION'!B58</f>
        <v>0</v>
      </c>
      <c r="N57" s="90">
        <f t="shared" si="18"/>
        <v>0</v>
      </c>
      <c r="U57" s="205">
        <f t="shared" si="10"/>
        <v>2.5542015199999999</v>
      </c>
    </row>
    <row r="58" spans="1:21" x14ac:dyDescent="0.25">
      <c r="A58" s="87">
        <v>38261</v>
      </c>
      <c r="B58" s="90">
        <f t="shared" si="0"/>
        <v>2.6114810199999998</v>
      </c>
      <c r="C58" s="92">
        <f t="shared" si="15"/>
        <v>0</v>
      </c>
      <c r="D58" s="93">
        <f t="shared" si="16"/>
        <v>0</v>
      </c>
      <c r="E58" s="93">
        <f t="shared" si="17"/>
        <v>0</v>
      </c>
      <c r="G58" s="90">
        <f>DSUM(OPTTRADES,G$9,$A601:$A602)</f>
        <v>0</v>
      </c>
      <c r="H58" s="189">
        <f>DSUM(OPTTRADES,H$9,$A601:$A602)</f>
        <v>0</v>
      </c>
      <c r="I58" s="90">
        <f>DSUM(OPTTRADES,I$9,$A601:$A602)</f>
        <v>0</v>
      </c>
      <c r="J58" s="90">
        <f>DSUM(OPTTRADES,J$9,$A601:$A602)</f>
        <v>0</v>
      </c>
      <c r="K58" s="90"/>
      <c r="L58" s="90">
        <f>'HEDGE QUANTITIES'!B54</f>
        <v>2.6114810199999998</v>
      </c>
      <c r="M58" s="90">
        <f>'BASIS POSITION'!B59</f>
        <v>0</v>
      </c>
      <c r="N58" s="90">
        <f t="shared" si="18"/>
        <v>0</v>
      </c>
      <c r="U58" s="205">
        <f t="shared" si="10"/>
        <v>2.6114810199999998</v>
      </c>
    </row>
    <row r="59" spans="1:21" x14ac:dyDescent="0.25">
      <c r="A59" s="87">
        <v>38292</v>
      </c>
      <c r="B59" s="90">
        <f t="shared" si="0"/>
        <v>1.7859006399999999</v>
      </c>
      <c r="C59" s="92">
        <f t="shared" si="15"/>
        <v>0</v>
      </c>
      <c r="D59" s="93">
        <f t="shared" si="16"/>
        <v>0</v>
      </c>
      <c r="E59" s="93">
        <f t="shared" si="17"/>
        <v>0</v>
      </c>
      <c r="G59" s="90">
        <f>DSUM(OPTTRADES,G$9,$A603:$A604)</f>
        <v>0</v>
      </c>
      <c r="H59" s="189">
        <f>DSUM(OPTTRADES,H$9,$A603:$A604)</f>
        <v>0</v>
      </c>
      <c r="I59" s="90">
        <f>DSUM(OPTTRADES,I$9,$A603:$A604)</f>
        <v>0</v>
      </c>
      <c r="J59" s="90">
        <f>DSUM(OPTTRADES,J$9,$A603:$A604)</f>
        <v>0</v>
      </c>
      <c r="K59" s="90"/>
      <c r="L59" s="90">
        <f>'HEDGE QUANTITIES'!B55</f>
        <v>1.7859006399999999</v>
      </c>
      <c r="M59" s="90">
        <f>'BASIS POSITION'!B60</f>
        <v>0</v>
      </c>
      <c r="N59" s="90">
        <f t="shared" si="18"/>
        <v>0</v>
      </c>
      <c r="U59" s="205">
        <f t="shared" si="10"/>
        <v>1.7859006399999999</v>
      </c>
    </row>
    <row r="60" spans="1:21" x14ac:dyDescent="0.25">
      <c r="A60" s="87">
        <v>38322</v>
      </c>
      <c r="B60" s="90">
        <f t="shared" si="0"/>
        <v>2.4591462900000001</v>
      </c>
      <c r="C60" s="92">
        <f t="shared" si="15"/>
        <v>0</v>
      </c>
      <c r="D60" s="93">
        <f t="shared" si="16"/>
        <v>0</v>
      </c>
      <c r="E60" s="93">
        <f t="shared" si="17"/>
        <v>0</v>
      </c>
      <c r="G60" s="90">
        <f>DSUM(OPTTRADES,G$9,$A605:$A606)</f>
        <v>0</v>
      </c>
      <c r="H60" s="189">
        <f>DSUM(OPTTRADES,H$9,$A605:$A606)</f>
        <v>0</v>
      </c>
      <c r="I60" s="90">
        <f>DSUM(OPTTRADES,I$9,$A605:$A606)</f>
        <v>0</v>
      </c>
      <c r="J60" s="90">
        <f>DSUM(OPTTRADES,J$9,$A605:$A606)</f>
        <v>0</v>
      </c>
      <c r="K60" s="90"/>
      <c r="L60" s="90">
        <f>'HEDGE QUANTITIES'!B56</f>
        <v>2.4591462900000001</v>
      </c>
      <c r="M60" s="90">
        <f>'BASIS POSITION'!B61</f>
        <v>0</v>
      </c>
      <c r="N60" s="90">
        <f t="shared" si="18"/>
        <v>0</v>
      </c>
      <c r="U60" s="205">
        <f t="shared" si="10"/>
        <v>2.4591462900000001</v>
      </c>
    </row>
    <row r="61" spans="1:21" x14ac:dyDescent="0.25">
      <c r="A61" s="87">
        <v>38353</v>
      </c>
      <c r="B61" s="90">
        <f t="shared" si="0"/>
        <v>1.33647867</v>
      </c>
      <c r="C61" s="92">
        <f t="shared" si="15"/>
        <v>0</v>
      </c>
      <c r="D61" s="93">
        <f t="shared" si="16"/>
        <v>0</v>
      </c>
      <c r="E61" s="93">
        <f t="shared" si="17"/>
        <v>0</v>
      </c>
      <c r="G61" s="90">
        <f>DSUM(OPTTRADES,G$9,$A607:$A608)</f>
        <v>0</v>
      </c>
      <c r="H61" s="189">
        <f>DSUM(OPTTRADES,H$9,$A607:$A608)</f>
        <v>0</v>
      </c>
      <c r="I61" s="90">
        <f>DSUM(OPTTRADES,I$9,$A607:$A608)</f>
        <v>0</v>
      </c>
      <c r="J61" s="90">
        <f>DSUM(OPTTRADES,J$9,$A607:$A608)</f>
        <v>0</v>
      </c>
      <c r="K61" s="90"/>
      <c r="L61" s="90">
        <f>'HEDGE QUANTITIES'!B57</f>
        <v>1.33647867</v>
      </c>
      <c r="M61" s="90">
        <f>'BASIS POSITION'!B62</f>
        <v>0</v>
      </c>
      <c r="N61" s="90">
        <f t="shared" si="18"/>
        <v>0</v>
      </c>
      <c r="U61" s="205">
        <f t="shared" si="10"/>
        <v>1.33647867</v>
      </c>
    </row>
    <row r="62" spans="1:21" x14ac:dyDescent="0.25">
      <c r="A62" s="87">
        <v>38384</v>
      </c>
      <c r="B62" s="90">
        <f t="shared" si="0"/>
        <v>2.0544901200000001</v>
      </c>
      <c r="C62" s="92">
        <f t="shared" si="15"/>
        <v>0</v>
      </c>
      <c r="D62" s="93">
        <f t="shared" si="16"/>
        <v>0</v>
      </c>
      <c r="E62" s="93">
        <f t="shared" si="17"/>
        <v>0</v>
      </c>
      <c r="G62" s="90">
        <f>DSUM(OPTTRADES,G$9,$A609:$A610)</f>
        <v>0</v>
      </c>
      <c r="H62" s="189">
        <f>DSUM(OPTTRADES,H$9,$A609:$A610)</f>
        <v>0</v>
      </c>
      <c r="I62" s="90">
        <f>DSUM(OPTTRADES,I$9,$A609:$A610)</f>
        <v>0</v>
      </c>
      <c r="J62" s="90">
        <f>DSUM(OPTTRADES,J$9,$A609:$A610)</f>
        <v>0</v>
      </c>
      <c r="K62" s="90"/>
      <c r="L62" s="90">
        <f>'HEDGE QUANTITIES'!B58</f>
        <v>2.0544901200000001</v>
      </c>
      <c r="M62" s="90">
        <f>'BASIS POSITION'!B63</f>
        <v>0</v>
      </c>
      <c r="N62" s="90">
        <f t="shared" si="18"/>
        <v>0</v>
      </c>
      <c r="U62" s="205">
        <f t="shared" si="10"/>
        <v>2.0544901200000001</v>
      </c>
    </row>
    <row r="63" spans="1:21" x14ac:dyDescent="0.25">
      <c r="A63" s="87">
        <v>38412</v>
      </c>
      <c r="B63" s="90">
        <f t="shared" si="0"/>
        <v>1.70355075</v>
      </c>
      <c r="C63" s="92">
        <f t="shared" si="15"/>
        <v>0</v>
      </c>
      <c r="D63" s="93">
        <f t="shared" si="16"/>
        <v>0</v>
      </c>
      <c r="E63" s="93">
        <f t="shared" si="17"/>
        <v>0</v>
      </c>
      <c r="G63" s="90">
        <f>DSUM(OPTTRADES,G$9,$A611:$A612)</f>
        <v>0</v>
      </c>
      <c r="H63" s="189">
        <f>DSUM(OPTTRADES,H$9,$A611:$A612)</f>
        <v>0</v>
      </c>
      <c r="I63" s="90">
        <f>DSUM(OPTTRADES,I$9,$A611:$A612)</f>
        <v>0</v>
      </c>
      <c r="J63" s="90">
        <f>DSUM(OPTTRADES,J$9,$A611:$A612)</f>
        <v>0</v>
      </c>
      <c r="K63" s="90"/>
      <c r="L63" s="90">
        <f>'HEDGE QUANTITIES'!B59</f>
        <v>1.70355075</v>
      </c>
      <c r="M63" s="90">
        <f>'BASIS POSITION'!B64</f>
        <v>0</v>
      </c>
      <c r="N63" s="90">
        <f t="shared" si="18"/>
        <v>0</v>
      </c>
      <c r="U63" s="205">
        <f t="shared" si="10"/>
        <v>1.70355075</v>
      </c>
    </row>
    <row r="64" spans="1:21" x14ac:dyDescent="0.25">
      <c r="A64" s="87">
        <v>38443</v>
      </c>
      <c r="B64" s="90">
        <f t="shared" si="0"/>
        <v>4.2622657799999999</v>
      </c>
      <c r="C64" s="92">
        <f t="shared" si="15"/>
        <v>0</v>
      </c>
      <c r="D64" s="93">
        <f t="shared" si="16"/>
        <v>0</v>
      </c>
      <c r="E64" s="93">
        <f t="shared" si="17"/>
        <v>0</v>
      </c>
      <c r="G64" s="90">
        <f>DSUM(OPTTRADES,G$9,$A613:$A614)</f>
        <v>0</v>
      </c>
      <c r="H64" s="189">
        <f>DSUM(OPTTRADES,H$9,$A613:$A614)</f>
        <v>0</v>
      </c>
      <c r="I64" s="90">
        <f>DSUM(OPTTRADES,I$9,$A613:$A614)</f>
        <v>0</v>
      </c>
      <c r="J64" s="90">
        <f>DSUM(OPTTRADES,J$9,$A613:$A614)</f>
        <v>0</v>
      </c>
      <c r="K64" s="90"/>
      <c r="L64" s="90">
        <f>'HEDGE QUANTITIES'!B60</f>
        <v>4.2622657799999999</v>
      </c>
      <c r="M64" s="90">
        <f>'BASIS POSITION'!B65</f>
        <v>0</v>
      </c>
      <c r="N64" s="90">
        <f t="shared" si="18"/>
        <v>0</v>
      </c>
      <c r="U64" s="205">
        <f t="shared" si="10"/>
        <v>4.2622657799999999</v>
      </c>
    </row>
    <row r="65" spans="1:21" x14ac:dyDescent="0.25">
      <c r="A65" s="87">
        <v>38473</v>
      </c>
      <c r="B65" s="90">
        <f t="shared" si="0"/>
        <v>0.53174566999999995</v>
      </c>
      <c r="C65" s="92">
        <f t="shared" si="15"/>
        <v>0</v>
      </c>
      <c r="D65" s="93">
        <f t="shared" si="16"/>
        <v>0</v>
      </c>
      <c r="E65" s="93">
        <f t="shared" si="17"/>
        <v>0</v>
      </c>
      <c r="G65" s="90">
        <f>DSUM(OPTTRADES,G$9,$A615:$A616)</f>
        <v>0</v>
      </c>
      <c r="H65" s="189">
        <f>DSUM(OPTTRADES,H$9,$A615:$A616)</f>
        <v>0</v>
      </c>
      <c r="I65" s="90">
        <f>DSUM(OPTTRADES,I$9,$A615:$A616)</f>
        <v>0</v>
      </c>
      <c r="J65" s="90">
        <f>DSUM(OPTTRADES,J$9,$A615:$A616)</f>
        <v>0</v>
      </c>
      <c r="K65" s="90"/>
      <c r="L65" s="90">
        <f>'HEDGE QUANTITIES'!B61</f>
        <v>0.53174566999999995</v>
      </c>
      <c r="M65" s="90">
        <f>'BASIS POSITION'!B66</f>
        <v>0</v>
      </c>
      <c r="N65" s="90">
        <f t="shared" si="18"/>
        <v>0</v>
      </c>
      <c r="U65" s="205">
        <f t="shared" si="10"/>
        <v>0.53174566999999995</v>
      </c>
    </row>
    <row r="66" spans="1:21" x14ac:dyDescent="0.25">
      <c r="A66" s="87">
        <v>38504</v>
      </c>
      <c r="B66" s="90">
        <f t="shared" si="0"/>
        <v>0.48947263000000002</v>
      </c>
      <c r="C66" s="92">
        <f t="shared" si="15"/>
        <v>0</v>
      </c>
      <c r="D66" s="93">
        <f t="shared" si="16"/>
        <v>0</v>
      </c>
      <c r="E66" s="93">
        <f t="shared" si="17"/>
        <v>0</v>
      </c>
      <c r="G66" s="90">
        <f>DSUM(OPTTRADES,G$9,$A617:$A618)</f>
        <v>0</v>
      </c>
      <c r="H66" s="189">
        <f>DSUM(OPTTRADES,H$9,$A617:$A618)</f>
        <v>0</v>
      </c>
      <c r="I66" s="90">
        <f>DSUM(OPTTRADES,I$9,$A617:$A618)</f>
        <v>0</v>
      </c>
      <c r="J66" s="90">
        <f>DSUM(OPTTRADES,J$9,$A617:$A618)</f>
        <v>0</v>
      </c>
      <c r="K66" s="90"/>
      <c r="L66" s="90">
        <f>'HEDGE QUANTITIES'!B62</f>
        <v>0.48947263000000002</v>
      </c>
      <c r="M66" s="90">
        <f>'BASIS POSITION'!B67</f>
        <v>0</v>
      </c>
      <c r="N66" s="90">
        <f t="shared" si="18"/>
        <v>0</v>
      </c>
      <c r="U66" s="205">
        <f t="shared" si="10"/>
        <v>0.48947263000000002</v>
      </c>
    </row>
    <row r="67" spans="1:21" x14ac:dyDescent="0.25">
      <c r="A67" s="87">
        <v>38534</v>
      </c>
      <c r="B67" s="90">
        <f t="shared" si="0"/>
        <v>0.10923045000000001</v>
      </c>
      <c r="C67" s="92">
        <f t="shared" si="15"/>
        <v>0</v>
      </c>
      <c r="D67" s="93">
        <f t="shared" si="16"/>
        <v>0</v>
      </c>
      <c r="E67" s="93">
        <f t="shared" si="17"/>
        <v>0</v>
      </c>
      <c r="G67" s="90">
        <f>DSUM(OPTTRADES,G$9,$A619:$A620)</f>
        <v>0</v>
      </c>
      <c r="H67" s="189">
        <f>DSUM(OPTTRADES,H$9,$A619:$A620)</f>
        <v>0</v>
      </c>
      <c r="I67" s="90">
        <f>DSUM(OPTTRADES,I$9,$A619:$A620)</f>
        <v>0</v>
      </c>
      <c r="J67" s="90">
        <f>DSUM(OPTTRADES,J$9,$A619:$A620)</f>
        <v>0</v>
      </c>
      <c r="K67" s="90"/>
      <c r="L67" s="90">
        <f>'HEDGE QUANTITIES'!B63</f>
        <v>0.10923045000000001</v>
      </c>
      <c r="M67" s="90">
        <f>'BASIS POSITION'!B68</f>
        <v>0</v>
      </c>
      <c r="N67" s="90">
        <f t="shared" si="18"/>
        <v>0</v>
      </c>
      <c r="U67" s="205">
        <f t="shared" si="10"/>
        <v>0.10923045000000001</v>
      </c>
    </row>
    <row r="68" spans="1:21" x14ac:dyDescent="0.25">
      <c r="A68" s="87">
        <v>38565</v>
      </c>
      <c r="B68" s="90">
        <f t="shared" si="0"/>
        <v>3.7376E-4</v>
      </c>
      <c r="C68" s="92">
        <f t="shared" si="15"/>
        <v>0</v>
      </c>
      <c r="D68" s="93">
        <f t="shared" si="16"/>
        <v>0</v>
      </c>
      <c r="E68" s="93">
        <f t="shared" si="17"/>
        <v>0</v>
      </c>
      <c r="G68" s="90"/>
      <c r="H68" s="90"/>
      <c r="I68" s="90"/>
      <c r="J68" s="90"/>
      <c r="K68" s="90"/>
      <c r="L68" s="90">
        <f>'HEDGE QUANTITIES'!B64</f>
        <v>3.7376E-4</v>
      </c>
      <c r="M68" s="90">
        <f>'BASIS POSITION'!B69</f>
        <v>0</v>
      </c>
      <c r="N68" s="90">
        <f t="shared" si="18"/>
        <v>0</v>
      </c>
    </row>
    <row r="69" spans="1:21" x14ac:dyDescent="0.25">
      <c r="A69" s="87">
        <v>38596</v>
      </c>
      <c r="B69" s="90">
        <f t="shared" si="0"/>
        <v>-1.59016008</v>
      </c>
      <c r="C69" s="92"/>
      <c r="D69" s="93"/>
      <c r="E69" s="93"/>
      <c r="G69" s="90"/>
      <c r="H69" s="90"/>
      <c r="I69" s="90"/>
      <c r="J69" s="90"/>
      <c r="K69" s="90"/>
      <c r="L69" s="90">
        <f>'HEDGE QUANTITIES'!B65</f>
        <v>-1.59016008</v>
      </c>
      <c r="M69" s="90">
        <f>'BASIS POSITION'!B70</f>
        <v>0</v>
      </c>
      <c r="N69" s="90">
        <f t="shared" si="18"/>
        <v>0</v>
      </c>
    </row>
    <row r="70" spans="1:21" x14ac:dyDescent="0.25">
      <c r="A70" s="87">
        <v>38626</v>
      </c>
      <c r="B70" s="90">
        <f t="shared" si="0"/>
        <v>-1.5176101399999999</v>
      </c>
      <c r="C70" s="92"/>
      <c r="D70" s="93"/>
      <c r="E70" s="93"/>
      <c r="G70" s="90"/>
      <c r="H70" s="90"/>
      <c r="I70" s="90"/>
      <c r="J70" s="90"/>
      <c r="K70" s="90"/>
      <c r="L70" s="90">
        <f>'HEDGE QUANTITIES'!B66</f>
        <v>-1.5176101399999999</v>
      </c>
      <c r="M70" s="90">
        <f>'BASIS POSITION'!B71</f>
        <v>0</v>
      </c>
      <c r="N70" s="90">
        <f t="shared" si="18"/>
        <v>0</v>
      </c>
    </row>
    <row r="71" spans="1:21" x14ac:dyDescent="0.25">
      <c r="A71" s="87">
        <v>38657</v>
      </c>
      <c r="B71" s="90">
        <f t="shared" si="0"/>
        <v>-1.6998795099999999</v>
      </c>
      <c r="C71" s="92"/>
      <c r="D71" s="93"/>
      <c r="E71" s="93"/>
      <c r="G71" s="90"/>
      <c r="H71" s="90"/>
      <c r="I71" s="90"/>
      <c r="J71" s="90"/>
      <c r="K71" s="90"/>
      <c r="L71" s="90">
        <f>'HEDGE QUANTITIES'!B67</f>
        <v>-1.6998795099999999</v>
      </c>
      <c r="M71" s="90">
        <f>'BASIS POSITION'!B72</f>
        <v>0</v>
      </c>
      <c r="N71" s="90">
        <f t="shared" si="18"/>
        <v>0</v>
      </c>
    </row>
    <row r="72" spans="1:21" x14ac:dyDescent="0.25">
      <c r="A72" s="87">
        <v>38687</v>
      </c>
      <c r="B72" s="90">
        <f t="shared" si="0"/>
        <v>-1.8503056899999999</v>
      </c>
      <c r="C72" s="92"/>
      <c r="D72" s="93"/>
      <c r="E72" s="93"/>
      <c r="G72" s="90"/>
      <c r="H72" s="90"/>
      <c r="I72" s="90"/>
      <c r="J72" s="90"/>
      <c r="K72" s="90"/>
      <c r="L72" s="90">
        <f>'HEDGE QUANTITIES'!B68</f>
        <v>-1.8503056899999999</v>
      </c>
      <c r="M72" s="90">
        <f>'BASIS POSITION'!B73</f>
        <v>0</v>
      </c>
      <c r="N72" s="90">
        <f t="shared" si="18"/>
        <v>0</v>
      </c>
    </row>
    <row r="73" spans="1:21" x14ac:dyDescent="0.25">
      <c r="A73" s="87">
        <v>38718</v>
      </c>
      <c r="B73" s="90">
        <f t="shared" si="0"/>
        <v>-2.0630824300000001</v>
      </c>
      <c r="C73" s="92"/>
      <c r="D73" s="93"/>
      <c r="E73" s="93"/>
      <c r="G73" s="90"/>
      <c r="H73" s="90"/>
      <c r="I73" s="90"/>
      <c r="J73" s="90"/>
      <c r="K73" s="90"/>
      <c r="L73" s="90">
        <f>'HEDGE QUANTITIES'!B69</f>
        <v>-2.0630824300000001</v>
      </c>
      <c r="M73" s="90">
        <f>'BASIS POSITION'!B74</f>
        <v>0</v>
      </c>
      <c r="N73" s="90">
        <f t="shared" si="18"/>
        <v>0</v>
      </c>
    </row>
    <row r="74" spans="1:21" x14ac:dyDescent="0.25">
      <c r="A74" s="87">
        <v>38749</v>
      </c>
      <c r="B74" s="90">
        <f t="shared" si="0"/>
        <v>-1.5640920199999999</v>
      </c>
      <c r="C74" s="92"/>
      <c r="D74" s="93"/>
      <c r="E74" s="93"/>
      <c r="G74" s="90"/>
      <c r="H74" s="90"/>
      <c r="I74" s="90"/>
      <c r="J74" s="90"/>
      <c r="K74" s="90"/>
      <c r="L74" s="90">
        <f>'HEDGE QUANTITIES'!B70</f>
        <v>-1.5640920199999999</v>
      </c>
      <c r="M74" s="90">
        <f>'BASIS POSITION'!B75</f>
        <v>0</v>
      </c>
      <c r="N74" s="90">
        <f t="shared" si="18"/>
        <v>0</v>
      </c>
    </row>
    <row r="75" spans="1:21" x14ac:dyDescent="0.25">
      <c r="A75" s="87">
        <v>38777</v>
      </c>
      <c r="B75" s="90">
        <f t="shared" ref="B75:B99" si="19">G75+L75+M75+N75+K75</f>
        <v>-1.9136610000000001</v>
      </c>
      <c r="C75" s="92"/>
      <c r="D75" s="93"/>
      <c r="E75" s="93"/>
      <c r="G75" s="90"/>
      <c r="H75" s="90"/>
      <c r="I75" s="90"/>
      <c r="J75" s="90"/>
      <c r="K75" s="90"/>
      <c r="L75" s="90">
        <f>'HEDGE QUANTITIES'!B71</f>
        <v>-1.9136610000000001</v>
      </c>
      <c r="M75" s="90">
        <f>'BASIS POSITION'!B76</f>
        <v>0</v>
      </c>
      <c r="N75" s="90">
        <f t="shared" si="18"/>
        <v>0</v>
      </c>
    </row>
    <row r="76" spans="1:21" x14ac:dyDescent="0.25">
      <c r="A76" s="87">
        <v>38808</v>
      </c>
      <c r="B76" s="90">
        <f t="shared" si="19"/>
        <v>-1.3264023899999999</v>
      </c>
      <c r="C76" s="92"/>
      <c r="D76" s="93"/>
      <c r="E76" s="93"/>
      <c r="G76" s="90"/>
      <c r="H76" s="90"/>
      <c r="I76" s="90"/>
      <c r="J76" s="90"/>
      <c r="K76" s="90"/>
      <c r="L76" s="90">
        <f>'HEDGE QUANTITIES'!B72</f>
        <v>-1.3264023899999999</v>
      </c>
      <c r="M76" s="90">
        <f>'BASIS POSITION'!B77</f>
        <v>0</v>
      </c>
      <c r="N76" s="90">
        <f t="shared" si="18"/>
        <v>0</v>
      </c>
    </row>
    <row r="77" spans="1:21" x14ac:dyDescent="0.25">
      <c r="A77" s="87">
        <v>38838</v>
      </c>
      <c r="B77" s="90">
        <f t="shared" si="19"/>
        <v>-1.2783787200000001</v>
      </c>
      <c r="C77" s="92"/>
      <c r="D77" s="93"/>
      <c r="E77" s="93"/>
      <c r="G77" s="90"/>
      <c r="H77" s="90"/>
      <c r="I77" s="90"/>
      <c r="J77" s="90"/>
      <c r="K77" s="90"/>
      <c r="L77" s="90">
        <f>'HEDGE QUANTITIES'!B73</f>
        <v>-1.2783787200000001</v>
      </c>
      <c r="M77" s="90">
        <f>'BASIS POSITION'!B78</f>
        <v>0</v>
      </c>
      <c r="N77" s="90">
        <f t="shared" si="18"/>
        <v>0</v>
      </c>
    </row>
    <row r="78" spans="1:21" x14ac:dyDescent="0.25">
      <c r="A78" s="87">
        <v>38869</v>
      </c>
      <c r="B78" s="90">
        <f t="shared" si="19"/>
        <v>-1.2518751699999999</v>
      </c>
      <c r="C78" s="92"/>
      <c r="D78" s="93"/>
      <c r="E78" s="93"/>
      <c r="G78" s="90"/>
      <c r="H78" s="90"/>
      <c r="I78" s="90"/>
      <c r="J78" s="90"/>
      <c r="K78" s="90"/>
      <c r="L78" s="90">
        <f>'HEDGE QUANTITIES'!B74</f>
        <v>-1.2518751699999999</v>
      </c>
      <c r="M78" s="90">
        <f>'BASIS POSITION'!B79</f>
        <v>0</v>
      </c>
      <c r="N78" s="90">
        <f t="shared" si="18"/>
        <v>0</v>
      </c>
    </row>
    <row r="79" spans="1:21" x14ac:dyDescent="0.25">
      <c r="A79" s="87">
        <v>38899</v>
      </c>
      <c r="B79" s="90">
        <f t="shared" si="19"/>
        <v>-1.6221317399999999</v>
      </c>
      <c r="C79" s="92"/>
      <c r="D79" s="93"/>
      <c r="E79" s="93"/>
      <c r="G79" s="90"/>
      <c r="H79" s="90"/>
      <c r="I79" s="90"/>
      <c r="J79" s="90"/>
      <c r="K79" s="90"/>
      <c r="L79" s="90">
        <f>'HEDGE QUANTITIES'!B75</f>
        <v>-1.6221317399999999</v>
      </c>
      <c r="M79" s="90">
        <f>'BASIS POSITION'!B80</f>
        <v>0</v>
      </c>
      <c r="N79" s="90">
        <f t="shared" si="18"/>
        <v>0</v>
      </c>
    </row>
    <row r="80" spans="1:21" x14ac:dyDescent="0.25">
      <c r="A80" s="87">
        <v>38930</v>
      </c>
      <c r="B80" s="90">
        <f t="shared" si="19"/>
        <v>-1.6520830500000001</v>
      </c>
      <c r="C80" s="92"/>
      <c r="D80" s="93"/>
      <c r="E80" s="93"/>
      <c r="G80" s="90"/>
      <c r="H80" s="90"/>
      <c r="I80" s="90"/>
      <c r="J80" s="90"/>
      <c r="K80" s="90"/>
      <c r="L80" s="90">
        <f>'HEDGE QUANTITIES'!B76</f>
        <v>-1.6520830500000001</v>
      </c>
      <c r="M80" s="90">
        <f>'BASIS POSITION'!B81</f>
        <v>0</v>
      </c>
      <c r="N80" s="90">
        <f t="shared" si="18"/>
        <v>0</v>
      </c>
    </row>
    <row r="81" spans="1:14" x14ac:dyDescent="0.25">
      <c r="A81" s="87">
        <v>38961</v>
      </c>
      <c r="B81" s="90">
        <f t="shared" si="19"/>
        <v>-1.9693233999999999</v>
      </c>
      <c r="C81" s="92"/>
      <c r="D81" s="93"/>
      <c r="E81" s="93"/>
      <c r="G81" s="90"/>
      <c r="H81" s="90"/>
      <c r="I81" s="90"/>
      <c r="J81" s="90"/>
      <c r="K81" s="90"/>
      <c r="L81" s="90">
        <f>'HEDGE QUANTITIES'!B77</f>
        <v>-1.9693233999999999</v>
      </c>
      <c r="M81" s="90">
        <f>'BASIS POSITION'!B82</f>
        <v>0</v>
      </c>
      <c r="N81" s="90">
        <f t="shared" si="18"/>
        <v>0</v>
      </c>
    </row>
    <row r="82" spans="1:14" x14ac:dyDescent="0.25">
      <c r="A82" s="87">
        <v>38991</v>
      </c>
      <c r="B82" s="90">
        <f t="shared" si="19"/>
        <v>-1.66353011</v>
      </c>
      <c r="C82" s="92"/>
      <c r="D82" s="93"/>
      <c r="E82" s="93"/>
      <c r="G82" s="90"/>
      <c r="H82" s="90"/>
      <c r="I82" s="90"/>
      <c r="J82" s="90"/>
      <c r="K82" s="90"/>
      <c r="L82" s="90">
        <f>'HEDGE QUANTITIES'!B78</f>
        <v>-1.66353011</v>
      </c>
      <c r="M82" s="90">
        <f>'BASIS POSITION'!B83</f>
        <v>0</v>
      </c>
      <c r="N82" s="90">
        <f t="shared" si="18"/>
        <v>0</v>
      </c>
    </row>
    <row r="83" spans="1:14" x14ac:dyDescent="0.25">
      <c r="A83" s="87">
        <v>39022</v>
      </c>
      <c r="B83" s="90">
        <f t="shared" si="19"/>
        <v>-1.5980542799999999</v>
      </c>
      <c r="C83" s="92"/>
      <c r="D83" s="93"/>
      <c r="E83" s="93"/>
      <c r="G83" s="90"/>
      <c r="H83" s="90"/>
      <c r="I83" s="90"/>
      <c r="J83" s="90"/>
      <c r="K83" s="90"/>
      <c r="L83" s="90">
        <f>'HEDGE QUANTITIES'!B79</f>
        <v>-1.5980542799999999</v>
      </c>
      <c r="M83" s="90">
        <f>'BASIS POSITION'!B84</f>
        <v>0</v>
      </c>
      <c r="N83" s="90">
        <f t="shared" si="18"/>
        <v>0</v>
      </c>
    </row>
    <row r="84" spans="1:14" x14ac:dyDescent="0.25">
      <c r="A84" s="87">
        <v>39052</v>
      </c>
      <c r="B84" s="90">
        <f t="shared" si="19"/>
        <v>-1.3135520700000001</v>
      </c>
      <c r="C84" s="92"/>
      <c r="D84" s="93"/>
      <c r="E84" s="93"/>
      <c r="G84" s="90"/>
      <c r="H84" s="90"/>
      <c r="I84" s="90"/>
      <c r="J84" s="90"/>
      <c r="K84" s="90"/>
      <c r="L84" s="90">
        <f>'HEDGE QUANTITIES'!B80</f>
        <v>-1.3135520700000001</v>
      </c>
      <c r="M84" s="90">
        <f>'BASIS POSITION'!B85</f>
        <v>0</v>
      </c>
      <c r="N84" s="90">
        <f t="shared" si="18"/>
        <v>0</v>
      </c>
    </row>
    <row r="85" spans="1:14" x14ac:dyDescent="0.25">
      <c r="A85" s="87">
        <v>39083</v>
      </c>
      <c r="B85" s="90">
        <f t="shared" si="19"/>
        <v>-1.27028074</v>
      </c>
      <c r="C85" s="92"/>
      <c r="D85" s="93"/>
      <c r="E85" s="93"/>
      <c r="G85" s="90"/>
      <c r="H85" s="90"/>
      <c r="I85" s="90"/>
      <c r="J85" s="90"/>
      <c r="K85" s="90"/>
      <c r="L85" s="90">
        <f>'HEDGE QUANTITIES'!B81</f>
        <v>-1.27028074</v>
      </c>
      <c r="M85" s="90">
        <f>'BASIS POSITION'!B86</f>
        <v>0</v>
      </c>
      <c r="N85" s="90">
        <f t="shared" si="18"/>
        <v>0</v>
      </c>
    </row>
    <row r="86" spans="1:14" x14ac:dyDescent="0.25">
      <c r="A86" s="87">
        <v>39114</v>
      </c>
      <c r="B86" s="90">
        <f t="shared" si="19"/>
        <v>-0.55411670999999996</v>
      </c>
      <c r="C86" s="92"/>
      <c r="D86" s="93"/>
      <c r="E86" s="93"/>
      <c r="G86" s="90"/>
      <c r="H86" s="90"/>
      <c r="I86" s="90"/>
      <c r="J86" s="90"/>
      <c r="K86" s="90"/>
      <c r="L86" s="90">
        <f>'HEDGE QUANTITIES'!B82</f>
        <v>-0.55411670999999996</v>
      </c>
      <c r="M86" s="90">
        <f>'BASIS POSITION'!B87</f>
        <v>0</v>
      </c>
      <c r="N86" s="90">
        <f t="shared" ref="N86:N108" si="20">V86+AP86</f>
        <v>0</v>
      </c>
    </row>
    <row r="87" spans="1:14" x14ac:dyDescent="0.25">
      <c r="A87" s="87">
        <v>39142</v>
      </c>
      <c r="B87" s="90">
        <f t="shared" si="19"/>
        <v>-0.54300572000000003</v>
      </c>
      <c r="C87" s="92"/>
      <c r="D87" s="93"/>
      <c r="E87" s="93"/>
      <c r="G87" s="90"/>
      <c r="H87" s="90"/>
      <c r="I87" s="90"/>
      <c r="J87" s="90"/>
      <c r="K87" s="90"/>
      <c r="L87" s="90">
        <f>'HEDGE QUANTITIES'!B83</f>
        <v>-0.54300572000000003</v>
      </c>
      <c r="M87" s="90">
        <f>'BASIS POSITION'!B88</f>
        <v>0</v>
      </c>
      <c r="N87" s="90">
        <f t="shared" si="20"/>
        <v>0</v>
      </c>
    </row>
    <row r="88" spans="1:14" x14ac:dyDescent="0.25">
      <c r="A88" s="87">
        <v>39173</v>
      </c>
      <c r="B88" s="90">
        <f t="shared" si="19"/>
        <v>0.21443441999999999</v>
      </c>
      <c r="C88" s="92"/>
      <c r="D88" s="93"/>
      <c r="E88" s="93"/>
      <c r="G88" s="90"/>
      <c r="H88" s="90"/>
      <c r="I88" s="90"/>
      <c r="J88" s="90"/>
      <c r="K88" s="90"/>
      <c r="L88" s="90">
        <f>'HEDGE QUANTITIES'!B84</f>
        <v>0.21443441999999999</v>
      </c>
      <c r="M88" s="90">
        <f>'BASIS POSITION'!B89</f>
        <v>0</v>
      </c>
      <c r="N88" s="90">
        <f t="shared" si="20"/>
        <v>0</v>
      </c>
    </row>
    <row r="89" spans="1:14" x14ac:dyDescent="0.25">
      <c r="A89" s="87">
        <v>39203</v>
      </c>
      <c r="B89" s="90">
        <f t="shared" si="19"/>
        <v>0.24466514</v>
      </c>
      <c r="C89" s="92"/>
      <c r="D89" s="93"/>
      <c r="E89" s="93"/>
      <c r="G89" s="90"/>
      <c r="H89" s="90"/>
      <c r="I89" s="90"/>
      <c r="J89" s="90"/>
      <c r="K89" s="90"/>
      <c r="L89" s="90">
        <f>'HEDGE QUANTITIES'!B85</f>
        <v>0.24466514</v>
      </c>
      <c r="M89" s="90">
        <f>'BASIS POSITION'!B90</f>
        <v>0</v>
      </c>
      <c r="N89" s="90">
        <f t="shared" si="20"/>
        <v>0</v>
      </c>
    </row>
    <row r="90" spans="1:14" x14ac:dyDescent="0.25">
      <c r="A90" s="87">
        <v>39234</v>
      </c>
      <c r="B90" s="90">
        <f t="shared" si="19"/>
        <v>0.22530093000000001</v>
      </c>
      <c r="C90" s="92"/>
      <c r="D90" s="93"/>
      <c r="E90" s="93"/>
      <c r="G90" s="90"/>
      <c r="H90" s="90"/>
      <c r="I90" s="90"/>
      <c r="J90" s="90"/>
      <c r="K90" s="90"/>
      <c r="L90" s="90">
        <f>'HEDGE QUANTITIES'!B86</f>
        <v>0.22530093000000001</v>
      </c>
      <c r="M90" s="90">
        <f>'BASIS POSITION'!B91</f>
        <v>0</v>
      </c>
      <c r="N90" s="90">
        <f t="shared" si="20"/>
        <v>0</v>
      </c>
    </row>
    <row r="91" spans="1:14" x14ac:dyDescent="0.25">
      <c r="A91" s="87">
        <v>39264</v>
      </c>
      <c r="B91" s="90">
        <f t="shared" si="19"/>
        <v>-0.11407771</v>
      </c>
      <c r="C91" s="92"/>
      <c r="D91" s="93"/>
      <c r="E91" s="93"/>
      <c r="G91" s="90"/>
      <c r="H91" s="90"/>
      <c r="I91" s="90"/>
      <c r="J91" s="90"/>
      <c r="K91" s="90"/>
      <c r="L91" s="90">
        <f>'HEDGE QUANTITIES'!B87</f>
        <v>-0.11407771</v>
      </c>
      <c r="M91" s="90">
        <f>'BASIS POSITION'!B92</f>
        <v>0</v>
      </c>
      <c r="N91" s="90">
        <f t="shared" si="20"/>
        <v>0</v>
      </c>
    </row>
    <row r="92" spans="1:14" x14ac:dyDescent="0.25">
      <c r="A92" s="87">
        <v>39295</v>
      </c>
      <c r="B92" s="90">
        <f t="shared" si="19"/>
        <v>-0.13336492999999999</v>
      </c>
      <c r="C92" s="92"/>
      <c r="D92" s="93"/>
      <c r="E92" s="93"/>
      <c r="G92" s="90"/>
      <c r="H92" s="90"/>
      <c r="I92" s="90"/>
      <c r="J92" s="90"/>
      <c r="K92" s="90"/>
      <c r="L92" s="90">
        <f>'HEDGE QUANTITIES'!B88</f>
        <v>-0.13336492999999999</v>
      </c>
      <c r="M92" s="90">
        <f>'BASIS POSITION'!B93</f>
        <v>0</v>
      </c>
      <c r="N92" s="90">
        <f t="shared" si="20"/>
        <v>0</v>
      </c>
    </row>
    <row r="93" spans="1:14" x14ac:dyDescent="0.25">
      <c r="A93" s="87">
        <v>39326</v>
      </c>
      <c r="B93" s="90">
        <f t="shared" si="19"/>
        <v>-9.7454589999999994E-2</v>
      </c>
      <c r="C93" s="92"/>
      <c r="D93" s="93"/>
      <c r="E93" s="93"/>
      <c r="G93" s="90"/>
      <c r="H93" s="90"/>
      <c r="I93" s="90"/>
      <c r="J93" s="90"/>
      <c r="K93" s="90"/>
      <c r="L93" s="90">
        <f>'HEDGE QUANTITIES'!B89</f>
        <v>-9.7454589999999994E-2</v>
      </c>
      <c r="M93" s="90">
        <f>'BASIS POSITION'!B94</f>
        <v>0</v>
      </c>
      <c r="N93" s="90">
        <f t="shared" si="20"/>
        <v>0</v>
      </c>
    </row>
    <row r="94" spans="1:14" x14ac:dyDescent="0.25">
      <c r="A94" s="87">
        <v>39356</v>
      </c>
      <c r="B94" s="90">
        <f t="shared" si="19"/>
        <v>3.9722939999999998E-2</v>
      </c>
      <c r="C94" s="92"/>
      <c r="D94" s="93"/>
      <c r="E94" s="93"/>
      <c r="G94" s="90"/>
      <c r="H94" s="90"/>
      <c r="I94" s="90"/>
      <c r="J94" s="90"/>
      <c r="K94" s="90"/>
      <c r="L94" s="90">
        <f>'HEDGE QUANTITIES'!B90</f>
        <v>3.9722939999999998E-2</v>
      </c>
      <c r="M94" s="90">
        <f>'BASIS POSITION'!B95</f>
        <v>0</v>
      </c>
      <c r="N94" s="90">
        <f t="shared" si="20"/>
        <v>0</v>
      </c>
    </row>
    <row r="95" spans="1:14" x14ac:dyDescent="0.25">
      <c r="A95" s="87">
        <v>39387</v>
      </c>
      <c r="B95" s="90">
        <f t="shared" si="19"/>
        <v>-0.19133238999999999</v>
      </c>
      <c r="C95" s="92"/>
      <c r="D95" s="93"/>
      <c r="E95" s="93"/>
      <c r="G95" s="90"/>
      <c r="H95" s="90"/>
      <c r="I95" s="90"/>
      <c r="J95" s="90"/>
      <c r="K95" s="90"/>
      <c r="L95" s="90">
        <f>'HEDGE QUANTITIES'!B91</f>
        <v>-0.19133238999999999</v>
      </c>
      <c r="M95" s="90">
        <f>'BASIS POSITION'!B96</f>
        <v>0</v>
      </c>
      <c r="N95" s="90">
        <f t="shared" si="20"/>
        <v>0</v>
      </c>
    </row>
    <row r="96" spans="1:14" x14ac:dyDescent="0.25">
      <c r="A96" s="87">
        <v>39417</v>
      </c>
      <c r="B96" s="90">
        <f t="shared" si="19"/>
        <v>-0.45621645</v>
      </c>
      <c r="C96" s="92"/>
      <c r="D96" s="93"/>
      <c r="E96" s="93"/>
      <c r="G96" s="90"/>
      <c r="H96" s="90"/>
      <c r="I96" s="90"/>
      <c r="J96" s="90"/>
      <c r="K96" s="90"/>
      <c r="L96" s="90">
        <f>'HEDGE QUANTITIES'!B92</f>
        <v>-0.45621645</v>
      </c>
      <c r="M96" s="90">
        <f>'BASIS POSITION'!B97</f>
        <v>0</v>
      </c>
      <c r="N96" s="90">
        <f t="shared" si="20"/>
        <v>0</v>
      </c>
    </row>
    <row r="97" spans="1:14" x14ac:dyDescent="0.25">
      <c r="A97" s="87">
        <v>39417</v>
      </c>
      <c r="B97" s="90">
        <f t="shared" si="19"/>
        <v>-4.3845490000000001E-2</v>
      </c>
      <c r="C97" s="92"/>
      <c r="D97" s="93"/>
      <c r="E97" s="93"/>
      <c r="G97" s="90"/>
      <c r="H97" s="90"/>
      <c r="I97" s="90"/>
      <c r="J97" s="90"/>
      <c r="K97" s="90"/>
      <c r="L97" s="90">
        <f>'HEDGE QUANTITIES'!B93</f>
        <v>-4.3845490000000001E-2</v>
      </c>
      <c r="M97" s="90">
        <f>'BASIS POSITION'!B98</f>
        <v>0</v>
      </c>
      <c r="N97" s="90">
        <f t="shared" si="20"/>
        <v>0</v>
      </c>
    </row>
    <row r="98" spans="1:14" x14ac:dyDescent="0.25">
      <c r="A98" s="87">
        <v>39417</v>
      </c>
      <c r="B98" s="90">
        <f t="shared" si="19"/>
        <v>4.9935260000000002E-2</v>
      </c>
      <c r="C98" s="92"/>
      <c r="D98" s="93"/>
      <c r="E98" s="93"/>
      <c r="G98" s="90"/>
      <c r="H98" s="90"/>
      <c r="I98" s="90"/>
      <c r="J98" s="90"/>
      <c r="K98" s="90"/>
      <c r="L98" s="90">
        <f>'HEDGE QUANTITIES'!B94</f>
        <v>4.9935260000000002E-2</v>
      </c>
      <c r="M98" s="90">
        <f>'BASIS POSITION'!B99</f>
        <v>0</v>
      </c>
      <c r="N98" s="90">
        <f t="shared" si="20"/>
        <v>0</v>
      </c>
    </row>
    <row r="99" spans="1:14" x14ac:dyDescent="0.25">
      <c r="A99" s="87">
        <v>39417</v>
      </c>
      <c r="B99" s="90">
        <f t="shared" si="19"/>
        <v>-0.17478737</v>
      </c>
      <c r="C99" s="92"/>
      <c r="D99" s="93"/>
      <c r="E99" s="93"/>
      <c r="G99" s="90"/>
      <c r="H99" s="90"/>
      <c r="I99" s="90"/>
      <c r="J99" s="90"/>
      <c r="K99" s="90"/>
      <c r="L99" s="90">
        <f>'HEDGE QUANTITIES'!B95</f>
        <v>-0.17478737</v>
      </c>
      <c r="M99" s="90">
        <f>'BASIS POSITION'!B100</f>
        <v>0</v>
      </c>
      <c r="N99" s="90">
        <f t="shared" si="20"/>
        <v>0</v>
      </c>
    </row>
    <row r="100" spans="1:14" x14ac:dyDescent="0.25">
      <c r="B100" s="90"/>
      <c r="C100" s="92"/>
      <c r="D100" s="93"/>
      <c r="E100" s="93"/>
      <c r="G100" s="90"/>
      <c r="H100" s="90"/>
      <c r="I100" s="90"/>
      <c r="J100" s="90"/>
      <c r="K100" s="90"/>
      <c r="L100" s="90">
        <f>'HEDGE QUANTITIES'!B96</f>
        <v>-2.396887E-2</v>
      </c>
      <c r="M100" s="90">
        <f>'BASIS POSITION'!B101</f>
        <v>0</v>
      </c>
      <c r="N100" s="90">
        <f t="shared" si="20"/>
        <v>0</v>
      </c>
    </row>
    <row r="101" spans="1:14" x14ac:dyDescent="0.25">
      <c r="G101" s="90"/>
      <c r="H101" s="90"/>
      <c r="I101" s="90"/>
      <c r="J101" s="90"/>
      <c r="K101" s="90"/>
      <c r="L101" s="90">
        <f>'HEDGE QUANTITIES'!B97</f>
        <v>-0.10236779999999999</v>
      </c>
      <c r="M101" s="90">
        <f>'BASIS POSITION'!B102</f>
        <v>0</v>
      </c>
      <c r="N101" s="90">
        <f t="shared" si="20"/>
        <v>0</v>
      </c>
    </row>
    <row r="102" spans="1:14" x14ac:dyDescent="0.25">
      <c r="G102" s="90"/>
      <c r="H102" s="90"/>
      <c r="I102" s="90"/>
      <c r="J102" s="90"/>
      <c r="K102" s="90"/>
      <c r="L102" s="90">
        <f>'HEDGE QUANTITIES'!B98</f>
        <v>-6.2250300000000001E-2</v>
      </c>
      <c r="M102" s="90">
        <f>'BASIS POSITION'!B103</f>
        <v>0</v>
      </c>
      <c r="N102" s="90">
        <f t="shared" si="20"/>
        <v>0</v>
      </c>
    </row>
    <row r="103" spans="1:14" x14ac:dyDescent="0.25">
      <c r="G103" s="90"/>
      <c r="H103" s="90"/>
      <c r="I103" s="90"/>
      <c r="J103" s="90"/>
      <c r="K103" s="90"/>
      <c r="L103" s="90">
        <f>'HEDGE QUANTITIES'!B99</f>
        <v>-0.1514547</v>
      </c>
      <c r="M103" s="90">
        <f>'BASIS POSITION'!B104</f>
        <v>0</v>
      </c>
      <c r="N103" s="90">
        <f t="shared" si="20"/>
        <v>0</v>
      </c>
    </row>
    <row r="104" spans="1:14" x14ac:dyDescent="0.25">
      <c r="G104" s="90"/>
      <c r="H104" s="90"/>
      <c r="I104" s="90"/>
      <c r="J104" s="90"/>
      <c r="K104" s="90"/>
      <c r="L104" s="90">
        <f>'HEDGE QUANTITIES'!B100</f>
        <v>-0.15352715</v>
      </c>
      <c r="M104" s="90">
        <f>'BASIS POSITION'!B105</f>
        <v>0</v>
      </c>
      <c r="N104" s="90">
        <f t="shared" si="20"/>
        <v>0</v>
      </c>
    </row>
    <row r="105" spans="1:14" x14ac:dyDescent="0.25">
      <c r="G105" s="90"/>
      <c r="H105" s="90"/>
      <c r="I105" s="90"/>
      <c r="J105" s="90"/>
      <c r="K105" s="90"/>
      <c r="L105" s="90">
        <f>'HEDGE QUANTITIES'!B101</f>
        <v>-2.361746E-2</v>
      </c>
      <c r="M105" s="90">
        <f>'BASIS POSITION'!B106</f>
        <v>0</v>
      </c>
      <c r="N105" s="90">
        <f t="shared" si="20"/>
        <v>0</v>
      </c>
    </row>
    <row r="106" spans="1:14" x14ac:dyDescent="0.25">
      <c r="G106" s="90"/>
      <c r="H106" s="90"/>
      <c r="I106" s="90"/>
      <c r="J106" s="90"/>
      <c r="K106" s="90"/>
      <c r="L106" s="90">
        <f>'HEDGE QUANTITIES'!B102</f>
        <v>-3.2764099999999997E-2</v>
      </c>
      <c r="M106" s="90">
        <f>'BASIS POSITION'!B107</f>
        <v>0</v>
      </c>
      <c r="N106" s="90">
        <f t="shared" si="20"/>
        <v>0</v>
      </c>
    </row>
    <row r="107" spans="1:14" x14ac:dyDescent="0.25">
      <c r="G107" s="90"/>
      <c r="H107" s="90"/>
      <c r="I107" s="90"/>
      <c r="J107" s="90"/>
      <c r="K107" s="90"/>
      <c r="L107" s="90">
        <f>'HEDGE QUANTITIES'!B103</f>
        <v>5.9568870000000003E-2</v>
      </c>
      <c r="M107" s="90">
        <f>'BASIS POSITION'!B108</f>
        <v>0</v>
      </c>
      <c r="N107" s="90">
        <f t="shared" si="20"/>
        <v>0</v>
      </c>
    </row>
    <row r="108" spans="1:14" x14ac:dyDescent="0.25">
      <c r="G108" s="90"/>
      <c r="H108" s="90"/>
      <c r="I108" s="90"/>
      <c r="J108" s="90"/>
      <c r="K108" s="90"/>
      <c r="L108" s="90">
        <f>'HEDGE QUANTITIES'!B104</f>
        <v>6.1123660000000003E-2</v>
      </c>
      <c r="M108" s="90">
        <f>'BASIS POSITION'!B109</f>
        <v>0</v>
      </c>
      <c r="N108" s="90">
        <f t="shared" si="20"/>
        <v>0</v>
      </c>
    </row>
    <row r="109" spans="1:14" x14ac:dyDescent="0.25">
      <c r="G109" s="90"/>
      <c r="H109" s="90"/>
      <c r="I109" s="90"/>
      <c r="J109" s="90"/>
      <c r="K109" s="90"/>
    </row>
    <row r="110" spans="1:14" x14ac:dyDescent="0.25">
      <c r="G110" s="90"/>
      <c r="H110" s="90"/>
      <c r="I110" s="90"/>
      <c r="J110" s="90"/>
      <c r="K110" s="90"/>
    </row>
    <row r="111" spans="1:14" x14ac:dyDescent="0.25">
      <c r="G111" s="90"/>
      <c r="H111" s="90"/>
      <c r="I111" s="90"/>
      <c r="J111" s="90"/>
      <c r="K111" s="90"/>
    </row>
    <row r="112" spans="1:14" x14ac:dyDescent="0.25">
      <c r="G112" s="90"/>
      <c r="H112" s="90"/>
      <c r="I112" s="90"/>
      <c r="J112" s="90"/>
      <c r="K112" s="90"/>
    </row>
    <row r="113" spans="7:11" x14ac:dyDescent="0.25">
      <c r="G113" s="90"/>
      <c r="H113" s="90"/>
      <c r="I113" s="90"/>
      <c r="J113" s="90"/>
      <c r="K113" s="90"/>
    </row>
    <row r="114" spans="7:11" x14ac:dyDescent="0.25">
      <c r="G114" s="90"/>
      <c r="H114" s="90"/>
      <c r="I114" s="90"/>
      <c r="J114" s="90"/>
      <c r="K114" s="90"/>
    </row>
    <row r="115" spans="7:11" x14ac:dyDescent="0.25">
      <c r="G115" s="90"/>
      <c r="H115" s="90"/>
      <c r="I115" s="90"/>
      <c r="J115" s="90"/>
      <c r="K115" s="90"/>
    </row>
    <row r="116" spans="7:11" x14ac:dyDescent="0.25">
      <c r="G116" s="90"/>
      <c r="H116" s="90"/>
      <c r="I116" s="90"/>
      <c r="J116" s="90"/>
      <c r="K116" s="90"/>
    </row>
    <row r="117" spans="7:11" x14ac:dyDescent="0.25">
      <c r="G117" s="90"/>
      <c r="H117" s="90"/>
      <c r="I117" s="90"/>
      <c r="J117" s="90"/>
      <c r="K117" s="90"/>
    </row>
    <row r="118" spans="7:11" x14ac:dyDescent="0.25">
      <c r="G118" s="90"/>
      <c r="H118" s="90"/>
      <c r="I118" s="90"/>
      <c r="J118" s="90"/>
      <c r="K118" s="90"/>
    </row>
    <row r="119" spans="7:11" x14ac:dyDescent="0.25">
      <c r="G119" s="90"/>
      <c r="H119" s="90"/>
      <c r="I119" s="90"/>
      <c r="J119" s="90"/>
      <c r="K119" s="90"/>
    </row>
    <row r="120" spans="7:11" x14ac:dyDescent="0.25">
      <c r="G120" s="90"/>
      <c r="H120" s="90"/>
      <c r="I120" s="90"/>
      <c r="J120" s="90"/>
      <c r="K120" s="90"/>
    </row>
    <row r="121" spans="7:11" x14ac:dyDescent="0.25">
      <c r="G121" s="90"/>
      <c r="H121" s="90"/>
      <c r="I121" s="90"/>
      <c r="J121" s="90"/>
      <c r="K121" s="90"/>
    </row>
    <row r="122" spans="7:11" x14ac:dyDescent="0.25">
      <c r="G122" s="90"/>
      <c r="H122" s="90"/>
      <c r="I122" s="90"/>
      <c r="J122" s="90"/>
      <c r="K122" s="90"/>
    </row>
    <row r="123" spans="7:11" x14ac:dyDescent="0.25">
      <c r="G123" s="90"/>
      <c r="H123" s="90"/>
      <c r="I123" s="90"/>
      <c r="J123" s="90"/>
      <c r="K123" s="90"/>
    </row>
    <row r="124" spans="7:11" x14ac:dyDescent="0.25">
      <c r="G124" s="90"/>
      <c r="H124" s="90"/>
      <c r="I124" s="90"/>
      <c r="J124" s="90"/>
      <c r="K124" s="90"/>
    </row>
    <row r="125" spans="7:11" x14ac:dyDescent="0.25">
      <c r="G125" s="90"/>
      <c r="H125" s="90"/>
      <c r="I125" s="90"/>
      <c r="J125" s="90"/>
      <c r="K125" s="90"/>
    </row>
    <row r="126" spans="7:11" x14ac:dyDescent="0.25">
      <c r="G126" s="90"/>
      <c r="H126" s="90"/>
      <c r="I126" s="90"/>
      <c r="J126" s="90"/>
      <c r="K126" s="90"/>
    </row>
    <row r="127" spans="7:11" x14ac:dyDescent="0.25">
      <c r="G127" s="90"/>
      <c r="H127" s="90"/>
      <c r="I127" s="90"/>
      <c r="J127" s="90"/>
      <c r="K127" s="90"/>
    </row>
    <row r="128" spans="7:11" x14ac:dyDescent="0.25">
      <c r="G128" s="90"/>
      <c r="H128" s="90"/>
      <c r="I128" s="90"/>
      <c r="J128" s="90"/>
      <c r="K128" s="90"/>
    </row>
    <row r="129" spans="7:11" x14ac:dyDescent="0.25">
      <c r="G129" s="90"/>
      <c r="H129" s="90"/>
      <c r="I129" s="90"/>
      <c r="J129" s="90"/>
      <c r="K129" s="90"/>
    </row>
    <row r="130" spans="7:11" x14ac:dyDescent="0.25">
      <c r="G130" s="90"/>
      <c r="H130" s="90"/>
      <c r="I130" s="90"/>
      <c r="J130" s="90"/>
      <c r="K130" s="90"/>
    </row>
    <row r="131" spans="7:11" x14ac:dyDescent="0.25">
      <c r="G131" s="90"/>
      <c r="H131" s="90"/>
      <c r="I131" s="90"/>
      <c r="J131" s="90"/>
      <c r="K131" s="90"/>
    </row>
    <row r="132" spans="7:11" x14ac:dyDescent="0.25">
      <c r="G132" s="90"/>
      <c r="H132" s="90"/>
      <c r="I132" s="90"/>
      <c r="J132" s="90"/>
      <c r="K132" s="90"/>
    </row>
    <row r="133" spans="7:11" x14ac:dyDescent="0.25">
      <c r="G133" s="90"/>
      <c r="H133" s="90"/>
      <c r="I133" s="90"/>
      <c r="J133" s="90"/>
      <c r="K133" s="90"/>
    </row>
    <row r="134" spans="7:11" x14ac:dyDescent="0.25">
      <c r="G134" s="90"/>
      <c r="H134" s="90"/>
      <c r="I134" s="90"/>
      <c r="J134" s="90"/>
      <c r="K134" s="90"/>
    </row>
    <row r="135" spans="7:11" x14ac:dyDescent="0.25">
      <c r="G135" s="90"/>
      <c r="H135" s="90"/>
      <c r="I135" s="90"/>
      <c r="J135" s="90"/>
      <c r="K135" s="90"/>
    </row>
    <row r="136" spans="7:11" x14ac:dyDescent="0.25">
      <c r="G136" s="90"/>
      <c r="H136" s="90"/>
      <c r="I136" s="90"/>
      <c r="J136" s="90"/>
      <c r="K136" s="90"/>
    </row>
    <row r="137" spans="7:11" x14ac:dyDescent="0.25">
      <c r="G137" s="90"/>
      <c r="H137" s="90"/>
      <c r="I137" s="90"/>
      <c r="J137" s="90"/>
      <c r="K137" s="90"/>
    </row>
    <row r="138" spans="7:11" x14ac:dyDescent="0.25">
      <c r="G138" s="90"/>
      <c r="H138" s="90"/>
      <c r="I138" s="90"/>
      <c r="J138" s="90"/>
      <c r="K138" s="90"/>
    </row>
    <row r="139" spans="7:11" x14ac:dyDescent="0.25">
      <c r="G139" s="90"/>
      <c r="H139" s="90"/>
      <c r="I139" s="90"/>
      <c r="J139" s="90"/>
      <c r="K139" s="90"/>
    </row>
    <row r="140" spans="7:11" x14ac:dyDescent="0.25">
      <c r="G140" s="90"/>
      <c r="H140" s="90"/>
      <c r="I140" s="90"/>
      <c r="J140" s="90"/>
      <c r="K140" s="90"/>
    </row>
    <row r="141" spans="7:11" x14ac:dyDescent="0.25">
      <c r="G141" s="90"/>
      <c r="H141" s="90"/>
      <c r="I141" s="90"/>
      <c r="J141" s="90"/>
      <c r="K141" s="90"/>
    </row>
    <row r="142" spans="7:11" x14ac:dyDescent="0.25">
      <c r="G142" s="90"/>
      <c r="H142" s="90"/>
      <c r="I142" s="90"/>
      <c r="J142" s="90"/>
      <c r="K142" s="90"/>
    </row>
    <row r="143" spans="7:11" x14ac:dyDescent="0.25">
      <c r="G143" s="90"/>
      <c r="H143" s="90"/>
      <c r="I143" s="90"/>
      <c r="J143" s="90"/>
      <c r="K143" s="90"/>
    </row>
    <row r="144" spans="7:11" x14ac:dyDescent="0.25">
      <c r="G144" s="90"/>
      <c r="H144" s="90"/>
      <c r="I144" s="90"/>
      <c r="J144" s="90"/>
      <c r="K144" s="90"/>
    </row>
    <row r="145" spans="7:11" x14ac:dyDescent="0.25">
      <c r="G145" s="90"/>
      <c r="H145" s="90"/>
      <c r="I145" s="90"/>
      <c r="J145" s="90"/>
      <c r="K145" s="90"/>
    </row>
    <row r="146" spans="7:11" x14ac:dyDescent="0.25">
      <c r="G146" s="90"/>
      <c r="H146" s="90"/>
      <c r="I146" s="90"/>
      <c r="J146" s="90"/>
      <c r="K146" s="90"/>
    </row>
    <row r="147" spans="7:11" x14ac:dyDescent="0.25">
      <c r="G147" s="90"/>
      <c r="H147" s="90"/>
      <c r="I147" s="90"/>
      <c r="J147" s="90"/>
      <c r="K147" s="90"/>
    </row>
    <row r="148" spans="7:11" x14ac:dyDescent="0.25">
      <c r="G148" s="90"/>
      <c r="H148" s="90"/>
      <c r="I148" s="90"/>
      <c r="J148" s="90"/>
      <c r="K148" s="90"/>
    </row>
    <row r="149" spans="7:11" x14ac:dyDescent="0.25">
      <c r="G149" s="90"/>
      <c r="H149" s="90"/>
      <c r="I149" s="90"/>
      <c r="J149" s="90"/>
      <c r="K149" s="90"/>
    </row>
    <row r="150" spans="7:11" x14ac:dyDescent="0.25">
      <c r="G150" s="90"/>
      <c r="H150" s="90"/>
      <c r="I150" s="90"/>
      <c r="J150" s="90"/>
      <c r="K150" s="90"/>
    </row>
    <row r="151" spans="7:11" x14ac:dyDescent="0.25">
      <c r="G151" s="90"/>
      <c r="H151" s="90"/>
      <c r="I151" s="90"/>
      <c r="J151" s="90"/>
      <c r="K151" s="90"/>
    </row>
    <row r="152" spans="7:11" x14ac:dyDescent="0.25">
      <c r="G152" s="90"/>
      <c r="H152" s="90"/>
      <c r="I152" s="90"/>
      <c r="J152" s="90"/>
      <c r="K152" s="90"/>
    </row>
    <row r="153" spans="7:11" x14ac:dyDescent="0.25">
      <c r="G153" s="90"/>
      <c r="H153" s="90"/>
      <c r="I153" s="90"/>
      <c r="J153" s="90"/>
      <c r="K153" s="90"/>
    </row>
    <row r="154" spans="7:11" x14ac:dyDescent="0.25">
      <c r="G154" s="90"/>
      <c r="H154" s="90"/>
      <c r="I154" s="90"/>
      <c r="J154" s="90"/>
      <c r="K154" s="90"/>
    </row>
    <row r="155" spans="7:11" x14ac:dyDescent="0.25">
      <c r="G155" s="90"/>
      <c r="H155" s="90"/>
      <c r="I155" s="90"/>
      <c r="J155" s="90"/>
      <c r="K155" s="90"/>
    </row>
    <row r="156" spans="7:11" x14ac:dyDescent="0.25">
      <c r="G156" s="90"/>
      <c r="H156" s="90"/>
      <c r="I156" s="90"/>
      <c r="J156" s="90"/>
      <c r="K156" s="90"/>
    </row>
    <row r="157" spans="7:11" x14ac:dyDescent="0.25">
      <c r="G157" s="90"/>
      <c r="H157" s="90"/>
      <c r="I157" s="90"/>
      <c r="J157" s="90"/>
      <c r="K157" s="90"/>
    </row>
    <row r="158" spans="7:11" x14ac:dyDescent="0.25">
      <c r="G158" s="90"/>
      <c r="H158" s="90"/>
      <c r="I158" s="90"/>
      <c r="J158" s="90"/>
      <c r="K158" s="90"/>
    </row>
    <row r="159" spans="7:11" x14ac:dyDescent="0.25">
      <c r="G159" s="90"/>
      <c r="H159" s="90"/>
      <c r="I159" s="90"/>
      <c r="J159" s="90"/>
      <c r="K159" s="90"/>
    </row>
    <row r="160" spans="7:11" x14ac:dyDescent="0.25">
      <c r="G160" s="90"/>
      <c r="H160" s="90"/>
      <c r="I160" s="90"/>
      <c r="J160" s="90"/>
      <c r="K160" s="90"/>
    </row>
    <row r="161" spans="7:11" x14ac:dyDescent="0.25">
      <c r="G161" s="90"/>
      <c r="H161" s="90"/>
      <c r="I161" s="90"/>
      <c r="J161" s="90"/>
      <c r="K161" s="90"/>
    </row>
    <row r="162" spans="7:11" x14ac:dyDescent="0.25">
      <c r="G162" s="90"/>
      <c r="H162" s="90"/>
      <c r="I162" s="90"/>
      <c r="J162" s="90"/>
      <c r="K162" s="90"/>
    </row>
    <row r="163" spans="7:11" x14ac:dyDescent="0.25">
      <c r="G163" s="90"/>
      <c r="H163" s="90"/>
      <c r="I163" s="90"/>
      <c r="J163" s="90"/>
      <c r="K163" s="90"/>
    </row>
    <row r="164" spans="7:11" x14ac:dyDescent="0.25">
      <c r="G164" s="90"/>
      <c r="H164" s="90"/>
      <c r="I164" s="90"/>
      <c r="J164" s="90"/>
      <c r="K164" s="90"/>
    </row>
    <row r="165" spans="7:11" x14ac:dyDescent="0.25">
      <c r="G165" s="90"/>
      <c r="H165" s="90"/>
      <c r="I165" s="90"/>
      <c r="J165" s="90"/>
      <c r="K165" s="90"/>
    </row>
    <row r="166" spans="7:11" x14ac:dyDescent="0.25">
      <c r="G166" s="90"/>
      <c r="H166" s="90"/>
      <c r="I166" s="90"/>
      <c r="J166" s="90"/>
      <c r="K166" s="90"/>
    </row>
    <row r="167" spans="7:11" x14ac:dyDescent="0.25">
      <c r="G167" s="90"/>
      <c r="H167" s="90"/>
      <c r="I167" s="90"/>
      <c r="J167" s="90"/>
      <c r="K167" s="90"/>
    </row>
    <row r="168" spans="7:11" x14ac:dyDescent="0.25">
      <c r="G168" s="90"/>
      <c r="H168" s="90"/>
      <c r="I168" s="90"/>
      <c r="J168" s="90"/>
      <c r="K168" s="90"/>
    </row>
    <row r="169" spans="7:11" x14ac:dyDescent="0.25">
      <c r="G169" s="90"/>
      <c r="H169" s="90"/>
      <c r="I169" s="90"/>
      <c r="J169" s="90"/>
      <c r="K169" s="90"/>
    </row>
    <row r="170" spans="7:11" x14ac:dyDescent="0.25">
      <c r="G170" s="90"/>
      <c r="H170" s="90"/>
      <c r="I170" s="90"/>
      <c r="J170" s="90"/>
      <c r="K170" s="90"/>
    </row>
    <row r="171" spans="7:11" x14ac:dyDescent="0.25">
      <c r="G171" s="90"/>
      <c r="H171" s="90"/>
      <c r="I171" s="90"/>
      <c r="J171" s="90"/>
      <c r="K171" s="90"/>
    </row>
    <row r="172" spans="7:11" x14ac:dyDescent="0.25">
      <c r="G172" s="90"/>
      <c r="H172" s="90"/>
      <c r="I172" s="90"/>
      <c r="J172" s="90"/>
      <c r="K172" s="90"/>
    </row>
    <row r="173" spans="7:11" x14ac:dyDescent="0.25">
      <c r="G173" s="90"/>
      <c r="H173" s="90"/>
      <c r="I173" s="90"/>
      <c r="J173" s="90"/>
      <c r="K173" s="90"/>
    </row>
    <row r="174" spans="7:11" x14ac:dyDescent="0.25">
      <c r="G174" s="90"/>
      <c r="H174" s="90"/>
      <c r="I174" s="90"/>
      <c r="J174" s="90"/>
      <c r="K174" s="90"/>
    </row>
    <row r="175" spans="7:11" x14ac:dyDescent="0.25">
      <c r="G175" s="90"/>
      <c r="H175" s="90"/>
      <c r="I175" s="90"/>
      <c r="J175" s="90"/>
      <c r="K175" s="90"/>
    </row>
    <row r="176" spans="7:11" x14ac:dyDescent="0.25">
      <c r="G176" s="90"/>
      <c r="H176" s="90"/>
      <c r="I176" s="90"/>
      <c r="J176" s="90"/>
      <c r="K176" s="90"/>
    </row>
    <row r="177" spans="7:11" x14ac:dyDescent="0.25">
      <c r="G177" s="90"/>
      <c r="H177" s="90"/>
      <c r="I177" s="90"/>
      <c r="J177" s="90"/>
      <c r="K177" s="90"/>
    </row>
    <row r="178" spans="7:11" x14ac:dyDescent="0.25">
      <c r="G178" s="90"/>
      <c r="H178" s="90"/>
      <c r="I178" s="90"/>
      <c r="J178" s="90"/>
      <c r="K178" s="90"/>
    </row>
    <row r="179" spans="7:11" x14ac:dyDescent="0.25">
      <c r="G179" s="90"/>
      <c r="H179" s="90"/>
      <c r="I179" s="90"/>
      <c r="J179" s="90"/>
      <c r="K179" s="90"/>
    </row>
    <row r="180" spans="7:11" x14ac:dyDescent="0.25">
      <c r="G180" s="90"/>
      <c r="H180" s="90"/>
      <c r="I180" s="90"/>
      <c r="J180" s="90"/>
      <c r="K180" s="90"/>
    </row>
    <row r="181" spans="7:11" x14ac:dyDescent="0.25">
      <c r="G181" s="90"/>
      <c r="H181" s="90"/>
      <c r="I181" s="90"/>
      <c r="J181" s="90"/>
      <c r="K181" s="90"/>
    </row>
    <row r="182" spans="7:11" x14ac:dyDescent="0.25">
      <c r="G182" s="90"/>
      <c r="H182" s="90"/>
      <c r="I182" s="90"/>
      <c r="J182" s="90"/>
      <c r="K182" s="90"/>
    </row>
    <row r="183" spans="7:11" x14ac:dyDescent="0.25">
      <c r="G183" s="90"/>
      <c r="H183" s="90"/>
      <c r="I183" s="90"/>
      <c r="J183" s="90"/>
      <c r="K183" s="90"/>
    </row>
    <row r="184" spans="7:11" x14ac:dyDescent="0.25">
      <c r="G184" s="90"/>
      <c r="H184" s="90"/>
      <c r="I184" s="90"/>
      <c r="J184" s="90"/>
      <c r="K184" s="90"/>
    </row>
    <row r="185" spans="7:11" x14ac:dyDescent="0.25">
      <c r="G185" s="90"/>
      <c r="H185" s="90"/>
      <c r="I185" s="90"/>
      <c r="J185" s="90"/>
      <c r="K185" s="90"/>
    </row>
    <row r="186" spans="7:11" x14ac:dyDescent="0.25">
      <c r="G186" s="90"/>
      <c r="H186" s="90"/>
      <c r="I186" s="90"/>
      <c r="J186" s="90"/>
      <c r="K186" s="90"/>
    </row>
    <row r="187" spans="7:11" x14ac:dyDescent="0.25">
      <c r="G187" s="90"/>
      <c r="H187" s="90"/>
      <c r="I187" s="90"/>
      <c r="J187" s="90"/>
      <c r="K187" s="90"/>
    </row>
    <row r="188" spans="7:11" x14ac:dyDescent="0.25">
      <c r="G188" s="90"/>
      <c r="H188" s="90"/>
      <c r="I188" s="90"/>
      <c r="J188" s="90"/>
      <c r="K188" s="90"/>
    </row>
    <row r="189" spans="7:11" x14ac:dyDescent="0.25">
      <c r="G189" s="90"/>
      <c r="H189" s="90"/>
      <c r="I189" s="90"/>
      <c r="J189" s="90"/>
      <c r="K189" s="90"/>
    </row>
    <row r="190" spans="7:11" x14ac:dyDescent="0.25">
      <c r="G190" s="90"/>
      <c r="H190" s="90"/>
      <c r="I190" s="90"/>
      <c r="J190" s="90"/>
      <c r="K190" s="90"/>
    </row>
    <row r="191" spans="7:11" x14ac:dyDescent="0.25">
      <c r="G191" s="90"/>
      <c r="H191" s="90"/>
      <c r="I191" s="90"/>
      <c r="J191" s="90"/>
      <c r="K191" s="90"/>
    </row>
    <row r="192" spans="7:11" x14ac:dyDescent="0.25">
      <c r="G192" s="90"/>
      <c r="H192" s="90"/>
      <c r="I192" s="90"/>
      <c r="J192" s="90"/>
      <c r="K192" s="90"/>
    </row>
    <row r="193" spans="7:11" x14ac:dyDescent="0.25">
      <c r="G193" s="90"/>
      <c r="H193" s="90"/>
      <c r="I193" s="90"/>
      <c r="J193" s="90"/>
      <c r="K193" s="90"/>
    </row>
    <row r="194" spans="7:11" x14ac:dyDescent="0.25">
      <c r="G194" s="90"/>
      <c r="H194" s="90"/>
      <c r="I194" s="90"/>
      <c r="J194" s="90"/>
      <c r="K194" s="90"/>
    </row>
    <row r="195" spans="7:11" x14ac:dyDescent="0.25">
      <c r="G195" s="90"/>
      <c r="H195" s="90"/>
      <c r="I195" s="90"/>
      <c r="J195" s="90"/>
      <c r="K195" s="90"/>
    </row>
    <row r="196" spans="7:11" x14ac:dyDescent="0.25">
      <c r="G196" s="90"/>
      <c r="H196" s="90"/>
      <c r="I196" s="90"/>
      <c r="J196" s="90"/>
      <c r="K196" s="90"/>
    </row>
    <row r="197" spans="7:11" x14ac:dyDescent="0.25">
      <c r="G197" s="90"/>
      <c r="H197" s="90"/>
      <c r="I197" s="90"/>
      <c r="J197" s="90"/>
      <c r="K197" s="90"/>
    </row>
    <row r="198" spans="7:11" x14ac:dyDescent="0.25">
      <c r="G198" s="90"/>
      <c r="H198" s="90"/>
      <c r="I198" s="90"/>
      <c r="J198" s="90"/>
      <c r="K198" s="90"/>
    </row>
    <row r="199" spans="7:11" x14ac:dyDescent="0.25">
      <c r="G199" s="90"/>
      <c r="H199" s="90"/>
      <c r="I199" s="90"/>
      <c r="J199" s="90"/>
      <c r="K199" s="90"/>
    </row>
    <row r="200" spans="7:11" x14ac:dyDescent="0.25">
      <c r="G200" s="90"/>
      <c r="H200" s="90"/>
      <c r="I200" s="90"/>
      <c r="J200" s="90"/>
      <c r="K200" s="90"/>
    </row>
    <row r="201" spans="7:11" x14ac:dyDescent="0.25">
      <c r="G201" s="90"/>
      <c r="H201" s="90"/>
      <c r="I201" s="90"/>
      <c r="J201" s="90"/>
      <c r="K201" s="90"/>
    </row>
    <row r="202" spans="7:11" x14ac:dyDescent="0.25">
      <c r="G202" s="90"/>
      <c r="H202" s="90"/>
      <c r="I202" s="90"/>
      <c r="J202" s="90"/>
      <c r="K202" s="90"/>
    </row>
    <row r="203" spans="7:11" x14ac:dyDescent="0.25">
      <c r="G203" s="90"/>
      <c r="H203" s="90"/>
      <c r="I203" s="90"/>
      <c r="J203" s="90"/>
      <c r="K203" s="90"/>
    </row>
    <row r="204" spans="7:11" x14ac:dyDescent="0.25">
      <c r="G204" s="90"/>
      <c r="H204" s="90"/>
      <c r="I204" s="90"/>
      <c r="J204" s="90"/>
      <c r="K204" s="90"/>
    </row>
    <row r="205" spans="7:11" x14ac:dyDescent="0.25">
      <c r="G205" s="90"/>
      <c r="H205" s="90"/>
      <c r="I205" s="90"/>
      <c r="J205" s="90"/>
      <c r="K205" s="90"/>
    </row>
    <row r="206" spans="7:11" x14ac:dyDescent="0.25">
      <c r="G206" s="90"/>
      <c r="H206" s="90"/>
      <c r="I206" s="90"/>
      <c r="J206" s="90"/>
      <c r="K206" s="90"/>
    </row>
    <row r="207" spans="7:11" x14ac:dyDescent="0.25">
      <c r="G207" s="90"/>
      <c r="H207" s="90"/>
      <c r="I207" s="90"/>
      <c r="J207" s="90"/>
      <c r="K207" s="90"/>
    </row>
    <row r="208" spans="7:11" x14ac:dyDescent="0.25">
      <c r="G208" s="90"/>
      <c r="H208" s="90"/>
      <c r="I208" s="90"/>
      <c r="J208" s="90"/>
      <c r="K208" s="90"/>
    </row>
    <row r="209" spans="7:11" x14ac:dyDescent="0.25">
      <c r="G209" s="90"/>
      <c r="H209" s="90"/>
      <c r="I209" s="90"/>
      <c r="J209" s="90"/>
      <c r="K209" s="90"/>
    </row>
    <row r="210" spans="7:11" x14ac:dyDescent="0.25">
      <c r="G210" s="90"/>
      <c r="H210" s="90"/>
      <c r="I210" s="90"/>
      <c r="J210" s="90"/>
      <c r="K210" s="90"/>
    </row>
    <row r="211" spans="7:11" x14ac:dyDescent="0.25">
      <c r="G211" s="90"/>
      <c r="H211" s="90"/>
      <c r="I211" s="90"/>
      <c r="J211" s="90"/>
      <c r="K211" s="90"/>
    </row>
    <row r="212" spans="7:11" x14ac:dyDescent="0.25">
      <c r="G212" s="90"/>
      <c r="H212" s="90"/>
      <c r="I212" s="90"/>
      <c r="J212" s="90"/>
      <c r="K212" s="90"/>
    </row>
    <row r="213" spans="7:11" x14ac:dyDescent="0.25">
      <c r="G213" s="90"/>
      <c r="H213" s="90"/>
      <c r="I213" s="90"/>
      <c r="J213" s="90"/>
      <c r="K213" s="90"/>
    </row>
    <row r="214" spans="7:11" x14ac:dyDescent="0.25">
      <c r="G214" s="90"/>
      <c r="H214" s="90"/>
      <c r="I214" s="90"/>
      <c r="J214" s="90"/>
      <c r="K214" s="90"/>
    </row>
    <row r="215" spans="7:11" x14ac:dyDescent="0.25">
      <c r="G215" s="90"/>
      <c r="H215" s="90"/>
      <c r="I215" s="90"/>
      <c r="J215" s="90"/>
      <c r="K215" s="90"/>
    </row>
    <row r="216" spans="7:11" x14ac:dyDescent="0.25">
      <c r="G216" s="90"/>
      <c r="H216" s="90"/>
      <c r="I216" s="90"/>
      <c r="J216" s="90"/>
      <c r="K216" s="90"/>
    </row>
    <row r="217" spans="7:11" x14ac:dyDescent="0.25">
      <c r="G217" s="90"/>
      <c r="H217" s="90"/>
      <c r="I217" s="90"/>
      <c r="J217" s="90"/>
      <c r="K217" s="90"/>
    </row>
    <row r="218" spans="7:11" x14ac:dyDescent="0.25">
      <c r="G218" s="90"/>
      <c r="H218" s="90"/>
      <c r="I218" s="90"/>
      <c r="J218" s="90"/>
      <c r="K218" s="90"/>
    </row>
    <row r="219" spans="7:11" x14ac:dyDescent="0.25">
      <c r="G219" s="90"/>
      <c r="H219" s="90"/>
      <c r="I219" s="90"/>
      <c r="J219" s="90"/>
      <c r="K219" s="90"/>
    </row>
    <row r="220" spans="7:11" x14ac:dyDescent="0.25">
      <c r="G220" s="90"/>
      <c r="H220" s="90"/>
      <c r="I220" s="90"/>
      <c r="J220" s="90"/>
      <c r="K220" s="90"/>
    </row>
    <row r="221" spans="7:11" x14ac:dyDescent="0.25">
      <c r="K221" s="90"/>
    </row>
    <row r="222" spans="7:11" x14ac:dyDescent="0.25">
      <c r="K222" s="90"/>
    </row>
    <row r="223" spans="7:11" x14ac:dyDescent="0.25">
      <c r="K223" s="90"/>
    </row>
    <row r="224" spans="7:11" x14ac:dyDescent="0.25">
      <c r="K224" s="90"/>
    </row>
    <row r="225" spans="11:11" x14ac:dyDescent="0.25">
      <c r="K225" s="90"/>
    </row>
    <row r="226" spans="11:11" x14ac:dyDescent="0.25">
      <c r="K226" s="90"/>
    </row>
    <row r="227" spans="11:11" x14ac:dyDescent="0.25">
      <c r="K227" s="90"/>
    </row>
    <row r="228" spans="11:11" x14ac:dyDescent="0.25">
      <c r="K228" s="90"/>
    </row>
    <row r="229" spans="11:11" x14ac:dyDescent="0.25">
      <c r="K229" s="90"/>
    </row>
    <row r="230" spans="11:11" x14ac:dyDescent="0.25">
      <c r="K230" s="90"/>
    </row>
    <row r="231" spans="11:11" x14ac:dyDescent="0.25">
      <c r="K231" s="90"/>
    </row>
    <row r="232" spans="11:11" x14ac:dyDescent="0.25">
      <c r="K232" s="90"/>
    </row>
    <row r="233" spans="11:11" x14ac:dyDescent="0.25">
      <c r="K233" s="90"/>
    </row>
    <row r="234" spans="11:11" x14ac:dyDescent="0.25">
      <c r="K234" s="90"/>
    </row>
    <row r="235" spans="11:11" x14ac:dyDescent="0.25">
      <c r="K235" s="90"/>
    </row>
    <row r="236" spans="11:11" x14ac:dyDescent="0.25">
      <c r="K236" s="90"/>
    </row>
    <row r="237" spans="11:11" x14ac:dyDescent="0.25">
      <c r="K237" s="90"/>
    </row>
    <row r="238" spans="11:11" x14ac:dyDescent="0.25">
      <c r="K238" s="90"/>
    </row>
    <row r="239" spans="11:11" x14ac:dyDescent="0.25">
      <c r="K239" s="90"/>
    </row>
    <row r="240" spans="11:11" x14ac:dyDescent="0.25">
      <c r="K240" s="90"/>
    </row>
    <row r="241" spans="11:11" x14ac:dyDescent="0.25">
      <c r="K241" s="90"/>
    </row>
    <row r="242" spans="11:11" x14ac:dyDescent="0.25">
      <c r="K242" s="90"/>
    </row>
    <row r="243" spans="11:11" x14ac:dyDescent="0.25">
      <c r="K243" s="90"/>
    </row>
    <row r="244" spans="11:11" x14ac:dyDescent="0.25">
      <c r="K244" s="90"/>
    </row>
    <row r="245" spans="11:11" x14ac:dyDescent="0.25">
      <c r="K245" s="90"/>
    </row>
    <row r="246" spans="11:11" x14ac:dyDescent="0.25">
      <c r="K246" s="90"/>
    </row>
    <row r="247" spans="11:11" x14ac:dyDescent="0.25">
      <c r="K247" s="90"/>
    </row>
    <row r="248" spans="11:11" x14ac:dyDescent="0.25">
      <c r="K248" s="90"/>
    </row>
    <row r="249" spans="11:11" x14ac:dyDescent="0.25">
      <c r="K249" s="90"/>
    </row>
    <row r="250" spans="11:11" x14ac:dyDescent="0.25">
      <c r="K250" s="90"/>
    </row>
    <row r="251" spans="11:11" x14ac:dyDescent="0.25">
      <c r="K251" s="90"/>
    </row>
    <row r="252" spans="11:11" x14ac:dyDescent="0.25">
      <c r="K252" s="90"/>
    </row>
    <row r="253" spans="11:11" x14ac:dyDescent="0.25">
      <c r="K253" s="90"/>
    </row>
    <row r="254" spans="11:11" x14ac:dyDescent="0.25">
      <c r="K254" s="90"/>
    </row>
    <row r="255" spans="11:11" x14ac:dyDescent="0.25">
      <c r="K255" s="90"/>
    </row>
    <row r="256" spans="11:11" x14ac:dyDescent="0.25">
      <c r="K256" s="90"/>
    </row>
    <row r="257" spans="11:11" x14ac:dyDescent="0.25">
      <c r="K257" s="90"/>
    </row>
    <row r="258" spans="11:11" x14ac:dyDescent="0.25">
      <c r="K258" s="90"/>
    </row>
    <row r="259" spans="11:11" x14ac:dyDescent="0.25">
      <c r="K259" s="90"/>
    </row>
    <row r="260" spans="11:11" x14ac:dyDescent="0.25">
      <c r="K260" s="90"/>
    </row>
    <row r="261" spans="11:11" x14ac:dyDescent="0.25">
      <c r="K261" s="90"/>
    </row>
    <row r="262" spans="11:11" x14ac:dyDescent="0.25">
      <c r="K262" s="90"/>
    </row>
    <row r="263" spans="11:11" x14ac:dyDescent="0.25">
      <c r="K263" s="90"/>
    </row>
    <row r="264" spans="11:11" x14ac:dyDescent="0.25">
      <c r="K264" s="90"/>
    </row>
    <row r="265" spans="11:11" x14ac:dyDescent="0.25">
      <c r="K265" s="90"/>
    </row>
    <row r="266" spans="11:11" x14ac:dyDescent="0.25">
      <c r="K266" s="90"/>
    </row>
    <row r="267" spans="11:11" x14ac:dyDescent="0.25">
      <c r="K267" s="90"/>
    </row>
    <row r="268" spans="11:11" x14ac:dyDescent="0.25">
      <c r="K268" s="90"/>
    </row>
    <row r="269" spans="11:11" x14ac:dyDescent="0.25">
      <c r="K269" s="90"/>
    </row>
    <row r="270" spans="11:11" x14ac:dyDescent="0.25">
      <c r="K270" s="90"/>
    </row>
    <row r="271" spans="11:11" x14ac:dyDescent="0.25">
      <c r="K271" s="90"/>
    </row>
    <row r="272" spans="11:11" x14ac:dyDescent="0.25">
      <c r="K272" s="90"/>
    </row>
    <row r="273" spans="11:11" x14ac:dyDescent="0.25">
      <c r="K273" s="90"/>
    </row>
    <row r="274" spans="11:11" x14ac:dyDescent="0.25">
      <c r="K274" s="90"/>
    </row>
    <row r="275" spans="11:11" x14ac:dyDescent="0.25">
      <c r="K275" s="90"/>
    </row>
    <row r="276" spans="11:11" x14ac:dyDescent="0.25">
      <c r="K276" s="90"/>
    </row>
    <row r="277" spans="11:11" x14ac:dyDescent="0.25">
      <c r="K277" s="90"/>
    </row>
    <row r="278" spans="11:11" x14ac:dyDescent="0.25">
      <c r="K278" s="90"/>
    </row>
    <row r="279" spans="11:11" x14ac:dyDescent="0.25">
      <c r="K279" s="90"/>
    </row>
    <row r="280" spans="11:11" x14ac:dyDescent="0.25">
      <c r="K280" s="90"/>
    </row>
    <row r="281" spans="11:11" x14ac:dyDescent="0.25">
      <c r="K281" s="90"/>
    </row>
    <row r="282" spans="11:11" x14ac:dyDescent="0.25">
      <c r="K282" s="90"/>
    </row>
    <row r="283" spans="11:11" x14ac:dyDescent="0.25">
      <c r="K283" s="90"/>
    </row>
    <row r="284" spans="11:11" x14ac:dyDescent="0.25">
      <c r="K284" s="90"/>
    </row>
    <row r="285" spans="11:11" x14ac:dyDescent="0.25">
      <c r="K285" s="90"/>
    </row>
    <row r="286" spans="11:11" x14ac:dyDescent="0.25">
      <c r="K286" s="90"/>
    </row>
    <row r="287" spans="11:11" x14ac:dyDescent="0.25">
      <c r="K287" s="90"/>
    </row>
    <row r="288" spans="11:11" x14ac:dyDescent="0.25">
      <c r="K288" s="90"/>
    </row>
    <row r="289" spans="11:11" x14ac:dyDescent="0.25">
      <c r="K289" s="90"/>
    </row>
    <row r="290" spans="11:11" x14ac:dyDescent="0.25">
      <c r="K290" s="90"/>
    </row>
    <row r="291" spans="11:11" x14ac:dyDescent="0.25">
      <c r="K291" s="90"/>
    </row>
    <row r="292" spans="11:11" x14ac:dyDescent="0.25">
      <c r="K292" s="90"/>
    </row>
    <row r="293" spans="11:11" x14ac:dyDescent="0.25">
      <c r="K293" s="90"/>
    </row>
    <row r="294" spans="11:11" x14ac:dyDescent="0.25">
      <c r="K294" s="90"/>
    </row>
    <row r="295" spans="11:11" x14ac:dyDescent="0.25">
      <c r="K295" s="90"/>
    </row>
    <row r="296" spans="11:11" x14ac:dyDescent="0.25">
      <c r="K296" s="90"/>
    </row>
    <row r="297" spans="11:11" x14ac:dyDescent="0.25">
      <c r="K297" s="90"/>
    </row>
    <row r="298" spans="11:11" x14ac:dyDescent="0.25">
      <c r="K298" s="90"/>
    </row>
    <row r="299" spans="11:11" x14ac:dyDescent="0.25">
      <c r="K299" s="90"/>
    </row>
    <row r="300" spans="11:11" x14ac:dyDescent="0.25">
      <c r="K300" s="90"/>
    </row>
    <row r="301" spans="11:11" x14ac:dyDescent="0.25">
      <c r="K301" s="90"/>
    </row>
    <row r="302" spans="11:11" x14ac:dyDescent="0.25">
      <c r="K302" s="90"/>
    </row>
    <row r="303" spans="11:11" x14ac:dyDescent="0.25">
      <c r="K303" s="90"/>
    </row>
    <row r="304" spans="11:11" x14ac:dyDescent="0.25">
      <c r="K304" s="90"/>
    </row>
    <row r="305" spans="11:11" x14ac:dyDescent="0.25">
      <c r="K305" s="90"/>
    </row>
    <row r="306" spans="11:11" x14ac:dyDescent="0.25">
      <c r="K306" s="90"/>
    </row>
    <row r="307" spans="11:11" x14ac:dyDescent="0.25">
      <c r="K307" s="90"/>
    </row>
    <row r="308" spans="11:11" x14ac:dyDescent="0.25">
      <c r="K308" s="90"/>
    </row>
    <row r="309" spans="11:11" x14ac:dyDescent="0.25">
      <c r="K309" s="90"/>
    </row>
    <row r="310" spans="11:11" x14ac:dyDescent="0.25">
      <c r="K310" s="90"/>
    </row>
    <row r="311" spans="11:11" x14ac:dyDescent="0.25">
      <c r="K311" s="90"/>
    </row>
    <row r="312" spans="11:11" x14ac:dyDescent="0.25">
      <c r="K312" s="90"/>
    </row>
    <row r="313" spans="11:11" x14ac:dyDescent="0.25">
      <c r="K313" s="90"/>
    </row>
    <row r="314" spans="11:11" x14ac:dyDescent="0.25">
      <c r="K314" s="90"/>
    </row>
    <row r="315" spans="11:11" x14ac:dyDescent="0.25">
      <c r="K315" s="90"/>
    </row>
    <row r="497" spans="1:1" x14ac:dyDescent="0.25">
      <c r="A497" s="87" t="s">
        <v>102</v>
      </c>
    </row>
    <row r="498" spans="1:1" x14ac:dyDescent="0.25">
      <c r="A498" s="87">
        <v>36678</v>
      </c>
    </row>
    <row r="499" spans="1:1" x14ac:dyDescent="0.25">
      <c r="A499" s="87" t="s">
        <v>102</v>
      </c>
    </row>
    <row r="500" spans="1:1" x14ac:dyDescent="0.25">
      <c r="A500" s="87">
        <v>36708</v>
      </c>
    </row>
    <row r="501" spans="1:1" x14ac:dyDescent="0.25">
      <c r="A501" s="87" t="s">
        <v>102</v>
      </c>
    </row>
    <row r="502" spans="1:1" x14ac:dyDescent="0.25">
      <c r="A502" s="87">
        <v>36800</v>
      </c>
    </row>
    <row r="503" spans="1:1" x14ac:dyDescent="0.25">
      <c r="A503" s="87" t="s">
        <v>102</v>
      </c>
    </row>
    <row r="504" spans="1:1" x14ac:dyDescent="0.25">
      <c r="A504" s="87">
        <v>36831</v>
      </c>
    </row>
    <row r="505" spans="1:1" x14ac:dyDescent="0.25">
      <c r="A505" s="87" t="s">
        <v>102</v>
      </c>
    </row>
    <row r="506" spans="1:1" x14ac:dyDescent="0.25">
      <c r="A506" s="87">
        <v>36861</v>
      </c>
    </row>
    <row r="507" spans="1:1" x14ac:dyDescent="0.25">
      <c r="A507" s="87" t="s">
        <v>102</v>
      </c>
    </row>
    <row r="508" spans="1:1" x14ac:dyDescent="0.25">
      <c r="A508" s="87">
        <v>36892</v>
      </c>
    </row>
    <row r="509" spans="1:1" x14ac:dyDescent="0.25">
      <c r="A509" s="87" t="s">
        <v>102</v>
      </c>
    </row>
    <row r="510" spans="1:1" x14ac:dyDescent="0.25">
      <c r="A510" s="87">
        <v>36923</v>
      </c>
    </row>
    <row r="511" spans="1:1" x14ac:dyDescent="0.25">
      <c r="A511" s="87" t="s">
        <v>102</v>
      </c>
    </row>
    <row r="512" spans="1:1" x14ac:dyDescent="0.25">
      <c r="A512" s="87">
        <v>36951</v>
      </c>
    </row>
    <row r="513" spans="1:1" x14ac:dyDescent="0.25">
      <c r="A513" s="87" t="s">
        <v>102</v>
      </c>
    </row>
    <row r="514" spans="1:1" x14ac:dyDescent="0.25">
      <c r="A514" s="87">
        <v>36982</v>
      </c>
    </row>
    <row r="515" spans="1:1" x14ac:dyDescent="0.25">
      <c r="A515" s="87" t="s">
        <v>102</v>
      </c>
    </row>
    <row r="516" spans="1:1" x14ac:dyDescent="0.25">
      <c r="A516" s="87">
        <v>37012</v>
      </c>
    </row>
    <row r="517" spans="1:1" x14ac:dyDescent="0.25">
      <c r="A517" s="87" t="s">
        <v>102</v>
      </c>
    </row>
    <row r="518" spans="1:1" x14ac:dyDescent="0.25">
      <c r="A518" s="87">
        <v>37043</v>
      </c>
    </row>
    <row r="519" spans="1:1" x14ac:dyDescent="0.25">
      <c r="A519" s="87" t="s">
        <v>102</v>
      </c>
    </row>
    <row r="520" spans="1:1" x14ac:dyDescent="0.25">
      <c r="A520" s="87">
        <v>37073</v>
      </c>
    </row>
    <row r="521" spans="1:1" x14ac:dyDescent="0.25">
      <c r="A521" s="87" t="s">
        <v>102</v>
      </c>
    </row>
    <row r="522" spans="1:1" x14ac:dyDescent="0.25">
      <c r="A522" s="87">
        <v>37104</v>
      </c>
    </row>
    <row r="523" spans="1:1" x14ac:dyDescent="0.25">
      <c r="A523" s="87" t="s">
        <v>102</v>
      </c>
    </row>
    <row r="524" spans="1:1" x14ac:dyDescent="0.25">
      <c r="A524" s="87">
        <v>37135</v>
      </c>
    </row>
    <row r="525" spans="1:1" x14ac:dyDescent="0.25">
      <c r="A525" s="87" t="s">
        <v>102</v>
      </c>
    </row>
    <row r="526" spans="1:1" x14ac:dyDescent="0.25">
      <c r="A526" s="87">
        <v>37165</v>
      </c>
    </row>
    <row r="527" spans="1:1" x14ac:dyDescent="0.25">
      <c r="A527" s="87" t="s">
        <v>102</v>
      </c>
    </row>
    <row r="528" spans="1:1" x14ac:dyDescent="0.25">
      <c r="A528" s="87">
        <v>37196</v>
      </c>
    </row>
    <row r="529" spans="1:1" x14ac:dyDescent="0.25">
      <c r="A529" s="87" t="s">
        <v>102</v>
      </c>
    </row>
    <row r="530" spans="1:1" x14ac:dyDescent="0.25">
      <c r="A530" s="87">
        <v>37226</v>
      </c>
    </row>
    <row r="531" spans="1:1" x14ac:dyDescent="0.25">
      <c r="A531" s="87" t="s">
        <v>102</v>
      </c>
    </row>
    <row r="532" spans="1:1" x14ac:dyDescent="0.25">
      <c r="A532" s="87">
        <v>37257</v>
      </c>
    </row>
    <row r="533" spans="1:1" x14ac:dyDescent="0.25">
      <c r="A533" s="87" t="s">
        <v>102</v>
      </c>
    </row>
    <row r="534" spans="1:1" x14ac:dyDescent="0.25">
      <c r="A534" s="87">
        <v>37288</v>
      </c>
    </row>
    <row r="535" spans="1:1" x14ac:dyDescent="0.25">
      <c r="A535" s="87" t="s">
        <v>102</v>
      </c>
    </row>
    <row r="536" spans="1:1" x14ac:dyDescent="0.25">
      <c r="A536" s="87">
        <v>37316</v>
      </c>
    </row>
    <row r="537" spans="1:1" x14ac:dyDescent="0.25">
      <c r="A537" s="87" t="s">
        <v>102</v>
      </c>
    </row>
    <row r="538" spans="1:1" x14ac:dyDescent="0.25">
      <c r="A538" s="87">
        <v>37347</v>
      </c>
    </row>
    <row r="539" spans="1:1" x14ac:dyDescent="0.25">
      <c r="A539" s="87" t="s">
        <v>102</v>
      </c>
    </row>
    <row r="540" spans="1:1" x14ac:dyDescent="0.25">
      <c r="A540" s="87">
        <v>37377</v>
      </c>
    </row>
    <row r="541" spans="1:1" x14ac:dyDescent="0.25">
      <c r="A541" s="87" t="s">
        <v>102</v>
      </c>
    </row>
    <row r="542" spans="1:1" x14ac:dyDescent="0.25">
      <c r="A542" s="87">
        <v>37408</v>
      </c>
    </row>
    <row r="543" spans="1:1" x14ac:dyDescent="0.25">
      <c r="A543" s="87" t="s">
        <v>102</v>
      </c>
    </row>
    <row r="544" spans="1:1" x14ac:dyDescent="0.25">
      <c r="A544" s="87">
        <v>37438</v>
      </c>
    </row>
    <row r="545" spans="1:1" x14ac:dyDescent="0.25">
      <c r="A545" s="87" t="s">
        <v>102</v>
      </c>
    </row>
    <row r="546" spans="1:1" x14ac:dyDescent="0.25">
      <c r="A546" s="87">
        <v>37469</v>
      </c>
    </row>
    <row r="547" spans="1:1" x14ac:dyDescent="0.25">
      <c r="A547" s="87" t="s">
        <v>102</v>
      </c>
    </row>
    <row r="548" spans="1:1" x14ac:dyDescent="0.25">
      <c r="A548" s="87">
        <v>37500</v>
      </c>
    </row>
    <row r="549" spans="1:1" x14ac:dyDescent="0.25">
      <c r="A549" s="87" t="s">
        <v>102</v>
      </c>
    </row>
    <row r="550" spans="1:1" x14ac:dyDescent="0.25">
      <c r="A550" s="87">
        <v>37530</v>
      </c>
    </row>
    <row r="551" spans="1:1" x14ac:dyDescent="0.25">
      <c r="A551" s="87" t="s">
        <v>102</v>
      </c>
    </row>
    <row r="552" spans="1:1" x14ac:dyDescent="0.25">
      <c r="A552" s="87">
        <v>37561</v>
      </c>
    </row>
    <row r="553" spans="1:1" x14ac:dyDescent="0.25">
      <c r="A553" s="87" t="s">
        <v>102</v>
      </c>
    </row>
    <row r="554" spans="1:1" x14ac:dyDescent="0.25">
      <c r="A554" s="87">
        <v>37591</v>
      </c>
    </row>
    <row r="555" spans="1:1" x14ac:dyDescent="0.25">
      <c r="A555" s="87" t="s">
        <v>102</v>
      </c>
    </row>
    <row r="556" spans="1:1" x14ac:dyDescent="0.25">
      <c r="A556" s="87">
        <v>37622</v>
      </c>
    </row>
    <row r="557" spans="1:1" x14ac:dyDescent="0.25">
      <c r="A557" s="87" t="s">
        <v>102</v>
      </c>
    </row>
    <row r="558" spans="1:1" x14ac:dyDescent="0.25">
      <c r="A558" s="87">
        <v>37653</v>
      </c>
    </row>
    <row r="559" spans="1:1" x14ac:dyDescent="0.25">
      <c r="A559" s="87" t="s">
        <v>102</v>
      </c>
    </row>
    <row r="560" spans="1:1" x14ac:dyDescent="0.25">
      <c r="A560" s="87">
        <v>37681</v>
      </c>
    </row>
    <row r="561" spans="1:1" x14ac:dyDescent="0.25">
      <c r="A561" s="87" t="s">
        <v>102</v>
      </c>
    </row>
    <row r="562" spans="1:1" x14ac:dyDescent="0.25">
      <c r="A562" s="87">
        <v>37712</v>
      </c>
    </row>
    <row r="563" spans="1:1" x14ac:dyDescent="0.25">
      <c r="A563" s="87" t="s">
        <v>102</v>
      </c>
    </row>
    <row r="564" spans="1:1" x14ac:dyDescent="0.25">
      <c r="A564" s="87">
        <v>37742</v>
      </c>
    </row>
    <row r="565" spans="1:1" x14ac:dyDescent="0.25">
      <c r="A565" s="87" t="s">
        <v>102</v>
      </c>
    </row>
    <row r="566" spans="1:1" x14ac:dyDescent="0.25">
      <c r="A566" s="87">
        <v>37773</v>
      </c>
    </row>
    <row r="567" spans="1:1" x14ac:dyDescent="0.25">
      <c r="A567" s="87" t="s">
        <v>102</v>
      </c>
    </row>
    <row r="568" spans="1:1" x14ac:dyDescent="0.25">
      <c r="A568" s="87">
        <v>37803</v>
      </c>
    </row>
    <row r="569" spans="1:1" x14ac:dyDescent="0.25">
      <c r="A569" s="87" t="s">
        <v>102</v>
      </c>
    </row>
    <row r="570" spans="1:1" x14ac:dyDescent="0.25">
      <c r="A570" s="87">
        <v>37834</v>
      </c>
    </row>
    <row r="571" spans="1:1" x14ac:dyDescent="0.25">
      <c r="A571" s="87" t="s">
        <v>102</v>
      </c>
    </row>
    <row r="572" spans="1:1" x14ac:dyDescent="0.25">
      <c r="A572" s="87">
        <v>37865</v>
      </c>
    </row>
    <row r="573" spans="1:1" x14ac:dyDescent="0.25">
      <c r="A573" s="87" t="s">
        <v>102</v>
      </c>
    </row>
    <row r="574" spans="1:1" x14ac:dyDescent="0.25">
      <c r="A574" s="87">
        <v>37895</v>
      </c>
    </row>
    <row r="575" spans="1:1" x14ac:dyDescent="0.25">
      <c r="A575" s="87" t="s">
        <v>102</v>
      </c>
    </row>
    <row r="576" spans="1:1" x14ac:dyDescent="0.25">
      <c r="A576" s="87">
        <v>37926</v>
      </c>
    </row>
    <row r="577" spans="1:1" x14ac:dyDescent="0.25">
      <c r="A577" s="87" t="s">
        <v>102</v>
      </c>
    </row>
    <row r="578" spans="1:1" x14ac:dyDescent="0.25">
      <c r="A578" s="87">
        <v>37956</v>
      </c>
    </row>
    <row r="579" spans="1:1" x14ac:dyDescent="0.25">
      <c r="A579" s="87" t="s">
        <v>102</v>
      </c>
    </row>
    <row r="580" spans="1:1" x14ac:dyDescent="0.25">
      <c r="A580" s="87">
        <v>37987</v>
      </c>
    </row>
    <row r="581" spans="1:1" x14ac:dyDescent="0.25">
      <c r="A581" s="87" t="s">
        <v>102</v>
      </c>
    </row>
    <row r="582" spans="1:1" x14ac:dyDescent="0.25">
      <c r="A582" s="87">
        <v>38018</v>
      </c>
    </row>
    <row r="583" spans="1:1" x14ac:dyDescent="0.25">
      <c r="A583" s="87" t="s">
        <v>102</v>
      </c>
    </row>
    <row r="584" spans="1:1" x14ac:dyDescent="0.25">
      <c r="A584" s="87">
        <v>38047</v>
      </c>
    </row>
    <row r="585" spans="1:1" x14ac:dyDescent="0.25">
      <c r="A585" s="87" t="s">
        <v>102</v>
      </c>
    </row>
    <row r="586" spans="1:1" x14ac:dyDescent="0.25">
      <c r="A586" s="87">
        <v>38078</v>
      </c>
    </row>
    <row r="587" spans="1:1" x14ac:dyDescent="0.25">
      <c r="A587" s="87" t="s">
        <v>102</v>
      </c>
    </row>
    <row r="588" spans="1:1" x14ac:dyDescent="0.25">
      <c r="A588" s="87">
        <v>38108</v>
      </c>
    </row>
    <row r="589" spans="1:1" x14ac:dyDescent="0.25">
      <c r="A589" s="87" t="s">
        <v>102</v>
      </c>
    </row>
    <row r="590" spans="1:1" x14ac:dyDescent="0.25">
      <c r="A590" s="87">
        <v>38139</v>
      </c>
    </row>
    <row r="591" spans="1:1" x14ac:dyDescent="0.25">
      <c r="A591" s="87" t="s">
        <v>102</v>
      </c>
    </row>
    <row r="592" spans="1:1" x14ac:dyDescent="0.25">
      <c r="A592" s="87">
        <v>38169</v>
      </c>
    </row>
    <row r="593" spans="1:1" x14ac:dyDescent="0.25">
      <c r="A593" s="87" t="s">
        <v>102</v>
      </c>
    </row>
    <row r="594" spans="1:1" x14ac:dyDescent="0.25">
      <c r="A594" s="87">
        <v>38200</v>
      </c>
    </row>
    <row r="595" spans="1:1" x14ac:dyDescent="0.25">
      <c r="A595" s="87" t="s">
        <v>102</v>
      </c>
    </row>
    <row r="596" spans="1:1" x14ac:dyDescent="0.25">
      <c r="A596" s="87">
        <v>38231</v>
      </c>
    </row>
    <row r="597" spans="1:1" x14ac:dyDescent="0.25">
      <c r="A597" s="87" t="s">
        <v>102</v>
      </c>
    </row>
    <row r="598" spans="1:1" x14ac:dyDescent="0.25">
      <c r="A598" s="87">
        <v>38261</v>
      </c>
    </row>
    <row r="599" spans="1:1" x14ac:dyDescent="0.25">
      <c r="A599" s="87" t="s">
        <v>102</v>
      </c>
    </row>
    <row r="600" spans="1:1" x14ac:dyDescent="0.25">
      <c r="A600" s="87">
        <v>38292</v>
      </c>
    </row>
    <row r="601" spans="1:1" x14ac:dyDescent="0.25">
      <c r="A601" s="87" t="s">
        <v>102</v>
      </c>
    </row>
    <row r="602" spans="1:1" x14ac:dyDescent="0.25">
      <c r="A602" s="87">
        <v>38322</v>
      </c>
    </row>
    <row r="603" spans="1:1" x14ac:dyDescent="0.25">
      <c r="A603" s="87" t="s">
        <v>102</v>
      </c>
    </row>
    <row r="604" spans="1:1" x14ac:dyDescent="0.25">
      <c r="A604" s="87">
        <v>38353</v>
      </c>
    </row>
    <row r="605" spans="1:1" x14ac:dyDescent="0.25">
      <c r="A605" s="87" t="s">
        <v>102</v>
      </c>
    </row>
    <row r="606" spans="1:1" x14ac:dyDescent="0.25">
      <c r="A606" s="87">
        <v>38384</v>
      </c>
    </row>
    <row r="607" spans="1:1" x14ac:dyDescent="0.25">
      <c r="A607" s="87" t="s">
        <v>102</v>
      </c>
    </row>
    <row r="608" spans="1:1" x14ac:dyDescent="0.25">
      <c r="A608" s="87">
        <v>38412</v>
      </c>
    </row>
    <row r="609" spans="1:1" x14ac:dyDescent="0.25">
      <c r="A609" s="87" t="s">
        <v>102</v>
      </c>
    </row>
    <row r="610" spans="1:1" x14ac:dyDescent="0.25">
      <c r="A610" s="87">
        <v>38443</v>
      </c>
    </row>
    <row r="611" spans="1:1" x14ac:dyDescent="0.25">
      <c r="A611" s="87" t="s">
        <v>102</v>
      </c>
    </row>
    <row r="612" spans="1:1" x14ac:dyDescent="0.25">
      <c r="A612" s="87">
        <v>38473</v>
      </c>
    </row>
    <row r="613" spans="1:1" x14ac:dyDescent="0.25">
      <c r="A613" s="87" t="s">
        <v>102</v>
      </c>
    </row>
    <row r="614" spans="1:1" x14ac:dyDescent="0.25">
      <c r="A614" s="87">
        <v>38504</v>
      </c>
    </row>
    <row r="615" spans="1:1" x14ac:dyDescent="0.25">
      <c r="A615" s="87" t="s">
        <v>102</v>
      </c>
    </row>
    <row r="616" spans="1:1" x14ac:dyDescent="0.25">
      <c r="A616" s="87">
        <v>38534</v>
      </c>
    </row>
    <row r="617" spans="1:1" x14ac:dyDescent="0.25">
      <c r="A617" s="87" t="s">
        <v>102</v>
      </c>
    </row>
    <row r="618" spans="1:1" x14ac:dyDescent="0.25">
      <c r="A618" s="87">
        <v>38565</v>
      </c>
    </row>
    <row r="619" spans="1:1" x14ac:dyDescent="0.25">
      <c r="A619" s="87" t="s">
        <v>102</v>
      </c>
    </row>
    <row r="620" spans="1:1" x14ac:dyDescent="0.25">
      <c r="A620" s="87">
        <v>38596</v>
      </c>
    </row>
    <row r="621" spans="1:1" x14ac:dyDescent="0.25">
      <c r="A621" s="87" t="s">
        <v>102</v>
      </c>
    </row>
    <row r="622" spans="1:1" x14ac:dyDescent="0.25">
      <c r="A622" s="87">
        <v>38626</v>
      </c>
    </row>
    <row r="623" spans="1:1" x14ac:dyDescent="0.25">
      <c r="A623" s="87" t="s">
        <v>102</v>
      </c>
    </row>
    <row r="624" spans="1:1" x14ac:dyDescent="0.25">
      <c r="A624" s="87">
        <v>38657</v>
      </c>
    </row>
    <row r="625" spans="1:1" x14ac:dyDescent="0.25">
      <c r="A625" s="87" t="s">
        <v>102</v>
      </c>
    </row>
    <row r="626" spans="1:1" x14ac:dyDescent="0.25">
      <c r="A626" s="87">
        <v>38687</v>
      </c>
    </row>
    <row r="627" spans="1:1" x14ac:dyDescent="0.25">
      <c r="A627" s="87" t="s">
        <v>102</v>
      </c>
    </row>
    <row r="628" spans="1:1" x14ac:dyDescent="0.25">
      <c r="A628" s="87">
        <v>38718</v>
      </c>
    </row>
    <row r="629" spans="1:1" x14ac:dyDescent="0.25">
      <c r="A629" s="87" t="s">
        <v>102</v>
      </c>
    </row>
    <row r="630" spans="1:1" x14ac:dyDescent="0.25">
      <c r="A630" s="87">
        <v>38749</v>
      </c>
    </row>
    <row r="631" spans="1:1" x14ac:dyDescent="0.25">
      <c r="A631" s="87" t="s">
        <v>102</v>
      </c>
    </row>
    <row r="632" spans="1:1" x14ac:dyDescent="0.25">
      <c r="A632" s="87">
        <v>38777</v>
      </c>
    </row>
    <row r="633" spans="1:1" x14ac:dyDescent="0.25">
      <c r="A633" s="87" t="s">
        <v>102</v>
      </c>
    </row>
    <row r="634" spans="1:1" x14ac:dyDescent="0.25">
      <c r="A634" s="87">
        <v>38808</v>
      </c>
    </row>
    <row r="635" spans="1:1" x14ac:dyDescent="0.25">
      <c r="A635" s="87" t="s">
        <v>102</v>
      </c>
    </row>
    <row r="636" spans="1:1" x14ac:dyDescent="0.25">
      <c r="A636" s="87">
        <v>38838</v>
      </c>
    </row>
    <row r="637" spans="1:1" x14ac:dyDescent="0.25">
      <c r="A637" s="87" t="s">
        <v>102</v>
      </c>
    </row>
    <row r="638" spans="1:1" x14ac:dyDescent="0.25">
      <c r="A638" s="87">
        <v>38869</v>
      </c>
    </row>
    <row r="639" spans="1:1" x14ac:dyDescent="0.25">
      <c r="A639" s="87" t="s">
        <v>102</v>
      </c>
    </row>
    <row r="640" spans="1:1" x14ac:dyDescent="0.25">
      <c r="A640" s="87">
        <v>38899</v>
      </c>
    </row>
    <row r="641" spans="1:1" x14ac:dyDescent="0.25">
      <c r="A641" s="87" t="s">
        <v>102</v>
      </c>
    </row>
    <row r="642" spans="1:1" x14ac:dyDescent="0.25">
      <c r="A642" s="87">
        <v>38930</v>
      </c>
    </row>
    <row r="643" spans="1:1" x14ac:dyDescent="0.25">
      <c r="A643" s="87" t="s">
        <v>102</v>
      </c>
    </row>
    <row r="644" spans="1:1" x14ac:dyDescent="0.25">
      <c r="A644" s="87">
        <v>38961</v>
      </c>
    </row>
    <row r="645" spans="1:1" x14ac:dyDescent="0.25">
      <c r="A645" s="87" t="s">
        <v>102</v>
      </c>
    </row>
    <row r="646" spans="1:1" x14ac:dyDescent="0.25">
      <c r="A646" s="87">
        <v>38991</v>
      </c>
    </row>
    <row r="647" spans="1:1" x14ac:dyDescent="0.25">
      <c r="A647" s="87" t="s">
        <v>102</v>
      </c>
    </row>
    <row r="648" spans="1:1" x14ac:dyDescent="0.25">
      <c r="A648" s="87">
        <v>39022</v>
      </c>
    </row>
    <row r="649" spans="1:1" x14ac:dyDescent="0.25">
      <c r="A649" s="87" t="s">
        <v>102</v>
      </c>
    </row>
    <row r="650" spans="1:1" x14ac:dyDescent="0.25">
      <c r="A650" s="87">
        <v>39052</v>
      </c>
    </row>
    <row r="651" spans="1:1" x14ac:dyDescent="0.25">
      <c r="A651" s="87" t="s">
        <v>102</v>
      </c>
    </row>
    <row r="652" spans="1:1" x14ac:dyDescent="0.25">
      <c r="A652" s="87">
        <v>39083</v>
      </c>
    </row>
    <row r="653" spans="1:1" x14ac:dyDescent="0.25">
      <c r="A653" s="87" t="s">
        <v>102</v>
      </c>
    </row>
    <row r="654" spans="1:1" x14ac:dyDescent="0.25">
      <c r="A654" s="87">
        <v>39114</v>
      </c>
    </row>
    <row r="655" spans="1:1" x14ac:dyDescent="0.25">
      <c r="A655" s="87" t="s">
        <v>102</v>
      </c>
    </row>
    <row r="656" spans="1:1" x14ac:dyDescent="0.25">
      <c r="A656" s="87">
        <v>39142</v>
      </c>
    </row>
    <row r="657" spans="1:1" x14ac:dyDescent="0.25">
      <c r="A657" s="87" t="s">
        <v>102</v>
      </c>
    </row>
    <row r="658" spans="1:1" x14ac:dyDescent="0.25">
      <c r="A658" s="87">
        <v>39173</v>
      </c>
    </row>
    <row r="659" spans="1:1" x14ac:dyDescent="0.25">
      <c r="A659" s="87" t="s">
        <v>102</v>
      </c>
    </row>
    <row r="660" spans="1:1" x14ac:dyDescent="0.25">
      <c r="A660" s="87">
        <v>39203</v>
      </c>
    </row>
    <row r="661" spans="1:1" x14ac:dyDescent="0.25">
      <c r="A661" s="87" t="s">
        <v>102</v>
      </c>
    </row>
    <row r="662" spans="1:1" x14ac:dyDescent="0.25">
      <c r="A662" s="87">
        <v>39234</v>
      </c>
    </row>
    <row r="663" spans="1:1" x14ac:dyDescent="0.25">
      <c r="A663" s="87" t="s">
        <v>102</v>
      </c>
    </row>
    <row r="664" spans="1:1" x14ac:dyDescent="0.25">
      <c r="A664" s="87">
        <v>39264</v>
      </c>
    </row>
    <row r="665" spans="1:1" x14ac:dyDescent="0.25">
      <c r="A665" s="87" t="s">
        <v>102</v>
      </c>
    </row>
    <row r="666" spans="1:1" x14ac:dyDescent="0.25">
      <c r="A666" s="87">
        <v>39295</v>
      </c>
    </row>
    <row r="667" spans="1:1" x14ac:dyDescent="0.25">
      <c r="A667" s="87" t="s">
        <v>102</v>
      </c>
    </row>
    <row r="668" spans="1:1" x14ac:dyDescent="0.25">
      <c r="A668" s="87">
        <v>39326</v>
      </c>
    </row>
    <row r="669" spans="1:1" x14ac:dyDescent="0.25">
      <c r="A669" s="87" t="s">
        <v>102</v>
      </c>
    </row>
    <row r="670" spans="1:1" x14ac:dyDescent="0.25">
      <c r="A670" s="87">
        <v>39356</v>
      </c>
    </row>
    <row r="671" spans="1:1" x14ac:dyDescent="0.25">
      <c r="A671" s="87" t="s">
        <v>102</v>
      </c>
    </row>
    <row r="672" spans="1:1" x14ac:dyDescent="0.25">
      <c r="A672" s="87">
        <v>39387</v>
      </c>
    </row>
    <row r="673" spans="1:1" x14ac:dyDescent="0.25">
      <c r="A673" s="87" t="s">
        <v>102</v>
      </c>
    </row>
    <row r="674" spans="1:1" x14ac:dyDescent="0.25">
      <c r="A674" s="87">
        <v>39417</v>
      </c>
    </row>
    <row r="675" spans="1:1" x14ac:dyDescent="0.25">
      <c r="A675" s="87" t="s">
        <v>102</v>
      </c>
    </row>
    <row r="676" spans="1:1" x14ac:dyDescent="0.25">
      <c r="A676" s="87">
        <v>39417</v>
      </c>
    </row>
    <row r="677" spans="1:1" x14ac:dyDescent="0.25">
      <c r="A677" s="87" t="s">
        <v>102</v>
      </c>
    </row>
    <row r="678" spans="1:1" x14ac:dyDescent="0.25">
      <c r="A678" s="87">
        <v>39417</v>
      </c>
    </row>
    <row r="679" spans="1:1" x14ac:dyDescent="0.25">
      <c r="A679" s="87" t="s">
        <v>102</v>
      </c>
    </row>
    <row r="680" spans="1:1" x14ac:dyDescent="0.25">
      <c r="A680" s="87">
        <v>39417</v>
      </c>
    </row>
    <row r="681" spans="1:1" x14ac:dyDescent="0.25">
      <c r="A681" s="87" t="s">
        <v>102</v>
      </c>
    </row>
    <row r="682" spans="1:1" x14ac:dyDescent="0.25">
      <c r="A682" s="87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5:G37"/>
  <sheetViews>
    <sheetView workbookViewId="0">
      <selection activeCell="D20" sqref="D20"/>
    </sheetView>
  </sheetViews>
  <sheetFormatPr defaultRowHeight="13.2" x14ac:dyDescent="0.25"/>
  <cols>
    <col min="2" max="6" width="15.6640625" customWidth="1"/>
  </cols>
  <sheetData>
    <row r="5" spans="1:7" x14ac:dyDescent="0.25">
      <c r="B5" s="88" t="s">
        <v>253</v>
      </c>
      <c r="C5" s="88" t="s">
        <v>254</v>
      </c>
      <c r="D5" s="88" t="s">
        <v>255</v>
      </c>
      <c r="E5" s="88" t="s">
        <v>100</v>
      </c>
      <c r="F5" s="88" t="s">
        <v>101</v>
      </c>
      <c r="G5" s="88" t="s">
        <v>259</v>
      </c>
    </row>
    <row r="6" spans="1:7" x14ac:dyDescent="0.25">
      <c r="A6" s="87">
        <v>36739</v>
      </c>
      <c r="B6" s="92">
        <f>'[5]BASIS GREEKS'!C4</f>
        <v>0</v>
      </c>
      <c r="C6" s="93">
        <f>'[5]BASIS GREEKS'!D4</f>
        <v>0</v>
      </c>
      <c r="D6" s="93">
        <f>'[5]BASIS GREEKS'!E4</f>
        <v>0</v>
      </c>
      <c r="E6" s="93">
        <f>'[5]BASIS GREEKS'!F4</f>
        <v>0</v>
      </c>
      <c r="F6" s="92">
        <f>'[5]BASIS GREEKS'!G4</f>
        <v>0</v>
      </c>
      <c r="G6" s="92">
        <f>'[5]Option Gamma'!$BX6</f>
        <v>0</v>
      </c>
    </row>
    <row r="7" spans="1:7" x14ac:dyDescent="0.25">
      <c r="A7" s="87">
        <v>36770</v>
      </c>
      <c r="B7" s="92">
        <f>'[5]BASIS GREEKS'!C5</f>
        <v>0</v>
      </c>
      <c r="C7" s="93">
        <f>'[5]BASIS GREEKS'!D5</f>
        <v>0</v>
      </c>
      <c r="D7" s="93">
        <f>'[5]BASIS GREEKS'!E5</f>
        <v>0</v>
      </c>
      <c r="E7" s="93">
        <f>'[5]BASIS GREEKS'!F5</f>
        <v>0</v>
      </c>
      <c r="F7" s="92">
        <f>'[5]BASIS GREEKS'!G5</f>
        <v>0</v>
      </c>
      <c r="G7" s="92">
        <f>'[5]Option Gamma'!$BX7</f>
        <v>0</v>
      </c>
    </row>
    <row r="8" spans="1:7" x14ac:dyDescent="0.25">
      <c r="A8" s="87">
        <v>36800</v>
      </c>
      <c r="B8" s="92">
        <f>'[5]BASIS GREEKS'!C6</f>
        <v>18.271005307013631</v>
      </c>
      <c r="C8" s="93">
        <f>'[5]BASIS GREEKS'!D6</f>
        <v>56741.676562993511</v>
      </c>
      <c r="D8" s="93">
        <f>'[5]BASIS GREEKS'!E6</f>
        <v>15459.948768397824</v>
      </c>
      <c r="E8" s="93">
        <f>'[5]BASIS GREEKS'!F6</f>
        <v>-14196.501107626178</v>
      </c>
      <c r="F8" s="92">
        <f>'[5]BASIS GREEKS'!G6</f>
        <v>-8.8402485754678679</v>
      </c>
      <c r="G8" s="92">
        <f>'[5]Option Gamma'!$BX8</f>
        <v>0</v>
      </c>
    </row>
    <row r="9" spans="1:7" x14ac:dyDescent="0.25">
      <c r="A9" s="87">
        <v>36831</v>
      </c>
      <c r="B9" s="92">
        <f>'[5]BASIS GREEKS'!C7</f>
        <v>85.197231149066511</v>
      </c>
      <c r="C9" s="93">
        <f>'[5]BASIS GREEKS'!D7</f>
        <v>189980.13338993059</v>
      </c>
      <c r="D9" s="93">
        <f>'[5]BASIS GREEKS'!E7</f>
        <v>78689.409606603251</v>
      </c>
      <c r="E9" s="93">
        <f>'[5]BASIS GREEKS'!F7</f>
        <v>-36271.118720348582</v>
      </c>
      <c r="F9" s="92">
        <f>'[5]BASIS GREEKS'!G7</f>
        <v>-16.122144182093898</v>
      </c>
      <c r="G9" s="92">
        <f>'[5]Option Gamma'!$BX9</f>
        <v>0</v>
      </c>
    </row>
    <row r="10" spans="1:7" x14ac:dyDescent="0.25">
      <c r="A10" s="87">
        <v>36861</v>
      </c>
      <c r="B10" s="92">
        <f>'[5]BASIS GREEKS'!C8</f>
        <v>36.701719242480173</v>
      </c>
      <c r="C10" s="93">
        <f>'[5]BASIS GREEKS'!D8</f>
        <v>410382.81165642047</v>
      </c>
      <c r="D10" s="93">
        <f>'[5]BASIS GREEKS'!E8</f>
        <v>23394.024325485836</v>
      </c>
      <c r="E10" s="93">
        <f>'[5]BASIS GREEKS'!F8</f>
        <v>-7668.78150502274</v>
      </c>
      <c r="F10" s="92">
        <f>'[5]BASIS GREEKS'!G8</f>
        <v>-19.772573938820322</v>
      </c>
      <c r="G10" s="92">
        <f>'[5]Option Gamma'!$BX10</f>
        <v>0</v>
      </c>
    </row>
    <row r="11" spans="1:7" x14ac:dyDescent="0.25">
      <c r="A11" s="87">
        <v>36892</v>
      </c>
      <c r="B11" s="92">
        <f>'[5]BASIS GREEKS'!C9</f>
        <v>29.872556109633496</v>
      </c>
      <c r="C11" s="93">
        <f>'[5]BASIS GREEKS'!D9</f>
        <v>662517.9528999686</v>
      </c>
      <c r="D11" s="93">
        <f>'[5]BASIS GREEKS'!E9</f>
        <v>8938.6159215875996</v>
      </c>
      <c r="E11" s="93">
        <f>'[5]BASIS GREEKS'!F9</f>
        <v>-2742.6391868689357</v>
      </c>
      <c r="F11" s="92">
        <f>'[5]BASIS GREEKS'!G9</f>
        <v>-23.705166008327868</v>
      </c>
      <c r="G11" s="92">
        <f>'[5]Option Gamma'!$BX11</f>
        <v>0</v>
      </c>
    </row>
    <row r="12" spans="1:7" x14ac:dyDescent="0.25">
      <c r="A12" s="87">
        <v>36923</v>
      </c>
      <c r="B12" s="92">
        <f>'[5]BASIS GREEKS'!C10</f>
        <v>35.403226811046395</v>
      </c>
      <c r="C12" s="93">
        <f>'[5]BASIS GREEKS'!D10</f>
        <v>762915.69947008381</v>
      </c>
      <c r="D12" s="93">
        <f>'[5]BASIS GREEKS'!E10</f>
        <v>9451.7727417995811</v>
      </c>
      <c r="E12" s="93">
        <f>'[5]BASIS GREEKS'!F10</f>
        <v>-2411.3188125475313</v>
      </c>
      <c r="F12" s="92">
        <f>'[5]BASIS GREEKS'!G10</f>
        <v>-24.404975762948755</v>
      </c>
      <c r="G12" s="92">
        <f>'[5]Option Gamma'!$BX12</f>
        <v>0</v>
      </c>
    </row>
    <row r="13" spans="1:7" x14ac:dyDescent="0.25">
      <c r="A13" s="87">
        <v>36951</v>
      </c>
      <c r="B13" s="92">
        <f>'[5]BASIS GREEKS'!C11</f>
        <v>106.57417977317215</v>
      </c>
      <c r="C13" s="93">
        <f>'[5]BASIS GREEKS'!D11</f>
        <v>589442.91014097712</v>
      </c>
      <c r="D13" s="93">
        <f>'[5]BASIS GREEKS'!E11</f>
        <v>95341.094655844616</v>
      </c>
      <c r="E13" s="93">
        <f>'[5]BASIS GREEKS'!F11</f>
        <v>-13445.064417219848</v>
      </c>
      <c r="F13" s="92">
        <f>'[5]BASIS GREEKS'!G11</f>
        <v>-23.142116971016129</v>
      </c>
      <c r="G13" s="92">
        <f>'[5]Option Gamma'!$BX13</f>
        <v>0</v>
      </c>
    </row>
    <row r="14" spans="1:7" x14ac:dyDescent="0.25">
      <c r="A14" s="87">
        <v>36982</v>
      </c>
      <c r="B14" s="92">
        <f>'[5]BASIS GREEKS'!C12</f>
        <v>-3.2063780911042725</v>
      </c>
      <c r="C14" s="93">
        <f>'[5]BASIS GREEKS'!D12</f>
        <v>7209.3365052864028</v>
      </c>
      <c r="D14" s="93">
        <f>'[5]BASIS GREEKS'!E12</f>
        <v>-6417.571718282099</v>
      </c>
      <c r="E14" s="93">
        <f>'[5]BASIS GREEKS'!F12</f>
        <v>668.27160798428952</v>
      </c>
      <c r="F14" s="92">
        <f>'[5]BASIS GREEKS'!G12</f>
        <v>-0.56803974912689315</v>
      </c>
      <c r="G14" s="92">
        <f>'[5]Option Gamma'!$BX14</f>
        <v>0</v>
      </c>
    </row>
    <row r="15" spans="1:7" x14ac:dyDescent="0.25">
      <c r="A15" s="87">
        <v>37012</v>
      </c>
      <c r="B15" s="92">
        <f>'[5]BASIS GREEKS'!C13</f>
        <v>10.263298212735254</v>
      </c>
      <c r="C15" s="93">
        <f>'[5]BASIS GREEKS'!D13</f>
        <v>-104750.50593758718</v>
      </c>
      <c r="D15" s="93">
        <f>'[5]BASIS GREEKS'!E13</f>
        <v>12140.70821945802</v>
      </c>
      <c r="E15" s="93">
        <f>'[5]BASIS GREEKS'!F13</f>
        <v>-916.89294806093653</v>
      </c>
      <c r="F15" s="92">
        <f>'[5]BASIS GREEKS'!G13</f>
        <v>6.0437793616456688</v>
      </c>
      <c r="G15" s="92">
        <f>'[5]Option Gamma'!$BX15</f>
        <v>0</v>
      </c>
    </row>
    <row r="16" spans="1:7" x14ac:dyDescent="0.25">
      <c r="A16" s="87">
        <v>37043</v>
      </c>
      <c r="B16" s="92">
        <f>'[5]BASIS GREEKS'!C14</f>
        <v>10.549884413899754</v>
      </c>
      <c r="C16" s="93">
        <f>'[5]BASIS GREEKS'!D14</f>
        <v>-108614.92174250656</v>
      </c>
      <c r="D16" s="93">
        <f>'[5]BASIS GREEKS'!E14</f>
        <v>12511.293844456206</v>
      </c>
      <c r="E16" s="93">
        <f>'[5]BASIS GREEKS'!F14</f>
        <v>-808.26592111857371</v>
      </c>
      <c r="F16" s="92">
        <f>'[5]BASIS GREEKS'!G14</f>
        <v>5.7259658027575515</v>
      </c>
      <c r="G16" s="92">
        <f>'[5]Option Gamma'!$BX16</f>
        <v>0</v>
      </c>
    </row>
    <row r="17" spans="1:7" x14ac:dyDescent="0.25">
      <c r="A17" s="87">
        <v>37073</v>
      </c>
      <c r="B17" s="92">
        <f>'[5]BASIS GREEKS'!C15</f>
        <v>8.0775711023887382</v>
      </c>
      <c r="C17" s="93">
        <f>'[5]BASIS GREEKS'!D15</f>
        <v>-106083.51471665088</v>
      </c>
      <c r="D17" s="93">
        <f>'[5]BASIS GREEKS'!E15</f>
        <v>8375.35081441896</v>
      </c>
      <c r="E17" s="93">
        <f>'[5]BASIS GREEKS'!F15</f>
        <v>-455.85278216877168</v>
      </c>
      <c r="F17" s="92">
        <f>'[5]BASIS GREEKS'!G15</f>
        <v>5.0053451106367604</v>
      </c>
      <c r="G17" s="92">
        <f>'[5]Option Gamma'!$BX17</f>
        <v>0</v>
      </c>
    </row>
    <row r="18" spans="1:7" x14ac:dyDescent="0.25">
      <c r="A18" s="87">
        <v>37104</v>
      </c>
      <c r="B18" s="92">
        <f>'[5]BASIS GREEKS'!C16</f>
        <v>8.0766675231035983</v>
      </c>
      <c r="C18" s="93">
        <f>'[5]BASIS GREEKS'!D16</f>
        <v>-110697.21416266709</v>
      </c>
      <c r="D18" s="93">
        <f>'[5]BASIS GREEKS'!E16</f>
        <v>8126.718955543347</v>
      </c>
      <c r="E18" s="93">
        <f>'[5]BASIS GREEKS'!F16</f>
        <v>-388.17705607666306</v>
      </c>
      <c r="F18" s="92">
        <f>'[5]BASIS GREEKS'!G16</f>
        <v>4.7153197437675702</v>
      </c>
      <c r="G18" s="92">
        <f>'[5]Option Gamma'!$BX18</f>
        <v>0</v>
      </c>
    </row>
    <row r="19" spans="1:7" x14ac:dyDescent="0.25">
      <c r="A19" s="87">
        <v>37135</v>
      </c>
      <c r="B19" s="92">
        <f>'[5]BASIS GREEKS'!C17</f>
        <v>8.6359242892505055</v>
      </c>
      <c r="C19" s="93">
        <f>'[5]BASIS GREEKS'!D17</f>
        <v>-116136.76179690089</v>
      </c>
      <c r="D19" s="93">
        <f>'[5]BASIS GREEKS'!E17</f>
        <v>8554.0587011816388</v>
      </c>
      <c r="E19" s="93">
        <f>'[5]BASIS GREEKS'!F17</f>
        <v>-370.67211590284592</v>
      </c>
      <c r="F19" s="92">
        <f>'[5]BASIS GREEKS'!G17</f>
        <v>4.6705491724168446</v>
      </c>
      <c r="G19" s="92">
        <f>'[5]Option Gamma'!$BX19</f>
        <v>0</v>
      </c>
    </row>
    <row r="20" spans="1:7" x14ac:dyDescent="0.25">
      <c r="A20" s="87">
        <v>37165</v>
      </c>
      <c r="B20" s="92">
        <f>'[5]BASIS GREEKS'!C18</f>
        <v>11.06343434764374</v>
      </c>
      <c r="C20" s="93">
        <f>'[5]BASIS GREEKS'!D18</f>
        <v>-123352.35639220677</v>
      </c>
      <c r="D20" s="93">
        <f>'[5]BASIS GREEKS'!E18</f>
        <v>12801.007403625816</v>
      </c>
      <c r="E20" s="93">
        <f>'[5]BASIS GREEKS'!F18</f>
        <v>-536.83167753541386</v>
      </c>
      <c r="F20" s="92">
        <f>'[5]BASIS GREEKS'!G18</f>
        <v>4.4475936345895954</v>
      </c>
      <c r="G20" s="92">
        <f>'[5]Option Gamma'!$BX20</f>
        <v>0</v>
      </c>
    </row>
    <row r="21" spans="1:7" x14ac:dyDescent="0.25">
      <c r="A21" s="87">
        <v>37196</v>
      </c>
      <c r="B21" s="92">
        <f>'[5]BASIS GREEKS'!C19</f>
        <v>-5.4945421531246454</v>
      </c>
      <c r="C21" s="93">
        <f>'[5]BASIS GREEKS'!D19</f>
        <v>19248.922188409575</v>
      </c>
      <c r="D21" s="93">
        <f>'[5]BASIS GREEKS'!E19</f>
        <v>-8038.330687745909</v>
      </c>
      <c r="E21" s="93">
        <f>'[5]BASIS GREEKS'!F19</f>
        <v>331.16937735017984</v>
      </c>
      <c r="F21" s="92">
        <f>'[5]BASIS GREEKS'!G19</f>
        <v>-0.46058314255954697</v>
      </c>
      <c r="G21" s="92">
        <f>'[5]Option Gamma'!$BX21</f>
        <v>0</v>
      </c>
    </row>
    <row r="22" spans="1:7" x14ac:dyDescent="0.25">
      <c r="A22" s="87">
        <v>37226</v>
      </c>
      <c r="B22" s="92">
        <f>'[5]BASIS GREEKS'!C20</f>
        <v>-4.4659796211241281</v>
      </c>
      <c r="C22" s="93">
        <f>'[5]BASIS GREEKS'!D20</f>
        <v>16663.661088959914</v>
      </c>
      <c r="D22" s="93">
        <f>'[5]BASIS GREEKS'!E20</f>
        <v>-6773.3636691721094</v>
      </c>
      <c r="E22" s="93">
        <f>'[5]BASIS GREEKS'!F20</f>
        <v>232.50620229359964</v>
      </c>
      <c r="F22" s="92">
        <f>'[5]BASIS GREEKS'!G20</f>
        <v>-0.29823800633236142</v>
      </c>
      <c r="G22" s="92">
        <f>'[5]Option Gamma'!$BX22</f>
        <v>0</v>
      </c>
    </row>
    <row r="23" spans="1:7" x14ac:dyDescent="0.25">
      <c r="A23" s="87">
        <v>37257</v>
      </c>
      <c r="B23" s="92">
        <f>'[5]BASIS GREEKS'!C21</f>
        <v>-3.7498294063854583</v>
      </c>
      <c r="C23" s="93">
        <f>'[5]BASIS GREEKS'!D21</f>
        <v>14155.215251394777</v>
      </c>
      <c r="D23" s="93">
        <f>'[5]BASIS GREEKS'!E21</f>
        <v>-5678.8934406107164</v>
      </c>
      <c r="E23" s="93">
        <f>'[5]BASIS GREEKS'!F21</f>
        <v>154.16785885328125</v>
      </c>
      <c r="F23" s="92">
        <f>'[5]BASIS GREEKS'!G21</f>
        <v>-0.21440769264404264</v>
      </c>
      <c r="G23" s="92">
        <f>'[5]Option Gamma'!$BX23</f>
        <v>0</v>
      </c>
    </row>
    <row r="24" spans="1:7" x14ac:dyDescent="0.25">
      <c r="A24" s="87">
        <v>37288</v>
      </c>
      <c r="B24" s="92">
        <f>'[5]BASIS GREEKS'!C22</f>
        <v>-3.5608664711645952</v>
      </c>
      <c r="C24" s="93">
        <f>'[5]BASIS GREEKS'!D22</f>
        <v>12851.141018693783</v>
      </c>
      <c r="D24" s="93">
        <f>'[5]BASIS GREEKS'!E22</f>
        <v>-5519.4720370706418</v>
      </c>
      <c r="E24" s="93">
        <f>'[5]BASIS GREEKS'!F22</f>
        <v>125.14043877766628</v>
      </c>
      <c r="F24" s="92">
        <f>'[5]BASIS GREEKS'!G22</f>
        <v>-0.21291330860870983</v>
      </c>
      <c r="G24" s="92">
        <f>'[5]Option Gamma'!$BX24</f>
        <v>0</v>
      </c>
    </row>
    <row r="25" spans="1:7" x14ac:dyDescent="0.25">
      <c r="A25" s="87">
        <v>37316</v>
      </c>
      <c r="B25" s="92">
        <f>'[5]BASIS GREEKS'!C23</f>
        <v>-5.2381488317346463</v>
      </c>
      <c r="C25" s="93">
        <f>'[5]BASIS GREEKS'!D23</f>
        <v>17139.364125704255</v>
      </c>
      <c r="D25" s="93">
        <f>'[5]BASIS GREEKS'!E23</f>
        <v>-8250.6010665092872</v>
      </c>
      <c r="E25" s="93">
        <f>'[5]BASIS GREEKS'!F23</f>
        <v>226.04655165479778</v>
      </c>
      <c r="F25" s="92">
        <f>'[5]BASIS GREEKS'!G23</f>
        <v>-0.42493527874570347</v>
      </c>
      <c r="G25" s="92">
        <f>'[5]Option Gamma'!$BX25</f>
        <v>0</v>
      </c>
    </row>
    <row r="26" spans="1:7" x14ac:dyDescent="0.25">
      <c r="A26" s="87">
        <v>37347</v>
      </c>
      <c r="B26" s="92">
        <f>'[5]BASIS GREEKS'!C24</f>
        <v>0</v>
      </c>
      <c r="C26" s="93">
        <f>'[5]BASIS GREEKS'!D24</f>
        <v>0</v>
      </c>
      <c r="D26" s="93">
        <f>'[5]BASIS GREEKS'!E24</f>
        <v>0</v>
      </c>
      <c r="E26" s="93">
        <f>'[5]BASIS GREEKS'!F24</f>
        <v>0</v>
      </c>
      <c r="F26" s="92">
        <f>'[5]BASIS GREEKS'!G24</f>
        <v>0</v>
      </c>
      <c r="G26" s="92">
        <f>'[5]Option Gamma'!$BX26</f>
        <v>0</v>
      </c>
    </row>
    <row r="27" spans="1:7" x14ac:dyDescent="0.25">
      <c r="A27" s="87">
        <v>37377</v>
      </c>
      <c r="B27" s="92">
        <f>'[5]BASIS GREEKS'!C25</f>
        <v>0</v>
      </c>
      <c r="C27" s="93">
        <f>'[5]BASIS GREEKS'!D25</f>
        <v>0</v>
      </c>
      <c r="D27" s="93">
        <f>'[5]BASIS GREEKS'!E25</f>
        <v>0</v>
      </c>
      <c r="E27" s="93">
        <f>'[5]BASIS GREEKS'!F25</f>
        <v>0</v>
      </c>
      <c r="F27" s="92">
        <f>'[5]BASIS GREEKS'!G25</f>
        <v>0</v>
      </c>
      <c r="G27" s="92">
        <f>'[5]Option Gamma'!$BX27</f>
        <v>0</v>
      </c>
    </row>
    <row r="28" spans="1:7" x14ac:dyDescent="0.25">
      <c r="A28" s="87">
        <v>37408</v>
      </c>
      <c r="B28" s="92">
        <f>'[5]BASIS GREEKS'!C26</f>
        <v>0</v>
      </c>
      <c r="C28" s="93">
        <f>'[5]BASIS GREEKS'!D26</f>
        <v>0</v>
      </c>
      <c r="D28" s="93">
        <f>'[5]BASIS GREEKS'!E26</f>
        <v>0</v>
      </c>
      <c r="E28" s="93">
        <f>'[5]BASIS GREEKS'!F26</f>
        <v>0</v>
      </c>
      <c r="F28" s="92">
        <f>'[5]BASIS GREEKS'!G26</f>
        <v>0</v>
      </c>
      <c r="G28" s="92">
        <f>'[5]Option Gamma'!$BX28</f>
        <v>0</v>
      </c>
    </row>
    <row r="29" spans="1:7" x14ac:dyDescent="0.25">
      <c r="A29" s="87">
        <v>37438</v>
      </c>
      <c r="B29" s="92">
        <f>'[5]BASIS GREEKS'!C27</f>
        <v>0</v>
      </c>
      <c r="C29" s="93">
        <f>'[5]BASIS GREEKS'!D27</f>
        <v>0</v>
      </c>
      <c r="D29" s="93">
        <f>'[5]BASIS GREEKS'!E27</f>
        <v>0</v>
      </c>
      <c r="E29" s="93">
        <f>'[5]BASIS GREEKS'!F27</f>
        <v>0</v>
      </c>
      <c r="F29" s="92">
        <f>'[5]BASIS GREEKS'!G27</f>
        <v>0</v>
      </c>
      <c r="G29" s="92">
        <f>'[5]Option Gamma'!$BX29</f>
        <v>0</v>
      </c>
    </row>
    <row r="30" spans="1:7" x14ac:dyDescent="0.25">
      <c r="A30" s="87">
        <v>37469</v>
      </c>
      <c r="B30" s="92">
        <f>'[5]BASIS GREEKS'!C28</f>
        <v>0</v>
      </c>
      <c r="C30" s="93">
        <f>'[5]BASIS GREEKS'!D28</f>
        <v>0</v>
      </c>
      <c r="D30" s="93">
        <f>'[5]BASIS GREEKS'!E28</f>
        <v>0</v>
      </c>
      <c r="E30" s="93">
        <f>'[5]BASIS GREEKS'!F28</f>
        <v>0</v>
      </c>
      <c r="F30" s="92">
        <f>'[5]BASIS GREEKS'!G28</f>
        <v>0</v>
      </c>
      <c r="G30" s="92">
        <f>'[5]Option Gamma'!$BX30</f>
        <v>0</v>
      </c>
    </row>
    <row r="31" spans="1:7" x14ac:dyDescent="0.25">
      <c r="A31" s="87">
        <v>37500</v>
      </c>
      <c r="B31" s="92">
        <f>'[5]BASIS GREEKS'!C29</f>
        <v>0</v>
      </c>
      <c r="C31" s="93">
        <f>'[5]BASIS GREEKS'!D29</f>
        <v>0</v>
      </c>
      <c r="D31" s="93">
        <f>'[5]BASIS GREEKS'!E29</f>
        <v>0</v>
      </c>
      <c r="E31" s="93">
        <f>'[5]BASIS GREEKS'!F29</f>
        <v>0</v>
      </c>
      <c r="F31" s="92">
        <f>'[5]BASIS GREEKS'!G29</f>
        <v>0</v>
      </c>
      <c r="G31" s="92">
        <f>'[5]Option Gamma'!$BX31</f>
        <v>0</v>
      </c>
    </row>
    <row r="32" spans="1:7" x14ac:dyDescent="0.25">
      <c r="A32" s="87">
        <v>37530</v>
      </c>
      <c r="B32" s="92">
        <f>'[5]BASIS GREEKS'!C30</f>
        <v>0</v>
      </c>
      <c r="C32" s="93">
        <f>'[5]BASIS GREEKS'!D30</f>
        <v>0</v>
      </c>
      <c r="D32" s="93">
        <f>'[5]BASIS GREEKS'!E30</f>
        <v>0</v>
      </c>
      <c r="E32" s="93">
        <f>'[5]BASIS GREEKS'!F30</f>
        <v>0</v>
      </c>
      <c r="F32" s="92">
        <f>'[5]BASIS GREEKS'!G30</f>
        <v>0</v>
      </c>
      <c r="G32" s="92">
        <f>'[5]Option Gamma'!$BX32</f>
        <v>0</v>
      </c>
    </row>
    <row r="33" spans="1:7" x14ac:dyDescent="0.25">
      <c r="A33" s="87">
        <v>37561</v>
      </c>
      <c r="B33" s="92">
        <f>'[5]BASIS GREEKS'!C31</f>
        <v>0.70698122390474161</v>
      </c>
      <c r="C33" s="93">
        <f>'[5]BASIS GREEKS'!D31</f>
        <v>-7883.5871099813294</v>
      </c>
      <c r="D33" s="93">
        <f>'[5]BASIS GREEKS'!E31</f>
        <v>947.49709704268457</v>
      </c>
      <c r="E33" s="93">
        <f>'[5]BASIS GREEKS'!F31</f>
        <v>-14.137116760547162</v>
      </c>
      <c r="F33" s="92">
        <f>'[5]BASIS GREEKS'!G31</f>
        <v>0.34456904071246314</v>
      </c>
      <c r="G33" s="92">
        <f>'[5]Option Gamma'!$BX33</f>
        <v>0</v>
      </c>
    </row>
    <row r="34" spans="1:7" x14ac:dyDescent="0.25">
      <c r="A34" s="87">
        <v>37591</v>
      </c>
      <c r="B34" s="92">
        <f>'[5]BASIS GREEKS'!C32</f>
        <v>0.77920448199168746</v>
      </c>
      <c r="C34" s="93">
        <f>'[5]BASIS GREEKS'!D32</f>
        <v>-8972.9738100792401</v>
      </c>
      <c r="D34" s="93">
        <f>'[5]BASIS GREEKS'!E32</f>
        <v>1062.9568930459632</v>
      </c>
      <c r="E34" s="93">
        <f>'[5]BASIS GREEKS'!F32</f>
        <v>-14.580179774690386</v>
      </c>
      <c r="F34" s="92">
        <f>'[5]BASIS GREEKS'!G32</f>
        <v>0.34765019632193878</v>
      </c>
      <c r="G34" s="92">
        <f>'[5]Option Gamma'!$BX34</f>
        <v>0</v>
      </c>
    </row>
    <row r="35" spans="1:7" x14ac:dyDescent="0.25">
      <c r="A35" s="87">
        <v>37622</v>
      </c>
      <c r="B35" s="92">
        <f>'[5]BASIS GREEKS'!C33</f>
        <v>-0.45763267220850828</v>
      </c>
      <c r="C35" s="93">
        <f>'[5]BASIS GREEKS'!D33</f>
        <v>2505.5454636507184</v>
      </c>
      <c r="D35" s="93">
        <f>'[5]BASIS GREEKS'!E33</f>
        <v>-930.59751538589262</v>
      </c>
      <c r="E35" s="93">
        <f>'[5]BASIS GREEKS'!F33</f>
        <v>13.424124467416146</v>
      </c>
      <c r="F35" s="92">
        <f>'[5]BASIS GREEKS'!G33</f>
        <v>-9.6063651652150972E-2</v>
      </c>
      <c r="G35" s="92">
        <f>'[5]Option Gamma'!$BX35</f>
        <v>0</v>
      </c>
    </row>
    <row r="36" spans="1:7" x14ac:dyDescent="0.25">
      <c r="A36" s="87">
        <v>37653</v>
      </c>
      <c r="B36" s="92">
        <f>'[5]BASIS GREEKS'!C34</f>
        <v>-0.54263607309076611</v>
      </c>
      <c r="C36" s="93">
        <f>'[5]BASIS GREEKS'!D34</f>
        <v>3362.2922510935368</v>
      </c>
      <c r="D36" s="93">
        <f>'[5]BASIS GREEKS'!E34</f>
        <v>-1037.8546162697533</v>
      </c>
      <c r="E36" s="93">
        <f>'[5]BASIS GREEKS'!F34</f>
        <v>13.77194077498241</v>
      </c>
      <c r="F36" s="92">
        <f>'[5]BASIS GREEKS'!G34</f>
        <v>-0.13243879025161753</v>
      </c>
      <c r="G36" s="92">
        <f>'[5]Option Gamma'!$BX36</f>
        <v>0</v>
      </c>
    </row>
    <row r="37" spans="1:7" x14ac:dyDescent="0.25">
      <c r="A37" s="87">
        <v>37681</v>
      </c>
      <c r="B37" s="92">
        <f>'[5]BASIS GREEKS'!C35</f>
        <v>-0.44418545801471482</v>
      </c>
      <c r="C37" s="93">
        <f>'[5]BASIS GREEKS'!D35</f>
        <v>2281.9445970577963</v>
      </c>
      <c r="D37" s="93">
        <f>'[5]BASIS GREEKS'!E35</f>
        <v>-903.7254319383685</v>
      </c>
      <c r="E37" s="93">
        <f>'[5]BASIS GREEKS'!F35</f>
        <v>11.289577929973433</v>
      </c>
      <c r="F37" s="92">
        <f>'[5]BASIS GREEKS'!G35</f>
        <v>-9.937834430848308E-2</v>
      </c>
      <c r="G37" s="92">
        <f>'[5]Option Gamma'!$BX37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8"/>
  <sheetViews>
    <sheetView workbookViewId="0">
      <selection activeCell="D4" sqref="D4"/>
    </sheetView>
  </sheetViews>
  <sheetFormatPr defaultRowHeight="13.2" x14ac:dyDescent="0.25"/>
  <cols>
    <col min="1" max="15" width="9.6640625" style="158" customWidth="1"/>
    <col min="16" max="26" width="10.6640625" style="158" customWidth="1"/>
    <col min="27" max="39" width="9.109375" style="158" customWidth="1"/>
  </cols>
  <sheetData>
    <row r="1" spans="1:53" x14ac:dyDescent="0.25">
      <c r="B1" s="83" t="s">
        <v>281</v>
      </c>
      <c r="C1" s="159">
        <f>C7</f>
        <v>-1.2050000000000001</v>
      </c>
      <c r="D1" s="159">
        <f t="shared" ref="D1:Z2" si="0">D7</f>
        <v>-1.2150000000000001</v>
      </c>
      <c r="E1" s="159">
        <f>E7</f>
        <v>-1.1599999999999999</v>
      </c>
      <c r="F1" s="159">
        <f t="shared" si="0"/>
        <v>2.605</v>
      </c>
      <c r="G1" s="159">
        <f t="shared" si="0"/>
        <v>-0.185</v>
      </c>
      <c r="H1" s="159">
        <f t="shared" si="0"/>
        <v>5.1999990000000003E-2</v>
      </c>
      <c r="I1" s="159">
        <f t="shared" si="0"/>
        <v>-7.4999999999999997E-2</v>
      </c>
      <c r="J1" s="159">
        <f t="shared" si="0"/>
        <v>0.18</v>
      </c>
      <c r="K1" s="159">
        <f t="shared" si="0"/>
        <v>0.32</v>
      </c>
      <c r="L1" s="159">
        <f t="shared" si="0"/>
        <v>1.335</v>
      </c>
      <c r="M1" s="159">
        <f t="shared" si="0"/>
        <v>-0.10800000000000001</v>
      </c>
      <c r="N1" s="159">
        <f t="shared" si="0"/>
        <v>1.2E-2</v>
      </c>
      <c r="O1" s="159">
        <f t="shared" si="0"/>
        <v>-0.13800000000000001</v>
      </c>
      <c r="P1" s="159">
        <f t="shared" si="0"/>
        <v>-1.2050000000000001</v>
      </c>
      <c r="Q1" s="159">
        <f t="shared" si="0"/>
        <v>0.11200000000000002</v>
      </c>
      <c r="R1" s="159">
        <f t="shared" si="0"/>
        <v>0.18</v>
      </c>
      <c r="S1" s="159">
        <f t="shared" si="0"/>
        <v>-0.16800000000000001</v>
      </c>
      <c r="T1" s="159">
        <f t="shared" si="0"/>
        <v>7.000000000000001E-3</v>
      </c>
      <c r="U1" s="159">
        <f t="shared" si="0"/>
        <v>0.11200000000000002</v>
      </c>
      <c r="V1" s="159">
        <f t="shared" si="0"/>
        <v>0.32</v>
      </c>
      <c r="W1" s="159">
        <f t="shared" si="0"/>
        <v>-8.8000000000000009E-2</v>
      </c>
      <c r="X1" s="159">
        <f t="shared" si="0"/>
        <v>-0.03</v>
      </c>
      <c r="Y1" s="159">
        <f t="shared" si="0"/>
        <v>-2.75E-2</v>
      </c>
      <c r="Z1" s="159">
        <f t="shared" si="0"/>
        <v>-0.185</v>
      </c>
    </row>
    <row r="2" spans="1:53" x14ac:dyDescent="0.25">
      <c r="B2" s="83" t="s">
        <v>282</v>
      </c>
      <c r="C2" s="159">
        <f>C8</f>
        <v>-0.91749999999999998</v>
      </c>
      <c r="D2" s="159">
        <f t="shared" si="0"/>
        <v>-0.94</v>
      </c>
      <c r="E2" s="159">
        <f>E8</f>
        <v>-0.52500000000000002</v>
      </c>
      <c r="F2" s="159">
        <f t="shared" si="0"/>
        <v>0.9</v>
      </c>
      <c r="G2" s="159">
        <f t="shared" si="0"/>
        <v>-0.18</v>
      </c>
      <c r="H2" s="159">
        <f t="shared" si="0"/>
        <v>5.7500000000000002E-2</v>
      </c>
      <c r="I2" s="159">
        <f t="shared" si="0"/>
        <v>-0.10249999999999999</v>
      </c>
      <c r="J2" s="159">
        <f t="shared" si="0"/>
        <v>0.1925</v>
      </c>
      <c r="K2" s="159">
        <f t="shared" si="0"/>
        <v>0.44</v>
      </c>
      <c r="L2" s="159">
        <f t="shared" si="0"/>
        <v>0.4</v>
      </c>
      <c r="M2" s="159">
        <f t="shared" si="0"/>
        <v>-0.09</v>
      </c>
      <c r="N2" s="159">
        <f t="shared" si="0"/>
        <v>-1.2500000000000001E-2</v>
      </c>
      <c r="O2" s="159">
        <f t="shared" si="0"/>
        <v>-0.14749999999999999</v>
      </c>
      <c r="P2" s="159">
        <f t="shared" si="0"/>
        <v>-0.91749999999999998</v>
      </c>
      <c r="Q2" s="159">
        <f t="shared" si="0"/>
        <v>0.13250000000000001</v>
      </c>
      <c r="R2" s="159">
        <f t="shared" si="0"/>
        <v>0.1925</v>
      </c>
      <c r="S2" s="159">
        <f t="shared" si="0"/>
        <v>-0.17749999999999999</v>
      </c>
      <c r="T2" s="159">
        <f t="shared" si="0"/>
        <v>0</v>
      </c>
      <c r="U2" s="159">
        <f t="shared" si="0"/>
        <v>0.13250000000000001</v>
      </c>
      <c r="V2" s="159">
        <f t="shared" si="0"/>
        <v>0.44</v>
      </c>
      <c r="W2" s="159">
        <f t="shared" si="0"/>
        <v>-0.08</v>
      </c>
      <c r="X2" s="159">
        <f t="shared" si="0"/>
        <v>-0.03</v>
      </c>
      <c r="Y2" s="159">
        <f t="shared" si="0"/>
        <v>-2.75E-2</v>
      </c>
      <c r="Z2" s="159">
        <f t="shared" si="0"/>
        <v>-0.18</v>
      </c>
    </row>
    <row r="3" spans="1:53" x14ac:dyDescent="0.25">
      <c r="A3" s="159"/>
      <c r="B3" s="83" t="s">
        <v>261</v>
      </c>
      <c r="C3" s="159">
        <f t="shared" ref="C3:Z3" si="1">AVERAGE(C9:C13)</f>
        <v>-0.437</v>
      </c>
      <c r="D3" s="159">
        <f t="shared" si="1"/>
        <v>-0.48049999999999998</v>
      </c>
      <c r="E3" s="159">
        <f>AVERAGE(E9:E13)</f>
        <v>0.2</v>
      </c>
      <c r="F3" s="159">
        <f t="shared" si="1"/>
        <v>0.4</v>
      </c>
      <c r="G3" s="159">
        <f t="shared" si="1"/>
        <v>-0.19650000000000004</v>
      </c>
      <c r="H3" s="159">
        <f t="shared" si="1"/>
        <v>0.11499999999999999</v>
      </c>
      <c r="I3" s="159">
        <f t="shared" si="1"/>
        <v>-0.1346</v>
      </c>
      <c r="J3" s="159">
        <f t="shared" si="1"/>
        <v>0.3</v>
      </c>
      <c r="K3" s="159">
        <f t="shared" si="1"/>
        <v>1.61</v>
      </c>
      <c r="L3" s="159">
        <f t="shared" si="1"/>
        <v>0.28949999999999998</v>
      </c>
      <c r="M3" s="159">
        <f t="shared" si="1"/>
        <v>0.02</v>
      </c>
      <c r="N3" s="159">
        <f t="shared" si="1"/>
        <v>-5.0500000000000003E-2</v>
      </c>
      <c r="O3" s="159">
        <f t="shared" si="1"/>
        <v>-0.15</v>
      </c>
      <c r="P3" s="159">
        <f t="shared" si="1"/>
        <v>-0.437</v>
      </c>
      <c r="Q3" s="159">
        <f t="shared" si="1"/>
        <v>0.21749999999999997</v>
      </c>
      <c r="R3" s="159">
        <f t="shared" si="1"/>
        <v>0.3</v>
      </c>
      <c r="S3" s="159">
        <f t="shared" si="1"/>
        <v>-0.16999999999999998</v>
      </c>
      <c r="T3" s="159">
        <f t="shared" si="1"/>
        <v>5.0000000000000001E-3</v>
      </c>
      <c r="U3" s="159">
        <f t="shared" si="1"/>
        <v>0.21749999999999997</v>
      </c>
      <c r="V3" s="159">
        <f t="shared" si="1"/>
        <v>1.61</v>
      </c>
      <c r="W3" s="159">
        <f t="shared" si="1"/>
        <v>-7.7499999999999999E-2</v>
      </c>
      <c r="X3" s="159">
        <f t="shared" si="1"/>
        <v>-0.04</v>
      </c>
      <c r="Y3" s="159">
        <f t="shared" si="1"/>
        <v>-4.2500000000000003E-2</v>
      </c>
      <c r="Z3" s="159">
        <f t="shared" si="1"/>
        <v>-0.19650000000000004</v>
      </c>
    </row>
    <row r="4" spans="1:53" x14ac:dyDescent="0.25">
      <c r="B4" s="83" t="s">
        <v>220</v>
      </c>
      <c r="C4" s="159">
        <f t="shared" ref="C4:Z4" si="2">AVERAGE(C14:C20)</f>
        <v>-0.48</v>
      </c>
      <c r="D4" s="159">
        <f t="shared" si="2"/>
        <v>-0.72</v>
      </c>
      <c r="E4" s="159">
        <f>AVERAGE(E14:E20)</f>
        <v>-0.38500000000000006</v>
      </c>
      <c r="F4" s="159">
        <f t="shared" si="2"/>
        <v>0.52071428571428569</v>
      </c>
      <c r="G4" s="159">
        <f t="shared" si="2"/>
        <v>-0.15</v>
      </c>
      <c r="H4" s="159">
        <f t="shared" si="2"/>
        <v>5.7500000000000002E-2</v>
      </c>
      <c r="I4" s="159">
        <f t="shared" si="2"/>
        <v>-8.4999999999999992E-2</v>
      </c>
      <c r="J4" s="159">
        <f t="shared" si="2"/>
        <v>0.1907142857142857</v>
      </c>
      <c r="K4" s="159">
        <f t="shared" si="2"/>
        <v>0.44228571428571428</v>
      </c>
      <c r="L4" s="159">
        <f t="shared" si="2"/>
        <v>0.19999999999999998</v>
      </c>
      <c r="M4" s="159">
        <f t="shared" si="2"/>
        <v>-0.105</v>
      </c>
      <c r="N4" s="159">
        <f t="shared" si="2"/>
        <v>1.2500000000000001E-2</v>
      </c>
      <c r="O4" s="159">
        <f t="shared" si="2"/>
        <v>-0.13999999999999999</v>
      </c>
      <c r="P4" s="159">
        <f t="shared" si="2"/>
        <v>-0.48</v>
      </c>
      <c r="Q4" s="159">
        <f t="shared" si="2"/>
        <v>0.12250000000000003</v>
      </c>
      <c r="R4" s="159">
        <f t="shared" si="2"/>
        <v>0.1907142857142857</v>
      </c>
      <c r="S4" s="159">
        <f t="shared" si="2"/>
        <v>-0.15</v>
      </c>
      <c r="T4" s="159">
        <f t="shared" si="2"/>
        <v>5.0000000000000001E-3</v>
      </c>
      <c r="U4" s="159">
        <f t="shared" si="2"/>
        <v>0.12250000000000003</v>
      </c>
      <c r="V4" s="159">
        <f t="shared" si="2"/>
        <v>0.44228571428571428</v>
      </c>
      <c r="W4" s="159">
        <f t="shared" si="2"/>
        <v>-0.06</v>
      </c>
      <c r="X4" s="159">
        <f t="shared" si="2"/>
        <v>-2.2714285714285711E-2</v>
      </c>
      <c r="Y4" s="159">
        <f t="shared" si="2"/>
        <v>-3.2714285714285717E-2</v>
      </c>
      <c r="Z4" s="159">
        <f t="shared" si="2"/>
        <v>-0.15</v>
      </c>
      <c r="AA4" s="253" t="e">
        <f>IF(#REF!=3,#REF!,3)</f>
        <v>#REF!</v>
      </c>
      <c r="AB4" s="253" t="e">
        <f>IF(#REF!=3,#REF!,3)</f>
        <v>#REF!</v>
      </c>
      <c r="AD4" s="254"/>
      <c r="AE4" s="255" t="e">
        <f>SUM(AE7:AE26)</f>
        <v>#REF!</v>
      </c>
      <c r="AL4"/>
      <c r="AM4"/>
      <c r="AP4" s="158"/>
      <c r="AQ4" s="158"/>
      <c r="AR4" s="158"/>
      <c r="AV4" s="256"/>
      <c r="AW4" s="256"/>
      <c r="AX4" s="256"/>
      <c r="AY4" s="256"/>
      <c r="AZ4" s="256"/>
      <c r="BA4" s="256"/>
    </row>
    <row r="5" spans="1:53" ht="13.8" thickBot="1" x14ac:dyDescent="0.3">
      <c r="B5" s="160"/>
      <c r="C5" s="161" t="s">
        <v>26</v>
      </c>
      <c r="D5" s="161" t="s">
        <v>28</v>
      </c>
      <c r="E5" s="161" t="s">
        <v>27</v>
      </c>
      <c r="F5" s="161" t="s">
        <v>29</v>
      </c>
      <c r="G5" s="161" t="s">
        <v>25</v>
      </c>
      <c r="H5" s="161" t="s">
        <v>12</v>
      </c>
      <c r="I5" s="161" t="s">
        <v>283</v>
      </c>
      <c r="J5" s="161" t="s">
        <v>13</v>
      </c>
      <c r="K5" s="161" t="s">
        <v>22</v>
      </c>
      <c r="L5" s="161" t="s">
        <v>233</v>
      </c>
      <c r="M5" s="161" t="s">
        <v>6</v>
      </c>
      <c r="N5" s="161" t="s">
        <v>23</v>
      </c>
      <c r="O5" s="161" t="s">
        <v>8</v>
      </c>
      <c r="P5" s="161" t="s">
        <v>26</v>
      </c>
      <c r="Q5" s="161" t="s">
        <v>11</v>
      </c>
      <c r="R5" s="161" t="s">
        <v>13</v>
      </c>
      <c r="S5" s="161" t="s">
        <v>36</v>
      </c>
      <c r="T5" s="161" t="s">
        <v>284</v>
      </c>
      <c r="U5" s="161" t="s">
        <v>53</v>
      </c>
      <c r="V5" s="161" t="s">
        <v>22</v>
      </c>
      <c r="W5" s="161" t="s">
        <v>38</v>
      </c>
      <c r="X5" s="161" t="s">
        <v>17</v>
      </c>
      <c r="Y5" s="161" t="s">
        <v>15</v>
      </c>
      <c r="Z5" s="161" t="s">
        <v>25</v>
      </c>
      <c r="AA5" s="158">
        <v>4</v>
      </c>
      <c r="AB5" s="158">
        <v>4</v>
      </c>
      <c r="AI5" s="257" t="s">
        <v>285</v>
      </c>
      <c r="AJ5" s="256" t="s">
        <v>286</v>
      </c>
      <c r="AK5" s="256" t="s">
        <v>85</v>
      </c>
      <c r="AL5" s="256" t="s">
        <v>101</v>
      </c>
      <c r="AM5" s="256" t="s">
        <v>99</v>
      </c>
      <c r="AN5" s="256" t="s">
        <v>100</v>
      </c>
      <c r="AP5" s="257"/>
      <c r="AQ5" s="256" t="s">
        <v>286</v>
      </c>
      <c r="AR5" s="256" t="s">
        <v>85</v>
      </c>
      <c r="AS5" s="256" t="s">
        <v>101</v>
      </c>
      <c r="AT5" s="256" t="s">
        <v>99</v>
      </c>
      <c r="AU5" s="256" t="s">
        <v>100</v>
      </c>
      <c r="AV5" s="253"/>
      <c r="AW5" s="253"/>
      <c r="AX5" s="254"/>
      <c r="AY5" s="158"/>
      <c r="AZ5" s="158"/>
      <c r="BA5" s="158"/>
    </row>
    <row r="6" spans="1:53" ht="14.4" thickTop="1" thickBot="1" x14ac:dyDescent="0.3">
      <c r="A6" s="162" t="s">
        <v>102</v>
      </c>
      <c r="B6" s="162" t="s">
        <v>105</v>
      </c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253"/>
      <c r="AB6" s="253"/>
      <c r="AE6" s="158" t="s">
        <v>119</v>
      </c>
      <c r="AF6" s="158" t="s">
        <v>287</v>
      </c>
      <c r="AI6" s="254"/>
      <c r="AL6"/>
      <c r="AM6"/>
      <c r="AP6" s="254"/>
      <c r="AQ6" s="158"/>
      <c r="AR6" s="158"/>
      <c r="AV6" s="253"/>
      <c r="AW6" s="253"/>
      <c r="AX6" s="254"/>
      <c r="AY6" s="253"/>
      <c r="AZ6" s="158"/>
      <c r="BA6" s="254"/>
    </row>
    <row r="7" spans="1:53" ht="13.8" thickTop="1" x14ac:dyDescent="0.25">
      <c r="A7" s="163">
        <v>36770</v>
      </c>
      <c r="B7" s="164">
        <f t="shared" ref="B7:B26" si="3">VLOOKUP(A7,STRADDLE,5,FALSE)</f>
        <v>2.97</v>
      </c>
      <c r="C7" s="164">
        <f t="shared" ref="C7:M19" si="4">VLOOKUP($A7,curvesettle,HLOOKUP(C$5,curvesettle,2,FALSE),FALSE)</f>
        <v>-1.2050000000000001</v>
      </c>
      <c r="D7" s="164">
        <f t="shared" si="4"/>
        <v>-1.2150000000000001</v>
      </c>
      <c r="E7" s="164">
        <f t="shared" si="4"/>
        <v>-1.1599999999999999</v>
      </c>
      <c r="F7" s="164">
        <f t="shared" si="4"/>
        <v>2.605</v>
      </c>
      <c r="G7" s="164">
        <f t="shared" si="4"/>
        <v>-0.185</v>
      </c>
      <c r="H7" s="164">
        <f t="shared" si="4"/>
        <v>5.1999990000000003E-2</v>
      </c>
      <c r="I7" s="164">
        <f t="shared" si="4"/>
        <v>-7.4999999999999997E-2</v>
      </c>
      <c r="J7" s="164">
        <f t="shared" si="4"/>
        <v>0.18</v>
      </c>
      <c r="K7" s="164">
        <f t="shared" si="4"/>
        <v>0.32</v>
      </c>
      <c r="L7" s="164">
        <f t="shared" si="4"/>
        <v>1.335</v>
      </c>
      <c r="M7" s="164">
        <f t="shared" si="4"/>
        <v>-0.10800000000000001</v>
      </c>
      <c r="N7" s="164">
        <f t="shared" ref="N7:Z19" si="5">VLOOKUP($A7,curvesettle,HLOOKUP(N$5,curvesettle,2,FALSE),FALSE)</f>
        <v>1.2E-2</v>
      </c>
      <c r="O7" s="164">
        <f t="shared" si="5"/>
        <v>-0.13800000000000001</v>
      </c>
      <c r="P7" s="164">
        <f t="shared" si="5"/>
        <v>-1.2050000000000001</v>
      </c>
      <c r="Q7" s="164">
        <f t="shared" si="5"/>
        <v>0.11200000000000002</v>
      </c>
      <c r="R7" s="164">
        <f t="shared" si="5"/>
        <v>0.18</v>
      </c>
      <c r="S7" s="164">
        <f t="shared" si="5"/>
        <v>-0.16800000000000001</v>
      </c>
      <c r="T7" s="164">
        <f t="shared" si="5"/>
        <v>7.000000000000001E-3</v>
      </c>
      <c r="U7" s="164">
        <f t="shared" si="5"/>
        <v>0.11200000000000002</v>
      </c>
      <c r="V7" s="164">
        <f t="shared" si="5"/>
        <v>0.32</v>
      </c>
      <c r="W7" s="164">
        <f t="shared" si="5"/>
        <v>-8.8000000000000009E-2</v>
      </c>
      <c r="X7" s="164">
        <f t="shared" si="5"/>
        <v>-0.03</v>
      </c>
      <c r="Y7" s="164">
        <f t="shared" si="5"/>
        <v>-2.75E-2</v>
      </c>
      <c r="Z7" s="164">
        <f t="shared" si="5"/>
        <v>-0.185</v>
      </c>
      <c r="AA7" s="258" t="e">
        <f t="shared" ref="AA7:AA26" si="6">IF($AE7=0,0,bsd(AA$5,AA$4,$F7,$G7,$P7,$L7,$Q7,0.1))</f>
        <v>#REF!</v>
      </c>
      <c r="AB7" s="258" t="e">
        <f t="shared" ref="AB7:AB26" si="7">IF($AE7=0,0,bsd(AB$5,AB$4,$F7,$H7,$P7,$M7,$Q7,0.1))</f>
        <v>#REF!</v>
      </c>
      <c r="AD7" s="259"/>
      <c r="AE7" s="259" t="e">
        <f>IF(#REF!=1,N7,IF(AF7&gt;0,A8-A7,0))</f>
        <v>#REF!</v>
      </c>
      <c r="AF7" s="163" t="e">
        <f>IF(A7&lt;=#REF!,A7,0)</f>
        <v>#REF!</v>
      </c>
      <c r="AH7" s="158" t="e">
        <f t="shared" ref="AH7:AH26" si="8">AE7*B7</f>
        <v>#REF!</v>
      </c>
      <c r="AI7" s="260" t="e">
        <f t="shared" ref="AI7:AI26" si="9">AE7*F7</f>
        <v>#REF!</v>
      </c>
      <c r="AJ7" s="261" t="e">
        <f t="shared" ref="AJ7:AJ26" si="10">$AE7*S7</f>
        <v>#REF!</v>
      </c>
      <c r="AK7" s="261" t="e">
        <f t="shared" ref="AK7:AK26" si="11">$AE7*U7</f>
        <v>#REF!</v>
      </c>
      <c r="AL7" s="261" t="e">
        <f t="shared" ref="AL7:AL26" si="12">$AE7*W7</f>
        <v>#REF!</v>
      </c>
      <c r="AM7" s="261" t="e">
        <f t="shared" ref="AM7:AM26" si="13">$AE7*Y7</f>
        <v>#REF!</v>
      </c>
      <c r="AN7" s="261" t="e">
        <f t="shared" ref="AN7:AN26" si="14">$AE7*AA7</f>
        <v>#REF!</v>
      </c>
      <c r="AP7" s="260"/>
      <c r="AQ7" s="261" t="e">
        <f t="shared" ref="AQ7:AQ26" si="15">$AE7*T7</f>
        <v>#REF!</v>
      </c>
      <c r="AR7" s="261" t="e">
        <f t="shared" ref="AR7:AR26" si="16">$AE7*V7</f>
        <v>#REF!</v>
      </c>
      <c r="AS7" s="261" t="e">
        <f t="shared" ref="AS7:AS26" si="17">$AE7*X7</f>
        <v>#REF!</v>
      </c>
      <c r="AT7" s="261" t="e">
        <f t="shared" ref="AT7:AT26" si="18">$AE7*Z7</f>
        <v>#REF!</v>
      </c>
      <c r="AU7" s="261" t="e">
        <f t="shared" ref="AU7:AU26" si="19">$AE7*AB7</f>
        <v>#REF!</v>
      </c>
      <c r="AV7" s="262"/>
      <c r="AW7" s="261"/>
      <c r="AX7" s="262"/>
      <c r="AY7" s="263"/>
      <c r="AZ7" s="263"/>
      <c r="BA7" s="263"/>
    </row>
    <row r="8" spans="1:53" x14ac:dyDescent="0.25">
      <c r="A8" s="163">
        <f t="shared" ref="A8:A27" si="20">DATE(YEAR(A7),MONTH(A7)+1,1)</f>
        <v>36800</v>
      </c>
      <c r="B8" s="164">
        <f t="shared" si="3"/>
        <v>2.9849999999999999</v>
      </c>
      <c r="C8" s="164">
        <f t="shared" si="4"/>
        <v>-0.91749999999999998</v>
      </c>
      <c r="D8" s="164">
        <f t="shared" si="4"/>
        <v>-0.94</v>
      </c>
      <c r="E8" s="164">
        <f t="shared" si="4"/>
        <v>-0.52500000000000002</v>
      </c>
      <c r="F8" s="164">
        <f t="shared" si="4"/>
        <v>0.9</v>
      </c>
      <c r="G8" s="164">
        <f t="shared" si="4"/>
        <v>-0.18</v>
      </c>
      <c r="H8" s="164">
        <f t="shared" si="4"/>
        <v>5.7500000000000002E-2</v>
      </c>
      <c r="I8" s="164">
        <f t="shared" si="4"/>
        <v>-0.10249999999999999</v>
      </c>
      <c r="J8" s="164">
        <f t="shared" si="4"/>
        <v>0.1925</v>
      </c>
      <c r="K8" s="164">
        <f t="shared" si="4"/>
        <v>0.44</v>
      </c>
      <c r="L8" s="164">
        <f t="shared" si="4"/>
        <v>0.4</v>
      </c>
      <c r="M8" s="164">
        <f t="shared" si="4"/>
        <v>-0.09</v>
      </c>
      <c r="N8" s="164">
        <f t="shared" si="5"/>
        <v>-1.2500000000000001E-2</v>
      </c>
      <c r="O8" s="164">
        <f t="shared" si="5"/>
        <v>-0.14749999999999999</v>
      </c>
      <c r="P8" s="164">
        <f t="shared" si="5"/>
        <v>-0.91749999999999998</v>
      </c>
      <c r="Q8" s="164">
        <f t="shared" si="5"/>
        <v>0.13250000000000001</v>
      </c>
      <c r="R8" s="164">
        <f t="shared" si="5"/>
        <v>0.1925</v>
      </c>
      <c r="S8" s="164">
        <f t="shared" si="5"/>
        <v>-0.17749999999999999</v>
      </c>
      <c r="T8" s="164">
        <f t="shared" si="5"/>
        <v>0</v>
      </c>
      <c r="U8" s="164">
        <f t="shared" si="5"/>
        <v>0.13250000000000001</v>
      </c>
      <c r="V8" s="164">
        <f t="shared" si="5"/>
        <v>0.44</v>
      </c>
      <c r="W8" s="164">
        <f t="shared" si="5"/>
        <v>-0.08</v>
      </c>
      <c r="X8" s="164">
        <f t="shared" si="5"/>
        <v>-0.03</v>
      </c>
      <c r="Y8" s="164">
        <f t="shared" si="5"/>
        <v>-2.75E-2</v>
      </c>
      <c r="Z8" s="164">
        <f t="shared" si="5"/>
        <v>-0.18</v>
      </c>
      <c r="AA8" s="258" t="e">
        <f t="shared" si="6"/>
        <v>#REF!</v>
      </c>
      <c r="AB8" s="258" t="e">
        <f t="shared" si="7"/>
        <v>#REF!</v>
      </c>
      <c r="AD8" s="259"/>
      <c r="AE8" s="259" t="e">
        <f>IF(#REF!=1,N8,IF(AF8&gt;0,A9-A8,0))</f>
        <v>#REF!</v>
      </c>
      <c r="AF8" s="163" t="e">
        <f>IF(A8&lt;=#REF!,A8,0)</f>
        <v>#REF!</v>
      </c>
      <c r="AH8" s="158" t="e">
        <f t="shared" si="8"/>
        <v>#REF!</v>
      </c>
      <c r="AI8" s="260" t="e">
        <f t="shared" si="9"/>
        <v>#REF!</v>
      </c>
      <c r="AJ8" s="261" t="e">
        <f t="shared" si="10"/>
        <v>#REF!</v>
      </c>
      <c r="AK8" s="261" t="e">
        <f t="shared" si="11"/>
        <v>#REF!</v>
      </c>
      <c r="AL8" s="261" t="e">
        <f t="shared" si="12"/>
        <v>#REF!</v>
      </c>
      <c r="AM8" s="261" t="e">
        <f t="shared" si="13"/>
        <v>#REF!</v>
      </c>
      <c r="AN8" s="261" t="e">
        <f t="shared" si="14"/>
        <v>#REF!</v>
      </c>
      <c r="AP8" s="260"/>
      <c r="AQ8" s="261" t="e">
        <f t="shared" si="15"/>
        <v>#REF!</v>
      </c>
      <c r="AR8" s="261" t="e">
        <f t="shared" si="16"/>
        <v>#REF!</v>
      </c>
      <c r="AS8" s="261" t="e">
        <f t="shared" si="17"/>
        <v>#REF!</v>
      </c>
      <c r="AT8" s="261" t="e">
        <f t="shared" si="18"/>
        <v>#REF!</v>
      </c>
      <c r="AU8" s="261" t="e">
        <f t="shared" si="19"/>
        <v>#REF!</v>
      </c>
      <c r="AV8" s="262"/>
      <c r="AW8" s="261"/>
      <c r="AX8" s="262"/>
      <c r="AY8" s="263"/>
      <c r="AZ8" s="263"/>
      <c r="BA8" s="263"/>
    </row>
    <row r="9" spans="1:53" x14ac:dyDescent="0.25">
      <c r="A9" s="163">
        <f t="shared" si="20"/>
        <v>36831</v>
      </c>
      <c r="B9" s="164">
        <f t="shared" si="3"/>
        <v>3.085</v>
      </c>
      <c r="C9" s="164">
        <f t="shared" si="4"/>
        <v>-0.46750000000000003</v>
      </c>
      <c r="D9" s="164">
        <f t="shared" si="4"/>
        <v>-0.55249999999999999</v>
      </c>
      <c r="E9" s="164">
        <f t="shared" si="4"/>
        <v>-0.22</v>
      </c>
      <c r="F9" s="164">
        <f t="shared" si="4"/>
        <v>0.60250000000000004</v>
      </c>
      <c r="G9" s="164">
        <f t="shared" si="4"/>
        <v>-0.2</v>
      </c>
      <c r="H9" s="164">
        <f t="shared" si="4"/>
        <v>8.5000000000000006E-2</v>
      </c>
      <c r="I9" s="164">
        <f t="shared" si="4"/>
        <v>-0.14249999999999999</v>
      </c>
      <c r="J9" s="164">
        <f t="shared" si="4"/>
        <v>0.27500000000000002</v>
      </c>
      <c r="K9" s="164">
        <f t="shared" si="4"/>
        <v>0.78500000000000003</v>
      </c>
      <c r="L9" s="164">
        <f t="shared" si="4"/>
        <v>0.3</v>
      </c>
      <c r="M9" s="164">
        <f t="shared" si="4"/>
        <v>-5.0000000000000001E-3</v>
      </c>
      <c r="N9" s="164">
        <f t="shared" si="5"/>
        <v>-0.03</v>
      </c>
      <c r="O9" s="164">
        <f t="shared" si="5"/>
        <v>-0.14499999999999999</v>
      </c>
      <c r="P9" s="164">
        <f t="shared" si="5"/>
        <v>-0.46750000000000003</v>
      </c>
      <c r="Q9" s="164">
        <f t="shared" si="5"/>
        <v>0.17499999999999999</v>
      </c>
      <c r="R9" s="164">
        <f t="shared" si="5"/>
        <v>0.27500000000000002</v>
      </c>
      <c r="S9" s="164">
        <f t="shared" si="5"/>
        <v>-0.16500000000000001</v>
      </c>
      <c r="T9" s="164">
        <f t="shared" si="5"/>
        <v>5.0000000000000001E-3</v>
      </c>
      <c r="U9" s="164">
        <f t="shared" si="5"/>
        <v>0.17499999999999999</v>
      </c>
      <c r="V9" s="164">
        <f t="shared" si="5"/>
        <v>0.78500000000000003</v>
      </c>
      <c r="W9" s="164">
        <f t="shared" si="5"/>
        <v>-7.7499999999999999E-2</v>
      </c>
      <c r="X9" s="164">
        <f t="shared" si="5"/>
        <v>-0.04</v>
      </c>
      <c r="Y9" s="164">
        <f t="shared" si="5"/>
        <v>-4.2500000000000003E-2</v>
      </c>
      <c r="Z9" s="164">
        <f t="shared" si="5"/>
        <v>-0.2</v>
      </c>
      <c r="AA9" s="258" t="e">
        <f t="shared" si="6"/>
        <v>#REF!</v>
      </c>
      <c r="AB9" s="258" t="e">
        <f t="shared" si="7"/>
        <v>#REF!</v>
      </c>
      <c r="AD9" s="259"/>
      <c r="AE9" s="259" t="e">
        <f>IF(#REF!=1,N9,IF(AF9&gt;0,A10-A9,0))</f>
        <v>#REF!</v>
      </c>
      <c r="AF9" s="163" t="e">
        <f>IF(A9&lt;=#REF!,A9,0)</f>
        <v>#REF!</v>
      </c>
      <c r="AH9" s="158" t="e">
        <f t="shared" si="8"/>
        <v>#REF!</v>
      </c>
      <c r="AI9" s="260" t="e">
        <f t="shared" si="9"/>
        <v>#REF!</v>
      </c>
      <c r="AJ9" s="261" t="e">
        <f t="shared" si="10"/>
        <v>#REF!</v>
      </c>
      <c r="AK9" s="261" t="e">
        <f t="shared" si="11"/>
        <v>#REF!</v>
      </c>
      <c r="AL9" s="261" t="e">
        <f t="shared" si="12"/>
        <v>#REF!</v>
      </c>
      <c r="AM9" s="261" t="e">
        <f t="shared" si="13"/>
        <v>#REF!</v>
      </c>
      <c r="AN9" s="261" t="e">
        <f t="shared" si="14"/>
        <v>#REF!</v>
      </c>
      <c r="AP9" s="260"/>
      <c r="AQ9" s="261" t="e">
        <f t="shared" si="15"/>
        <v>#REF!</v>
      </c>
      <c r="AR9" s="261" t="e">
        <f t="shared" si="16"/>
        <v>#REF!</v>
      </c>
      <c r="AS9" s="261" t="e">
        <f t="shared" si="17"/>
        <v>#REF!</v>
      </c>
      <c r="AT9" s="261" t="e">
        <f t="shared" si="18"/>
        <v>#REF!</v>
      </c>
      <c r="AU9" s="261" t="e">
        <f t="shared" si="19"/>
        <v>#REF!</v>
      </c>
      <c r="AV9" s="262"/>
      <c r="AW9" s="261"/>
      <c r="AX9" s="262"/>
      <c r="AY9" s="263"/>
      <c r="AZ9" s="263"/>
      <c r="BA9" s="263"/>
    </row>
    <row r="10" spans="1:53" x14ac:dyDescent="0.25">
      <c r="A10" s="163">
        <f t="shared" si="20"/>
        <v>36861</v>
      </c>
      <c r="B10" s="164">
        <f t="shared" si="3"/>
        <v>3.18</v>
      </c>
      <c r="C10" s="164">
        <f t="shared" si="4"/>
        <v>-0.42</v>
      </c>
      <c r="D10" s="164">
        <f t="shared" si="4"/>
        <v>-0.4425</v>
      </c>
      <c r="E10" s="164">
        <f t="shared" si="4"/>
        <v>0.49</v>
      </c>
      <c r="F10" s="164">
        <f t="shared" si="4"/>
        <v>0.4425</v>
      </c>
      <c r="G10" s="164">
        <f t="shared" si="4"/>
        <v>-0.19500000000000001</v>
      </c>
      <c r="H10" s="164">
        <f t="shared" si="4"/>
        <v>0.10249999999999999</v>
      </c>
      <c r="I10" s="164">
        <f t="shared" si="4"/>
        <v>-0.1295</v>
      </c>
      <c r="J10" s="164">
        <f t="shared" si="4"/>
        <v>0.30499999999999999</v>
      </c>
      <c r="K10" s="164">
        <f t="shared" si="4"/>
        <v>1.71</v>
      </c>
      <c r="L10" s="164">
        <f t="shared" si="4"/>
        <v>0.27750000000000002</v>
      </c>
      <c r="M10" s="164">
        <f t="shared" si="4"/>
        <v>1.4999999999999999E-2</v>
      </c>
      <c r="N10" s="164">
        <f t="shared" si="5"/>
        <v>-6.5000000000000002E-2</v>
      </c>
      <c r="O10" s="164">
        <f t="shared" si="5"/>
        <v>-0.155</v>
      </c>
      <c r="P10" s="164">
        <f t="shared" si="5"/>
        <v>-0.42</v>
      </c>
      <c r="Q10" s="164">
        <f t="shared" si="5"/>
        <v>0.20250000000000001</v>
      </c>
      <c r="R10" s="164">
        <f t="shared" si="5"/>
        <v>0.30499999999999999</v>
      </c>
      <c r="S10" s="164">
        <f t="shared" si="5"/>
        <v>-0.17499999999999999</v>
      </c>
      <c r="T10" s="164">
        <f t="shared" si="5"/>
        <v>5.0000000000000001E-3</v>
      </c>
      <c r="U10" s="164">
        <f t="shared" si="5"/>
        <v>0.20250000000000001</v>
      </c>
      <c r="V10" s="164">
        <f t="shared" si="5"/>
        <v>1.71</v>
      </c>
      <c r="W10" s="164">
        <f t="shared" si="5"/>
        <v>-7.7499999999999999E-2</v>
      </c>
      <c r="X10" s="164">
        <f t="shared" si="5"/>
        <v>-0.04</v>
      </c>
      <c r="Y10" s="164">
        <f t="shared" si="5"/>
        <v>-4.2500000000000003E-2</v>
      </c>
      <c r="Z10" s="164">
        <f t="shared" si="5"/>
        <v>-0.19500000000000001</v>
      </c>
      <c r="AA10" s="258" t="e">
        <f t="shared" si="6"/>
        <v>#REF!</v>
      </c>
      <c r="AB10" s="258" t="e">
        <f t="shared" si="7"/>
        <v>#REF!</v>
      </c>
      <c r="AD10" s="259"/>
      <c r="AE10" s="259" t="e">
        <f>IF(#REF!=1,N10,IF(AF10&gt;0,A11-A10,0))</f>
        <v>#REF!</v>
      </c>
      <c r="AF10" s="163" t="e">
        <f>IF(A10&lt;=#REF!,A10,0)</f>
        <v>#REF!</v>
      </c>
      <c r="AH10" s="158" t="e">
        <f t="shared" si="8"/>
        <v>#REF!</v>
      </c>
      <c r="AI10" s="260" t="e">
        <f t="shared" si="9"/>
        <v>#REF!</v>
      </c>
      <c r="AJ10" s="261" t="e">
        <f t="shared" si="10"/>
        <v>#REF!</v>
      </c>
      <c r="AK10" s="261" t="e">
        <f t="shared" si="11"/>
        <v>#REF!</v>
      </c>
      <c r="AL10" s="261" t="e">
        <f t="shared" si="12"/>
        <v>#REF!</v>
      </c>
      <c r="AM10" s="261" t="e">
        <f t="shared" si="13"/>
        <v>#REF!</v>
      </c>
      <c r="AN10" s="261" t="e">
        <f t="shared" si="14"/>
        <v>#REF!</v>
      </c>
      <c r="AP10" s="260"/>
      <c r="AQ10" s="261" t="e">
        <f t="shared" si="15"/>
        <v>#REF!</v>
      </c>
      <c r="AR10" s="261" t="e">
        <f t="shared" si="16"/>
        <v>#REF!</v>
      </c>
      <c r="AS10" s="261" t="e">
        <f t="shared" si="17"/>
        <v>#REF!</v>
      </c>
      <c r="AT10" s="261" t="e">
        <f t="shared" si="18"/>
        <v>#REF!</v>
      </c>
      <c r="AU10" s="261" t="e">
        <f t="shared" si="19"/>
        <v>#REF!</v>
      </c>
      <c r="AV10" s="262"/>
      <c r="AW10" s="261"/>
      <c r="AX10" s="262"/>
      <c r="AY10" s="263"/>
      <c r="AZ10" s="263"/>
      <c r="BA10" s="263"/>
    </row>
    <row r="11" spans="1:53" x14ac:dyDescent="0.25">
      <c r="A11" s="163">
        <f t="shared" si="20"/>
        <v>36892</v>
      </c>
      <c r="B11" s="164">
        <f t="shared" si="3"/>
        <v>3.19</v>
      </c>
      <c r="C11" s="164">
        <f t="shared" si="4"/>
        <v>-0.40500000000000003</v>
      </c>
      <c r="D11" s="164">
        <f t="shared" si="4"/>
        <v>-0.45250000000000001</v>
      </c>
      <c r="E11" s="164">
        <f t="shared" si="4"/>
        <v>0.49</v>
      </c>
      <c r="F11" s="164">
        <f t="shared" si="4"/>
        <v>0.42499999999999999</v>
      </c>
      <c r="G11" s="164">
        <f t="shared" si="4"/>
        <v>-0.19500000000000001</v>
      </c>
      <c r="H11" s="164">
        <f t="shared" si="4"/>
        <v>0.1275</v>
      </c>
      <c r="I11" s="164">
        <f t="shared" si="4"/>
        <v>-0.1295</v>
      </c>
      <c r="J11" s="164">
        <f t="shared" si="4"/>
        <v>0.31</v>
      </c>
      <c r="K11" s="164">
        <f t="shared" si="4"/>
        <v>2.2450000000000001</v>
      </c>
      <c r="L11" s="164">
        <f t="shared" si="4"/>
        <v>0.27</v>
      </c>
      <c r="M11" s="164">
        <f t="shared" si="4"/>
        <v>2.75E-2</v>
      </c>
      <c r="N11" s="164">
        <f t="shared" si="5"/>
        <v>-7.0000000000000007E-2</v>
      </c>
      <c r="O11" s="164">
        <f t="shared" si="5"/>
        <v>-0.16250000000000001</v>
      </c>
      <c r="P11" s="164">
        <f t="shared" si="5"/>
        <v>-0.40500000000000003</v>
      </c>
      <c r="Q11" s="164">
        <f t="shared" si="5"/>
        <v>0.22750000000000001</v>
      </c>
      <c r="R11" s="164">
        <f t="shared" si="5"/>
        <v>0.31</v>
      </c>
      <c r="S11" s="164">
        <f t="shared" si="5"/>
        <v>-0.1825</v>
      </c>
      <c r="T11" s="164">
        <f t="shared" si="5"/>
        <v>5.0000000000000001E-3</v>
      </c>
      <c r="U11" s="164">
        <f t="shared" si="5"/>
        <v>0.22750000000000001</v>
      </c>
      <c r="V11" s="164">
        <f t="shared" si="5"/>
        <v>2.2450000000000001</v>
      </c>
      <c r="W11" s="164">
        <f t="shared" si="5"/>
        <v>-7.7499999999999999E-2</v>
      </c>
      <c r="X11" s="164">
        <f t="shared" si="5"/>
        <v>-0.04</v>
      </c>
      <c r="Y11" s="164">
        <f t="shared" si="5"/>
        <v>-4.2500000000000003E-2</v>
      </c>
      <c r="Z11" s="164">
        <f t="shared" si="5"/>
        <v>-0.19500000000000001</v>
      </c>
      <c r="AA11" s="258" t="e">
        <f t="shared" si="6"/>
        <v>#REF!</v>
      </c>
      <c r="AB11" s="258" t="e">
        <f t="shared" si="7"/>
        <v>#REF!</v>
      </c>
      <c r="AD11" s="259"/>
      <c r="AE11" s="259" t="e">
        <f>IF(#REF!=1,N11,IF(AF11&gt;0,A12-A11,0))</f>
        <v>#REF!</v>
      </c>
      <c r="AF11" s="163" t="e">
        <f>IF(A11&lt;=#REF!,A11,0)</f>
        <v>#REF!</v>
      </c>
      <c r="AH11" s="158" t="e">
        <f t="shared" si="8"/>
        <v>#REF!</v>
      </c>
      <c r="AI11" s="260" t="e">
        <f t="shared" si="9"/>
        <v>#REF!</v>
      </c>
      <c r="AJ11" s="261" t="e">
        <f t="shared" si="10"/>
        <v>#REF!</v>
      </c>
      <c r="AK11" s="261" t="e">
        <f t="shared" si="11"/>
        <v>#REF!</v>
      </c>
      <c r="AL11" s="261" t="e">
        <f t="shared" si="12"/>
        <v>#REF!</v>
      </c>
      <c r="AM11" s="261" t="e">
        <f t="shared" si="13"/>
        <v>#REF!</v>
      </c>
      <c r="AN11" s="261" t="e">
        <f t="shared" si="14"/>
        <v>#REF!</v>
      </c>
      <c r="AP11" s="260"/>
      <c r="AQ11" s="261" t="e">
        <f t="shared" si="15"/>
        <v>#REF!</v>
      </c>
      <c r="AR11" s="261" t="e">
        <f t="shared" si="16"/>
        <v>#REF!</v>
      </c>
      <c r="AS11" s="261" t="e">
        <f t="shared" si="17"/>
        <v>#REF!</v>
      </c>
      <c r="AT11" s="261" t="e">
        <f t="shared" si="18"/>
        <v>#REF!</v>
      </c>
      <c r="AU11" s="261" t="e">
        <f t="shared" si="19"/>
        <v>#REF!</v>
      </c>
      <c r="AV11" s="262"/>
      <c r="AW11" s="261"/>
      <c r="AX11" s="262"/>
      <c r="AY11" s="263"/>
      <c r="AZ11" s="263"/>
      <c r="BA11" s="263"/>
    </row>
    <row r="12" spans="1:53" x14ac:dyDescent="0.25">
      <c r="A12" s="163">
        <f t="shared" si="20"/>
        <v>36923</v>
      </c>
      <c r="B12" s="164">
        <f t="shared" si="3"/>
        <v>3.0350000000000001</v>
      </c>
      <c r="C12" s="164">
        <f t="shared" si="4"/>
        <v>-0.41</v>
      </c>
      <c r="D12" s="164">
        <f t="shared" si="4"/>
        <v>-0.47249999999999998</v>
      </c>
      <c r="E12" s="164">
        <f t="shared" si="4"/>
        <v>0.30499999999999999</v>
      </c>
      <c r="F12" s="164">
        <f t="shared" si="4"/>
        <v>0.28499999999999998</v>
      </c>
      <c r="G12" s="164">
        <f t="shared" si="4"/>
        <v>-0.19500000000000001</v>
      </c>
      <c r="H12" s="164">
        <f t="shared" si="4"/>
        <v>0.13750000000000001</v>
      </c>
      <c r="I12" s="164">
        <f t="shared" si="4"/>
        <v>-0.1295</v>
      </c>
      <c r="J12" s="164">
        <f t="shared" si="4"/>
        <v>0.315</v>
      </c>
      <c r="K12" s="164">
        <f t="shared" si="4"/>
        <v>2.1749999999999998</v>
      </c>
      <c r="L12" s="164">
        <f t="shared" si="4"/>
        <v>0.3</v>
      </c>
      <c r="M12" s="164">
        <f t="shared" si="4"/>
        <v>3.2500000000000001E-2</v>
      </c>
      <c r="N12" s="164">
        <f t="shared" si="5"/>
        <v>-5.2499999999999998E-2</v>
      </c>
      <c r="O12" s="164">
        <f t="shared" si="5"/>
        <v>-0.14749999999999999</v>
      </c>
      <c r="P12" s="164">
        <f t="shared" si="5"/>
        <v>-0.41</v>
      </c>
      <c r="Q12" s="164">
        <f t="shared" si="5"/>
        <v>0.2475</v>
      </c>
      <c r="R12" s="164">
        <f t="shared" si="5"/>
        <v>0.315</v>
      </c>
      <c r="S12" s="164">
        <f t="shared" si="5"/>
        <v>-0.16750000000000001</v>
      </c>
      <c r="T12" s="164">
        <f t="shared" si="5"/>
        <v>5.0000000000000001E-3</v>
      </c>
      <c r="U12" s="164">
        <f t="shared" si="5"/>
        <v>0.2475</v>
      </c>
      <c r="V12" s="164">
        <f t="shared" si="5"/>
        <v>2.1749999999999998</v>
      </c>
      <c r="W12" s="164">
        <f t="shared" si="5"/>
        <v>-7.7499999999999999E-2</v>
      </c>
      <c r="X12" s="164">
        <f t="shared" si="5"/>
        <v>-0.04</v>
      </c>
      <c r="Y12" s="164">
        <f t="shared" si="5"/>
        <v>-4.2500000000000003E-2</v>
      </c>
      <c r="Z12" s="164">
        <f t="shared" si="5"/>
        <v>-0.19500000000000001</v>
      </c>
      <c r="AA12" s="258" t="e">
        <f t="shared" si="6"/>
        <v>#REF!</v>
      </c>
      <c r="AB12" s="258" t="e">
        <f t="shared" si="7"/>
        <v>#REF!</v>
      </c>
      <c r="AD12" s="259"/>
      <c r="AE12" s="259" t="e">
        <f>IF(#REF!=1,N12,IF(AF12&gt;0,A13-A12,0))</f>
        <v>#REF!</v>
      </c>
      <c r="AF12" s="163" t="e">
        <f>IF(A12&lt;=#REF!,A12,0)</f>
        <v>#REF!</v>
      </c>
      <c r="AH12" s="158" t="e">
        <f t="shared" si="8"/>
        <v>#REF!</v>
      </c>
      <c r="AI12" s="260" t="e">
        <f t="shared" si="9"/>
        <v>#REF!</v>
      </c>
      <c r="AJ12" s="261" t="e">
        <f t="shared" si="10"/>
        <v>#REF!</v>
      </c>
      <c r="AK12" s="261" t="e">
        <f t="shared" si="11"/>
        <v>#REF!</v>
      </c>
      <c r="AL12" s="261" t="e">
        <f t="shared" si="12"/>
        <v>#REF!</v>
      </c>
      <c r="AM12" s="261" t="e">
        <f t="shared" si="13"/>
        <v>#REF!</v>
      </c>
      <c r="AN12" s="261" t="e">
        <f t="shared" si="14"/>
        <v>#REF!</v>
      </c>
      <c r="AP12" s="260"/>
      <c r="AQ12" s="261" t="e">
        <f t="shared" si="15"/>
        <v>#REF!</v>
      </c>
      <c r="AR12" s="261" t="e">
        <f t="shared" si="16"/>
        <v>#REF!</v>
      </c>
      <c r="AS12" s="261" t="e">
        <f t="shared" si="17"/>
        <v>#REF!</v>
      </c>
      <c r="AT12" s="261" t="e">
        <f t="shared" si="18"/>
        <v>#REF!</v>
      </c>
      <c r="AU12" s="261" t="e">
        <f t="shared" si="19"/>
        <v>#REF!</v>
      </c>
      <c r="AV12" s="262"/>
      <c r="AW12" s="261"/>
      <c r="AX12" s="262"/>
      <c r="AY12" s="263"/>
      <c r="AZ12" s="263"/>
      <c r="BA12" s="263"/>
    </row>
    <row r="13" spans="1:53" x14ac:dyDescent="0.25">
      <c r="A13" s="163">
        <f t="shared" si="20"/>
        <v>36951</v>
      </c>
      <c r="B13" s="164">
        <f t="shared" si="3"/>
        <v>2.88</v>
      </c>
      <c r="C13" s="164">
        <f t="shared" si="4"/>
        <v>-0.48249999999999998</v>
      </c>
      <c r="D13" s="164">
        <f t="shared" si="4"/>
        <v>-0.48249999999999998</v>
      </c>
      <c r="E13" s="164">
        <f t="shared" si="4"/>
        <v>-6.5000000000000002E-2</v>
      </c>
      <c r="F13" s="164">
        <f t="shared" si="4"/>
        <v>0.245</v>
      </c>
      <c r="G13" s="164">
        <f t="shared" si="4"/>
        <v>-0.19750000000000001</v>
      </c>
      <c r="H13" s="164">
        <f t="shared" si="4"/>
        <v>0.1225</v>
      </c>
      <c r="I13" s="164">
        <f t="shared" si="4"/>
        <v>-0.14200000000000002</v>
      </c>
      <c r="J13" s="164">
        <f t="shared" si="4"/>
        <v>0.29499999999999998</v>
      </c>
      <c r="K13" s="164">
        <f t="shared" si="4"/>
        <v>1.135</v>
      </c>
      <c r="L13" s="164">
        <f t="shared" si="4"/>
        <v>0.3</v>
      </c>
      <c r="M13" s="164">
        <f t="shared" si="4"/>
        <v>0.03</v>
      </c>
      <c r="N13" s="164">
        <f t="shared" si="5"/>
        <v>-3.5000000000000003E-2</v>
      </c>
      <c r="O13" s="164">
        <f t="shared" si="5"/>
        <v>-0.14000000000000001</v>
      </c>
      <c r="P13" s="164">
        <f t="shared" si="5"/>
        <v>-0.48249999999999998</v>
      </c>
      <c r="Q13" s="164">
        <f t="shared" si="5"/>
        <v>0.23499999999999999</v>
      </c>
      <c r="R13" s="164">
        <f t="shared" si="5"/>
        <v>0.29499999999999998</v>
      </c>
      <c r="S13" s="164">
        <f t="shared" si="5"/>
        <v>-0.16</v>
      </c>
      <c r="T13" s="164">
        <f t="shared" si="5"/>
        <v>5.0000000000000001E-3</v>
      </c>
      <c r="U13" s="164">
        <f t="shared" si="5"/>
        <v>0.23499999999999999</v>
      </c>
      <c r="V13" s="164">
        <f t="shared" si="5"/>
        <v>1.135</v>
      </c>
      <c r="W13" s="164">
        <f t="shared" si="5"/>
        <v>-7.7499999999999999E-2</v>
      </c>
      <c r="X13" s="164">
        <f t="shared" si="5"/>
        <v>-0.04</v>
      </c>
      <c r="Y13" s="164">
        <f t="shared" si="5"/>
        <v>-4.2500000000000003E-2</v>
      </c>
      <c r="Z13" s="164">
        <f t="shared" si="5"/>
        <v>-0.19750000000000001</v>
      </c>
      <c r="AA13" s="258" t="e">
        <f t="shared" si="6"/>
        <v>#REF!</v>
      </c>
      <c r="AB13" s="258" t="e">
        <f t="shared" si="7"/>
        <v>#REF!</v>
      </c>
      <c r="AD13" s="259"/>
      <c r="AE13" s="259" t="e">
        <f>IF(#REF!=1,N13,IF(AF13&gt;0,A14-A13,0))</f>
        <v>#REF!</v>
      </c>
      <c r="AF13" s="163" t="e">
        <f>IF(A13&lt;=#REF!,A13,0)</f>
        <v>#REF!</v>
      </c>
      <c r="AH13" s="158" t="e">
        <f t="shared" si="8"/>
        <v>#REF!</v>
      </c>
      <c r="AI13" s="260" t="e">
        <f t="shared" si="9"/>
        <v>#REF!</v>
      </c>
      <c r="AJ13" s="261" t="e">
        <f t="shared" si="10"/>
        <v>#REF!</v>
      </c>
      <c r="AK13" s="261" t="e">
        <f t="shared" si="11"/>
        <v>#REF!</v>
      </c>
      <c r="AL13" s="261" t="e">
        <f t="shared" si="12"/>
        <v>#REF!</v>
      </c>
      <c r="AM13" s="261" t="e">
        <f t="shared" si="13"/>
        <v>#REF!</v>
      </c>
      <c r="AN13" s="261" t="e">
        <f t="shared" si="14"/>
        <v>#REF!</v>
      </c>
      <c r="AP13" s="260"/>
      <c r="AQ13" s="261" t="e">
        <f t="shared" si="15"/>
        <v>#REF!</v>
      </c>
      <c r="AR13" s="261" t="e">
        <f t="shared" si="16"/>
        <v>#REF!</v>
      </c>
      <c r="AS13" s="261" t="e">
        <f t="shared" si="17"/>
        <v>#REF!</v>
      </c>
      <c r="AT13" s="261" t="e">
        <f t="shared" si="18"/>
        <v>#REF!</v>
      </c>
      <c r="AU13" s="261" t="e">
        <f t="shared" si="19"/>
        <v>#REF!</v>
      </c>
      <c r="AV13" s="262"/>
      <c r="AW13" s="261"/>
      <c r="AX13" s="262"/>
      <c r="AY13" s="263"/>
      <c r="AZ13" s="263"/>
      <c r="BA13" s="263"/>
    </row>
    <row r="14" spans="1:53" x14ac:dyDescent="0.25">
      <c r="A14" s="163">
        <f t="shared" si="20"/>
        <v>36982</v>
      </c>
      <c r="B14" s="164">
        <f t="shared" si="3"/>
        <v>2.7349999999999999</v>
      </c>
      <c r="C14" s="164">
        <f t="shared" si="4"/>
        <v>-0.48</v>
      </c>
      <c r="D14" s="164">
        <f t="shared" si="4"/>
        <v>-0.7</v>
      </c>
      <c r="E14" s="164">
        <f t="shared" si="4"/>
        <v>-0.38500000000000001</v>
      </c>
      <c r="F14" s="164">
        <f t="shared" si="4"/>
        <v>0.18</v>
      </c>
      <c r="G14" s="164">
        <f t="shared" si="4"/>
        <v>-0.15</v>
      </c>
      <c r="H14" s="164">
        <f t="shared" si="4"/>
        <v>6.7500000000000004E-2</v>
      </c>
      <c r="I14" s="164">
        <f t="shared" si="4"/>
        <v>-8.5000000000000006E-2</v>
      </c>
      <c r="J14" s="164">
        <f t="shared" si="4"/>
        <v>0.2</v>
      </c>
      <c r="K14" s="164">
        <f t="shared" si="4"/>
        <v>0.52</v>
      </c>
      <c r="L14" s="164">
        <f t="shared" si="4"/>
        <v>0.2</v>
      </c>
      <c r="M14" s="164">
        <f t="shared" si="4"/>
        <v>-0.115</v>
      </c>
      <c r="N14" s="164">
        <f t="shared" si="5"/>
        <v>5.0000000000000001E-3</v>
      </c>
      <c r="O14" s="164">
        <f t="shared" si="5"/>
        <v>-0.15</v>
      </c>
      <c r="P14" s="164">
        <f t="shared" si="5"/>
        <v>-0.48</v>
      </c>
      <c r="Q14" s="164">
        <f t="shared" si="5"/>
        <v>0.14000000000000001</v>
      </c>
      <c r="R14" s="164">
        <f t="shared" si="5"/>
        <v>0.2</v>
      </c>
      <c r="S14" s="164">
        <f t="shared" si="5"/>
        <v>-0.15</v>
      </c>
      <c r="T14" s="164">
        <f t="shared" si="5"/>
        <v>5.0000000000000001E-3</v>
      </c>
      <c r="U14" s="164">
        <f t="shared" si="5"/>
        <v>0.14000000000000001</v>
      </c>
      <c r="V14" s="164">
        <f t="shared" si="5"/>
        <v>0.52</v>
      </c>
      <c r="W14" s="164">
        <f t="shared" si="5"/>
        <v>-0.06</v>
      </c>
      <c r="X14" s="164">
        <f t="shared" si="5"/>
        <v>-2.2499999999999999E-2</v>
      </c>
      <c r="Y14" s="164">
        <f t="shared" si="5"/>
        <v>-3.2500000000000001E-2</v>
      </c>
      <c r="Z14" s="164">
        <f t="shared" si="5"/>
        <v>-0.15</v>
      </c>
      <c r="AA14" s="258" t="e">
        <f t="shared" si="6"/>
        <v>#REF!</v>
      </c>
      <c r="AB14" s="258" t="e">
        <f t="shared" si="7"/>
        <v>#REF!</v>
      </c>
      <c r="AD14" s="259"/>
      <c r="AE14" s="259" t="e">
        <f>IF(#REF!=1,N14,IF(AF14&gt;0,A15-A14,0))</f>
        <v>#REF!</v>
      </c>
      <c r="AF14" s="163" t="e">
        <f>IF(A14&lt;=#REF!,A14,0)</f>
        <v>#REF!</v>
      </c>
      <c r="AH14" s="158" t="e">
        <f t="shared" si="8"/>
        <v>#REF!</v>
      </c>
      <c r="AI14" s="260" t="e">
        <f t="shared" si="9"/>
        <v>#REF!</v>
      </c>
      <c r="AJ14" s="261" t="e">
        <f t="shared" si="10"/>
        <v>#REF!</v>
      </c>
      <c r="AK14" s="261" t="e">
        <f t="shared" si="11"/>
        <v>#REF!</v>
      </c>
      <c r="AL14" s="261" t="e">
        <f t="shared" si="12"/>
        <v>#REF!</v>
      </c>
      <c r="AM14" s="261" t="e">
        <f t="shared" si="13"/>
        <v>#REF!</v>
      </c>
      <c r="AN14" s="261" t="e">
        <f t="shared" si="14"/>
        <v>#REF!</v>
      </c>
      <c r="AP14" s="260"/>
      <c r="AQ14" s="261" t="e">
        <f t="shared" si="15"/>
        <v>#REF!</v>
      </c>
      <c r="AR14" s="261" t="e">
        <f t="shared" si="16"/>
        <v>#REF!</v>
      </c>
      <c r="AS14" s="261" t="e">
        <f t="shared" si="17"/>
        <v>#REF!</v>
      </c>
      <c r="AT14" s="261" t="e">
        <f t="shared" si="18"/>
        <v>#REF!</v>
      </c>
      <c r="AU14" s="261" t="e">
        <f t="shared" si="19"/>
        <v>#REF!</v>
      </c>
      <c r="AV14" s="262"/>
      <c r="AW14" s="261"/>
      <c r="AX14" s="262"/>
      <c r="AY14" s="263"/>
      <c r="AZ14" s="263"/>
      <c r="BA14" s="263"/>
    </row>
    <row r="15" spans="1:53" x14ac:dyDescent="0.25">
      <c r="A15" s="163">
        <f t="shared" si="20"/>
        <v>37012</v>
      </c>
      <c r="B15" s="164">
        <f t="shared" si="3"/>
        <v>2.7</v>
      </c>
      <c r="C15" s="164">
        <f t="shared" si="4"/>
        <v>-0.48</v>
      </c>
      <c r="D15" s="164">
        <f t="shared" si="4"/>
        <v>-0.7</v>
      </c>
      <c r="E15" s="164">
        <f t="shared" si="4"/>
        <v>-0.38500000000000001</v>
      </c>
      <c r="F15" s="164">
        <f t="shared" si="4"/>
        <v>0.21249999999999999</v>
      </c>
      <c r="G15" s="164">
        <f t="shared" si="4"/>
        <v>-0.15</v>
      </c>
      <c r="H15" s="164">
        <f t="shared" si="4"/>
        <v>5.5E-2</v>
      </c>
      <c r="I15" s="164">
        <f t="shared" si="4"/>
        <v>-8.5000000000000006E-2</v>
      </c>
      <c r="J15" s="164">
        <f t="shared" si="4"/>
        <v>0.19</v>
      </c>
      <c r="K15" s="164">
        <f t="shared" si="4"/>
        <v>0.40500000000000003</v>
      </c>
      <c r="L15" s="164">
        <f t="shared" si="4"/>
        <v>0.2</v>
      </c>
      <c r="M15" s="164">
        <f t="shared" si="4"/>
        <v>-0.11</v>
      </c>
      <c r="N15" s="164">
        <f t="shared" si="5"/>
        <v>7.4999999999999997E-3</v>
      </c>
      <c r="O15" s="164">
        <f t="shared" si="5"/>
        <v>-0.14499999999999999</v>
      </c>
      <c r="P15" s="164">
        <f t="shared" si="5"/>
        <v>-0.48</v>
      </c>
      <c r="Q15" s="164">
        <f t="shared" si="5"/>
        <v>0.1275</v>
      </c>
      <c r="R15" s="164">
        <f t="shared" si="5"/>
        <v>0.19</v>
      </c>
      <c r="S15" s="164">
        <f t="shared" si="5"/>
        <v>-0.15</v>
      </c>
      <c r="T15" s="164">
        <f t="shared" si="5"/>
        <v>5.0000000000000001E-3</v>
      </c>
      <c r="U15" s="164">
        <f t="shared" si="5"/>
        <v>0.1275</v>
      </c>
      <c r="V15" s="164">
        <f t="shared" si="5"/>
        <v>0.40500000000000003</v>
      </c>
      <c r="W15" s="164">
        <f t="shared" si="5"/>
        <v>-0.06</v>
      </c>
      <c r="X15" s="164">
        <f t="shared" si="5"/>
        <v>-2.2749999999999999E-2</v>
      </c>
      <c r="Y15" s="164">
        <f t="shared" si="5"/>
        <v>-3.2750000000000001E-2</v>
      </c>
      <c r="Z15" s="164">
        <f t="shared" si="5"/>
        <v>-0.15</v>
      </c>
      <c r="AA15" s="258" t="e">
        <f t="shared" si="6"/>
        <v>#REF!</v>
      </c>
      <c r="AB15" s="258" t="e">
        <f t="shared" si="7"/>
        <v>#REF!</v>
      </c>
      <c r="AD15" s="259"/>
      <c r="AE15" s="259" t="e">
        <f>IF(#REF!=1,N15,IF(AF15&gt;0,A16-A15,0))</f>
        <v>#REF!</v>
      </c>
      <c r="AF15" s="163" t="e">
        <f>IF(A15&lt;=#REF!,A15,0)</f>
        <v>#REF!</v>
      </c>
      <c r="AH15" s="158" t="e">
        <f t="shared" si="8"/>
        <v>#REF!</v>
      </c>
      <c r="AI15" s="260" t="e">
        <f t="shared" si="9"/>
        <v>#REF!</v>
      </c>
      <c r="AJ15" s="261" t="e">
        <f t="shared" si="10"/>
        <v>#REF!</v>
      </c>
      <c r="AK15" s="261" t="e">
        <f t="shared" si="11"/>
        <v>#REF!</v>
      </c>
      <c r="AL15" s="261" t="e">
        <f t="shared" si="12"/>
        <v>#REF!</v>
      </c>
      <c r="AM15" s="261" t="e">
        <f t="shared" si="13"/>
        <v>#REF!</v>
      </c>
      <c r="AN15" s="261" t="e">
        <f t="shared" si="14"/>
        <v>#REF!</v>
      </c>
      <c r="AP15" s="260"/>
      <c r="AQ15" s="261" t="e">
        <f t="shared" si="15"/>
        <v>#REF!</v>
      </c>
      <c r="AR15" s="261" t="e">
        <f t="shared" si="16"/>
        <v>#REF!</v>
      </c>
      <c r="AS15" s="261" t="e">
        <f t="shared" si="17"/>
        <v>#REF!</v>
      </c>
      <c r="AT15" s="261" t="e">
        <f t="shared" si="18"/>
        <v>#REF!</v>
      </c>
      <c r="AU15" s="261" t="e">
        <f t="shared" si="19"/>
        <v>#REF!</v>
      </c>
      <c r="AV15" s="262"/>
      <c r="AW15" s="261"/>
      <c r="AX15" s="262"/>
      <c r="AY15" s="263"/>
      <c r="AZ15" s="263"/>
      <c r="BA15" s="263"/>
    </row>
    <row r="16" spans="1:53" x14ac:dyDescent="0.25">
      <c r="A16" s="163">
        <f t="shared" si="20"/>
        <v>37043</v>
      </c>
      <c r="B16" s="164">
        <f t="shared" si="3"/>
        <v>2.71</v>
      </c>
      <c r="C16" s="164">
        <f t="shared" si="4"/>
        <v>-0.48</v>
      </c>
      <c r="D16" s="164">
        <f t="shared" si="4"/>
        <v>-0.7</v>
      </c>
      <c r="E16" s="164">
        <f t="shared" si="4"/>
        <v>-0.38500000000000001</v>
      </c>
      <c r="F16" s="164">
        <f t="shared" si="4"/>
        <v>0.23250000000000001</v>
      </c>
      <c r="G16" s="164">
        <f t="shared" si="4"/>
        <v>-0.15</v>
      </c>
      <c r="H16" s="164">
        <f t="shared" si="4"/>
        <v>5.2499999999999998E-2</v>
      </c>
      <c r="I16" s="164">
        <f t="shared" si="4"/>
        <v>-8.5000000000000006E-2</v>
      </c>
      <c r="J16" s="164">
        <f t="shared" si="4"/>
        <v>0.19</v>
      </c>
      <c r="K16" s="164">
        <f t="shared" si="4"/>
        <v>0.39500000000000002</v>
      </c>
      <c r="L16" s="164">
        <f t="shared" si="4"/>
        <v>0.2</v>
      </c>
      <c r="M16" s="164">
        <f t="shared" si="4"/>
        <v>-0.105</v>
      </c>
      <c r="N16" s="164">
        <f t="shared" si="5"/>
        <v>1.4999999999999999E-2</v>
      </c>
      <c r="O16" s="164">
        <f t="shared" si="5"/>
        <v>-0.14000000000000001</v>
      </c>
      <c r="P16" s="164">
        <f t="shared" si="5"/>
        <v>-0.48</v>
      </c>
      <c r="Q16" s="164">
        <f t="shared" si="5"/>
        <v>0.1225</v>
      </c>
      <c r="R16" s="164">
        <f t="shared" si="5"/>
        <v>0.19</v>
      </c>
      <c r="S16" s="164">
        <f t="shared" si="5"/>
        <v>-0.15</v>
      </c>
      <c r="T16" s="164">
        <f t="shared" si="5"/>
        <v>5.0000000000000001E-3</v>
      </c>
      <c r="U16" s="164">
        <f t="shared" si="5"/>
        <v>0.1225</v>
      </c>
      <c r="V16" s="164">
        <f t="shared" si="5"/>
        <v>0.39500000000000002</v>
      </c>
      <c r="W16" s="164">
        <f t="shared" si="5"/>
        <v>-0.06</v>
      </c>
      <c r="X16" s="164">
        <f t="shared" si="5"/>
        <v>-2.2749999999999999E-2</v>
      </c>
      <c r="Y16" s="164">
        <f t="shared" si="5"/>
        <v>-3.2750000000000001E-2</v>
      </c>
      <c r="Z16" s="164">
        <f t="shared" si="5"/>
        <v>-0.15</v>
      </c>
      <c r="AA16" s="258" t="e">
        <f t="shared" si="6"/>
        <v>#REF!</v>
      </c>
      <c r="AB16" s="258" t="e">
        <f t="shared" si="7"/>
        <v>#REF!</v>
      </c>
      <c r="AD16" s="259"/>
      <c r="AE16" s="259" t="e">
        <f>IF(#REF!=1,N16,IF(AF16&gt;0,A17-A16,0))</f>
        <v>#REF!</v>
      </c>
      <c r="AF16" s="163" t="e">
        <f>IF(A16&lt;=#REF!,A16,0)</f>
        <v>#REF!</v>
      </c>
      <c r="AH16" s="158" t="e">
        <f t="shared" si="8"/>
        <v>#REF!</v>
      </c>
      <c r="AI16" s="260" t="e">
        <f t="shared" si="9"/>
        <v>#REF!</v>
      </c>
      <c r="AJ16" s="261" t="e">
        <f t="shared" si="10"/>
        <v>#REF!</v>
      </c>
      <c r="AK16" s="261" t="e">
        <f t="shared" si="11"/>
        <v>#REF!</v>
      </c>
      <c r="AL16" s="261" t="e">
        <f t="shared" si="12"/>
        <v>#REF!</v>
      </c>
      <c r="AM16" s="261" t="e">
        <f t="shared" si="13"/>
        <v>#REF!</v>
      </c>
      <c r="AN16" s="261" t="e">
        <f t="shared" si="14"/>
        <v>#REF!</v>
      </c>
      <c r="AP16" s="260"/>
      <c r="AQ16" s="261" t="e">
        <f t="shared" si="15"/>
        <v>#REF!</v>
      </c>
      <c r="AR16" s="261" t="e">
        <f t="shared" si="16"/>
        <v>#REF!</v>
      </c>
      <c r="AS16" s="261" t="e">
        <f t="shared" si="17"/>
        <v>#REF!</v>
      </c>
      <c r="AT16" s="261" t="e">
        <f t="shared" si="18"/>
        <v>#REF!</v>
      </c>
      <c r="AU16" s="261" t="e">
        <f t="shared" si="19"/>
        <v>#REF!</v>
      </c>
      <c r="AV16" s="262"/>
      <c r="AW16" s="261"/>
      <c r="AX16" s="262"/>
      <c r="AY16" s="263"/>
      <c r="AZ16" s="263"/>
      <c r="BA16" s="263"/>
    </row>
    <row r="17" spans="1:53" x14ac:dyDescent="0.25">
      <c r="A17" s="163">
        <f t="shared" si="20"/>
        <v>37073</v>
      </c>
      <c r="B17" s="164">
        <f t="shared" si="3"/>
        <v>2.7069999999999999</v>
      </c>
      <c r="C17" s="164">
        <f t="shared" si="4"/>
        <v>-0.48</v>
      </c>
      <c r="D17" s="164">
        <f t="shared" si="4"/>
        <v>-0.73499999999999999</v>
      </c>
      <c r="E17" s="164">
        <f t="shared" si="4"/>
        <v>-0.38500000000000001</v>
      </c>
      <c r="F17" s="164">
        <f t="shared" si="4"/>
        <v>0.86750000000000005</v>
      </c>
      <c r="G17" s="164">
        <f t="shared" si="4"/>
        <v>-0.15</v>
      </c>
      <c r="H17" s="164">
        <f t="shared" si="4"/>
        <v>4.2500000000000003E-2</v>
      </c>
      <c r="I17" s="164">
        <f t="shared" si="4"/>
        <v>-8.5000000000000006E-2</v>
      </c>
      <c r="J17" s="164">
        <f t="shared" si="4"/>
        <v>0.19</v>
      </c>
      <c r="K17" s="164">
        <f t="shared" si="4"/>
        <v>0.46</v>
      </c>
      <c r="L17" s="164">
        <f t="shared" si="4"/>
        <v>0.2</v>
      </c>
      <c r="M17" s="164">
        <f t="shared" si="4"/>
        <v>-0.105</v>
      </c>
      <c r="N17" s="164">
        <f t="shared" si="5"/>
        <v>0.02</v>
      </c>
      <c r="O17" s="164">
        <f t="shared" si="5"/>
        <v>-0.14000000000000001</v>
      </c>
      <c r="P17" s="164">
        <f t="shared" si="5"/>
        <v>-0.48</v>
      </c>
      <c r="Q17" s="164">
        <f t="shared" si="5"/>
        <v>0.115</v>
      </c>
      <c r="R17" s="164">
        <f t="shared" si="5"/>
        <v>0.19</v>
      </c>
      <c r="S17" s="164">
        <f t="shared" si="5"/>
        <v>-0.15</v>
      </c>
      <c r="T17" s="164">
        <f t="shared" si="5"/>
        <v>5.0000000000000001E-3</v>
      </c>
      <c r="U17" s="164">
        <f t="shared" si="5"/>
        <v>0.115</v>
      </c>
      <c r="V17" s="164">
        <f t="shared" si="5"/>
        <v>0.46</v>
      </c>
      <c r="W17" s="164">
        <f t="shared" si="5"/>
        <v>-0.06</v>
      </c>
      <c r="X17" s="164">
        <f t="shared" si="5"/>
        <v>-2.2749999999999999E-2</v>
      </c>
      <c r="Y17" s="164">
        <f t="shared" si="5"/>
        <v>-3.2750000000000001E-2</v>
      </c>
      <c r="Z17" s="164">
        <f t="shared" si="5"/>
        <v>-0.15</v>
      </c>
      <c r="AA17" s="258" t="e">
        <f t="shared" si="6"/>
        <v>#REF!</v>
      </c>
      <c r="AB17" s="258" t="e">
        <f t="shared" si="7"/>
        <v>#REF!</v>
      </c>
      <c r="AD17" s="259"/>
      <c r="AE17" s="259" t="e">
        <f>IF(#REF!=1,N17,IF(AF17&gt;0,A18-A17,0))</f>
        <v>#REF!</v>
      </c>
      <c r="AF17" s="163" t="e">
        <f>IF(A17&lt;=#REF!,A17,0)</f>
        <v>#REF!</v>
      </c>
      <c r="AH17" s="158" t="e">
        <f t="shared" si="8"/>
        <v>#REF!</v>
      </c>
      <c r="AI17" s="260" t="e">
        <f t="shared" si="9"/>
        <v>#REF!</v>
      </c>
      <c r="AJ17" s="261" t="e">
        <f t="shared" si="10"/>
        <v>#REF!</v>
      </c>
      <c r="AK17" s="261" t="e">
        <f t="shared" si="11"/>
        <v>#REF!</v>
      </c>
      <c r="AL17" s="261" t="e">
        <f t="shared" si="12"/>
        <v>#REF!</v>
      </c>
      <c r="AM17" s="261" t="e">
        <f t="shared" si="13"/>
        <v>#REF!</v>
      </c>
      <c r="AN17" s="261" t="e">
        <f t="shared" si="14"/>
        <v>#REF!</v>
      </c>
      <c r="AP17" s="260"/>
      <c r="AQ17" s="261" t="e">
        <f t="shared" si="15"/>
        <v>#REF!</v>
      </c>
      <c r="AR17" s="261" t="e">
        <f t="shared" si="16"/>
        <v>#REF!</v>
      </c>
      <c r="AS17" s="261" t="e">
        <f t="shared" si="17"/>
        <v>#REF!</v>
      </c>
      <c r="AT17" s="261" t="e">
        <f t="shared" si="18"/>
        <v>#REF!</v>
      </c>
      <c r="AU17" s="261" t="e">
        <f t="shared" si="19"/>
        <v>#REF!</v>
      </c>
      <c r="AV17" s="262"/>
      <c r="AW17" s="261"/>
      <c r="AX17" s="262"/>
      <c r="AY17" s="263"/>
      <c r="AZ17" s="263"/>
      <c r="BA17" s="263"/>
    </row>
    <row r="18" spans="1:53" x14ac:dyDescent="0.25">
      <c r="A18" s="163">
        <f t="shared" si="20"/>
        <v>37104</v>
      </c>
      <c r="B18" s="164">
        <f t="shared" si="3"/>
        <v>2.7149999999999999</v>
      </c>
      <c r="C18" s="164">
        <f t="shared" si="4"/>
        <v>-0.48</v>
      </c>
      <c r="D18" s="164">
        <f t="shared" si="4"/>
        <v>-0.73499999999999999</v>
      </c>
      <c r="E18" s="164">
        <f t="shared" si="4"/>
        <v>-0.38500000000000001</v>
      </c>
      <c r="F18" s="164">
        <f t="shared" si="4"/>
        <v>0.91749999999999998</v>
      </c>
      <c r="G18" s="164">
        <f t="shared" si="4"/>
        <v>-0.15</v>
      </c>
      <c r="H18" s="164">
        <f t="shared" si="4"/>
        <v>5.5E-2</v>
      </c>
      <c r="I18" s="164">
        <f t="shared" si="4"/>
        <v>-8.5000000000000006E-2</v>
      </c>
      <c r="J18" s="164">
        <f t="shared" si="4"/>
        <v>0.19</v>
      </c>
      <c r="K18" s="164">
        <f t="shared" si="4"/>
        <v>0.46</v>
      </c>
      <c r="L18" s="164">
        <f t="shared" si="4"/>
        <v>0.2</v>
      </c>
      <c r="M18" s="164">
        <f t="shared" si="4"/>
        <v>-0.105</v>
      </c>
      <c r="N18" s="164">
        <f t="shared" si="5"/>
        <v>0.02</v>
      </c>
      <c r="O18" s="164">
        <f t="shared" si="5"/>
        <v>-0.14000000000000001</v>
      </c>
      <c r="P18" s="164">
        <f t="shared" si="5"/>
        <v>-0.48</v>
      </c>
      <c r="Q18" s="164">
        <f t="shared" si="5"/>
        <v>0.1125</v>
      </c>
      <c r="R18" s="164">
        <f t="shared" si="5"/>
        <v>0.19</v>
      </c>
      <c r="S18" s="164">
        <f t="shared" si="5"/>
        <v>-0.15</v>
      </c>
      <c r="T18" s="164">
        <f t="shared" si="5"/>
        <v>5.0000000000000001E-3</v>
      </c>
      <c r="U18" s="164">
        <f t="shared" si="5"/>
        <v>0.1125</v>
      </c>
      <c r="V18" s="164">
        <f t="shared" si="5"/>
        <v>0.46</v>
      </c>
      <c r="W18" s="164">
        <f t="shared" si="5"/>
        <v>-0.06</v>
      </c>
      <c r="X18" s="164">
        <f t="shared" si="5"/>
        <v>-2.2749999999999999E-2</v>
      </c>
      <c r="Y18" s="164">
        <f t="shared" si="5"/>
        <v>-3.2750000000000001E-2</v>
      </c>
      <c r="Z18" s="164">
        <f t="shared" si="5"/>
        <v>-0.15</v>
      </c>
      <c r="AA18" s="258" t="e">
        <f t="shared" si="6"/>
        <v>#REF!</v>
      </c>
      <c r="AB18" s="258" t="e">
        <f t="shared" si="7"/>
        <v>#REF!</v>
      </c>
      <c r="AD18" s="259"/>
      <c r="AE18" s="259" t="e">
        <f>IF(#REF!=1,N18,IF(AF18&gt;0,A19-A18,0))</f>
        <v>#REF!</v>
      </c>
      <c r="AF18" s="163" t="e">
        <f>IF(A18&lt;=#REF!,A18,0)</f>
        <v>#REF!</v>
      </c>
      <c r="AH18" s="158" t="e">
        <f t="shared" si="8"/>
        <v>#REF!</v>
      </c>
      <c r="AI18" s="260" t="e">
        <f t="shared" si="9"/>
        <v>#REF!</v>
      </c>
      <c r="AJ18" s="261" t="e">
        <f t="shared" si="10"/>
        <v>#REF!</v>
      </c>
      <c r="AK18" s="261" t="e">
        <f t="shared" si="11"/>
        <v>#REF!</v>
      </c>
      <c r="AL18" s="261" t="e">
        <f t="shared" si="12"/>
        <v>#REF!</v>
      </c>
      <c r="AM18" s="261" t="e">
        <f t="shared" si="13"/>
        <v>#REF!</v>
      </c>
      <c r="AN18" s="261" t="e">
        <f t="shared" si="14"/>
        <v>#REF!</v>
      </c>
      <c r="AP18" s="260"/>
      <c r="AQ18" s="261" t="e">
        <f t="shared" si="15"/>
        <v>#REF!</v>
      </c>
      <c r="AR18" s="261" t="e">
        <f t="shared" si="16"/>
        <v>#REF!</v>
      </c>
      <c r="AS18" s="261" t="e">
        <f t="shared" si="17"/>
        <v>#REF!</v>
      </c>
      <c r="AT18" s="261" t="e">
        <f t="shared" si="18"/>
        <v>#REF!</v>
      </c>
      <c r="AU18" s="261" t="e">
        <f t="shared" si="19"/>
        <v>#REF!</v>
      </c>
      <c r="AV18" s="262"/>
      <c r="AW18" s="261"/>
      <c r="AX18" s="262"/>
      <c r="AY18" s="263"/>
      <c r="AZ18" s="263"/>
      <c r="BA18" s="263"/>
    </row>
    <row r="19" spans="1:53" x14ac:dyDescent="0.25">
      <c r="A19" s="163">
        <f t="shared" si="20"/>
        <v>37135</v>
      </c>
      <c r="B19" s="164">
        <f t="shared" si="3"/>
        <v>2.72</v>
      </c>
      <c r="C19" s="164">
        <f t="shared" si="4"/>
        <v>-0.48</v>
      </c>
      <c r="D19" s="164">
        <f t="shared" si="4"/>
        <v>-0.73499999999999999</v>
      </c>
      <c r="E19" s="164">
        <f t="shared" si="4"/>
        <v>-0.38500000000000001</v>
      </c>
      <c r="F19" s="164">
        <f t="shared" si="4"/>
        <v>0.89500000000000002</v>
      </c>
      <c r="G19" s="164">
        <f t="shared" si="4"/>
        <v>-0.15</v>
      </c>
      <c r="H19" s="164">
        <f t="shared" si="4"/>
        <v>5.5E-2</v>
      </c>
      <c r="I19" s="164">
        <f t="shared" si="4"/>
        <v>-8.5000000000000006E-2</v>
      </c>
      <c r="J19" s="164">
        <f t="shared" si="4"/>
        <v>0.185</v>
      </c>
      <c r="K19" s="164">
        <f t="shared" si="4"/>
        <v>0.39500000000000002</v>
      </c>
      <c r="L19" s="164">
        <f t="shared" si="4"/>
        <v>0.2</v>
      </c>
      <c r="M19" s="164">
        <f t="shared" si="4"/>
        <v>-0.1</v>
      </c>
      <c r="N19" s="164">
        <f t="shared" si="5"/>
        <v>1.4999999999999999E-2</v>
      </c>
      <c r="O19" s="164">
        <f t="shared" si="5"/>
        <v>-0.13500000000000001</v>
      </c>
      <c r="P19" s="164">
        <f t="shared" si="5"/>
        <v>-0.48</v>
      </c>
      <c r="Q19" s="164">
        <f t="shared" si="5"/>
        <v>0.1125</v>
      </c>
      <c r="R19" s="164">
        <f t="shared" si="5"/>
        <v>0.185</v>
      </c>
      <c r="S19" s="164">
        <f t="shared" si="5"/>
        <v>-0.15</v>
      </c>
      <c r="T19" s="164">
        <f t="shared" si="5"/>
        <v>5.0000000000000001E-3</v>
      </c>
      <c r="U19" s="164">
        <f t="shared" si="5"/>
        <v>0.1125</v>
      </c>
      <c r="V19" s="164">
        <f t="shared" si="5"/>
        <v>0.39500000000000002</v>
      </c>
      <c r="W19" s="164">
        <f t="shared" si="5"/>
        <v>-0.06</v>
      </c>
      <c r="X19" s="164">
        <f t="shared" si="5"/>
        <v>-2.2749999999999999E-2</v>
      </c>
      <c r="Y19" s="164">
        <f t="shared" si="5"/>
        <v>-3.2750000000000001E-2</v>
      </c>
      <c r="Z19" s="164">
        <f t="shared" si="5"/>
        <v>-0.15</v>
      </c>
      <c r="AA19" s="258" t="e">
        <f t="shared" si="6"/>
        <v>#REF!</v>
      </c>
      <c r="AB19" s="258" t="e">
        <f t="shared" si="7"/>
        <v>#REF!</v>
      </c>
      <c r="AD19" s="259"/>
      <c r="AE19" s="259" t="e">
        <f>IF(#REF!=1,N19,IF(AF19&gt;0,A20-A19,0))</f>
        <v>#REF!</v>
      </c>
      <c r="AF19" s="163" t="e">
        <f>IF(A19&lt;=#REF!,A19,0)</f>
        <v>#REF!</v>
      </c>
      <c r="AH19" s="158" t="e">
        <f t="shared" si="8"/>
        <v>#REF!</v>
      </c>
      <c r="AI19" s="260" t="e">
        <f t="shared" si="9"/>
        <v>#REF!</v>
      </c>
      <c r="AJ19" s="261" t="e">
        <f t="shared" si="10"/>
        <v>#REF!</v>
      </c>
      <c r="AK19" s="261" t="e">
        <f t="shared" si="11"/>
        <v>#REF!</v>
      </c>
      <c r="AL19" s="261" t="e">
        <f t="shared" si="12"/>
        <v>#REF!</v>
      </c>
      <c r="AM19" s="261" t="e">
        <f t="shared" si="13"/>
        <v>#REF!</v>
      </c>
      <c r="AN19" s="261" t="e">
        <f t="shared" si="14"/>
        <v>#REF!</v>
      </c>
      <c r="AP19" s="260"/>
      <c r="AQ19" s="261" t="e">
        <f t="shared" si="15"/>
        <v>#REF!</v>
      </c>
      <c r="AR19" s="261" t="e">
        <f t="shared" si="16"/>
        <v>#REF!</v>
      </c>
      <c r="AS19" s="261" t="e">
        <f t="shared" si="17"/>
        <v>#REF!</v>
      </c>
      <c r="AT19" s="261" t="e">
        <f t="shared" si="18"/>
        <v>#REF!</v>
      </c>
      <c r="AU19" s="261" t="e">
        <f t="shared" si="19"/>
        <v>#REF!</v>
      </c>
      <c r="AV19" s="262"/>
      <c r="AW19" s="261"/>
      <c r="AX19" s="262"/>
      <c r="AY19" s="263"/>
      <c r="AZ19" s="263"/>
      <c r="BA19" s="263"/>
    </row>
    <row r="20" spans="1:53" x14ac:dyDescent="0.25">
      <c r="A20" s="163">
        <f t="shared" si="20"/>
        <v>37165</v>
      </c>
      <c r="B20" s="164">
        <f t="shared" si="3"/>
        <v>2.7450000000000001</v>
      </c>
      <c r="C20" s="164">
        <f t="shared" ref="C20:L26" si="21">VLOOKUP($A20,curvesettle,HLOOKUP(C$5,curvesettle,2,FALSE),FALSE)</f>
        <v>-0.48</v>
      </c>
      <c r="D20" s="164">
        <f t="shared" si="21"/>
        <v>-0.73499999999999999</v>
      </c>
      <c r="E20" s="164">
        <f t="shared" si="21"/>
        <v>-0.38500000000000001</v>
      </c>
      <c r="F20" s="164">
        <f t="shared" si="21"/>
        <v>0.34</v>
      </c>
      <c r="G20" s="164">
        <f t="shared" si="21"/>
        <v>-0.15</v>
      </c>
      <c r="H20" s="164">
        <f t="shared" si="21"/>
        <v>7.4999999999999997E-2</v>
      </c>
      <c r="I20" s="164">
        <f t="shared" si="21"/>
        <v>-8.5000000000000006E-2</v>
      </c>
      <c r="J20" s="164">
        <f t="shared" si="21"/>
        <v>0.19</v>
      </c>
      <c r="K20" s="164">
        <f t="shared" si="21"/>
        <v>0.46100000000000002</v>
      </c>
      <c r="L20" s="164">
        <f t="shared" si="21"/>
        <v>0.2</v>
      </c>
      <c r="M20" s="164">
        <f t="shared" ref="M20:Z26" si="22">VLOOKUP($A20,curvesettle,HLOOKUP(M$5,curvesettle,2,FALSE),FALSE)</f>
        <v>-9.5000000000000001E-2</v>
      </c>
      <c r="N20" s="164">
        <f t="shared" si="22"/>
        <v>5.0000000000000001E-3</v>
      </c>
      <c r="O20" s="164">
        <f t="shared" si="22"/>
        <v>-0.13</v>
      </c>
      <c r="P20" s="164">
        <f t="shared" si="22"/>
        <v>-0.48</v>
      </c>
      <c r="Q20" s="164">
        <f t="shared" si="22"/>
        <v>0.1275</v>
      </c>
      <c r="R20" s="164">
        <f t="shared" si="22"/>
        <v>0.19</v>
      </c>
      <c r="S20" s="164">
        <f t="shared" si="22"/>
        <v>-0.15</v>
      </c>
      <c r="T20" s="164">
        <f t="shared" si="22"/>
        <v>5.0000000000000001E-3</v>
      </c>
      <c r="U20" s="164">
        <f t="shared" si="22"/>
        <v>0.1275</v>
      </c>
      <c r="V20" s="164">
        <f t="shared" si="22"/>
        <v>0.46100000000000002</v>
      </c>
      <c r="W20" s="164">
        <f t="shared" si="22"/>
        <v>-0.06</v>
      </c>
      <c r="X20" s="164">
        <f t="shared" si="22"/>
        <v>-2.2749999999999999E-2</v>
      </c>
      <c r="Y20" s="164">
        <f t="shared" si="22"/>
        <v>-3.2750000000000001E-2</v>
      </c>
      <c r="Z20" s="164">
        <f t="shared" si="22"/>
        <v>-0.15</v>
      </c>
      <c r="AA20" s="258" t="e">
        <f t="shared" si="6"/>
        <v>#REF!</v>
      </c>
      <c r="AB20" s="258" t="e">
        <f t="shared" si="7"/>
        <v>#REF!</v>
      </c>
      <c r="AD20" s="259"/>
      <c r="AE20" s="259" t="e">
        <f>IF(#REF!=1,N20,IF(AF20&gt;0,A21-A20,0))</f>
        <v>#REF!</v>
      </c>
      <c r="AF20" s="163" t="e">
        <f>IF(A20&lt;=#REF!,A20,0)</f>
        <v>#REF!</v>
      </c>
      <c r="AH20" s="158" t="e">
        <f t="shared" si="8"/>
        <v>#REF!</v>
      </c>
      <c r="AI20" s="260" t="e">
        <f t="shared" si="9"/>
        <v>#REF!</v>
      </c>
      <c r="AJ20" s="261" t="e">
        <f t="shared" si="10"/>
        <v>#REF!</v>
      </c>
      <c r="AK20" s="261" t="e">
        <f t="shared" si="11"/>
        <v>#REF!</v>
      </c>
      <c r="AL20" s="261" t="e">
        <f t="shared" si="12"/>
        <v>#REF!</v>
      </c>
      <c r="AM20" s="261" t="e">
        <f t="shared" si="13"/>
        <v>#REF!</v>
      </c>
      <c r="AN20" s="261" t="e">
        <f t="shared" si="14"/>
        <v>#REF!</v>
      </c>
      <c r="AP20" s="260"/>
      <c r="AQ20" s="261" t="e">
        <f t="shared" si="15"/>
        <v>#REF!</v>
      </c>
      <c r="AR20" s="261" t="e">
        <f t="shared" si="16"/>
        <v>#REF!</v>
      </c>
      <c r="AS20" s="261" t="e">
        <f t="shared" si="17"/>
        <v>#REF!</v>
      </c>
      <c r="AT20" s="261" t="e">
        <f t="shared" si="18"/>
        <v>#REF!</v>
      </c>
      <c r="AU20" s="261" t="e">
        <f t="shared" si="19"/>
        <v>#REF!</v>
      </c>
      <c r="AV20" s="262"/>
      <c r="AW20" s="261"/>
      <c r="AX20" s="262"/>
      <c r="AY20" s="263"/>
      <c r="AZ20" s="263"/>
      <c r="BA20" s="263"/>
    </row>
    <row r="21" spans="1:53" x14ac:dyDescent="0.25">
      <c r="A21" s="163">
        <f t="shared" si="20"/>
        <v>37196</v>
      </c>
      <c r="B21" s="164">
        <f t="shared" si="3"/>
        <v>2.855</v>
      </c>
      <c r="C21" s="164">
        <f t="shared" si="21"/>
        <v>-0.26750000000000002</v>
      </c>
      <c r="D21" s="164">
        <f t="shared" si="21"/>
        <v>-0.33</v>
      </c>
      <c r="E21" s="164">
        <f t="shared" si="21"/>
        <v>0.11</v>
      </c>
      <c r="F21" s="164">
        <f t="shared" si="21"/>
        <v>0.34</v>
      </c>
      <c r="G21" s="164">
        <f t="shared" si="21"/>
        <v>-0.14000000000000001</v>
      </c>
      <c r="H21" s="164">
        <f t="shared" si="21"/>
        <v>0.09</v>
      </c>
      <c r="I21" s="164">
        <f t="shared" si="21"/>
        <v>-0.125</v>
      </c>
      <c r="J21" s="164">
        <f t="shared" si="21"/>
        <v>0.26750000000000002</v>
      </c>
      <c r="K21" s="164">
        <f t="shared" si="21"/>
        <v>0.93</v>
      </c>
      <c r="L21" s="164">
        <f t="shared" si="21"/>
        <v>0.21</v>
      </c>
      <c r="M21" s="164">
        <f t="shared" si="22"/>
        <v>2.5000000000000001E-3</v>
      </c>
      <c r="N21" s="164">
        <f t="shared" si="22"/>
        <v>-4.2500000000000003E-2</v>
      </c>
      <c r="O21" s="164">
        <f t="shared" si="22"/>
        <v>-0.13250000000000001</v>
      </c>
      <c r="P21" s="164">
        <f t="shared" si="22"/>
        <v>-0.26750000000000002</v>
      </c>
      <c r="Q21" s="164">
        <f t="shared" si="22"/>
        <v>0.1875</v>
      </c>
      <c r="R21" s="164">
        <f t="shared" si="22"/>
        <v>0.26750000000000002</v>
      </c>
      <c r="S21" s="164">
        <f t="shared" si="22"/>
        <v>-0.1525</v>
      </c>
      <c r="T21" s="164">
        <f t="shared" si="22"/>
        <v>5.0000000000000001E-3</v>
      </c>
      <c r="U21" s="164">
        <f t="shared" si="22"/>
        <v>0.1875</v>
      </c>
      <c r="V21" s="164">
        <f t="shared" si="22"/>
        <v>0.93</v>
      </c>
      <c r="W21" s="164">
        <f t="shared" si="22"/>
        <v>-7.7499999999999999E-2</v>
      </c>
      <c r="X21" s="164">
        <f t="shared" si="22"/>
        <v>-3.7499999999999999E-2</v>
      </c>
      <c r="Y21" s="164">
        <f t="shared" si="22"/>
        <v>-4.4999999999999998E-2</v>
      </c>
      <c r="Z21" s="164">
        <f t="shared" si="22"/>
        <v>-0.14000000000000001</v>
      </c>
      <c r="AA21" s="258" t="e">
        <f t="shared" si="6"/>
        <v>#REF!</v>
      </c>
      <c r="AB21" s="258" t="e">
        <f t="shared" si="7"/>
        <v>#REF!</v>
      </c>
      <c r="AD21" s="259"/>
      <c r="AE21" s="259" t="e">
        <f>IF(#REF!=1,N21,IF(AF21&gt;0,A22-A21,0))</f>
        <v>#REF!</v>
      </c>
      <c r="AF21" s="163" t="e">
        <f>IF(A21&lt;=#REF!,A21,0)</f>
        <v>#REF!</v>
      </c>
      <c r="AH21" s="158" t="e">
        <f t="shared" si="8"/>
        <v>#REF!</v>
      </c>
      <c r="AI21" s="260" t="e">
        <f t="shared" si="9"/>
        <v>#REF!</v>
      </c>
      <c r="AJ21" s="261" t="e">
        <f t="shared" si="10"/>
        <v>#REF!</v>
      </c>
      <c r="AK21" s="261" t="e">
        <f t="shared" si="11"/>
        <v>#REF!</v>
      </c>
      <c r="AL21" s="261" t="e">
        <f t="shared" si="12"/>
        <v>#REF!</v>
      </c>
      <c r="AM21" s="261" t="e">
        <f t="shared" si="13"/>
        <v>#REF!</v>
      </c>
      <c r="AN21" s="261" t="e">
        <f t="shared" si="14"/>
        <v>#REF!</v>
      </c>
      <c r="AP21" s="260"/>
      <c r="AQ21" s="261" t="e">
        <f t="shared" si="15"/>
        <v>#REF!</v>
      </c>
      <c r="AR21" s="261" t="e">
        <f t="shared" si="16"/>
        <v>#REF!</v>
      </c>
      <c r="AS21" s="261" t="e">
        <f t="shared" si="17"/>
        <v>#REF!</v>
      </c>
      <c r="AT21" s="261" t="e">
        <f t="shared" si="18"/>
        <v>#REF!</v>
      </c>
      <c r="AU21" s="261" t="e">
        <f t="shared" si="19"/>
        <v>#REF!</v>
      </c>
      <c r="AV21" s="262"/>
      <c r="AW21" s="261"/>
      <c r="AX21" s="262"/>
      <c r="AY21" s="263"/>
      <c r="AZ21" s="263"/>
      <c r="BA21" s="263"/>
    </row>
    <row r="22" spans="1:53" x14ac:dyDescent="0.25">
      <c r="A22" s="163">
        <f t="shared" si="20"/>
        <v>37226</v>
      </c>
      <c r="B22" s="164">
        <f t="shared" si="3"/>
        <v>2.9630000000000001</v>
      </c>
      <c r="C22" s="164">
        <f t="shared" si="21"/>
        <v>-0.26750000000000002</v>
      </c>
      <c r="D22" s="164">
        <f t="shared" si="21"/>
        <v>-0.33</v>
      </c>
      <c r="E22" s="164">
        <f t="shared" si="21"/>
        <v>0.215</v>
      </c>
      <c r="F22" s="164">
        <f t="shared" si="21"/>
        <v>0.34</v>
      </c>
      <c r="G22" s="164">
        <f t="shared" si="21"/>
        <v>-0.13500000000000001</v>
      </c>
      <c r="H22" s="164">
        <f t="shared" si="21"/>
        <v>0.13</v>
      </c>
      <c r="I22" s="164">
        <f t="shared" si="21"/>
        <v>-0.125</v>
      </c>
      <c r="J22" s="164">
        <f t="shared" si="21"/>
        <v>0.30249999999999999</v>
      </c>
      <c r="K22" s="164">
        <f t="shared" si="21"/>
        <v>1.35</v>
      </c>
      <c r="L22" s="164">
        <f t="shared" si="21"/>
        <v>0.21</v>
      </c>
      <c r="M22" s="164">
        <f t="shared" si="22"/>
        <v>2.2499999999999999E-2</v>
      </c>
      <c r="N22" s="164">
        <f t="shared" si="22"/>
        <v>-6.5000000000000002E-2</v>
      </c>
      <c r="O22" s="164">
        <f t="shared" si="22"/>
        <v>-0.13500000000000001</v>
      </c>
      <c r="P22" s="164">
        <f t="shared" si="22"/>
        <v>-0.26750000000000002</v>
      </c>
      <c r="Q22" s="164">
        <f t="shared" si="22"/>
        <v>0.22750000000000001</v>
      </c>
      <c r="R22" s="164">
        <f t="shared" si="22"/>
        <v>0.30249999999999999</v>
      </c>
      <c r="S22" s="164">
        <f t="shared" si="22"/>
        <v>-0.155</v>
      </c>
      <c r="T22" s="164">
        <f t="shared" si="22"/>
        <v>5.0000000000000001E-3</v>
      </c>
      <c r="U22" s="164">
        <f t="shared" si="22"/>
        <v>0.22750000000000001</v>
      </c>
      <c r="V22" s="164">
        <f t="shared" si="22"/>
        <v>1.35</v>
      </c>
      <c r="W22" s="164">
        <f t="shared" si="22"/>
        <v>-7.7499999999999999E-2</v>
      </c>
      <c r="X22" s="164">
        <f t="shared" si="22"/>
        <v>-3.7499999999999999E-2</v>
      </c>
      <c r="Y22" s="164">
        <f t="shared" si="22"/>
        <v>-4.4999999999999998E-2</v>
      </c>
      <c r="Z22" s="164">
        <f t="shared" si="22"/>
        <v>-0.13500000000000001</v>
      </c>
      <c r="AA22" s="258" t="e">
        <f t="shared" si="6"/>
        <v>#REF!</v>
      </c>
      <c r="AB22" s="258" t="e">
        <f t="shared" si="7"/>
        <v>#REF!</v>
      </c>
      <c r="AD22" s="259"/>
      <c r="AE22" s="259" t="e">
        <f>IF(#REF!=1,N22,IF(AF22&gt;0,A23-A22,0))</f>
        <v>#REF!</v>
      </c>
      <c r="AF22" s="163" t="e">
        <f>IF(A22&lt;=#REF!,A22,0)</f>
        <v>#REF!</v>
      </c>
      <c r="AH22" s="158" t="e">
        <f t="shared" si="8"/>
        <v>#REF!</v>
      </c>
      <c r="AI22" s="260" t="e">
        <f t="shared" si="9"/>
        <v>#REF!</v>
      </c>
      <c r="AJ22" s="261" t="e">
        <f t="shared" si="10"/>
        <v>#REF!</v>
      </c>
      <c r="AK22" s="261" t="e">
        <f t="shared" si="11"/>
        <v>#REF!</v>
      </c>
      <c r="AL22" s="261" t="e">
        <f t="shared" si="12"/>
        <v>#REF!</v>
      </c>
      <c r="AM22" s="261" t="e">
        <f t="shared" si="13"/>
        <v>#REF!</v>
      </c>
      <c r="AN22" s="261" t="e">
        <f t="shared" si="14"/>
        <v>#REF!</v>
      </c>
      <c r="AP22" s="260"/>
      <c r="AQ22" s="261" t="e">
        <f t="shared" si="15"/>
        <v>#REF!</v>
      </c>
      <c r="AR22" s="261" t="e">
        <f t="shared" si="16"/>
        <v>#REF!</v>
      </c>
      <c r="AS22" s="261" t="e">
        <f t="shared" si="17"/>
        <v>#REF!</v>
      </c>
      <c r="AT22" s="261" t="e">
        <f t="shared" si="18"/>
        <v>#REF!</v>
      </c>
      <c r="AU22" s="261" t="e">
        <f t="shared" si="19"/>
        <v>#REF!</v>
      </c>
      <c r="AV22" s="262"/>
      <c r="AW22" s="261"/>
      <c r="AX22" s="262"/>
      <c r="AY22" s="263"/>
      <c r="AZ22" s="263"/>
      <c r="BA22" s="263"/>
    </row>
    <row r="23" spans="1:53" x14ac:dyDescent="0.25">
      <c r="A23" s="163">
        <f t="shared" si="20"/>
        <v>37257</v>
      </c>
      <c r="B23" s="164">
        <f t="shared" si="3"/>
        <v>2.9849999999999999</v>
      </c>
      <c r="C23" s="164">
        <f t="shared" si="21"/>
        <v>-0.26750000000000002</v>
      </c>
      <c r="D23" s="164">
        <f t="shared" si="21"/>
        <v>-0.33</v>
      </c>
      <c r="E23" s="164">
        <f t="shared" si="21"/>
        <v>0.22500000000000001</v>
      </c>
      <c r="F23" s="164">
        <f t="shared" si="21"/>
        <v>0.34</v>
      </c>
      <c r="G23" s="164">
        <f t="shared" si="21"/>
        <v>-0.13500000000000001</v>
      </c>
      <c r="H23" s="164">
        <f t="shared" si="21"/>
        <v>0.14249999999999999</v>
      </c>
      <c r="I23" s="164">
        <f t="shared" si="21"/>
        <v>-0.125</v>
      </c>
      <c r="J23" s="164">
        <f t="shared" si="21"/>
        <v>0.3075</v>
      </c>
      <c r="K23" s="164">
        <f t="shared" si="21"/>
        <v>1.61</v>
      </c>
      <c r="L23" s="164">
        <f t="shared" si="21"/>
        <v>0.21</v>
      </c>
      <c r="M23" s="164">
        <f t="shared" si="22"/>
        <v>3.5000000000000003E-2</v>
      </c>
      <c r="N23" s="164">
        <f t="shared" si="22"/>
        <v>-6.7500000000000004E-2</v>
      </c>
      <c r="O23" s="164">
        <f t="shared" si="22"/>
        <v>-0.13750000000000001</v>
      </c>
      <c r="P23" s="164">
        <f t="shared" si="22"/>
        <v>-0.26750000000000002</v>
      </c>
      <c r="Q23" s="164">
        <f t="shared" si="22"/>
        <v>0.24</v>
      </c>
      <c r="R23" s="164">
        <f t="shared" si="22"/>
        <v>0.3075</v>
      </c>
      <c r="S23" s="164">
        <f t="shared" si="22"/>
        <v>-0.1575</v>
      </c>
      <c r="T23" s="164">
        <f t="shared" si="22"/>
        <v>5.0000000000000001E-3</v>
      </c>
      <c r="U23" s="164">
        <f t="shared" si="22"/>
        <v>0.24</v>
      </c>
      <c r="V23" s="164">
        <f t="shared" si="22"/>
        <v>1.61</v>
      </c>
      <c r="W23" s="164">
        <f t="shared" si="22"/>
        <v>-7.7499999999999999E-2</v>
      </c>
      <c r="X23" s="164">
        <f t="shared" si="22"/>
        <v>-3.7499999999999999E-2</v>
      </c>
      <c r="Y23" s="164">
        <f t="shared" si="22"/>
        <v>-4.4999999999999998E-2</v>
      </c>
      <c r="Z23" s="164">
        <f t="shared" si="22"/>
        <v>-0.13500000000000001</v>
      </c>
      <c r="AA23" s="258" t="e">
        <f t="shared" si="6"/>
        <v>#REF!</v>
      </c>
      <c r="AB23" s="258" t="e">
        <f t="shared" si="7"/>
        <v>#REF!</v>
      </c>
      <c r="AD23" s="259"/>
      <c r="AE23" s="259" t="e">
        <f>IF(#REF!=1,N23,IF(AF23&gt;0,A24-A23,0))</f>
        <v>#REF!</v>
      </c>
      <c r="AF23" s="163" t="e">
        <f>IF(A23&lt;=#REF!,A23,0)</f>
        <v>#REF!</v>
      </c>
      <c r="AH23" s="158" t="e">
        <f t="shared" si="8"/>
        <v>#REF!</v>
      </c>
      <c r="AI23" s="260" t="e">
        <f t="shared" si="9"/>
        <v>#REF!</v>
      </c>
      <c r="AJ23" s="261" t="e">
        <f t="shared" si="10"/>
        <v>#REF!</v>
      </c>
      <c r="AK23" s="261" t="e">
        <f t="shared" si="11"/>
        <v>#REF!</v>
      </c>
      <c r="AL23" s="261" t="e">
        <f t="shared" si="12"/>
        <v>#REF!</v>
      </c>
      <c r="AM23" s="261" t="e">
        <f t="shared" si="13"/>
        <v>#REF!</v>
      </c>
      <c r="AN23" s="261" t="e">
        <f t="shared" si="14"/>
        <v>#REF!</v>
      </c>
      <c r="AP23" s="260"/>
      <c r="AQ23" s="261" t="e">
        <f t="shared" si="15"/>
        <v>#REF!</v>
      </c>
      <c r="AR23" s="261" t="e">
        <f t="shared" si="16"/>
        <v>#REF!</v>
      </c>
      <c r="AS23" s="261" t="e">
        <f t="shared" si="17"/>
        <v>#REF!</v>
      </c>
      <c r="AT23" s="261" t="e">
        <f t="shared" si="18"/>
        <v>#REF!</v>
      </c>
      <c r="AU23" s="261" t="e">
        <f t="shared" si="19"/>
        <v>#REF!</v>
      </c>
      <c r="AV23" s="262"/>
      <c r="AW23" s="261"/>
      <c r="AX23" s="262"/>
      <c r="AY23" s="263"/>
      <c r="AZ23" s="263"/>
      <c r="BA23" s="263"/>
    </row>
    <row r="24" spans="1:53" x14ac:dyDescent="0.25">
      <c r="A24" s="163">
        <f t="shared" si="20"/>
        <v>37288</v>
      </c>
      <c r="B24" s="164">
        <f t="shared" si="3"/>
        <v>2.8650000000000002</v>
      </c>
      <c r="C24" s="164">
        <f t="shared" si="21"/>
        <v>-0.26750000000000002</v>
      </c>
      <c r="D24" s="164">
        <f t="shared" si="21"/>
        <v>-0.33</v>
      </c>
      <c r="E24" s="164">
        <f t="shared" si="21"/>
        <v>0.13</v>
      </c>
      <c r="F24" s="164">
        <f t="shared" si="21"/>
        <v>0.34</v>
      </c>
      <c r="G24" s="164">
        <f t="shared" si="21"/>
        <v>-0.13500000000000001</v>
      </c>
      <c r="H24" s="164">
        <f t="shared" si="21"/>
        <v>0.12</v>
      </c>
      <c r="I24" s="164">
        <f t="shared" si="21"/>
        <v>-0.125</v>
      </c>
      <c r="J24" s="164">
        <f t="shared" si="21"/>
        <v>0.3075</v>
      </c>
      <c r="K24" s="164">
        <f t="shared" si="21"/>
        <v>1.6</v>
      </c>
      <c r="L24" s="164">
        <f t="shared" si="21"/>
        <v>0.21</v>
      </c>
      <c r="M24" s="164">
        <f t="shared" si="22"/>
        <v>0.04</v>
      </c>
      <c r="N24" s="164">
        <f t="shared" si="22"/>
        <v>-0.05</v>
      </c>
      <c r="O24" s="164">
        <f t="shared" si="22"/>
        <v>-0.14000000000000001</v>
      </c>
      <c r="P24" s="164">
        <f t="shared" si="22"/>
        <v>-0.26750000000000002</v>
      </c>
      <c r="Q24" s="164">
        <f t="shared" si="22"/>
        <v>0.2175</v>
      </c>
      <c r="R24" s="164">
        <f t="shared" si="22"/>
        <v>0.3075</v>
      </c>
      <c r="S24" s="164">
        <f t="shared" si="22"/>
        <v>-0.16</v>
      </c>
      <c r="T24" s="164">
        <f t="shared" si="22"/>
        <v>5.0000000000000001E-3</v>
      </c>
      <c r="U24" s="164">
        <f t="shared" si="22"/>
        <v>0.2175</v>
      </c>
      <c r="V24" s="164">
        <f t="shared" si="22"/>
        <v>1.6</v>
      </c>
      <c r="W24" s="164">
        <f t="shared" si="22"/>
        <v>-7.7499999999999999E-2</v>
      </c>
      <c r="X24" s="164">
        <f t="shared" si="22"/>
        <v>-3.7499999999999999E-2</v>
      </c>
      <c r="Y24" s="164">
        <f t="shared" si="22"/>
        <v>-4.4999999999999998E-2</v>
      </c>
      <c r="Z24" s="164">
        <f t="shared" si="22"/>
        <v>-0.13500000000000001</v>
      </c>
      <c r="AA24" s="258" t="e">
        <f t="shared" si="6"/>
        <v>#REF!</v>
      </c>
      <c r="AB24" s="258" t="e">
        <f t="shared" si="7"/>
        <v>#REF!</v>
      </c>
      <c r="AD24" s="259"/>
      <c r="AE24" s="259" t="e">
        <f>IF(#REF!=1,N24,IF(AF24&gt;0,A25-A24,0))</f>
        <v>#REF!</v>
      </c>
      <c r="AF24" s="163" t="e">
        <f>IF(A24&lt;=#REF!,A24,0)</f>
        <v>#REF!</v>
      </c>
      <c r="AH24" s="158" t="e">
        <f t="shared" si="8"/>
        <v>#REF!</v>
      </c>
      <c r="AI24" s="260" t="e">
        <f t="shared" si="9"/>
        <v>#REF!</v>
      </c>
      <c r="AJ24" s="261" t="e">
        <f t="shared" si="10"/>
        <v>#REF!</v>
      </c>
      <c r="AK24" s="261" t="e">
        <f t="shared" si="11"/>
        <v>#REF!</v>
      </c>
      <c r="AL24" s="261" t="e">
        <f t="shared" si="12"/>
        <v>#REF!</v>
      </c>
      <c r="AM24" s="261" t="e">
        <f t="shared" si="13"/>
        <v>#REF!</v>
      </c>
      <c r="AN24" s="261" t="e">
        <f t="shared" si="14"/>
        <v>#REF!</v>
      </c>
      <c r="AP24" s="260"/>
      <c r="AQ24" s="261" t="e">
        <f t="shared" si="15"/>
        <v>#REF!</v>
      </c>
      <c r="AR24" s="261" t="e">
        <f t="shared" si="16"/>
        <v>#REF!</v>
      </c>
      <c r="AS24" s="261" t="e">
        <f t="shared" si="17"/>
        <v>#REF!</v>
      </c>
      <c r="AT24" s="261" t="e">
        <f t="shared" si="18"/>
        <v>#REF!</v>
      </c>
      <c r="AU24" s="261" t="e">
        <f t="shared" si="19"/>
        <v>#REF!</v>
      </c>
      <c r="AV24" s="262"/>
      <c r="AW24" s="261"/>
      <c r="AX24" s="262"/>
      <c r="AY24" s="263"/>
      <c r="AZ24" s="263"/>
      <c r="BA24" s="263"/>
    </row>
    <row r="25" spans="1:53" x14ac:dyDescent="0.25">
      <c r="A25" s="163">
        <f t="shared" si="20"/>
        <v>37316</v>
      </c>
      <c r="B25" s="164">
        <f t="shared" si="3"/>
        <v>2.7280000000000002</v>
      </c>
      <c r="C25" s="164">
        <f t="shared" si="21"/>
        <v>-0.26750000000000002</v>
      </c>
      <c r="D25" s="164">
        <f t="shared" si="21"/>
        <v>-0.33</v>
      </c>
      <c r="E25" s="164">
        <f t="shared" si="21"/>
        <v>-0.08</v>
      </c>
      <c r="F25" s="164">
        <f t="shared" si="21"/>
        <v>0.34</v>
      </c>
      <c r="G25" s="164">
        <f t="shared" si="21"/>
        <v>-0.14000000000000001</v>
      </c>
      <c r="H25" s="164">
        <f t="shared" si="21"/>
        <v>0.11749999999999999</v>
      </c>
      <c r="I25" s="164">
        <f t="shared" si="21"/>
        <v>-0.125</v>
      </c>
      <c r="J25" s="164">
        <f t="shared" si="21"/>
        <v>0.26650000000000001</v>
      </c>
      <c r="K25" s="164">
        <f t="shared" si="21"/>
        <v>1.03</v>
      </c>
      <c r="L25" s="164">
        <f t="shared" si="21"/>
        <v>0.21</v>
      </c>
      <c r="M25" s="164">
        <f t="shared" si="22"/>
        <v>3.7499999999999999E-2</v>
      </c>
      <c r="N25" s="164">
        <f t="shared" si="22"/>
        <v>-3.7499999999999999E-2</v>
      </c>
      <c r="O25" s="164">
        <f t="shared" si="22"/>
        <v>-0.14249999999999999</v>
      </c>
      <c r="P25" s="164">
        <f t="shared" si="22"/>
        <v>-0.26750000000000002</v>
      </c>
      <c r="Q25" s="164">
        <f t="shared" si="22"/>
        <v>0.215</v>
      </c>
      <c r="R25" s="164">
        <f t="shared" si="22"/>
        <v>0.26650000000000001</v>
      </c>
      <c r="S25" s="164">
        <f t="shared" si="22"/>
        <v>-0.16250000000000001</v>
      </c>
      <c r="T25" s="164">
        <f t="shared" si="22"/>
        <v>5.0000000000000001E-3</v>
      </c>
      <c r="U25" s="164">
        <f t="shared" si="22"/>
        <v>0.215</v>
      </c>
      <c r="V25" s="164">
        <f t="shared" si="22"/>
        <v>1.03</v>
      </c>
      <c r="W25" s="164">
        <f t="shared" si="22"/>
        <v>-7.7499999999999999E-2</v>
      </c>
      <c r="X25" s="164">
        <f t="shared" si="22"/>
        <v>-3.7499999999999999E-2</v>
      </c>
      <c r="Y25" s="164">
        <f t="shared" si="22"/>
        <v>-4.4999999999999998E-2</v>
      </c>
      <c r="Z25" s="164">
        <f t="shared" si="22"/>
        <v>-0.14000000000000001</v>
      </c>
      <c r="AA25" s="258" t="e">
        <f t="shared" si="6"/>
        <v>#REF!</v>
      </c>
      <c r="AB25" s="258" t="e">
        <f t="shared" si="7"/>
        <v>#REF!</v>
      </c>
      <c r="AD25" s="259"/>
      <c r="AE25" s="259" t="e">
        <f>IF(#REF!=1,N25,IF(AF25&gt;0,A26-A25,0))</f>
        <v>#REF!</v>
      </c>
      <c r="AF25" s="163" t="e">
        <f>IF(A25&lt;=#REF!,A25,0)</f>
        <v>#REF!</v>
      </c>
      <c r="AH25" s="158" t="e">
        <f t="shared" si="8"/>
        <v>#REF!</v>
      </c>
      <c r="AI25" s="260" t="e">
        <f t="shared" si="9"/>
        <v>#REF!</v>
      </c>
      <c r="AJ25" s="261" t="e">
        <f t="shared" si="10"/>
        <v>#REF!</v>
      </c>
      <c r="AK25" s="261" t="e">
        <f t="shared" si="11"/>
        <v>#REF!</v>
      </c>
      <c r="AL25" s="261" t="e">
        <f t="shared" si="12"/>
        <v>#REF!</v>
      </c>
      <c r="AM25" s="261" t="e">
        <f t="shared" si="13"/>
        <v>#REF!</v>
      </c>
      <c r="AN25" s="261" t="e">
        <f t="shared" si="14"/>
        <v>#REF!</v>
      </c>
      <c r="AP25" s="260"/>
      <c r="AQ25" s="261" t="e">
        <f t="shared" si="15"/>
        <v>#REF!</v>
      </c>
      <c r="AR25" s="261" t="e">
        <f t="shared" si="16"/>
        <v>#REF!</v>
      </c>
      <c r="AS25" s="261" t="e">
        <f t="shared" si="17"/>
        <v>#REF!</v>
      </c>
      <c r="AT25" s="261" t="e">
        <f t="shared" si="18"/>
        <v>#REF!</v>
      </c>
      <c r="AU25" s="261" t="e">
        <f t="shared" si="19"/>
        <v>#REF!</v>
      </c>
      <c r="AV25" s="262"/>
      <c r="AW25" s="261"/>
      <c r="AX25" s="262"/>
      <c r="AY25" s="263"/>
      <c r="AZ25" s="263"/>
      <c r="BA25" s="263"/>
    </row>
    <row r="26" spans="1:53" x14ac:dyDescent="0.25">
      <c r="A26" s="163">
        <f t="shared" si="20"/>
        <v>37347</v>
      </c>
      <c r="B26" s="164">
        <f t="shared" si="3"/>
        <v>2.625</v>
      </c>
      <c r="C26" s="164">
        <f t="shared" si="21"/>
        <v>-0.25</v>
      </c>
      <c r="D26" s="164">
        <f t="shared" si="21"/>
        <v>-0.53500000000000003</v>
      </c>
      <c r="E26" s="164">
        <f t="shared" si="21"/>
        <v>-0.38500000000000001</v>
      </c>
      <c r="F26" s="164">
        <f t="shared" si="21"/>
        <v>0.37</v>
      </c>
      <c r="G26" s="164">
        <f t="shared" si="21"/>
        <v>-0.1275</v>
      </c>
      <c r="H26" s="164">
        <f t="shared" si="21"/>
        <v>7.0000000000000007E-2</v>
      </c>
      <c r="I26" s="164">
        <f t="shared" si="21"/>
        <v>-0.115</v>
      </c>
      <c r="J26" s="164">
        <f t="shared" si="21"/>
        <v>0.19500000000000001</v>
      </c>
      <c r="K26" s="164">
        <f t="shared" si="21"/>
        <v>0.45</v>
      </c>
      <c r="L26" s="164">
        <f t="shared" si="21"/>
        <v>0.12</v>
      </c>
      <c r="M26" s="164">
        <f t="shared" si="22"/>
        <v>-0.06</v>
      </c>
      <c r="N26" s="164">
        <f t="shared" si="22"/>
        <v>1.4999999999999999E-2</v>
      </c>
      <c r="O26" s="164">
        <f t="shared" si="22"/>
        <v>-0.13250000000000001</v>
      </c>
      <c r="P26" s="164">
        <f t="shared" si="22"/>
        <v>-0.25</v>
      </c>
      <c r="Q26" s="164">
        <f t="shared" si="22"/>
        <v>0.14000000000000001</v>
      </c>
      <c r="R26" s="164">
        <f t="shared" si="22"/>
        <v>0.19500000000000001</v>
      </c>
      <c r="S26" s="164">
        <f t="shared" si="22"/>
        <v>-0.19750000000000001</v>
      </c>
      <c r="T26" s="164">
        <f t="shared" si="22"/>
        <v>6.0000000000000001E-3</v>
      </c>
      <c r="U26" s="164">
        <f t="shared" si="22"/>
        <v>0.14000000000000001</v>
      </c>
      <c r="V26" s="164">
        <f t="shared" si="22"/>
        <v>0.45</v>
      </c>
      <c r="W26" s="164">
        <f t="shared" si="22"/>
        <v>-0.06</v>
      </c>
      <c r="X26" s="164">
        <f t="shared" si="22"/>
        <v>-0.02</v>
      </c>
      <c r="Y26" s="164">
        <f t="shared" si="22"/>
        <v>-0.03</v>
      </c>
      <c r="Z26" s="164">
        <f t="shared" si="22"/>
        <v>-0.1275</v>
      </c>
      <c r="AA26" s="258" t="e">
        <f t="shared" si="6"/>
        <v>#REF!</v>
      </c>
      <c r="AB26" s="258" t="e">
        <f t="shared" si="7"/>
        <v>#REF!</v>
      </c>
      <c r="AD26" s="259"/>
      <c r="AE26" s="259" t="e">
        <f>IF(#REF!=1,N26,IF(AF26&gt;0,A27-A26,0))</f>
        <v>#REF!</v>
      </c>
      <c r="AF26" s="163" t="e">
        <f>IF(A26&lt;=#REF!,A26,0)</f>
        <v>#REF!</v>
      </c>
      <c r="AH26" s="158" t="e">
        <f t="shared" si="8"/>
        <v>#REF!</v>
      </c>
      <c r="AI26" s="260" t="e">
        <f t="shared" si="9"/>
        <v>#REF!</v>
      </c>
      <c r="AJ26" s="261" t="e">
        <f t="shared" si="10"/>
        <v>#REF!</v>
      </c>
      <c r="AK26" s="261" t="e">
        <f t="shared" si="11"/>
        <v>#REF!</v>
      </c>
      <c r="AL26" s="261" t="e">
        <f t="shared" si="12"/>
        <v>#REF!</v>
      </c>
      <c r="AM26" s="261" t="e">
        <f t="shared" si="13"/>
        <v>#REF!</v>
      </c>
      <c r="AN26" s="261" t="e">
        <f t="shared" si="14"/>
        <v>#REF!</v>
      </c>
      <c r="AP26" s="260"/>
      <c r="AQ26" s="261" t="e">
        <f t="shared" si="15"/>
        <v>#REF!</v>
      </c>
      <c r="AR26" s="261" t="e">
        <f t="shared" si="16"/>
        <v>#REF!</v>
      </c>
      <c r="AS26" s="261" t="e">
        <f t="shared" si="17"/>
        <v>#REF!</v>
      </c>
      <c r="AT26" s="261" t="e">
        <f t="shared" si="18"/>
        <v>#REF!</v>
      </c>
      <c r="AU26" s="261" t="e">
        <f t="shared" si="19"/>
        <v>#REF!</v>
      </c>
      <c r="AV26" s="262"/>
      <c r="AW26" s="261"/>
      <c r="AX26" s="262"/>
      <c r="AY26" s="263"/>
      <c r="AZ26" s="263"/>
      <c r="BA26" s="263"/>
    </row>
    <row r="27" spans="1:53" x14ac:dyDescent="0.25">
      <c r="A27" s="163">
        <f t="shared" si="20"/>
        <v>37377</v>
      </c>
      <c r="B27" s="165"/>
      <c r="F27" s="166"/>
      <c r="G27" s="166"/>
      <c r="H27" s="166"/>
      <c r="I27" s="167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253"/>
      <c r="AB27" s="253"/>
      <c r="AC27" s="253"/>
      <c r="AD27" s="254"/>
      <c r="AE27" s="253"/>
      <c r="AF27" s="254"/>
      <c r="AG27" s="253"/>
    </row>
    <row r="28" spans="1:53" x14ac:dyDescent="0.25">
      <c r="A28" s="169"/>
      <c r="B28" s="165"/>
      <c r="F28" s="166"/>
      <c r="G28" s="166"/>
      <c r="H28" s="166"/>
      <c r="I28" s="167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253"/>
      <c r="AB28" s="253"/>
      <c r="AC28" s="253"/>
      <c r="AD28" s="254"/>
      <c r="AE28" s="253"/>
      <c r="AF28" s="254"/>
      <c r="AG28" s="253"/>
    </row>
    <row r="29" spans="1:53" x14ac:dyDescent="0.25">
      <c r="A29" s="169"/>
      <c r="B29" s="165"/>
      <c r="F29" s="166"/>
      <c r="G29" s="166"/>
      <c r="H29" s="166"/>
      <c r="I29" s="167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253"/>
      <c r="AB29" s="253"/>
      <c r="AC29" s="253"/>
      <c r="AD29" s="254"/>
      <c r="AE29" s="253"/>
      <c r="AF29" s="254"/>
      <c r="AG29" s="253"/>
    </row>
    <row r="30" spans="1:53" x14ac:dyDescent="0.25">
      <c r="A30" s="169"/>
      <c r="B30" s="165"/>
      <c r="D30" s="158">
        <f>0.15*180*10000</f>
        <v>270000</v>
      </c>
      <c r="E30" s="158">
        <f>0.15*180*10000</f>
        <v>270000</v>
      </c>
      <c r="F30" s="166"/>
      <c r="G30" s="161" t="s">
        <v>25</v>
      </c>
      <c r="H30" s="166"/>
      <c r="I30" s="167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253"/>
      <c r="AB30" s="253"/>
      <c r="AC30" s="253"/>
      <c r="AD30" s="254"/>
      <c r="AE30" s="253"/>
      <c r="AF30" s="254"/>
      <c r="AG30" s="253"/>
    </row>
    <row r="31" spans="1:53" x14ac:dyDescent="0.25">
      <c r="A31" s="169"/>
      <c r="B31" s="165"/>
      <c r="F31" s="166"/>
      <c r="G31" s="166"/>
      <c r="H31" s="166"/>
      <c r="I31" s="167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253"/>
      <c r="AB31" s="253"/>
      <c r="AC31" s="253"/>
      <c r="AD31" s="254"/>
      <c r="AE31" s="253"/>
      <c r="AF31" s="254"/>
      <c r="AG31" s="253"/>
    </row>
    <row r="32" spans="1:53" x14ac:dyDescent="0.25">
      <c r="A32" s="169"/>
      <c r="B32" s="165"/>
      <c r="F32" s="166"/>
      <c r="G32" s="166"/>
      <c r="H32" s="166"/>
      <c r="I32" s="167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253"/>
      <c r="AB32" s="253"/>
      <c r="AC32" s="253"/>
      <c r="AD32" s="254"/>
      <c r="AE32" s="253"/>
      <c r="AF32" s="254"/>
      <c r="AG32" s="253"/>
    </row>
    <row r="33" spans="1:33" x14ac:dyDescent="0.25">
      <c r="A33" s="169"/>
      <c r="B33" s="165"/>
      <c r="F33" s="166"/>
      <c r="G33" s="166"/>
      <c r="H33" s="166"/>
      <c r="I33" s="167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253"/>
      <c r="AB33" s="253"/>
      <c r="AC33" s="253"/>
      <c r="AD33" s="254"/>
      <c r="AE33" s="253"/>
      <c r="AF33" s="254"/>
      <c r="AG33" s="253"/>
    </row>
    <row r="34" spans="1:33" x14ac:dyDescent="0.25">
      <c r="A34" s="169"/>
      <c r="B34" s="165"/>
      <c r="F34" s="166"/>
      <c r="G34" s="166"/>
      <c r="H34" s="166"/>
      <c r="I34" s="167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253"/>
      <c r="AB34" s="253"/>
      <c r="AC34" s="253"/>
      <c r="AD34" s="254"/>
      <c r="AE34" s="253"/>
      <c r="AF34" s="254"/>
      <c r="AG34" s="253"/>
    </row>
    <row r="35" spans="1:33" x14ac:dyDescent="0.25">
      <c r="A35" s="169"/>
      <c r="B35" s="165"/>
      <c r="F35" s="166"/>
      <c r="G35" s="166"/>
      <c r="H35" s="166"/>
      <c r="I35" s="167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253"/>
      <c r="AB35" s="253"/>
      <c r="AC35" s="253"/>
      <c r="AD35" s="254"/>
      <c r="AE35" s="253"/>
      <c r="AF35" s="254"/>
      <c r="AG35" s="253"/>
    </row>
    <row r="36" spans="1:33" x14ac:dyDescent="0.25">
      <c r="A36" s="169"/>
      <c r="B36" s="165"/>
      <c r="F36" s="166"/>
      <c r="G36" s="166"/>
      <c r="H36" s="166"/>
      <c r="I36" s="167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253"/>
      <c r="AB36" s="253"/>
      <c r="AC36" s="253"/>
      <c r="AD36" s="254"/>
      <c r="AE36" s="253"/>
      <c r="AF36" s="254"/>
      <c r="AG36" s="253"/>
    </row>
    <row r="37" spans="1:33" x14ac:dyDescent="0.25">
      <c r="A37" s="169"/>
      <c r="B37" s="165"/>
      <c r="F37" s="166"/>
      <c r="G37" s="166"/>
      <c r="H37" s="166"/>
      <c r="I37" s="167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253"/>
      <c r="AB37" s="253"/>
      <c r="AC37" s="253"/>
      <c r="AD37" s="254"/>
      <c r="AE37" s="253"/>
      <c r="AF37" s="254"/>
      <c r="AG37" s="253"/>
    </row>
    <row r="38" spans="1:33" x14ac:dyDescent="0.25">
      <c r="A38" s="170"/>
      <c r="F38" s="171"/>
      <c r="G38" s="171"/>
      <c r="H38" s="171"/>
      <c r="I38" s="167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253"/>
      <c r="AB38" s="253"/>
      <c r="AC38" s="253"/>
      <c r="AD38" s="254"/>
      <c r="AE38" s="253"/>
      <c r="AF38" s="254"/>
      <c r="AG38" s="253"/>
    </row>
    <row r="39" spans="1:33" x14ac:dyDescent="0.25">
      <c r="A39" s="169"/>
      <c r="B39" s="165"/>
      <c r="F39" s="166"/>
      <c r="G39" s="166"/>
      <c r="H39" s="166"/>
      <c r="I39" s="167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253"/>
      <c r="AB39" s="253"/>
      <c r="AC39" s="253"/>
      <c r="AD39" s="254"/>
      <c r="AE39" s="253"/>
      <c r="AF39" s="254"/>
      <c r="AG39" s="253"/>
    </row>
    <row r="40" spans="1:33" x14ac:dyDescent="0.25">
      <c r="B40" s="172"/>
      <c r="C40" s="173"/>
      <c r="D40" s="173"/>
      <c r="E40" s="173"/>
      <c r="F40" s="174"/>
      <c r="G40" s="174"/>
      <c r="H40" s="174"/>
      <c r="I40" s="166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253"/>
      <c r="AB40" s="253"/>
      <c r="AC40" s="253"/>
      <c r="AD40" s="254"/>
      <c r="AE40" s="253"/>
      <c r="AF40" s="254"/>
      <c r="AG40" s="253"/>
    </row>
    <row r="41" spans="1:33" x14ac:dyDescent="0.25">
      <c r="B41" s="172"/>
      <c r="C41" s="173"/>
      <c r="D41" s="173"/>
      <c r="E41" s="173"/>
      <c r="F41" s="174"/>
      <c r="G41" s="174"/>
      <c r="H41" s="174"/>
      <c r="I41" s="166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253"/>
      <c r="AB41" s="253"/>
      <c r="AC41" s="253"/>
      <c r="AD41" s="254"/>
      <c r="AE41" s="253"/>
      <c r="AF41" s="254"/>
      <c r="AG41" s="253"/>
    </row>
    <row r="42" spans="1:33" x14ac:dyDescent="0.25">
      <c r="B42" s="172"/>
      <c r="C42" s="173"/>
      <c r="D42" s="173"/>
      <c r="E42" s="173"/>
      <c r="F42" s="174"/>
      <c r="G42" s="174"/>
      <c r="H42" s="174"/>
      <c r="I42" s="166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253"/>
      <c r="AB42" s="253"/>
      <c r="AC42" s="253"/>
      <c r="AD42" s="254"/>
      <c r="AE42" s="253"/>
      <c r="AF42" s="254"/>
      <c r="AG42" s="253"/>
    </row>
    <row r="43" spans="1:33" x14ac:dyDescent="0.25">
      <c r="B43" s="172"/>
      <c r="C43" s="173"/>
      <c r="D43" s="173"/>
      <c r="E43" s="173"/>
      <c r="F43" s="174"/>
      <c r="G43" s="174"/>
      <c r="H43" s="174"/>
      <c r="I43" s="166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253"/>
      <c r="AB43" s="253"/>
      <c r="AC43" s="253"/>
      <c r="AD43" s="254"/>
      <c r="AE43" s="253"/>
      <c r="AF43" s="254"/>
      <c r="AG43" s="253"/>
    </row>
    <row r="44" spans="1:33" x14ac:dyDescent="0.25">
      <c r="B44" s="172"/>
      <c r="C44" s="173"/>
      <c r="D44" s="173"/>
      <c r="E44" s="173"/>
      <c r="F44" s="174"/>
      <c r="G44" s="174"/>
      <c r="H44" s="174"/>
      <c r="I44" s="166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253"/>
      <c r="AB44" s="253"/>
      <c r="AC44" s="253"/>
      <c r="AD44" s="254"/>
      <c r="AE44" s="253"/>
      <c r="AF44" s="254"/>
      <c r="AG44" s="253"/>
    </row>
    <row r="45" spans="1:33" x14ac:dyDescent="0.25">
      <c r="B45" s="172"/>
      <c r="C45" s="173"/>
      <c r="D45" s="173"/>
      <c r="E45" s="173"/>
      <c r="F45" s="174"/>
      <c r="G45" s="174"/>
      <c r="H45" s="174"/>
      <c r="I45" s="166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253"/>
      <c r="AB45" s="253"/>
      <c r="AC45" s="253"/>
      <c r="AD45" s="254"/>
      <c r="AE45" s="253"/>
      <c r="AF45" s="254"/>
      <c r="AG45" s="253"/>
    </row>
    <row r="46" spans="1:33" x14ac:dyDescent="0.25">
      <c r="B46" s="172"/>
      <c r="C46" s="173"/>
      <c r="D46" s="173"/>
      <c r="E46" s="173"/>
      <c r="F46" s="174"/>
      <c r="G46" s="174"/>
      <c r="H46" s="174"/>
      <c r="I46" s="166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253"/>
      <c r="AB46" s="253"/>
      <c r="AC46" s="253"/>
      <c r="AD46" s="254"/>
      <c r="AE46" s="253"/>
      <c r="AF46" s="254"/>
      <c r="AG46" s="253"/>
    </row>
    <row r="47" spans="1:33" x14ac:dyDescent="0.25">
      <c r="B47" s="172"/>
      <c r="C47" s="173"/>
      <c r="D47" s="173"/>
      <c r="E47" s="173"/>
      <c r="F47" s="174"/>
      <c r="G47" s="174"/>
      <c r="H47" s="174"/>
      <c r="I47" s="166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253"/>
      <c r="AB47" s="253"/>
      <c r="AC47" s="253"/>
      <c r="AD47" s="254"/>
      <c r="AE47" s="253"/>
      <c r="AF47" s="254"/>
      <c r="AG47" s="253"/>
    </row>
    <row r="48" spans="1:33" x14ac:dyDescent="0.25">
      <c r="B48" s="172"/>
      <c r="C48" s="173"/>
      <c r="D48" s="173"/>
      <c r="E48" s="173"/>
      <c r="F48" s="174"/>
      <c r="G48" s="174"/>
      <c r="H48" s="174"/>
      <c r="I48" s="166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253"/>
      <c r="AB48" s="253"/>
      <c r="AC48" s="253"/>
      <c r="AD48" s="254"/>
      <c r="AE48" s="253"/>
      <c r="AF48" s="254"/>
      <c r="AG48" s="253"/>
    </row>
    <row r="49" spans="2:33" x14ac:dyDescent="0.25">
      <c r="B49" s="172"/>
      <c r="C49" s="173"/>
      <c r="D49" s="173"/>
      <c r="E49" s="173"/>
      <c r="F49" s="174"/>
      <c r="G49" s="174"/>
      <c r="H49" s="174"/>
      <c r="I49" s="166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253"/>
      <c r="AB49" s="253"/>
      <c r="AC49" s="253"/>
      <c r="AD49" s="254"/>
      <c r="AE49" s="253"/>
      <c r="AF49" s="254"/>
      <c r="AG49" s="253"/>
    </row>
    <row r="50" spans="2:33" x14ac:dyDescent="0.25">
      <c r="B50" s="172"/>
      <c r="C50" s="173"/>
      <c r="D50" s="173"/>
      <c r="E50" s="173"/>
      <c r="F50" s="174"/>
      <c r="G50" s="174"/>
      <c r="H50" s="174"/>
      <c r="I50" s="166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253"/>
      <c r="AB50" s="253"/>
      <c r="AC50" s="253"/>
      <c r="AD50" s="254"/>
      <c r="AE50" s="253"/>
      <c r="AF50" s="254"/>
      <c r="AG50" s="253"/>
    </row>
    <row r="51" spans="2:33" x14ac:dyDescent="0.25">
      <c r="B51" s="172"/>
      <c r="C51" s="173"/>
      <c r="D51" s="173"/>
      <c r="E51" s="173"/>
      <c r="F51" s="174"/>
      <c r="G51" s="174"/>
      <c r="H51" s="174"/>
      <c r="I51" s="166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253"/>
      <c r="AB51" s="253"/>
      <c r="AC51" s="253"/>
      <c r="AD51" s="254"/>
      <c r="AE51" s="253"/>
      <c r="AF51" s="254"/>
      <c r="AG51" s="253"/>
    </row>
    <row r="52" spans="2:33" ht="13.8" thickBot="1" x14ac:dyDescent="0.3">
      <c r="B52" s="172"/>
      <c r="C52" s="176"/>
      <c r="D52" s="176"/>
      <c r="E52" s="176"/>
      <c r="F52" s="174"/>
      <c r="G52" s="174"/>
      <c r="H52" s="174"/>
      <c r="I52" s="166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253"/>
      <c r="AB52" s="253"/>
      <c r="AC52" s="253"/>
      <c r="AD52" s="254"/>
      <c r="AE52" s="253"/>
      <c r="AF52" s="254"/>
      <c r="AG52" s="253"/>
    </row>
    <row r="53" spans="2:33" x14ac:dyDescent="0.25">
      <c r="B53" s="172"/>
      <c r="C53" s="177"/>
      <c r="D53" s="177"/>
      <c r="E53" s="177"/>
      <c r="F53" s="174"/>
      <c r="G53" s="174"/>
      <c r="H53" s="174"/>
      <c r="I53" s="166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253"/>
      <c r="AB53" s="253"/>
      <c r="AC53" s="253"/>
      <c r="AD53" s="254"/>
      <c r="AE53" s="253"/>
      <c r="AF53" s="254"/>
      <c r="AG53" s="253"/>
    </row>
    <row r="54" spans="2:33" ht="13.8" thickBot="1" x14ac:dyDescent="0.3">
      <c r="B54" s="172"/>
      <c r="C54" s="178"/>
      <c r="D54" s="178"/>
      <c r="E54" s="178"/>
      <c r="F54" s="174"/>
      <c r="G54" s="174"/>
      <c r="H54" s="174"/>
      <c r="I54" s="166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253"/>
      <c r="AB54" s="253"/>
      <c r="AC54" s="253"/>
      <c r="AD54" s="254"/>
      <c r="AE54" s="253"/>
      <c r="AF54" s="254"/>
      <c r="AG54" s="253"/>
    </row>
    <row r="55" spans="2:33" ht="13.8" thickBot="1" x14ac:dyDescent="0.3">
      <c r="B55" s="179"/>
      <c r="C55" s="178"/>
      <c r="D55" s="178"/>
      <c r="E55" s="178"/>
      <c r="F55" s="174"/>
      <c r="G55" s="174"/>
      <c r="H55" s="174"/>
      <c r="I55" s="166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253"/>
      <c r="AB55" s="253"/>
      <c r="AC55" s="253"/>
      <c r="AD55" s="254"/>
      <c r="AE55" s="253"/>
      <c r="AF55" s="254"/>
      <c r="AG55" s="253"/>
    </row>
    <row r="56" spans="2:33" x14ac:dyDescent="0.25">
      <c r="B56" s="179"/>
      <c r="C56" s="180"/>
      <c r="D56" s="180"/>
      <c r="E56" s="180"/>
      <c r="F56" s="174"/>
      <c r="G56" s="174"/>
      <c r="H56" s="174"/>
      <c r="I56" s="166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253"/>
      <c r="AB56" s="253"/>
      <c r="AC56" s="253"/>
      <c r="AD56" s="254"/>
      <c r="AE56" s="253"/>
      <c r="AF56" s="254"/>
      <c r="AG56" s="253"/>
    </row>
    <row r="57" spans="2:33" x14ac:dyDescent="0.25">
      <c r="B57" s="179"/>
      <c r="C57" s="180"/>
      <c r="D57" s="180"/>
      <c r="E57" s="180"/>
      <c r="F57" s="174"/>
      <c r="G57" s="174"/>
      <c r="H57" s="174"/>
      <c r="I57" s="166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253"/>
      <c r="AB57" s="253"/>
      <c r="AC57" s="253"/>
      <c r="AD57" s="254"/>
      <c r="AE57" s="253"/>
      <c r="AF57" s="254"/>
      <c r="AG57" s="253"/>
    </row>
    <row r="58" spans="2:33" x14ac:dyDescent="0.25">
      <c r="B58" s="179"/>
      <c r="C58" s="180"/>
      <c r="D58" s="180"/>
      <c r="E58" s="180"/>
      <c r="F58" s="174"/>
      <c r="G58" s="174"/>
      <c r="H58" s="174"/>
      <c r="I58" s="166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253"/>
      <c r="AB58" s="253"/>
      <c r="AC58" s="253"/>
      <c r="AD58" s="254"/>
      <c r="AE58" s="253"/>
      <c r="AF58" s="254"/>
      <c r="AG58" s="253"/>
    </row>
    <row r="59" spans="2:33" x14ac:dyDescent="0.25">
      <c r="B59" s="179"/>
      <c r="C59" s="180"/>
      <c r="D59" s="180"/>
      <c r="E59" s="180"/>
      <c r="F59" s="174"/>
      <c r="G59" s="174"/>
      <c r="H59" s="174"/>
      <c r="I59" s="166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253"/>
      <c r="AB59" s="253"/>
      <c r="AC59" s="253"/>
      <c r="AD59" s="254"/>
      <c r="AE59" s="253"/>
      <c r="AF59" s="254"/>
      <c r="AG59" s="253"/>
    </row>
    <row r="60" spans="2:33" x14ac:dyDescent="0.25">
      <c r="B60" s="179"/>
      <c r="C60" s="180"/>
      <c r="D60" s="180"/>
      <c r="E60" s="180"/>
      <c r="F60" s="174"/>
      <c r="G60" s="174"/>
      <c r="H60" s="174"/>
      <c r="I60" s="166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253"/>
      <c r="AB60" s="253"/>
      <c r="AC60" s="253"/>
      <c r="AD60" s="254"/>
      <c r="AE60" s="253"/>
      <c r="AF60" s="254"/>
      <c r="AG60" s="253"/>
    </row>
    <row r="61" spans="2:33" x14ac:dyDescent="0.25">
      <c r="B61" s="179"/>
      <c r="C61" s="180"/>
      <c r="D61" s="180"/>
      <c r="E61" s="180"/>
      <c r="F61" s="174"/>
      <c r="G61" s="174"/>
      <c r="H61" s="174"/>
      <c r="I61" s="166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253"/>
      <c r="AB61" s="253"/>
      <c r="AC61" s="253"/>
      <c r="AD61" s="254"/>
      <c r="AE61" s="253"/>
      <c r="AF61" s="254"/>
      <c r="AG61" s="253"/>
    </row>
    <row r="62" spans="2:33" x14ac:dyDescent="0.25">
      <c r="B62" s="179"/>
      <c r="C62" s="180"/>
      <c r="D62" s="180"/>
      <c r="E62" s="180"/>
      <c r="F62" s="174"/>
      <c r="G62" s="174"/>
      <c r="H62" s="174"/>
      <c r="I62" s="166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253"/>
      <c r="AB62" s="253"/>
      <c r="AC62" s="253"/>
      <c r="AD62" s="254"/>
      <c r="AE62" s="253"/>
      <c r="AF62" s="254"/>
      <c r="AG62" s="253"/>
    </row>
    <row r="63" spans="2:33" x14ac:dyDescent="0.25">
      <c r="B63" s="179"/>
      <c r="C63" s="180"/>
      <c r="D63" s="180"/>
      <c r="E63" s="180"/>
      <c r="F63" s="174"/>
      <c r="G63" s="174"/>
      <c r="H63" s="174"/>
      <c r="I63" s="166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253"/>
      <c r="AB63" s="253"/>
      <c r="AC63" s="253"/>
      <c r="AD63" s="254"/>
      <c r="AE63" s="253"/>
      <c r="AF63" s="254"/>
      <c r="AG63" s="253"/>
    </row>
    <row r="64" spans="2:33" x14ac:dyDescent="0.25">
      <c r="B64" s="179"/>
      <c r="C64" s="180"/>
      <c r="D64" s="180"/>
      <c r="E64" s="180"/>
      <c r="F64" s="174"/>
      <c r="G64" s="174"/>
      <c r="H64" s="174"/>
      <c r="I64" s="166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253"/>
      <c r="AB64" s="253"/>
      <c r="AC64" s="253"/>
      <c r="AD64" s="254"/>
      <c r="AE64" s="253"/>
      <c r="AF64" s="254"/>
      <c r="AG64" s="253"/>
    </row>
    <row r="65" spans="2:33" x14ac:dyDescent="0.25">
      <c r="B65" s="179"/>
      <c r="C65" s="180"/>
      <c r="D65" s="180"/>
      <c r="E65" s="180"/>
      <c r="F65" s="174"/>
      <c r="G65" s="174"/>
      <c r="H65" s="174"/>
      <c r="I65" s="166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253"/>
      <c r="AB65" s="253"/>
      <c r="AC65" s="253"/>
      <c r="AD65" s="254"/>
      <c r="AE65" s="253"/>
      <c r="AF65" s="254"/>
      <c r="AG65" s="253"/>
    </row>
    <row r="66" spans="2:33" x14ac:dyDescent="0.25">
      <c r="B66" s="179"/>
      <c r="C66" s="180"/>
      <c r="D66" s="180"/>
      <c r="E66" s="180"/>
      <c r="F66" s="174"/>
      <c r="G66" s="174"/>
      <c r="H66" s="174"/>
      <c r="I66" s="166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253"/>
      <c r="AB66" s="253"/>
      <c r="AC66" s="253"/>
      <c r="AD66" s="254"/>
      <c r="AE66" s="253"/>
      <c r="AF66" s="254"/>
      <c r="AG66" s="253"/>
    </row>
    <row r="67" spans="2:33" x14ac:dyDescent="0.25">
      <c r="B67" s="179"/>
      <c r="C67" s="180"/>
      <c r="D67" s="180"/>
      <c r="E67" s="180"/>
      <c r="F67" s="174"/>
      <c r="G67" s="174"/>
      <c r="H67" s="174"/>
      <c r="I67" s="166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253"/>
      <c r="AB67" s="253"/>
      <c r="AC67" s="253"/>
      <c r="AD67" s="254"/>
      <c r="AE67" s="253"/>
      <c r="AF67" s="254"/>
      <c r="AG67" s="253"/>
    </row>
    <row r="68" spans="2:33" x14ac:dyDescent="0.25">
      <c r="B68" s="179"/>
      <c r="C68" s="180"/>
      <c r="D68" s="180"/>
      <c r="E68" s="180"/>
      <c r="F68" s="174"/>
      <c r="G68" s="174"/>
      <c r="H68" s="174"/>
      <c r="I68" s="166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253"/>
      <c r="AB68" s="253"/>
      <c r="AC68" s="253"/>
      <c r="AD68" s="254"/>
      <c r="AE68" s="253"/>
      <c r="AF68" s="254"/>
      <c r="AG68" s="253"/>
    </row>
    <row r="69" spans="2:33" x14ac:dyDescent="0.25">
      <c r="B69" s="179"/>
      <c r="C69" s="180"/>
      <c r="D69" s="180"/>
      <c r="E69" s="180"/>
      <c r="F69" s="174"/>
      <c r="G69" s="174"/>
      <c r="H69" s="174"/>
      <c r="I69" s="166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253"/>
      <c r="AB69" s="253"/>
      <c r="AC69" s="253"/>
      <c r="AD69" s="254"/>
      <c r="AE69" s="253"/>
      <c r="AF69" s="254"/>
      <c r="AG69" s="253"/>
    </row>
    <row r="70" spans="2:33" x14ac:dyDescent="0.25">
      <c r="B70" s="179"/>
      <c r="C70" s="180"/>
      <c r="D70" s="180"/>
      <c r="E70" s="180"/>
      <c r="F70" s="174"/>
      <c r="G70" s="174"/>
      <c r="H70" s="174"/>
      <c r="I70" s="166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253"/>
      <c r="AB70" s="253"/>
      <c r="AC70" s="253"/>
      <c r="AD70" s="254"/>
      <c r="AE70" s="253"/>
      <c r="AF70" s="254"/>
      <c r="AG70" s="253"/>
    </row>
    <row r="71" spans="2:33" x14ac:dyDescent="0.25">
      <c r="B71" s="179"/>
      <c r="C71" s="180"/>
      <c r="D71" s="180"/>
      <c r="E71" s="180"/>
      <c r="F71" s="174"/>
      <c r="G71" s="174"/>
      <c r="H71" s="174"/>
      <c r="I71" s="166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253"/>
      <c r="AB71" s="253"/>
      <c r="AC71" s="253"/>
      <c r="AD71" s="254"/>
      <c r="AE71" s="253"/>
      <c r="AF71" s="254"/>
      <c r="AG71" s="253"/>
    </row>
    <row r="72" spans="2:33" x14ac:dyDescent="0.25">
      <c r="B72" s="179"/>
      <c r="C72" s="180"/>
      <c r="D72" s="180"/>
      <c r="E72" s="180"/>
      <c r="F72" s="174"/>
      <c r="G72" s="174"/>
      <c r="H72" s="174"/>
      <c r="I72" s="166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253"/>
      <c r="AB72" s="253"/>
      <c r="AC72" s="253"/>
      <c r="AD72" s="254"/>
      <c r="AE72" s="253"/>
      <c r="AF72" s="254"/>
      <c r="AG72" s="253"/>
    </row>
    <row r="73" spans="2:33" x14ac:dyDescent="0.25">
      <c r="B73" s="179"/>
      <c r="C73" s="180"/>
      <c r="D73" s="180"/>
      <c r="E73" s="180"/>
      <c r="F73" s="174"/>
      <c r="G73" s="174"/>
      <c r="H73" s="174"/>
      <c r="I73" s="166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253"/>
      <c r="AB73" s="253"/>
      <c r="AC73" s="253"/>
      <c r="AD73" s="254"/>
      <c r="AE73" s="253"/>
      <c r="AF73" s="254"/>
      <c r="AG73" s="253"/>
    </row>
    <row r="74" spans="2:33" x14ac:dyDescent="0.25">
      <c r="B74" s="179"/>
      <c r="C74" s="180"/>
      <c r="D74" s="180"/>
      <c r="E74" s="180"/>
      <c r="F74" s="174"/>
      <c r="G74" s="174"/>
      <c r="H74" s="174"/>
      <c r="I74" s="166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253"/>
      <c r="AB74" s="253"/>
      <c r="AC74" s="253"/>
      <c r="AD74" s="254"/>
      <c r="AE74" s="253"/>
      <c r="AF74" s="254"/>
      <c r="AG74" s="253"/>
    </row>
    <row r="75" spans="2:33" x14ac:dyDescent="0.25">
      <c r="B75" s="179"/>
      <c r="C75" s="180"/>
      <c r="D75" s="180"/>
      <c r="E75" s="180"/>
      <c r="F75" s="174"/>
      <c r="G75" s="174"/>
      <c r="H75" s="174"/>
      <c r="I75" s="166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253"/>
      <c r="AB75" s="253"/>
      <c r="AC75" s="253"/>
      <c r="AD75" s="254"/>
      <c r="AE75" s="253"/>
      <c r="AF75" s="254"/>
      <c r="AG75" s="253"/>
    </row>
    <row r="76" spans="2:33" x14ac:dyDescent="0.25">
      <c r="B76" s="179"/>
      <c r="C76" s="180"/>
      <c r="D76" s="180"/>
      <c r="E76" s="180"/>
      <c r="F76" s="174"/>
      <c r="G76" s="174"/>
      <c r="H76" s="174"/>
      <c r="I76" s="166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253"/>
      <c r="AB76" s="253"/>
      <c r="AC76" s="253"/>
      <c r="AD76" s="254"/>
      <c r="AE76" s="253"/>
      <c r="AF76" s="254"/>
      <c r="AG76" s="253"/>
    </row>
    <row r="77" spans="2:33" x14ac:dyDescent="0.25">
      <c r="B77" s="179"/>
      <c r="C77" s="180"/>
      <c r="D77" s="180"/>
      <c r="E77" s="180"/>
      <c r="F77" s="174"/>
      <c r="G77" s="174"/>
      <c r="H77" s="174"/>
      <c r="I77" s="166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253"/>
      <c r="AB77" s="253"/>
      <c r="AC77" s="253"/>
      <c r="AD77" s="254"/>
      <c r="AE77" s="253"/>
      <c r="AF77" s="254"/>
      <c r="AG77" s="253"/>
    </row>
    <row r="78" spans="2:33" x14ac:dyDescent="0.25">
      <c r="B78" s="179"/>
      <c r="C78" s="180"/>
      <c r="D78" s="180"/>
      <c r="E78" s="180"/>
      <c r="F78" s="174"/>
      <c r="G78" s="174"/>
      <c r="H78" s="174"/>
      <c r="I78" s="166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253"/>
      <c r="AB78" s="253"/>
      <c r="AC78" s="253"/>
      <c r="AD78" s="254"/>
      <c r="AE78" s="253"/>
      <c r="AF78" s="254"/>
      <c r="AG78" s="253"/>
    </row>
    <row r="79" spans="2:33" x14ac:dyDescent="0.25">
      <c r="B79" s="179"/>
      <c r="C79" s="180"/>
      <c r="D79" s="180"/>
      <c r="E79" s="180"/>
      <c r="F79" s="174"/>
      <c r="G79" s="174"/>
      <c r="H79" s="174"/>
      <c r="I79" s="166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253"/>
      <c r="AB79" s="253"/>
      <c r="AC79" s="253"/>
      <c r="AD79" s="254"/>
      <c r="AE79" s="253"/>
      <c r="AF79" s="254"/>
      <c r="AG79" s="253"/>
    </row>
    <row r="80" spans="2:33" x14ac:dyDescent="0.25">
      <c r="B80" s="179"/>
      <c r="C80" s="180"/>
      <c r="D80" s="180"/>
      <c r="E80" s="180"/>
      <c r="F80" s="174"/>
      <c r="G80" s="174"/>
      <c r="H80" s="174"/>
      <c r="I80" s="166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253"/>
      <c r="AB80" s="253"/>
      <c r="AC80" s="253"/>
      <c r="AD80" s="254"/>
      <c r="AE80" s="253"/>
      <c r="AF80" s="254"/>
      <c r="AG80" s="253"/>
    </row>
    <row r="81" spans="2:33" x14ac:dyDescent="0.25">
      <c r="B81" s="179"/>
      <c r="C81" s="180"/>
      <c r="D81" s="180"/>
      <c r="E81" s="180"/>
      <c r="F81" s="174"/>
      <c r="G81" s="174"/>
      <c r="H81" s="174"/>
      <c r="I81" s="166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253"/>
      <c r="AB81" s="253"/>
      <c r="AC81" s="253"/>
      <c r="AD81" s="254"/>
      <c r="AE81" s="253"/>
      <c r="AF81" s="254"/>
      <c r="AG81" s="253"/>
    </row>
    <row r="82" spans="2:33" x14ac:dyDescent="0.25">
      <c r="B82" s="179"/>
      <c r="C82" s="180"/>
      <c r="D82" s="180"/>
      <c r="E82" s="180"/>
      <c r="F82" s="174"/>
      <c r="G82" s="174"/>
      <c r="H82" s="174"/>
      <c r="I82" s="166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253"/>
      <c r="AB82" s="253"/>
      <c r="AC82" s="253"/>
      <c r="AD82" s="254"/>
      <c r="AE82" s="253"/>
      <c r="AF82" s="254"/>
      <c r="AG82" s="253"/>
    </row>
    <row r="83" spans="2:33" x14ac:dyDescent="0.25">
      <c r="B83" s="179"/>
      <c r="C83" s="180"/>
      <c r="D83" s="180"/>
      <c r="E83" s="180"/>
      <c r="F83" s="174"/>
      <c r="G83" s="174"/>
      <c r="H83" s="174"/>
      <c r="I83" s="166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253"/>
      <c r="AB83" s="253"/>
      <c r="AC83" s="253"/>
      <c r="AD83" s="254"/>
      <c r="AE83" s="253"/>
      <c r="AF83" s="254"/>
      <c r="AG83" s="253"/>
    </row>
    <row r="84" spans="2:33" x14ac:dyDescent="0.25">
      <c r="B84" s="179"/>
      <c r="C84" s="180"/>
      <c r="D84" s="180"/>
      <c r="E84" s="180"/>
      <c r="F84" s="174"/>
      <c r="G84" s="174"/>
      <c r="H84" s="174"/>
      <c r="I84" s="166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253"/>
      <c r="AB84" s="253"/>
      <c r="AC84" s="253"/>
      <c r="AD84" s="254"/>
      <c r="AE84" s="253"/>
      <c r="AF84" s="254"/>
      <c r="AG84" s="253"/>
    </row>
    <row r="85" spans="2:33" x14ac:dyDescent="0.25">
      <c r="B85" s="179"/>
      <c r="C85" s="180"/>
      <c r="D85" s="180"/>
      <c r="E85" s="180"/>
      <c r="F85" s="174"/>
      <c r="G85" s="174"/>
      <c r="H85" s="174"/>
      <c r="I85" s="166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253"/>
      <c r="AB85" s="253"/>
      <c r="AC85" s="253"/>
      <c r="AD85" s="254"/>
      <c r="AE85" s="253"/>
      <c r="AF85" s="254"/>
      <c r="AG85" s="253"/>
    </row>
    <row r="86" spans="2:33" x14ac:dyDescent="0.25">
      <c r="B86" s="181"/>
      <c r="C86" s="180"/>
      <c r="D86" s="180"/>
      <c r="E86" s="180"/>
      <c r="F86" s="174"/>
      <c r="G86" s="174"/>
      <c r="H86" s="174"/>
      <c r="I86" s="166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253"/>
      <c r="AB86" s="253"/>
      <c r="AC86" s="253"/>
      <c r="AD86" s="254"/>
      <c r="AE86" s="253"/>
      <c r="AF86" s="254"/>
      <c r="AG86" s="253"/>
    </row>
    <row r="87" spans="2:33" x14ac:dyDescent="0.25">
      <c r="B87" s="181"/>
      <c r="C87" s="180"/>
      <c r="D87" s="180"/>
      <c r="E87" s="180"/>
      <c r="F87" s="174"/>
      <c r="G87" s="174"/>
      <c r="H87" s="174"/>
      <c r="I87" s="166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253"/>
      <c r="AB87" s="253"/>
      <c r="AC87" s="253"/>
      <c r="AD87" s="254"/>
      <c r="AE87" s="253"/>
      <c r="AF87" s="254"/>
      <c r="AG87" s="253"/>
    </row>
    <row r="88" spans="2:33" x14ac:dyDescent="0.25">
      <c r="B88" s="181"/>
      <c r="C88" s="180"/>
      <c r="D88" s="180"/>
      <c r="E88" s="180"/>
      <c r="F88" s="174"/>
      <c r="G88" s="174"/>
      <c r="H88" s="174"/>
      <c r="I88" s="166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253"/>
      <c r="AB88" s="253"/>
      <c r="AC88" s="253"/>
      <c r="AD88" s="254"/>
      <c r="AE88" s="253"/>
      <c r="AF88" s="254"/>
      <c r="AG88" s="253"/>
    </row>
    <row r="89" spans="2:33" x14ac:dyDescent="0.25">
      <c r="B89" s="181"/>
      <c r="C89" s="180"/>
      <c r="D89" s="180"/>
      <c r="E89" s="180"/>
      <c r="F89" s="174"/>
      <c r="G89" s="174"/>
      <c r="H89" s="174"/>
      <c r="I89" s="166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253"/>
      <c r="AB89" s="253"/>
      <c r="AC89" s="253"/>
      <c r="AD89" s="254"/>
      <c r="AE89" s="253"/>
      <c r="AF89" s="254"/>
      <c r="AG89" s="253"/>
    </row>
    <row r="90" spans="2:33" x14ac:dyDescent="0.25">
      <c r="B90" s="181"/>
      <c r="C90" s="180"/>
      <c r="D90" s="180"/>
      <c r="E90" s="180"/>
      <c r="F90" s="174"/>
      <c r="G90" s="174"/>
      <c r="H90" s="174"/>
      <c r="I90" s="166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253"/>
      <c r="AB90" s="253"/>
      <c r="AC90" s="253"/>
      <c r="AD90" s="254"/>
      <c r="AE90" s="253"/>
      <c r="AF90" s="254"/>
      <c r="AG90" s="253"/>
    </row>
    <row r="91" spans="2:33" x14ac:dyDescent="0.25">
      <c r="B91" s="181"/>
      <c r="C91" s="180"/>
      <c r="D91" s="180"/>
      <c r="E91" s="180"/>
      <c r="F91" s="174"/>
      <c r="G91" s="174"/>
      <c r="H91" s="174"/>
      <c r="I91" s="166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253"/>
      <c r="AB91" s="253"/>
      <c r="AC91" s="253"/>
      <c r="AD91" s="254"/>
      <c r="AE91" s="253"/>
      <c r="AF91" s="254"/>
      <c r="AG91" s="253"/>
    </row>
    <row r="92" spans="2:33" x14ac:dyDescent="0.25">
      <c r="B92" s="181"/>
      <c r="C92" s="180"/>
      <c r="D92" s="180"/>
      <c r="E92" s="180"/>
      <c r="F92" s="174"/>
      <c r="G92" s="174"/>
      <c r="H92" s="174"/>
      <c r="I92" s="166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253"/>
      <c r="AB92" s="253"/>
      <c r="AC92" s="253"/>
      <c r="AD92" s="254"/>
      <c r="AE92" s="253"/>
      <c r="AF92" s="254"/>
      <c r="AG92" s="253"/>
    </row>
    <row r="93" spans="2:33" x14ac:dyDescent="0.25">
      <c r="B93" s="181"/>
      <c r="C93" s="180"/>
      <c r="D93" s="180"/>
      <c r="E93" s="180"/>
      <c r="F93" s="174"/>
      <c r="G93" s="174"/>
      <c r="H93" s="174"/>
      <c r="I93" s="166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253"/>
      <c r="AB93" s="253"/>
      <c r="AC93" s="253"/>
      <c r="AD93" s="254"/>
      <c r="AE93" s="253"/>
      <c r="AF93" s="254"/>
      <c r="AG93" s="253"/>
    </row>
    <row r="94" spans="2:33" x14ac:dyDescent="0.25">
      <c r="B94" s="181"/>
      <c r="C94" s="180"/>
      <c r="D94" s="180"/>
      <c r="E94" s="180"/>
      <c r="F94" s="174"/>
      <c r="G94" s="174"/>
      <c r="H94" s="174"/>
      <c r="I94" s="166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253"/>
      <c r="AB94" s="253"/>
      <c r="AC94" s="253"/>
      <c r="AD94" s="254"/>
      <c r="AE94" s="253"/>
      <c r="AF94" s="254"/>
      <c r="AG94" s="253"/>
    </row>
    <row r="95" spans="2:33" x14ac:dyDescent="0.25">
      <c r="B95" s="181"/>
      <c r="C95" s="180"/>
      <c r="D95" s="180"/>
      <c r="E95" s="180"/>
      <c r="F95" s="174"/>
      <c r="G95" s="174"/>
      <c r="H95" s="174"/>
      <c r="I95" s="166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253"/>
      <c r="AB95" s="253"/>
      <c r="AC95" s="253"/>
      <c r="AD95" s="254"/>
      <c r="AE95" s="253"/>
      <c r="AF95" s="254"/>
      <c r="AG95" s="253"/>
    </row>
    <row r="96" spans="2:33" x14ac:dyDescent="0.25">
      <c r="B96" s="181"/>
      <c r="C96" s="180"/>
      <c r="D96" s="180"/>
      <c r="E96" s="180"/>
      <c r="F96" s="174"/>
      <c r="G96" s="174"/>
      <c r="H96" s="174"/>
      <c r="I96" s="166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253"/>
      <c r="AB96" s="253"/>
      <c r="AC96" s="253"/>
      <c r="AD96" s="254"/>
      <c r="AE96" s="253"/>
      <c r="AF96" s="254"/>
      <c r="AG96" s="253"/>
    </row>
    <row r="97" spans="2:33" x14ac:dyDescent="0.25">
      <c r="B97" s="181"/>
      <c r="C97" s="180"/>
      <c r="D97" s="180"/>
      <c r="E97" s="180"/>
      <c r="F97" s="174"/>
      <c r="G97" s="174"/>
      <c r="H97" s="174"/>
      <c r="I97" s="166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253"/>
      <c r="AB97" s="253"/>
      <c r="AC97" s="253"/>
      <c r="AD97" s="254"/>
      <c r="AE97" s="253"/>
      <c r="AF97" s="254"/>
      <c r="AG97" s="253"/>
    </row>
    <row r="98" spans="2:33" x14ac:dyDescent="0.25">
      <c r="B98" s="181"/>
      <c r="C98" s="180"/>
      <c r="D98" s="180"/>
      <c r="E98" s="180"/>
      <c r="F98" s="174"/>
      <c r="G98" s="174"/>
      <c r="H98" s="174"/>
      <c r="I98" s="166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253"/>
      <c r="AB98" s="253"/>
      <c r="AC98" s="253"/>
      <c r="AD98" s="254"/>
      <c r="AE98" s="253"/>
      <c r="AF98" s="254"/>
      <c r="AG98" s="253"/>
    </row>
  </sheetData>
  <pageMargins left="0" right="0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Y32"/>
  <sheetViews>
    <sheetView topLeftCell="B1" workbookViewId="0">
      <selection activeCell="K31" sqref="K31"/>
    </sheetView>
  </sheetViews>
  <sheetFormatPr defaultRowHeight="13.2" x14ac:dyDescent="0.25"/>
  <sheetData>
    <row r="1" spans="2:25" x14ac:dyDescent="0.25">
      <c r="L1" s="161" t="s">
        <v>28</v>
      </c>
      <c r="M1" s="161" t="s">
        <v>26</v>
      </c>
      <c r="N1" s="161" t="s">
        <v>29</v>
      </c>
    </row>
    <row r="2" spans="2:25" x14ac:dyDescent="0.25">
      <c r="E2" s="161" t="s">
        <v>28</v>
      </c>
    </row>
    <row r="3" spans="2:25" x14ac:dyDescent="0.25">
      <c r="E3" s="161"/>
      <c r="L3" t="s">
        <v>294</v>
      </c>
      <c r="P3" t="s">
        <v>295</v>
      </c>
      <c r="T3" t="s">
        <v>296</v>
      </c>
      <c r="X3" t="s">
        <v>297</v>
      </c>
    </row>
    <row r="4" spans="2:25" x14ac:dyDescent="0.25">
      <c r="E4" s="161"/>
    </row>
    <row r="5" spans="2:25" x14ac:dyDescent="0.25">
      <c r="E5" s="161"/>
      <c r="L5" t="s">
        <v>224</v>
      </c>
      <c r="M5" t="s">
        <v>226</v>
      </c>
      <c r="N5" t="s">
        <v>225</v>
      </c>
      <c r="P5" t="s">
        <v>224</v>
      </c>
      <c r="Q5" t="s">
        <v>226</v>
      </c>
      <c r="R5" t="s">
        <v>225</v>
      </c>
    </row>
    <row r="6" spans="2:25" x14ac:dyDescent="0.25">
      <c r="E6" s="161"/>
      <c r="J6" t="s">
        <v>281</v>
      </c>
      <c r="L6">
        <f t="shared" ref="L6:N7" si="0">L13</f>
        <v>-1.2050000000000001</v>
      </c>
      <c r="M6">
        <f t="shared" si="0"/>
        <v>-1.2150000000000001</v>
      </c>
      <c r="N6">
        <f t="shared" si="0"/>
        <v>2.605</v>
      </c>
      <c r="P6">
        <f>'RISK PAGE'!L3</f>
        <v>0</v>
      </c>
      <c r="Q6">
        <f>'RISK PAGE'!M3</f>
        <v>0</v>
      </c>
      <c r="R6">
        <f>'RISK PAGE'!N3</f>
        <v>0</v>
      </c>
      <c r="T6">
        <f t="shared" ref="T6:V10" si="1">IF(P6=0,0,P6-L6)</f>
        <v>0</v>
      </c>
      <c r="U6">
        <f t="shared" si="1"/>
        <v>0</v>
      </c>
      <c r="V6">
        <f t="shared" si="1"/>
        <v>0</v>
      </c>
      <c r="X6" t="s">
        <v>281</v>
      </c>
      <c r="Y6">
        <f>Y13</f>
        <v>0</v>
      </c>
    </row>
    <row r="7" spans="2:25" x14ac:dyDescent="0.25">
      <c r="E7" s="161"/>
      <c r="J7" t="s">
        <v>282</v>
      </c>
      <c r="L7">
        <f t="shared" si="0"/>
        <v>-0.91749999999999998</v>
      </c>
      <c r="M7">
        <f t="shared" si="0"/>
        <v>-0.94</v>
      </c>
      <c r="N7">
        <f t="shared" si="0"/>
        <v>0.9</v>
      </c>
      <c r="P7">
        <f>'RISK PAGE'!L4</f>
        <v>-0.92</v>
      </c>
      <c r="Q7">
        <f>'RISK PAGE'!M4</f>
        <v>-0.95</v>
      </c>
      <c r="R7">
        <f>'RISK PAGE'!N4</f>
        <v>0</v>
      </c>
      <c r="T7">
        <f t="shared" si="1"/>
        <v>-2.5000000000000577E-3</v>
      </c>
      <c r="U7">
        <f t="shared" si="1"/>
        <v>-1.0000000000000009E-2</v>
      </c>
      <c r="V7">
        <f t="shared" si="1"/>
        <v>0</v>
      </c>
      <c r="X7" t="s">
        <v>282</v>
      </c>
      <c r="Y7">
        <f>Y14</f>
        <v>-6.0770226283062721E-3</v>
      </c>
    </row>
    <row r="8" spans="2:25" x14ac:dyDescent="0.25">
      <c r="E8" s="161"/>
      <c r="J8" t="s">
        <v>261</v>
      </c>
      <c r="L8">
        <f>AVERAGE(L15:L19)</f>
        <v>-0.437</v>
      </c>
      <c r="M8">
        <f>AVERAGE(M15:M19)</f>
        <v>-0.48049999999999998</v>
      </c>
      <c r="N8">
        <f>AVERAGE(N15:N19)</f>
        <v>0.4</v>
      </c>
      <c r="P8">
        <f>'RISK PAGE'!L5</f>
        <v>-0.42499999999999999</v>
      </c>
      <c r="Q8">
        <f>'RISK PAGE'!M5</f>
        <v>-0.47</v>
      </c>
      <c r="R8">
        <f>'RISK PAGE'!N5</f>
        <v>0</v>
      </c>
      <c r="T8">
        <f t="shared" si="1"/>
        <v>1.2000000000000011E-2</v>
      </c>
      <c r="U8">
        <f t="shared" si="1"/>
        <v>1.0500000000000009E-2</v>
      </c>
      <c r="V8">
        <f t="shared" si="1"/>
        <v>0</v>
      </c>
      <c r="X8" t="s">
        <v>261</v>
      </c>
      <c r="Y8">
        <f>AVERAGE(Y15:Y19)</f>
        <v>9.2050998710488559E-3</v>
      </c>
    </row>
    <row r="9" spans="2:25" x14ac:dyDescent="0.25">
      <c r="E9" s="161"/>
      <c r="J9" t="s">
        <v>220</v>
      </c>
      <c r="L9">
        <f>AVERAGE(L20:L26)</f>
        <v>-0.48</v>
      </c>
      <c r="M9">
        <f>AVERAGE(M20:M26)</f>
        <v>-0.72</v>
      </c>
      <c r="N9">
        <f>AVERAGE(N20:N26)</f>
        <v>0.52071428571428569</v>
      </c>
      <c r="P9">
        <f>'RISK PAGE'!L6</f>
        <v>-0.47249999999999998</v>
      </c>
      <c r="Q9">
        <f>'RISK PAGE'!M6</f>
        <v>-0.72499999999999998</v>
      </c>
      <c r="R9">
        <f>'RISK PAGE'!N6</f>
        <v>0</v>
      </c>
      <c r="T9">
        <f t="shared" si="1"/>
        <v>7.5000000000000067E-3</v>
      </c>
      <c r="U9">
        <f t="shared" si="1"/>
        <v>-5.0000000000000044E-3</v>
      </c>
      <c r="V9">
        <f t="shared" si="1"/>
        <v>0</v>
      </c>
      <c r="X9" t="s">
        <v>220</v>
      </c>
      <c r="Y9">
        <f>AVERAGE(Y20:Y26)</f>
        <v>-5.0000000000000044E-3</v>
      </c>
    </row>
    <row r="10" spans="2:25" x14ac:dyDescent="0.25">
      <c r="J10" t="s">
        <v>293</v>
      </c>
      <c r="L10">
        <f>AVERAGE(L27:L31)</f>
        <v>-0.26750000000000002</v>
      </c>
      <c r="M10">
        <f>AVERAGE(M27:M31)</f>
        <v>-0.33</v>
      </c>
      <c r="N10">
        <f>AVERAGE(N27:N31)</f>
        <v>0.34</v>
      </c>
      <c r="P10">
        <f>'RISK PAGE'!L7</f>
        <v>0</v>
      </c>
      <c r="Q10">
        <f>'RISK PAGE'!M7</f>
        <v>0</v>
      </c>
      <c r="R10">
        <f>'RISK PAGE'!N7</f>
        <v>0</v>
      </c>
      <c r="T10">
        <f t="shared" si="1"/>
        <v>0</v>
      </c>
      <c r="U10">
        <f t="shared" si="1"/>
        <v>0</v>
      </c>
      <c r="V10">
        <f t="shared" si="1"/>
        <v>0</v>
      </c>
      <c r="X10" t="s">
        <v>293</v>
      </c>
      <c r="Y10">
        <f>AVERAGE(Y27:Y31)</f>
        <v>0</v>
      </c>
    </row>
    <row r="12" spans="2:25" x14ac:dyDescent="0.25">
      <c r="C12" t="s">
        <v>224</v>
      </c>
      <c r="D12" t="s">
        <v>226</v>
      </c>
      <c r="E12" t="s">
        <v>225</v>
      </c>
      <c r="H12" t="s">
        <v>224</v>
      </c>
      <c r="I12" t="s">
        <v>226</v>
      </c>
      <c r="J12" t="s">
        <v>225</v>
      </c>
      <c r="L12" t="s">
        <v>224</v>
      </c>
      <c r="M12" t="s">
        <v>226</v>
      </c>
      <c r="N12" t="s">
        <v>225</v>
      </c>
      <c r="P12" t="s">
        <v>224</v>
      </c>
      <c r="Q12" t="s">
        <v>226</v>
      </c>
      <c r="R12" t="s">
        <v>225</v>
      </c>
    </row>
    <row r="13" spans="2:25" x14ac:dyDescent="0.25">
      <c r="B13" s="87">
        <v>36770</v>
      </c>
      <c r="C13" s="252">
        <v>-3.4023288200000001</v>
      </c>
      <c r="D13" s="252">
        <v>-1.6459421600000002</v>
      </c>
      <c r="E13" s="252">
        <v>2.3295060000000003E-2</v>
      </c>
      <c r="F13" s="252"/>
      <c r="G13" s="252">
        <f>SUM(C13:E13)</f>
        <v>-5.0249759200000002</v>
      </c>
      <c r="H13" s="251">
        <f>C13/$G13</f>
        <v>0.67708360680064716</v>
      </c>
      <c r="I13" s="251">
        <f>D13/$G13</f>
        <v>0.32755224825037571</v>
      </c>
      <c r="J13" s="251">
        <f>E13/$G13</f>
        <v>-4.6358550510228122E-3</v>
      </c>
      <c r="L13">
        <f>'BASIS SETTLES'!C7</f>
        <v>-1.2050000000000001</v>
      </c>
      <c r="M13">
        <f>'BASIS SETTLES'!D7</f>
        <v>-1.2150000000000001</v>
      </c>
      <c r="N13">
        <f>'BASIS SETTLES'!F7</f>
        <v>2.605</v>
      </c>
      <c r="P13">
        <f t="shared" ref="P13:R14" si="2">T6*H13</f>
        <v>0</v>
      </c>
      <c r="Q13">
        <f t="shared" si="2"/>
        <v>0</v>
      </c>
      <c r="R13">
        <f t="shared" si="2"/>
        <v>0</v>
      </c>
      <c r="Y13">
        <f t="shared" ref="Y13:Y31" si="3">SUM(P13:R13)</f>
        <v>0</v>
      </c>
    </row>
    <row r="14" spans="2:25" x14ac:dyDescent="0.25">
      <c r="B14" s="87">
        <v>36800</v>
      </c>
      <c r="C14" s="252">
        <v>-1.4573573400000002</v>
      </c>
      <c r="D14" s="252">
        <v>-1.17105546</v>
      </c>
      <c r="E14" s="252">
        <v>0.10185516</v>
      </c>
      <c r="F14" s="252"/>
      <c r="G14" s="252">
        <f t="shared" ref="G14:G31" si="4">SUM(C14:E14)</f>
        <v>-2.5265576400000005</v>
      </c>
      <c r="H14" s="251">
        <f t="shared" ref="H14:H31" si="5">C14/$G14</f>
        <v>0.57681539377031588</v>
      </c>
      <c r="I14" s="251">
        <f t="shared" ref="I14:I31" si="6">D14/$G14</f>
        <v>0.46349841438804451</v>
      </c>
      <c r="J14" s="251">
        <f t="shared" ref="J14:J31" si="7">E14/$G14</f>
        <v>-4.031380815836047E-2</v>
      </c>
      <c r="L14">
        <f>'BASIS SETTLES'!C8</f>
        <v>-0.91749999999999998</v>
      </c>
      <c r="M14">
        <f>'BASIS SETTLES'!D8</f>
        <v>-0.94</v>
      </c>
      <c r="N14">
        <f>'BASIS SETTLES'!F8</f>
        <v>0.9</v>
      </c>
      <c r="P14">
        <f t="shared" si="2"/>
        <v>-1.4420384844258229E-3</v>
      </c>
      <c r="Q14">
        <f t="shared" si="2"/>
        <v>-4.6349841438804492E-3</v>
      </c>
      <c r="R14">
        <f t="shared" si="2"/>
        <v>0</v>
      </c>
      <c r="Y14">
        <f t="shared" si="3"/>
        <v>-6.0770226283062721E-3</v>
      </c>
    </row>
    <row r="15" spans="2:25" x14ac:dyDescent="0.25">
      <c r="B15" s="87">
        <v>36831</v>
      </c>
      <c r="C15" s="252">
        <v>-0.12464642000000002</v>
      </c>
      <c r="D15" s="252">
        <v>-0.58979645999999997</v>
      </c>
      <c r="E15" s="252">
        <v>-0.22865747000000003</v>
      </c>
      <c r="F15" s="252"/>
      <c r="G15" s="252">
        <f t="shared" si="4"/>
        <v>-0.94310035000000003</v>
      </c>
      <c r="H15" s="251">
        <f t="shared" si="5"/>
        <v>0.13216665649631029</v>
      </c>
      <c r="I15" s="251">
        <f t="shared" si="6"/>
        <v>0.62538038502477489</v>
      </c>
      <c r="J15" s="251">
        <f t="shared" si="7"/>
        <v>0.24245295847891479</v>
      </c>
      <c r="L15">
        <f>'BASIS SETTLES'!C9</f>
        <v>-0.46750000000000003</v>
      </c>
      <c r="M15">
        <f>'BASIS SETTLES'!D9</f>
        <v>-0.55249999999999999</v>
      </c>
      <c r="N15">
        <f>'BASIS SETTLES'!F9</f>
        <v>0.60250000000000004</v>
      </c>
      <c r="P15">
        <f t="shared" ref="P15:R19" si="8">T$8*H15</f>
        <v>1.5859998779557249E-3</v>
      </c>
      <c r="Q15">
        <f t="shared" si="8"/>
        <v>6.5664940427601418E-3</v>
      </c>
      <c r="R15">
        <f t="shared" si="8"/>
        <v>0</v>
      </c>
      <c r="Y15">
        <f t="shared" si="3"/>
        <v>8.1524939207158666E-3</v>
      </c>
    </row>
    <row r="16" spans="2:25" x14ac:dyDescent="0.25">
      <c r="B16" s="87">
        <v>36861</v>
      </c>
      <c r="C16" s="252">
        <v>-0.52358362999999997</v>
      </c>
      <c r="D16" s="252">
        <v>-0.50020332000000001</v>
      </c>
      <c r="E16" s="252">
        <v>-0.25816830000000007</v>
      </c>
      <c r="F16" s="252"/>
      <c r="G16" s="252">
        <f t="shared" si="4"/>
        <v>-1.28195525</v>
      </c>
      <c r="H16" s="251">
        <f t="shared" si="5"/>
        <v>0.40842582453638687</v>
      </c>
      <c r="I16" s="251">
        <f t="shared" si="6"/>
        <v>0.39018781661840379</v>
      </c>
      <c r="J16" s="251">
        <f t="shared" si="7"/>
        <v>0.20138635884520936</v>
      </c>
      <c r="L16">
        <f>'BASIS SETTLES'!C10</f>
        <v>-0.42</v>
      </c>
      <c r="M16">
        <f>'BASIS SETTLES'!D10</f>
        <v>-0.4425</v>
      </c>
      <c r="N16">
        <f>'BASIS SETTLES'!F10</f>
        <v>0.4425</v>
      </c>
      <c r="P16">
        <f t="shared" si="8"/>
        <v>4.901109894436647E-3</v>
      </c>
      <c r="Q16">
        <f t="shared" si="8"/>
        <v>4.0969720744932431E-3</v>
      </c>
      <c r="R16">
        <f t="shared" si="8"/>
        <v>0</v>
      </c>
      <c r="Y16">
        <f t="shared" si="3"/>
        <v>8.9980819689298892E-3</v>
      </c>
    </row>
    <row r="17" spans="2:25" x14ac:dyDescent="0.25">
      <c r="B17" s="87">
        <v>36892</v>
      </c>
      <c r="C17" s="252">
        <v>-0.97593479000000005</v>
      </c>
      <c r="D17" s="252">
        <v>-0.58523619000000016</v>
      </c>
      <c r="E17" s="252">
        <v>-0.23251230000000001</v>
      </c>
      <c r="F17" s="252"/>
      <c r="G17" s="252">
        <f t="shared" si="4"/>
        <v>-1.7936832800000002</v>
      </c>
      <c r="H17" s="251">
        <f t="shared" si="5"/>
        <v>0.54409538232413024</v>
      </c>
      <c r="I17" s="251">
        <f t="shared" si="6"/>
        <v>0.32627621415972619</v>
      </c>
      <c r="J17" s="251">
        <f t="shared" si="7"/>
        <v>0.1296284035161436</v>
      </c>
      <c r="L17">
        <f>'BASIS SETTLES'!C11</f>
        <v>-0.40500000000000003</v>
      </c>
      <c r="M17">
        <f>'BASIS SETTLES'!D11</f>
        <v>-0.45250000000000001</v>
      </c>
      <c r="N17">
        <f>'BASIS SETTLES'!F11</f>
        <v>0.42499999999999999</v>
      </c>
      <c r="P17">
        <f t="shared" si="8"/>
        <v>6.5291445878895684E-3</v>
      </c>
      <c r="Q17">
        <f t="shared" si="8"/>
        <v>3.4259002486771279E-3</v>
      </c>
      <c r="R17">
        <f t="shared" si="8"/>
        <v>0</v>
      </c>
      <c r="Y17">
        <f t="shared" si="3"/>
        <v>9.9550448365666958E-3</v>
      </c>
    </row>
    <row r="18" spans="2:25" x14ac:dyDescent="0.25">
      <c r="B18" s="87">
        <v>36923</v>
      </c>
      <c r="C18" s="252">
        <v>-0.61225190000000007</v>
      </c>
      <c r="D18" s="252">
        <v>-0.62701825</v>
      </c>
      <c r="E18" s="252">
        <v>-0.22088815000000001</v>
      </c>
      <c r="F18" s="252"/>
      <c r="G18" s="252">
        <f t="shared" si="4"/>
        <v>-1.4601583</v>
      </c>
      <c r="H18" s="251">
        <f t="shared" si="5"/>
        <v>0.41930515342069424</v>
      </c>
      <c r="I18" s="251">
        <f t="shared" si="6"/>
        <v>0.42941799529544161</v>
      </c>
      <c r="J18" s="251">
        <f t="shared" si="7"/>
        <v>0.15127685128386423</v>
      </c>
      <c r="L18">
        <f>'BASIS SETTLES'!C12</f>
        <v>-0.41</v>
      </c>
      <c r="M18">
        <f>'BASIS SETTLES'!D12</f>
        <v>-0.47249999999999998</v>
      </c>
      <c r="N18">
        <f>'BASIS SETTLES'!F12</f>
        <v>0.28499999999999998</v>
      </c>
      <c r="P18">
        <f t="shared" si="8"/>
        <v>5.0316618410483358E-3</v>
      </c>
      <c r="Q18">
        <f t="shared" si="8"/>
        <v>4.5088889506021412E-3</v>
      </c>
      <c r="R18">
        <f t="shared" si="8"/>
        <v>0</v>
      </c>
      <c r="Y18">
        <f t="shared" si="3"/>
        <v>9.5405507916504761E-3</v>
      </c>
    </row>
    <row r="19" spans="2:25" x14ac:dyDescent="0.25">
      <c r="B19" s="87">
        <v>36951</v>
      </c>
      <c r="C19" s="252">
        <v>-0.66080450000000002</v>
      </c>
      <c r="D19" s="252">
        <v>-0.7169922700000001</v>
      </c>
      <c r="E19" s="252">
        <v>-0.27030351000000002</v>
      </c>
      <c r="F19" s="252"/>
      <c r="G19" s="252">
        <f t="shared" si="4"/>
        <v>-1.6481002800000002</v>
      </c>
      <c r="H19" s="251">
        <f t="shared" si="5"/>
        <v>0.40094920680433349</v>
      </c>
      <c r="I19" s="251">
        <f t="shared" si="6"/>
        <v>0.43504165292660468</v>
      </c>
      <c r="J19" s="251">
        <f t="shared" si="7"/>
        <v>0.16400914026906177</v>
      </c>
      <c r="L19">
        <f>'BASIS SETTLES'!C13</f>
        <v>-0.48249999999999998</v>
      </c>
      <c r="M19">
        <f>'BASIS SETTLES'!D13</f>
        <v>-0.48249999999999998</v>
      </c>
      <c r="N19">
        <f>'BASIS SETTLES'!F13</f>
        <v>0.245</v>
      </c>
      <c r="P19">
        <f t="shared" si="8"/>
        <v>4.8113904816520061E-3</v>
      </c>
      <c r="Q19">
        <f t="shared" si="8"/>
        <v>4.5679373557293533E-3</v>
      </c>
      <c r="R19">
        <f t="shared" si="8"/>
        <v>0</v>
      </c>
      <c r="Y19">
        <f t="shared" si="3"/>
        <v>9.3793278373813585E-3</v>
      </c>
    </row>
    <row r="20" spans="2:25" x14ac:dyDescent="0.25">
      <c r="B20" s="87">
        <v>36982</v>
      </c>
      <c r="C20" s="252">
        <v>0</v>
      </c>
      <c r="D20" s="252">
        <v>-0.19523056</v>
      </c>
      <c r="E20" s="252"/>
      <c r="F20" s="252"/>
      <c r="G20" s="252">
        <f t="shared" si="4"/>
        <v>-0.19523056</v>
      </c>
      <c r="H20" s="251">
        <f t="shared" si="5"/>
        <v>0</v>
      </c>
      <c r="I20" s="251">
        <f t="shared" si="6"/>
        <v>1</v>
      </c>
      <c r="J20" s="251">
        <f t="shared" si="7"/>
        <v>0</v>
      </c>
      <c r="L20">
        <f>'BASIS SETTLES'!C14</f>
        <v>-0.48</v>
      </c>
      <c r="M20">
        <f>'BASIS SETTLES'!D14</f>
        <v>-0.7</v>
      </c>
      <c r="N20">
        <f>'BASIS SETTLES'!F14</f>
        <v>0.18</v>
      </c>
      <c r="P20">
        <f>T$9*H20</f>
        <v>0</v>
      </c>
      <c r="Q20">
        <f>U$9*I20</f>
        <v>-5.0000000000000044E-3</v>
      </c>
      <c r="R20">
        <f>V$9*J20</f>
        <v>0</v>
      </c>
      <c r="Y20">
        <f t="shared" si="3"/>
        <v>-5.0000000000000044E-3</v>
      </c>
    </row>
    <row r="21" spans="2:25" x14ac:dyDescent="0.25">
      <c r="B21" s="87">
        <v>37012</v>
      </c>
      <c r="C21" s="252">
        <v>0</v>
      </c>
      <c r="D21" s="252">
        <v>-0.20083332000000004</v>
      </c>
      <c r="E21" s="252"/>
      <c r="F21" s="252"/>
      <c r="G21" s="252">
        <f t="shared" si="4"/>
        <v>-0.20083332000000004</v>
      </c>
      <c r="H21" s="251">
        <f t="shared" si="5"/>
        <v>0</v>
      </c>
      <c r="I21" s="251">
        <f t="shared" si="6"/>
        <v>1</v>
      </c>
      <c r="J21" s="251">
        <f t="shared" si="7"/>
        <v>0</v>
      </c>
      <c r="L21">
        <f>'BASIS SETTLES'!C15</f>
        <v>-0.48</v>
      </c>
      <c r="M21">
        <f>'BASIS SETTLES'!D15</f>
        <v>-0.7</v>
      </c>
      <c r="N21">
        <f>'BASIS SETTLES'!F15</f>
        <v>0.21249999999999999</v>
      </c>
      <c r="P21">
        <f t="shared" ref="P21:P26" si="9">T$9*H21</f>
        <v>0</v>
      </c>
      <c r="Q21">
        <f t="shared" ref="Q21:Q26" si="10">U$9*I21</f>
        <v>-5.0000000000000044E-3</v>
      </c>
      <c r="R21">
        <f t="shared" ref="R21:R26" si="11">V$9*J21</f>
        <v>0</v>
      </c>
      <c r="Y21">
        <f t="shared" si="3"/>
        <v>-5.0000000000000044E-3</v>
      </c>
    </row>
    <row r="22" spans="2:25" x14ac:dyDescent="0.25">
      <c r="B22" s="87">
        <v>37043</v>
      </c>
      <c r="C22" s="252">
        <v>0</v>
      </c>
      <c r="D22" s="252">
        <v>-0.17824782</v>
      </c>
      <c r="E22" s="252"/>
      <c r="F22" s="252"/>
      <c r="G22" s="252">
        <f t="shared" si="4"/>
        <v>-0.17824782</v>
      </c>
      <c r="H22" s="251">
        <f t="shared" si="5"/>
        <v>0</v>
      </c>
      <c r="I22" s="251">
        <f t="shared" si="6"/>
        <v>1</v>
      </c>
      <c r="J22" s="251">
        <f t="shared" si="7"/>
        <v>0</v>
      </c>
      <c r="L22">
        <f>'BASIS SETTLES'!C16</f>
        <v>-0.48</v>
      </c>
      <c r="M22">
        <f>'BASIS SETTLES'!D16</f>
        <v>-0.7</v>
      </c>
      <c r="N22">
        <f>'BASIS SETTLES'!F16</f>
        <v>0.23250000000000001</v>
      </c>
      <c r="P22">
        <f t="shared" si="9"/>
        <v>0</v>
      </c>
      <c r="Q22">
        <f t="shared" si="10"/>
        <v>-5.0000000000000044E-3</v>
      </c>
      <c r="R22">
        <f t="shared" si="11"/>
        <v>0</v>
      </c>
      <c r="Y22">
        <f t="shared" si="3"/>
        <v>-5.0000000000000044E-3</v>
      </c>
    </row>
    <row r="23" spans="2:25" x14ac:dyDescent="0.25">
      <c r="B23" s="87">
        <v>37073</v>
      </c>
      <c r="C23" s="252">
        <v>0</v>
      </c>
      <c r="D23" s="252">
        <v>-0.15608836000000001</v>
      </c>
      <c r="E23" s="252"/>
      <c r="F23" s="252"/>
      <c r="G23" s="252">
        <f t="shared" si="4"/>
        <v>-0.15608836000000001</v>
      </c>
      <c r="H23" s="251">
        <f t="shared" si="5"/>
        <v>0</v>
      </c>
      <c r="I23" s="251">
        <f t="shared" si="6"/>
        <v>1</v>
      </c>
      <c r="J23" s="251">
        <f t="shared" si="7"/>
        <v>0</v>
      </c>
      <c r="L23">
        <f>'BASIS SETTLES'!C17</f>
        <v>-0.48</v>
      </c>
      <c r="M23">
        <f>'BASIS SETTLES'!D17</f>
        <v>-0.73499999999999999</v>
      </c>
      <c r="N23">
        <f>'BASIS SETTLES'!F17</f>
        <v>0.86750000000000005</v>
      </c>
      <c r="P23">
        <f t="shared" si="9"/>
        <v>0</v>
      </c>
      <c r="Q23">
        <f t="shared" si="10"/>
        <v>-5.0000000000000044E-3</v>
      </c>
      <c r="R23">
        <f t="shared" si="11"/>
        <v>0</v>
      </c>
      <c r="Y23">
        <f t="shared" si="3"/>
        <v>-5.0000000000000044E-3</v>
      </c>
    </row>
    <row r="24" spans="2:25" x14ac:dyDescent="0.25">
      <c r="B24" s="87">
        <v>37104</v>
      </c>
      <c r="C24" s="252">
        <v>0</v>
      </c>
      <c r="D24" s="252">
        <v>-0.14118147000000003</v>
      </c>
      <c r="E24" s="252"/>
      <c r="F24" s="252"/>
      <c r="G24" s="252">
        <f t="shared" si="4"/>
        <v>-0.14118147000000003</v>
      </c>
      <c r="H24" s="251">
        <f t="shared" si="5"/>
        <v>0</v>
      </c>
      <c r="I24" s="251">
        <f t="shared" si="6"/>
        <v>1</v>
      </c>
      <c r="J24" s="251">
        <f t="shared" si="7"/>
        <v>0</v>
      </c>
      <c r="L24">
        <f>'BASIS SETTLES'!C18</f>
        <v>-0.48</v>
      </c>
      <c r="M24">
        <f>'BASIS SETTLES'!D18</f>
        <v>-0.73499999999999999</v>
      </c>
      <c r="N24">
        <f>'BASIS SETTLES'!F18</f>
        <v>0.91749999999999998</v>
      </c>
      <c r="P24">
        <f t="shared" si="9"/>
        <v>0</v>
      </c>
      <c r="Q24">
        <f t="shared" si="10"/>
        <v>-5.0000000000000044E-3</v>
      </c>
      <c r="R24">
        <f t="shared" si="11"/>
        <v>0</v>
      </c>
      <c r="Y24">
        <f t="shared" si="3"/>
        <v>-5.0000000000000044E-3</v>
      </c>
    </row>
    <row r="25" spans="2:25" x14ac:dyDescent="0.25">
      <c r="B25" s="87">
        <v>37135</v>
      </c>
      <c r="C25" s="252">
        <v>0</v>
      </c>
      <c r="D25" s="252">
        <v>-0.12607468000000002</v>
      </c>
      <c r="E25" s="252"/>
      <c r="F25" s="252"/>
      <c r="G25" s="252">
        <f t="shared" si="4"/>
        <v>-0.12607468000000002</v>
      </c>
      <c r="H25" s="251">
        <f t="shared" si="5"/>
        <v>0</v>
      </c>
      <c r="I25" s="251">
        <f t="shared" si="6"/>
        <v>1</v>
      </c>
      <c r="J25" s="251">
        <f t="shared" si="7"/>
        <v>0</v>
      </c>
      <c r="L25">
        <f>'BASIS SETTLES'!C19</f>
        <v>-0.48</v>
      </c>
      <c r="M25">
        <f>'BASIS SETTLES'!D19</f>
        <v>-0.73499999999999999</v>
      </c>
      <c r="N25">
        <f>'BASIS SETTLES'!F19</f>
        <v>0.89500000000000002</v>
      </c>
      <c r="P25">
        <f t="shared" si="9"/>
        <v>0</v>
      </c>
      <c r="Q25">
        <f t="shared" si="10"/>
        <v>-5.0000000000000044E-3</v>
      </c>
      <c r="R25">
        <f t="shared" si="11"/>
        <v>0</v>
      </c>
      <c r="Y25">
        <f t="shared" si="3"/>
        <v>-5.0000000000000044E-3</v>
      </c>
    </row>
    <row r="26" spans="2:25" x14ac:dyDescent="0.25">
      <c r="B26" s="87">
        <v>37165</v>
      </c>
      <c r="C26" s="252">
        <v>0</v>
      </c>
      <c r="D26" s="252">
        <v>-0.11391101000000001</v>
      </c>
      <c r="E26" s="252"/>
      <c r="F26" s="252"/>
      <c r="G26" s="252">
        <f t="shared" si="4"/>
        <v>-0.11391101000000001</v>
      </c>
      <c r="H26" s="251">
        <f t="shared" si="5"/>
        <v>0</v>
      </c>
      <c r="I26" s="251">
        <f t="shared" si="6"/>
        <v>1</v>
      </c>
      <c r="J26" s="251">
        <f t="shared" si="7"/>
        <v>0</v>
      </c>
      <c r="L26">
        <f>'BASIS SETTLES'!C20</f>
        <v>-0.48</v>
      </c>
      <c r="M26">
        <f>'BASIS SETTLES'!D20</f>
        <v>-0.73499999999999999</v>
      </c>
      <c r="N26">
        <f>'BASIS SETTLES'!F20</f>
        <v>0.34</v>
      </c>
      <c r="P26">
        <f t="shared" si="9"/>
        <v>0</v>
      </c>
      <c r="Q26">
        <f t="shared" si="10"/>
        <v>-5.0000000000000044E-3</v>
      </c>
      <c r="R26">
        <f t="shared" si="11"/>
        <v>0</v>
      </c>
      <c r="Y26">
        <f t="shared" si="3"/>
        <v>-5.0000000000000044E-3</v>
      </c>
    </row>
    <row r="27" spans="2:25" x14ac:dyDescent="0.25">
      <c r="B27" s="87">
        <v>37196</v>
      </c>
      <c r="C27" s="252">
        <v>0</v>
      </c>
      <c r="D27" s="252">
        <v>-0.20734592000000004</v>
      </c>
      <c r="E27" s="252"/>
      <c r="F27" s="252"/>
      <c r="G27" s="252">
        <f t="shared" si="4"/>
        <v>-0.20734592000000004</v>
      </c>
      <c r="H27" s="251">
        <f t="shared" si="5"/>
        <v>0</v>
      </c>
      <c r="I27" s="251">
        <f t="shared" si="6"/>
        <v>1</v>
      </c>
      <c r="J27" s="251">
        <f t="shared" si="7"/>
        <v>0</v>
      </c>
      <c r="L27">
        <f>'BASIS SETTLES'!C21</f>
        <v>-0.26750000000000002</v>
      </c>
      <c r="M27">
        <f>'BASIS SETTLES'!D21</f>
        <v>-0.33</v>
      </c>
      <c r="N27">
        <f>'BASIS SETTLES'!F21</f>
        <v>0.34</v>
      </c>
      <c r="P27">
        <f t="shared" ref="P27:R31" si="12">T$10*H27</f>
        <v>0</v>
      </c>
      <c r="Q27">
        <f t="shared" si="12"/>
        <v>0</v>
      </c>
      <c r="R27">
        <f t="shared" si="12"/>
        <v>0</v>
      </c>
      <c r="Y27">
        <f t="shared" si="3"/>
        <v>0</v>
      </c>
    </row>
    <row r="28" spans="2:25" x14ac:dyDescent="0.25">
      <c r="B28" s="87">
        <v>37226</v>
      </c>
      <c r="C28" s="252">
        <v>0</v>
      </c>
      <c r="D28" s="252">
        <v>-0.18551814000000005</v>
      </c>
      <c r="E28" s="252"/>
      <c r="F28" s="252"/>
      <c r="G28" s="252">
        <f t="shared" si="4"/>
        <v>-0.18551814000000005</v>
      </c>
      <c r="H28" s="251">
        <f t="shared" si="5"/>
        <v>0</v>
      </c>
      <c r="I28" s="251">
        <f t="shared" si="6"/>
        <v>1</v>
      </c>
      <c r="J28" s="251">
        <f t="shared" si="7"/>
        <v>0</v>
      </c>
      <c r="L28">
        <f>'BASIS SETTLES'!C22</f>
        <v>-0.26750000000000002</v>
      </c>
      <c r="M28">
        <f>'BASIS SETTLES'!D22</f>
        <v>-0.33</v>
      </c>
      <c r="N28">
        <f>'BASIS SETTLES'!F22</f>
        <v>0.34</v>
      </c>
      <c r="P28">
        <f t="shared" si="12"/>
        <v>0</v>
      </c>
      <c r="Q28">
        <f t="shared" si="12"/>
        <v>0</v>
      </c>
      <c r="R28">
        <f t="shared" si="12"/>
        <v>0</v>
      </c>
      <c r="Y28">
        <f t="shared" si="3"/>
        <v>0</v>
      </c>
    </row>
    <row r="29" spans="2:25" x14ac:dyDescent="0.25">
      <c r="B29" s="87">
        <v>37257</v>
      </c>
      <c r="C29" s="252">
        <v>0</v>
      </c>
      <c r="D29" s="252">
        <v>-8.8227190000000011E-2</v>
      </c>
      <c r="E29" s="252"/>
      <c r="F29" s="252"/>
      <c r="G29" s="252">
        <f t="shared" si="4"/>
        <v>-8.8227190000000011E-2</v>
      </c>
      <c r="H29" s="251">
        <f t="shared" si="5"/>
        <v>0</v>
      </c>
      <c r="I29" s="251">
        <f t="shared" si="6"/>
        <v>1</v>
      </c>
      <c r="J29" s="251">
        <f t="shared" si="7"/>
        <v>0</v>
      </c>
      <c r="L29">
        <f>'BASIS SETTLES'!C23</f>
        <v>-0.26750000000000002</v>
      </c>
      <c r="M29">
        <f>'BASIS SETTLES'!D23</f>
        <v>-0.33</v>
      </c>
      <c r="N29">
        <f>'BASIS SETTLES'!F23</f>
        <v>0.34</v>
      </c>
      <c r="P29">
        <f t="shared" si="12"/>
        <v>0</v>
      </c>
      <c r="Q29">
        <f t="shared" si="12"/>
        <v>0</v>
      </c>
      <c r="R29">
        <f t="shared" si="12"/>
        <v>0</v>
      </c>
      <c r="Y29">
        <f t="shared" si="3"/>
        <v>0</v>
      </c>
    </row>
    <row r="30" spans="2:25" x14ac:dyDescent="0.25">
      <c r="B30" s="87">
        <v>37288</v>
      </c>
      <c r="C30" s="252">
        <v>0</v>
      </c>
      <c r="D30" s="252">
        <v>-9.8802820000000013E-2</v>
      </c>
      <c r="E30" s="252"/>
      <c r="F30" s="252"/>
      <c r="G30" s="252">
        <f t="shared" si="4"/>
        <v>-9.8802820000000013E-2</v>
      </c>
      <c r="H30" s="251">
        <f t="shared" si="5"/>
        <v>0</v>
      </c>
      <c r="I30" s="251">
        <f t="shared" si="6"/>
        <v>1</v>
      </c>
      <c r="J30" s="251">
        <f t="shared" si="7"/>
        <v>0</v>
      </c>
      <c r="L30">
        <f>'BASIS SETTLES'!C24</f>
        <v>-0.26750000000000002</v>
      </c>
      <c r="M30">
        <f>'BASIS SETTLES'!D24</f>
        <v>-0.33</v>
      </c>
      <c r="N30">
        <f>'BASIS SETTLES'!F24</f>
        <v>0.34</v>
      </c>
      <c r="P30">
        <f t="shared" si="12"/>
        <v>0</v>
      </c>
      <c r="Q30">
        <f t="shared" si="12"/>
        <v>0</v>
      </c>
      <c r="R30">
        <f t="shared" si="12"/>
        <v>0</v>
      </c>
      <c r="Y30">
        <f t="shared" si="3"/>
        <v>0</v>
      </c>
    </row>
    <row r="31" spans="2:25" x14ac:dyDescent="0.25">
      <c r="B31" s="87">
        <v>37316</v>
      </c>
      <c r="C31" s="252">
        <v>0</v>
      </c>
      <c r="D31" s="252">
        <v>-0.11459099000000002</v>
      </c>
      <c r="E31" s="252"/>
      <c r="F31" s="252"/>
      <c r="G31" s="252">
        <f t="shared" si="4"/>
        <v>-0.11459099000000002</v>
      </c>
      <c r="H31" s="251">
        <f t="shared" si="5"/>
        <v>0</v>
      </c>
      <c r="I31" s="251">
        <f t="shared" si="6"/>
        <v>1</v>
      </c>
      <c r="J31" s="251">
        <f t="shared" si="7"/>
        <v>0</v>
      </c>
      <c r="L31">
        <f>'BASIS SETTLES'!C25</f>
        <v>-0.26750000000000002</v>
      </c>
      <c r="M31">
        <f>'BASIS SETTLES'!D25</f>
        <v>-0.33</v>
      </c>
      <c r="N31">
        <f>'BASIS SETTLES'!F25</f>
        <v>0.34</v>
      </c>
      <c r="P31">
        <f t="shared" si="12"/>
        <v>0</v>
      </c>
      <c r="Q31">
        <f t="shared" si="12"/>
        <v>0</v>
      </c>
      <c r="R31">
        <f t="shared" si="12"/>
        <v>0</v>
      </c>
      <c r="Y31">
        <f t="shared" si="3"/>
        <v>0</v>
      </c>
    </row>
    <row r="32" spans="2:25" x14ac:dyDescent="0.25">
      <c r="C32">
        <v>0</v>
      </c>
      <c r="D32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13"/>
  <sheetViews>
    <sheetView workbookViewId="0">
      <selection activeCell="K21" sqref="K21"/>
    </sheetView>
  </sheetViews>
  <sheetFormatPr defaultRowHeight="13.2" x14ac:dyDescent="0.25"/>
  <sheetData>
    <row r="1" spans="1:17" ht="13.8" thickBot="1" x14ac:dyDescent="0.3">
      <c r="A1" t="s">
        <v>210</v>
      </c>
      <c r="J1" t="s">
        <v>164</v>
      </c>
    </row>
    <row r="2" spans="1:17" x14ac:dyDescent="0.25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</row>
    <row r="3" spans="1:17" ht="13.8" thickBot="1" x14ac:dyDescent="0.3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</row>
    <row r="4" spans="1:17" x14ac:dyDescent="0.25">
      <c r="A4" s="37">
        <v>-187.33019198</v>
      </c>
      <c r="B4" s="37">
        <v>-119.78140772999998</v>
      </c>
      <c r="C4" s="37">
        <v>-57.373778519999995</v>
      </c>
      <c r="D4" s="37">
        <v>-28.07357433</v>
      </c>
      <c r="E4" s="37">
        <v>26.868606849999999</v>
      </c>
      <c r="F4" s="37">
        <v>52.559262890000007</v>
      </c>
      <c r="G4" s="37">
        <v>100.59256017999999</v>
      </c>
      <c r="H4" s="38">
        <v>144.42965136999999</v>
      </c>
      <c r="I4" s="87">
        <v>36739</v>
      </c>
      <c r="J4" s="37">
        <v>110.52480734</v>
      </c>
      <c r="K4" s="37">
        <v>62.701388790000003</v>
      </c>
      <c r="L4" s="37">
        <v>26.523822979999998</v>
      </c>
      <c r="M4" s="37">
        <v>12.192395899999999</v>
      </c>
      <c r="N4" s="37">
        <v>-10.32832245</v>
      </c>
      <c r="O4" s="37">
        <v>-19.055139570000001</v>
      </c>
      <c r="P4" s="37">
        <v>-32.65173601</v>
      </c>
      <c r="Q4" s="38">
        <v>-42.431177550000001</v>
      </c>
    </row>
    <row r="5" spans="1:17" x14ac:dyDescent="0.25">
      <c r="A5" s="37">
        <v>-30.522796719999974</v>
      </c>
      <c r="B5" s="37">
        <v>-23.266242660000003</v>
      </c>
      <c r="C5" s="37">
        <v>-12.888211940000005</v>
      </c>
      <c r="D5" s="37">
        <v>-6.7190072700000023</v>
      </c>
      <c r="E5" s="37">
        <v>7.1918554900000053</v>
      </c>
      <c r="F5" s="37">
        <v>14.781489170000008</v>
      </c>
      <c r="G5" s="37">
        <v>30.864777789999998</v>
      </c>
      <c r="H5" s="38">
        <v>47.687484259999991</v>
      </c>
      <c r="I5" s="87">
        <v>36770</v>
      </c>
      <c r="J5" s="37">
        <v>115.90935482</v>
      </c>
      <c r="K5" s="37">
        <v>72.474541849999994</v>
      </c>
      <c r="L5" s="37">
        <v>33.902324329999999</v>
      </c>
      <c r="M5" s="37">
        <v>16.384058469999999</v>
      </c>
      <c r="N5" s="37">
        <v>-15.290050969999999</v>
      </c>
      <c r="O5" s="37">
        <v>-29.530419819999999</v>
      </c>
      <c r="P5" s="37">
        <v>-55.053720439999999</v>
      </c>
      <c r="Q5" s="38">
        <v>-76.968159040000003</v>
      </c>
    </row>
    <row r="6" spans="1:17" x14ac:dyDescent="0.25">
      <c r="A6" s="37">
        <v>50.891413169999993</v>
      </c>
      <c r="B6" s="37">
        <v>32.101758310000001</v>
      </c>
      <c r="C6" s="37">
        <v>15.16905785</v>
      </c>
      <c r="D6" s="37">
        <v>7.3706518600000006</v>
      </c>
      <c r="E6" s="37">
        <v>-6.9571882100000009</v>
      </c>
      <c r="F6" s="37">
        <v>-13.515881150000002</v>
      </c>
      <c r="G6" s="37">
        <v>-25.500031289999995</v>
      </c>
      <c r="H6" s="38">
        <v>-36.078231169999995</v>
      </c>
      <c r="I6" s="87">
        <v>36800</v>
      </c>
      <c r="J6" s="37">
        <v>98.936333759999997</v>
      </c>
      <c r="K6" s="37">
        <v>62.771187840000003</v>
      </c>
      <c r="L6" s="37">
        <v>29.835528</v>
      </c>
      <c r="M6" s="37">
        <v>14.5397584</v>
      </c>
      <c r="N6" s="37">
        <v>-13.805002500000001</v>
      </c>
      <c r="O6" s="37">
        <v>-26.897902680000001</v>
      </c>
      <c r="P6" s="37">
        <v>-51.043254589999997</v>
      </c>
      <c r="Q6" s="38">
        <v>-72.633249309999997</v>
      </c>
    </row>
    <row r="7" spans="1:17" x14ac:dyDescent="0.25">
      <c r="A7" s="37">
        <v>9.8740486000000089</v>
      </c>
      <c r="B7" s="37">
        <v>6.1907605199999978</v>
      </c>
      <c r="C7" s="37">
        <v>2.9018796500000015</v>
      </c>
      <c r="D7" s="37">
        <v>1.4033155700000002</v>
      </c>
      <c r="E7" s="37">
        <v>-1.3100734799999998</v>
      </c>
      <c r="F7" s="37">
        <v>-2.5292615400000003</v>
      </c>
      <c r="G7" s="37">
        <v>-4.7059131600000015</v>
      </c>
      <c r="H7" s="38">
        <v>-6.5536315100000024</v>
      </c>
      <c r="I7" s="87">
        <v>36831</v>
      </c>
      <c r="J7" s="37">
        <v>89.899950360000005</v>
      </c>
      <c r="K7" s="37">
        <v>57.672172789999998</v>
      </c>
      <c r="L7" s="37">
        <v>27.71840684</v>
      </c>
      <c r="M7" s="37">
        <v>13.5833073</v>
      </c>
      <c r="N7" s="37">
        <v>-13.0404295</v>
      </c>
      <c r="O7" s="37">
        <v>-25.548164610000001</v>
      </c>
      <c r="P7" s="37">
        <v>-49.011591840000001</v>
      </c>
      <c r="Q7" s="38">
        <v>-70.490133409999999</v>
      </c>
    </row>
    <row r="8" spans="1:17" x14ac:dyDescent="0.25">
      <c r="A8" s="37">
        <v>-22.43141537</v>
      </c>
      <c r="B8" s="37">
        <v>-14.771878899999997</v>
      </c>
      <c r="C8" s="37">
        <v>-7.293307969999999</v>
      </c>
      <c r="D8" s="37">
        <v>-3.623213419999999</v>
      </c>
      <c r="E8" s="37">
        <v>3.5757439199999999</v>
      </c>
      <c r="F8" s="37">
        <v>7.1032357399999988</v>
      </c>
      <c r="G8" s="37">
        <v>14.01033704</v>
      </c>
      <c r="H8" s="38">
        <v>20.715225380000003</v>
      </c>
      <c r="I8" s="87">
        <v>36861</v>
      </c>
      <c r="J8" s="37">
        <v>27.26610973</v>
      </c>
      <c r="K8" s="37">
        <v>17.631906440000002</v>
      </c>
      <c r="L8" s="37">
        <v>8.5492572800000008</v>
      </c>
      <c r="M8" s="37">
        <v>4.2091904400000004</v>
      </c>
      <c r="N8" s="37">
        <v>-4.0809414000000004</v>
      </c>
      <c r="O8" s="37">
        <v>-8.0363582200000003</v>
      </c>
      <c r="P8" s="37">
        <v>-15.58188329</v>
      </c>
      <c r="Q8" s="38">
        <v>-22.65959724</v>
      </c>
    </row>
    <row r="9" spans="1:17" x14ac:dyDescent="0.25">
      <c r="A9" s="37">
        <v>8.0124970500000003</v>
      </c>
      <c r="B9" s="37">
        <v>5.0129504099999984</v>
      </c>
      <c r="C9" s="37">
        <v>2.3420446900000007</v>
      </c>
      <c r="D9" s="37">
        <v>1.1302091000000001</v>
      </c>
      <c r="E9" s="37">
        <v>-1.0496015399999998</v>
      </c>
      <c r="F9" s="37">
        <v>-2.0199055699999997</v>
      </c>
      <c r="G9" s="37">
        <v>-3.729094700000001</v>
      </c>
      <c r="H9" s="38">
        <v>-5.1424255199999998</v>
      </c>
      <c r="I9" s="87">
        <v>36892</v>
      </c>
      <c r="J9" s="37">
        <v>24.277632260000001</v>
      </c>
      <c r="K9" s="37">
        <v>15.71880144</v>
      </c>
      <c r="L9" s="37">
        <v>7.63177678</v>
      </c>
      <c r="M9" s="37">
        <v>3.7600748099999999</v>
      </c>
      <c r="N9" s="37">
        <v>-3.6507204</v>
      </c>
      <c r="O9" s="37">
        <v>-7.1944130900000003</v>
      </c>
      <c r="P9" s="37">
        <v>-13.970219800000001</v>
      </c>
      <c r="Q9" s="38">
        <v>-20.34667885</v>
      </c>
    </row>
    <row r="10" spans="1:17" x14ac:dyDescent="0.25">
      <c r="A10" s="37">
        <v>10.558842870000001</v>
      </c>
      <c r="B10" s="37">
        <v>6.6039432299999969</v>
      </c>
      <c r="C10" s="37">
        <v>3.0808049400000002</v>
      </c>
      <c r="D10" s="37">
        <v>1.4852186400000003</v>
      </c>
      <c r="E10" s="37">
        <v>-1.3763173700000002</v>
      </c>
      <c r="F10" s="37">
        <v>-2.6460154599999992</v>
      </c>
      <c r="G10" s="37">
        <v>-4.877907979999998</v>
      </c>
      <c r="H10" s="38">
        <v>-6.7242931699999993</v>
      </c>
      <c r="I10" s="87">
        <v>36923</v>
      </c>
      <c r="J10" s="37">
        <v>26.065667510000001</v>
      </c>
      <c r="K10" s="37">
        <v>16.924173969999998</v>
      </c>
      <c r="L10" s="37">
        <v>8.2389412899999996</v>
      </c>
      <c r="M10" s="37">
        <v>4.06440176</v>
      </c>
      <c r="N10" s="37">
        <v>-3.95585677</v>
      </c>
      <c r="O10" s="37">
        <v>-7.8048687399999999</v>
      </c>
      <c r="P10" s="37">
        <v>-15.189607759999999</v>
      </c>
      <c r="Q10" s="38">
        <v>-22.169434500000001</v>
      </c>
    </row>
    <row r="11" spans="1:17" x14ac:dyDescent="0.25">
      <c r="A11" s="37">
        <v>22.49292144</v>
      </c>
      <c r="B11" s="37">
        <v>14.676390280000003</v>
      </c>
      <c r="C11" s="37">
        <v>7.1717641300000006</v>
      </c>
      <c r="D11" s="37">
        <v>3.5436422400000001</v>
      </c>
      <c r="E11" s="37">
        <v>-3.4590980199999994</v>
      </c>
      <c r="F11" s="37">
        <v>-6.83447023</v>
      </c>
      <c r="G11" s="37">
        <v>-13.34043623</v>
      </c>
      <c r="H11" s="38">
        <v>-19.535288529999999</v>
      </c>
      <c r="I11" s="87">
        <v>36951</v>
      </c>
      <c r="J11" s="37">
        <v>28.039683</v>
      </c>
      <c r="K11" s="37">
        <v>18.258179640000002</v>
      </c>
      <c r="L11" s="37">
        <v>8.9125207700000004</v>
      </c>
      <c r="M11" s="37">
        <v>4.4024207300000002</v>
      </c>
      <c r="N11" s="37">
        <v>-4.2955783299999997</v>
      </c>
      <c r="O11" s="37">
        <v>-8.4853140499999995</v>
      </c>
      <c r="P11" s="37">
        <v>-16.55196943</v>
      </c>
      <c r="Q11" s="38">
        <v>-24.210595739999999</v>
      </c>
    </row>
    <row r="12" spans="1:17" x14ac:dyDescent="0.25">
      <c r="A12" s="37">
        <v>16.994766300000002</v>
      </c>
      <c r="B12" s="37">
        <v>10.815699730000002</v>
      </c>
      <c r="C12" s="37">
        <v>5.1427300799999998</v>
      </c>
      <c r="D12" s="37">
        <v>2.5042392099999997</v>
      </c>
      <c r="E12" s="37">
        <v>-2.3707774800000001</v>
      </c>
      <c r="F12" s="37">
        <v>-4.6097544600000004</v>
      </c>
      <c r="G12" s="37">
        <v>-8.7022665799999999</v>
      </c>
      <c r="H12" s="38">
        <v>-12.303314410000002</v>
      </c>
      <c r="I12" s="87">
        <v>36982</v>
      </c>
      <c r="J12" s="37">
        <v>32.548336450000001</v>
      </c>
      <c r="K12" s="37">
        <v>21.244729960000001</v>
      </c>
      <c r="L12" s="37">
        <v>10.39149898</v>
      </c>
      <c r="M12" s="37">
        <v>5.13757223</v>
      </c>
      <c r="N12" s="37">
        <v>-5.02074116</v>
      </c>
      <c r="O12" s="37">
        <v>-9.9244956200000001</v>
      </c>
      <c r="P12" s="37">
        <v>-19.381861610000001</v>
      </c>
      <c r="Q12" s="38">
        <v>-28.376249810000001</v>
      </c>
    </row>
    <row r="13" spans="1:17" x14ac:dyDescent="0.25">
      <c r="A13" s="37">
        <v>0.94330734000000049</v>
      </c>
      <c r="B13" s="37">
        <v>0.65154490999999992</v>
      </c>
      <c r="C13" s="37">
        <v>0.32337205999999985</v>
      </c>
      <c r="D13" s="37">
        <v>0.15911093999999998</v>
      </c>
      <c r="E13" s="37">
        <v>-0.15109459000000003</v>
      </c>
      <c r="F13" s="37">
        <v>-0.29206362999999991</v>
      </c>
      <c r="G13" s="37">
        <v>-0.53838426999999989</v>
      </c>
      <c r="H13" s="38">
        <v>-0.73352487000000011</v>
      </c>
      <c r="I13" s="87">
        <v>37012</v>
      </c>
      <c r="J13" s="37">
        <v>3.4411618700000002</v>
      </c>
      <c r="K13" s="37">
        <v>2.3837907199999999</v>
      </c>
      <c r="L13" s="37">
        <v>1.2267988599999999</v>
      </c>
      <c r="M13" s="37">
        <v>0.62039456999999998</v>
      </c>
      <c r="N13" s="37">
        <v>-0.63120209999999999</v>
      </c>
      <c r="O13" s="37">
        <v>-1.27025488</v>
      </c>
      <c r="P13" s="37">
        <v>-2.5612052699999999</v>
      </c>
      <c r="Q13" s="38">
        <v>-3.8536139899999999</v>
      </c>
    </row>
    <row r="14" spans="1:17" x14ac:dyDescent="0.25">
      <c r="A14" s="37">
        <v>0.22145881000000056</v>
      </c>
      <c r="B14" s="37">
        <v>0.24247225000000006</v>
      </c>
      <c r="C14" s="37">
        <v>0.15047356000000001</v>
      </c>
      <c r="D14" s="37">
        <v>7.9881300000000044E-2</v>
      </c>
      <c r="E14" s="37">
        <v>-8.5028789999999965E-2</v>
      </c>
      <c r="F14" s="37">
        <v>-0.17181808999999992</v>
      </c>
      <c r="G14" s="37">
        <v>-0.34060778000000003</v>
      </c>
      <c r="H14" s="38">
        <v>-0.49198616999999967</v>
      </c>
      <c r="I14" s="87">
        <v>37043</v>
      </c>
      <c r="J14" s="37">
        <v>3.6317170000000001</v>
      </c>
      <c r="K14" s="37">
        <v>2.60773995</v>
      </c>
      <c r="L14" s="37">
        <v>1.37949089</v>
      </c>
      <c r="M14" s="37">
        <v>0.70565708000000005</v>
      </c>
      <c r="N14" s="37">
        <v>-0.73207517</v>
      </c>
      <c r="O14" s="37">
        <v>-1.48546095</v>
      </c>
      <c r="P14" s="37">
        <v>-3.0373381899999998</v>
      </c>
      <c r="Q14" s="38">
        <v>-4.6213161600000001</v>
      </c>
    </row>
    <row r="15" spans="1:17" x14ac:dyDescent="0.25">
      <c r="A15" s="37">
        <v>0.98297729</v>
      </c>
      <c r="B15" s="37">
        <v>0.71426891000000037</v>
      </c>
      <c r="C15" s="37">
        <v>0.37113556000000014</v>
      </c>
      <c r="D15" s="37">
        <v>0.18667681999999997</v>
      </c>
      <c r="E15" s="37">
        <v>-0.18560546</v>
      </c>
      <c r="F15" s="37">
        <v>-0.36739009</v>
      </c>
      <c r="G15" s="37">
        <v>-0.71159868999999976</v>
      </c>
      <c r="H15" s="38">
        <v>-1.0219306099999996</v>
      </c>
      <c r="I15" s="87">
        <v>37073</v>
      </c>
      <c r="J15" s="37">
        <v>3.38188413</v>
      </c>
      <c r="K15" s="37">
        <v>2.4502420900000002</v>
      </c>
      <c r="L15" s="37">
        <v>1.3057146500000001</v>
      </c>
      <c r="M15" s="37">
        <v>0.66990943999999997</v>
      </c>
      <c r="N15" s="37">
        <v>-0.69865178000000006</v>
      </c>
      <c r="O15" s="37">
        <v>-1.4209551499999999</v>
      </c>
      <c r="P15" s="37">
        <v>-2.9176456000000002</v>
      </c>
      <c r="Q15" s="38">
        <v>-4.4554878999999996</v>
      </c>
    </row>
    <row r="16" spans="1:17" x14ac:dyDescent="0.25">
      <c r="A16" s="37">
        <v>1.3493446600000003</v>
      </c>
      <c r="B16" s="37">
        <v>0.95123159999999984</v>
      </c>
      <c r="C16" s="37">
        <v>0.48535170999999988</v>
      </c>
      <c r="D16" s="37">
        <v>0.24263431000000002</v>
      </c>
      <c r="E16" s="37">
        <v>-0.23915083000000004</v>
      </c>
      <c r="F16" s="37">
        <v>-0.4720065400000002</v>
      </c>
      <c r="G16" s="37">
        <v>-0.91086815999999993</v>
      </c>
      <c r="H16" s="38">
        <v>-1.3060381200000002</v>
      </c>
      <c r="I16" s="87">
        <v>37104</v>
      </c>
      <c r="J16" s="37">
        <v>3.2593821100000002</v>
      </c>
      <c r="K16" s="37">
        <v>2.3631024699999998</v>
      </c>
      <c r="L16" s="37">
        <v>1.2601201799999999</v>
      </c>
      <c r="M16" s="37">
        <v>0.64672819000000004</v>
      </c>
      <c r="N16" s="37">
        <v>-0.67492445000000001</v>
      </c>
      <c r="O16" s="37">
        <v>-1.3731619500000001</v>
      </c>
      <c r="P16" s="37">
        <v>-2.8214561900000001</v>
      </c>
      <c r="Q16" s="38">
        <v>-4.31163513</v>
      </c>
    </row>
    <row r="17" spans="1:17" x14ac:dyDescent="0.25">
      <c r="A17" s="37">
        <v>1.99541575</v>
      </c>
      <c r="B17" s="37">
        <v>1.35699024</v>
      </c>
      <c r="C17" s="37">
        <v>0.67606471000000012</v>
      </c>
      <c r="D17" s="37">
        <v>0.33515840000000002</v>
      </c>
      <c r="E17" s="37">
        <v>-0.32612768999999997</v>
      </c>
      <c r="F17" s="37">
        <v>-0.64066337000000007</v>
      </c>
      <c r="G17" s="37">
        <v>-1.2280477299999997</v>
      </c>
      <c r="H17" s="38">
        <v>-1.7537533999999999</v>
      </c>
      <c r="I17" s="87">
        <v>37135</v>
      </c>
      <c r="J17" s="37">
        <v>3.03418418</v>
      </c>
      <c r="K17" s="37">
        <v>2.1896389300000001</v>
      </c>
      <c r="L17" s="37">
        <v>1.16365867</v>
      </c>
      <c r="M17" s="37">
        <v>0.59653509000000005</v>
      </c>
      <c r="N17" s="37">
        <v>-0.62148539999999997</v>
      </c>
      <c r="O17" s="37">
        <v>-1.26368787</v>
      </c>
      <c r="P17" s="37">
        <v>-2.5945445199999999</v>
      </c>
      <c r="Q17" s="38">
        <v>-3.9637506299999998</v>
      </c>
    </row>
    <row r="18" spans="1:17" x14ac:dyDescent="0.25">
      <c r="A18" s="37">
        <v>2.15755322</v>
      </c>
      <c r="B18" s="37">
        <v>1.4599470299999999</v>
      </c>
      <c r="C18" s="37">
        <v>0.72582974</v>
      </c>
      <c r="D18" s="37">
        <v>0.35974067999999992</v>
      </c>
      <c r="E18" s="37">
        <v>-0.35031115000000002</v>
      </c>
      <c r="F18" s="37">
        <v>-0.6888052899999999</v>
      </c>
      <c r="G18" s="37">
        <v>-1.32396326</v>
      </c>
      <c r="H18" s="38">
        <v>-1.8978514300000002</v>
      </c>
      <c r="I18" s="87">
        <v>37165</v>
      </c>
      <c r="J18" s="37">
        <v>2.7286961600000001</v>
      </c>
      <c r="K18" s="37">
        <v>1.97270134</v>
      </c>
      <c r="L18" s="37">
        <v>1.0502216600000001</v>
      </c>
      <c r="M18" s="37">
        <v>0.53886113999999996</v>
      </c>
      <c r="N18" s="37">
        <v>-0.56242424000000002</v>
      </c>
      <c r="O18" s="37">
        <v>-1.1446691499999999</v>
      </c>
      <c r="P18" s="37">
        <v>-2.3547052700000002</v>
      </c>
      <c r="Q18" s="38">
        <v>-3.6044802300000001</v>
      </c>
    </row>
    <row r="19" spans="1:17" x14ac:dyDescent="0.25">
      <c r="A19" s="37">
        <v>2.0212051899999999</v>
      </c>
      <c r="B19" s="37">
        <v>1.35597616</v>
      </c>
      <c r="C19" s="37">
        <v>0.66790925000000001</v>
      </c>
      <c r="D19" s="37">
        <v>0.32948241000000006</v>
      </c>
      <c r="E19" s="37">
        <v>-0.31767463999999995</v>
      </c>
      <c r="F19" s="37">
        <v>-0.62142553</v>
      </c>
      <c r="G19" s="37">
        <v>-1.18187653</v>
      </c>
      <c r="H19" s="38">
        <v>-1.6759351499999999</v>
      </c>
      <c r="I19" s="87">
        <v>37196</v>
      </c>
      <c r="J19" s="37">
        <v>2.5663057600000001</v>
      </c>
      <c r="K19" s="37">
        <v>1.8447927399999999</v>
      </c>
      <c r="L19" s="37">
        <v>0.97799155000000004</v>
      </c>
      <c r="M19" s="37">
        <v>0.50102650000000004</v>
      </c>
      <c r="N19" s="37">
        <v>-0.52166060999999997</v>
      </c>
      <c r="O19" s="37">
        <v>-1.0607037500000001</v>
      </c>
      <c r="P19" s="37">
        <v>-2.1788634600000001</v>
      </c>
      <c r="Q19" s="38">
        <v>-3.3322533399999998</v>
      </c>
    </row>
    <row r="20" spans="1:17" x14ac:dyDescent="0.25">
      <c r="A20" s="37">
        <v>4.3597674699999995</v>
      </c>
      <c r="B20" s="37">
        <v>2.8783656400000002</v>
      </c>
      <c r="C20" s="37">
        <v>1.4103876500000001</v>
      </c>
      <c r="D20" s="37">
        <v>0.69587212999999992</v>
      </c>
      <c r="E20" s="37">
        <v>-0.67416101000000006</v>
      </c>
      <c r="F20" s="37">
        <v>-1.3243670299999999</v>
      </c>
      <c r="G20" s="37">
        <v>-2.5474640599999998</v>
      </c>
      <c r="H20" s="38">
        <v>-3.66385893</v>
      </c>
      <c r="I20" s="87">
        <v>37226</v>
      </c>
      <c r="J20" s="37">
        <v>6.9450547399999998</v>
      </c>
      <c r="K20" s="37">
        <v>4.6223357800000002</v>
      </c>
      <c r="L20" s="37">
        <v>2.29954429</v>
      </c>
      <c r="M20" s="37">
        <v>1.14555827</v>
      </c>
      <c r="N20" s="37">
        <v>-1.1348069000000001</v>
      </c>
      <c r="O20" s="37">
        <v>-2.2567646899999998</v>
      </c>
      <c r="P20" s="37">
        <v>-4.4548198499999998</v>
      </c>
      <c r="Q20" s="38">
        <v>-6.58155687</v>
      </c>
    </row>
    <row r="21" spans="1:17" x14ac:dyDescent="0.25">
      <c r="A21" s="37">
        <v>4.6409310300000008</v>
      </c>
      <c r="B21" s="37">
        <v>3.0389047299999996</v>
      </c>
      <c r="C21" s="37">
        <v>1.47868869</v>
      </c>
      <c r="D21" s="37">
        <v>0.72732506000000008</v>
      </c>
      <c r="E21" s="37">
        <v>-0.70078633999999995</v>
      </c>
      <c r="F21" s="37">
        <v>-1.3733174200000002</v>
      </c>
      <c r="G21" s="37">
        <v>-2.6300090299999996</v>
      </c>
      <c r="H21" s="38">
        <v>-3.7681689399999998</v>
      </c>
      <c r="I21" s="87">
        <v>37257</v>
      </c>
      <c r="J21" s="37">
        <v>6.5006936900000003</v>
      </c>
      <c r="K21" s="37">
        <v>4.3045588099999996</v>
      </c>
      <c r="L21" s="37">
        <v>2.1319749400000001</v>
      </c>
      <c r="M21" s="37">
        <v>1.0599704700000001</v>
      </c>
      <c r="N21" s="37">
        <v>-1.04629266</v>
      </c>
      <c r="O21" s="37">
        <v>-2.0774440300000001</v>
      </c>
      <c r="P21" s="37">
        <v>-4.0893157899999997</v>
      </c>
      <c r="Q21" s="38">
        <v>-6.0271608199999998</v>
      </c>
    </row>
    <row r="22" spans="1:17" x14ac:dyDescent="0.25">
      <c r="A22" s="37">
        <v>2.0867957300000004</v>
      </c>
      <c r="B22" s="37">
        <v>1.4723563899999998</v>
      </c>
      <c r="C22" s="37">
        <v>0.76062088000000005</v>
      </c>
      <c r="D22" s="37">
        <v>0.38339595999999998</v>
      </c>
      <c r="E22" s="37">
        <v>-0.38383674999999995</v>
      </c>
      <c r="F22" s="37">
        <v>-0.76283395000000009</v>
      </c>
      <c r="G22" s="37">
        <v>-1.4881880700000001</v>
      </c>
      <c r="H22" s="38">
        <v>-2.14670447</v>
      </c>
      <c r="I22" s="87">
        <v>37288</v>
      </c>
      <c r="J22" s="37">
        <v>3.4814021300000002</v>
      </c>
      <c r="K22" s="37">
        <v>2.2557230599999998</v>
      </c>
      <c r="L22" s="37">
        <v>1.09530836</v>
      </c>
      <c r="M22" s="37">
        <v>0.53955421999999997</v>
      </c>
      <c r="N22" s="37">
        <v>-0.52348039999999996</v>
      </c>
      <c r="O22" s="37">
        <v>-1.0310477600000001</v>
      </c>
      <c r="P22" s="37">
        <v>-1.9992371799999999</v>
      </c>
      <c r="Q22" s="38">
        <v>-2.9064087000000001</v>
      </c>
    </row>
    <row r="23" spans="1:17" x14ac:dyDescent="0.25">
      <c r="A23" s="37">
        <v>2.1375955300000005</v>
      </c>
      <c r="B23" s="37">
        <v>1.4985620600000003</v>
      </c>
      <c r="C23" s="37">
        <v>0.77117868000000001</v>
      </c>
      <c r="D23" s="37">
        <v>0.38826379999999999</v>
      </c>
      <c r="E23" s="37">
        <v>-0.38833004000000004</v>
      </c>
      <c r="F23" s="37">
        <v>-0.77187484000000017</v>
      </c>
      <c r="G23" s="37">
        <v>-1.50793964</v>
      </c>
      <c r="H23" s="38">
        <v>-2.18113739</v>
      </c>
      <c r="I23" s="87">
        <v>37316</v>
      </c>
      <c r="J23" s="37">
        <v>3.6763215900000001</v>
      </c>
      <c r="K23" s="37">
        <v>2.3874546200000002</v>
      </c>
      <c r="L23" s="37">
        <v>1.16173511</v>
      </c>
      <c r="M23" s="37">
        <v>0.57285143999999999</v>
      </c>
      <c r="N23" s="37">
        <v>-0.55684381000000005</v>
      </c>
      <c r="O23" s="37">
        <v>-1.0977480100000001</v>
      </c>
      <c r="P23" s="37">
        <v>-2.13220199</v>
      </c>
      <c r="Q23" s="38">
        <v>-3.1046212199999998</v>
      </c>
    </row>
    <row r="24" spans="1:17" x14ac:dyDescent="0.25">
      <c r="A24" s="37">
        <v>1.5461185600000005</v>
      </c>
      <c r="B24" s="37">
        <v>1.1317067399999998</v>
      </c>
      <c r="C24" s="37">
        <v>0.59901040000000005</v>
      </c>
      <c r="D24" s="37">
        <v>0.30462717</v>
      </c>
      <c r="E24" s="37">
        <v>-0.3088957</v>
      </c>
      <c r="F24" s="37">
        <v>-0.61642286999999996</v>
      </c>
      <c r="G24" s="37">
        <v>-1.2079907300000001</v>
      </c>
      <c r="H24" s="38">
        <v>-1.7431406199999997</v>
      </c>
      <c r="I24" s="87">
        <v>37347</v>
      </c>
      <c r="J24" s="37">
        <v>4.0693851800000003</v>
      </c>
      <c r="K24" s="37">
        <v>2.6506731499999998</v>
      </c>
      <c r="L24" s="37">
        <v>1.29322906</v>
      </c>
      <c r="M24" s="37">
        <v>0.63845138000000001</v>
      </c>
      <c r="N24" s="37">
        <v>-0.62194048000000002</v>
      </c>
      <c r="O24" s="37">
        <v>-1.22725007</v>
      </c>
      <c r="P24" s="37">
        <v>-2.38779013</v>
      </c>
      <c r="Q24" s="38">
        <v>-3.4817671099999998</v>
      </c>
    </row>
    <row r="25" spans="1:17" x14ac:dyDescent="0.25">
      <c r="A25" s="37">
        <v>6.5229999999982802E-4</v>
      </c>
      <c r="B25" s="37">
        <v>3.3352460000000028E-2</v>
      </c>
      <c r="C25" s="37">
        <v>2.1631909999999976E-2</v>
      </c>
      <c r="D25" s="37">
        <v>9.8768899999999993E-3</v>
      </c>
      <c r="E25" s="37">
        <v>-3.8859999999999867E-3</v>
      </c>
      <c r="F25" s="37">
        <v>1.9665499999999975E-3</v>
      </c>
      <c r="G25" s="37">
        <v>5.5372210000000061E-2</v>
      </c>
      <c r="H25" s="38">
        <v>0.17841927999999996</v>
      </c>
      <c r="I25" s="87">
        <v>37377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8">
        <v>0</v>
      </c>
    </row>
    <row r="26" spans="1:17" x14ac:dyDescent="0.25">
      <c r="A26" s="37">
        <v>0.26779807</v>
      </c>
      <c r="B26" s="37">
        <v>0.20053067000000013</v>
      </c>
      <c r="C26" s="37">
        <v>9.9269539999999989E-2</v>
      </c>
      <c r="D26" s="37">
        <v>4.7160779999999985E-2</v>
      </c>
      <c r="E26" s="37">
        <v>-3.8057930000000004E-2</v>
      </c>
      <c r="F26" s="37">
        <v>-6.3251950000000029E-2</v>
      </c>
      <c r="G26" s="37">
        <v>-6.2656509999999999E-2</v>
      </c>
      <c r="H26" s="38">
        <v>2.0415569999999938E-2</v>
      </c>
      <c r="I26" s="87">
        <v>37408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8">
        <v>0</v>
      </c>
    </row>
    <row r="27" spans="1:17" x14ac:dyDescent="0.25">
      <c r="A27" s="37">
        <v>0.35384122000000007</v>
      </c>
      <c r="B27" s="37">
        <v>0.25749579000000011</v>
      </c>
      <c r="C27" s="37">
        <v>0.12786586999999999</v>
      </c>
      <c r="D27" s="37">
        <v>6.1512590000000006E-2</v>
      </c>
      <c r="E27" s="37">
        <v>-5.2602150000000014E-2</v>
      </c>
      <c r="F27" s="37">
        <v>-9.2609319999999995E-2</v>
      </c>
      <c r="G27" s="37">
        <v>-0.12268518</v>
      </c>
      <c r="H27" s="38">
        <v>-7.1845690000000018E-2</v>
      </c>
      <c r="I27" s="87">
        <v>37438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8">
        <v>0</v>
      </c>
    </row>
    <row r="28" spans="1:17" x14ac:dyDescent="0.25">
      <c r="A28" s="37">
        <v>0.24149032999999998</v>
      </c>
      <c r="B28" s="37">
        <v>0.19245971999999978</v>
      </c>
      <c r="C28" s="37">
        <v>9.9568410000000052E-2</v>
      </c>
      <c r="D28" s="37">
        <v>4.8275939999999989E-2</v>
      </c>
      <c r="E28" s="37">
        <v>-4.0927480000000016E-2</v>
      </c>
      <c r="F28" s="37">
        <v>-7.0575280000000018E-2</v>
      </c>
      <c r="G28" s="37">
        <v>-8.2992210000000066E-2</v>
      </c>
      <c r="H28" s="38">
        <v>-1.7319950000000084E-2</v>
      </c>
      <c r="I28" s="87">
        <v>37469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8">
        <v>0</v>
      </c>
    </row>
    <row r="29" spans="1:17" x14ac:dyDescent="0.25">
      <c r="A29" s="37">
        <v>0.13367423999999994</v>
      </c>
      <c r="B29" s="37">
        <v>0.12964078000000012</v>
      </c>
      <c r="C29" s="37">
        <v>7.2439020000000021E-2</v>
      </c>
      <c r="D29" s="37">
        <v>3.5742370000000023E-2</v>
      </c>
      <c r="E29" s="37">
        <v>-3.0353469999999994E-2</v>
      </c>
      <c r="F29" s="37">
        <v>-5.127891999999995E-2</v>
      </c>
      <c r="G29" s="37">
        <v>-5.1355759999999973E-2</v>
      </c>
      <c r="H29" s="38">
        <v>2.0613260000000078E-2</v>
      </c>
      <c r="I29" s="87">
        <v>37500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8">
        <v>0</v>
      </c>
    </row>
    <row r="30" spans="1:17" x14ac:dyDescent="0.25">
      <c r="A30" s="37">
        <v>0.37863986000000027</v>
      </c>
      <c r="B30" s="37">
        <v>0.28517265999999997</v>
      </c>
      <c r="C30" s="37">
        <v>0.14695985999999989</v>
      </c>
      <c r="D30" s="37">
        <v>7.2297850000000025E-2</v>
      </c>
      <c r="E30" s="37">
        <v>-6.5706039999999993E-2</v>
      </c>
      <c r="F30" s="37">
        <v>-0.12097057000000005</v>
      </c>
      <c r="G30" s="37">
        <v>-0.18733057999999997</v>
      </c>
      <c r="H30" s="38">
        <v>-0.1792721599999999</v>
      </c>
      <c r="I30" s="87">
        <v>37530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8">
        <v>0</v>
      </c>
    </row>
    <row r="31" spans="1:17" x14ac:dyDescent="0.25">
      <c r="A31" s="37">
        <v>0.49683008000000006</v>
      </c>
      <c r="B31" s="37">
        <v>0.36498026000000006</v>
      </c>
      <c r="C31" s="37">
        <v>0.18702409999999992</v>
      </c>
      <c r="D31" s="37">
        <v>9.2332040000000032E-2</v>
      </c>
      <c r="E31" s="37">
        <v>-8.5615300000000033E-2</v>
      </c>
      <c r="F31" s="37">
        <v>-0.16053865999999994</v>
      </c>
      <c r="G31" s="37">
        <v>-0.2650073300000001</v>
      </c>
      <c r="H31" s="38">
        <v>-0.29291005000000003</v>
      </c>
      <c r="I31" s="87">
        <v>37561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8">
        <v>0</v>
      </c>
    </row>
    <row r="32" spans="1:17" x14ac:dyDescent="0.25">
      <c r="A32" s="37">
        <v>-1.4680214</v>
      </c>
      <c r="B32" s="37">
        <v>-0.86283816999999996</v>
      </c>
      <c r="C32" s="37">
        <v>-0.38761836999999999</v>
      </c>
      <c r="D32" s="37">
        <v>-0.18553448</v>
      </c>
      <c r="E32" s="37">
        <v>0.17408229</v>
      </c>
      <c r="F32" s="37">
        <v>0.34143424999999999</v>
      </c>
      <c r="G32" s="37">
        <v>0.67198294999999997</v>
      </c>
      <c r="H32" s="38">
        <v>1.017347</v>
      </c>
      <c r="I32" s="87">
        <v>37591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8">
        <v>0</v>
      </c>
    </row>
    <row r="33" spans="1:17" x14ac:dyDescent="0.25">
      <c r="A33" s="37">
        <v>12.63215231</v>
      </c>
      <c r="B33" s="37">
        <v>8.2765760099999994</v>
      </c>
      <c r="C33" s="37">
        <v>4.0513026300000003</v>
      </c>
      <c r="D33" s="37">
        <v>2.0012677399999999</v>
      </c>
      <c r="E33" s="37">
        <v>-1.9477647</v>
      </c>
      <c r="F33" s="37">
        <v>-3.8380014099999999</v>
      </c>
      <c r="G33" s="37">
        <v>-7.4321640699999998</v>
      </c>
      <c r="H33" s="38">
        <v>-10.76229515</v>
      </c>
      <c r="I33" s="87">
        <v>37622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</row>
    <row r="34" spans="1:17" x14ac:dyDescent="0.25">
      <c r="A34" s="37">
        <v>-0.10138895000000003</v>
      </c>
      <c r="B34" s="37">
        <v>-1.8550990000000045E-2</v>
      </c>
      <c r="C34" s="37">
        <v>1.2400839999999969E-2</v>
      </c>
      <c r="D34" s="37">
        <v>1.1130740000000028E-2</v>
      </c>
      <c r="E34" s="37">
        <v>-2.0096769999999986E-2</v>
      </c>
      <c r="F34" s="37">
        <v>-4.8327500000000079E-2</v>
      </c>
      <c r="G34" s="37">
        <v>-0.12615310000000002</v>
      </c>
      <c r="H34" s="38">
        <v>-0.22793680000000016</v>
      </c>
      <c r="I34" s="87">
        <v>37653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8">
        <v>0</v>
      </c>
    </row>
    <row r="35" spans="1:17" x14ac:dyDescent="0.25">
      <c r="A35" s="37">
        <v>-0.20641708000000003</v>
      </c>
      <c r="B35" s="37">
        <v>-8.3361399999999808E-2</v>
      </c>
      <c r="C35" s="37">
        <v>-1.7659120000000028E-2</v>
      </c>
      <c r="D35" s="37">
        <v>-3.3584399999999626E-3</v>
      </c>
      <c r="E35" s="37">
        <v>-6.6048599999999902E-3</v>
      </c>
      <c r="F35" s="37">
        <v>-2.226174000000003E-2</v>
      </c>
      <c r="G35" s="37">
        <v>-7.740348000000008E-2</v>
      </c>
      <c r="H35" s="38">
        <v>-0.15935498000000026</v>
      </c>
      <c r="I35" s="87">
        <v>37681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8">
        <v>0</v>
      </c>
    </row>
    <row r="36" spans="1:17" x14ac:dyDescent="0.25">
      <c r="A36" s="37">
        <v>13.64977043</v>
      </c>
      <c r="B36" s="37">
        <v>8.8847307400000002</v>
      </c>
      <c r="C36" s="37">
        <v>4.33029493</v>
      </c>
      <c r="D36" s="37">
        <v>2.1365237700000002</v>
      </c>
      <c r="E36" s="37">
        <v>-2.0784829699999996</v>
      </c>
      <c r="F36" s="37">
        <v>-4.0984194699999996</v>
      </c>
      <c r="G36" s="37">
        <v>-7.9619079600000013</v>
      </c>
      <c r="H36" s="38">
        <v>-11.59117711</v>
      </c>
      <c r="I36" s="87">
        <v>37712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8">
        <v>0</v>
      </c>
    </row>
    <row r="37" spans="1:17" x14ac:dyDescent="0.25">
      <c r="A37" s="37">
        <v>-0.85831785999999988</v>
      </c>
      <c r="B37" s="37">
        <v>-0.47334918000000015</v>
      </c>
      <c r="C37" s="37">
        <v>-0.19316609000000007</v>
      </c>
      <c r="D37" s="37">
        <v>-8.6727849999999967E-2</v>
      </c>
      <c r="E37" s="37">
        <v>6.8886599999999992E-2</v>
      </c>
      <c r="F37" s="37">
        <v>0.12166563000000002</v>
      </c>
      <c r="G37" s="37">
        <v>0.18491622000000008</v>
      </c>
      <c r="H37" s="38">
        <v>0.20115811000000006</v>
      </c>
      <c r="I37" s="87">
        <v>37742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8">
        <v>0</v>
      </c>
    </row>
    <row r="38" spans="1:17" x14ac:dyDescent="0.25">
      <c r="A38" s="37">
        <v>-0.93972495999999972</v>
      </c>
      <c r="B38" s="37">
        <v>-0.52004792</v>
      </c>
      <c r="C38" s="37">
        <v>-0.21310815</v>
      </c>
      <c r="D38" s="37">
        <v>-9.5915520000000032E-2</v>
      </c>
      <c r="E38" s="37">
        <v>7.6637299999999992E-2</v>
      </c>
      <c r="F38" s="37">
        <v>0.13585345999999998</v>
      </c>
      <c r="G38" s="37">
        <v>0.20857789000000004</v>
      </c>
      <c r="H38" s="38">
        <v>0.23011663000000016</v>
      </c>
      <c r="I38" s="87">
        <v>37773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8">
        <v>0</v>
      </c>
    </row>
    <row r="39" spans="1:17" x14ac:dyDescent="0.25">
      <c r="A39" s="37">
        <v>-0.92290669999999975</v>
      </c>
      <c r="B39" s="37">
        <v>-0.51447275999999997</v>
      </c>
      <c r="C39" s="37">
        <v>-0.21271234</v>
      </c>
      <c r="D39" s="37">
        <v>-9.6242589999999989E-2</v>
      </c>
      <c r="E39" s="37">
        <v>7.7882859999999998E-2</v>
      </c>
      <c r="F39" s="37">
        <v>0.13914279000000002</v>
      </c>
      <c r="G39" s="37">
        <v>0.21786022999999999</v>
      </c>
      <c r="H39" s="38">
        <v>0.24749570999999992</v>
      </c>
      <c r="I39" s="87">
        <v>37803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8">
        <v>0</v>
      </c>
    </row>
    <row r="40" spans="1:17" x14ac:dyDescent="0.25">
      <c r="A40" s="37">
        <v>-0.77995911000000007</v>
      </c>
      <c r="B40" s="37">
        <v>-0.42917760000000016</v>
      </c>
      <c r="C40" s="37">
        <v>-0.17458920999999999</v>
      </c>
      <c r="D40" s="37">
        <v>-7.822452000000002E-2</v>
      </c>
      <c r="E40" s="37">
        <v>6.1783880000000013E-2</v>
      </c>
      <c r="F40" s="37">
        <v>0.10861356999999999</v>
      </c>
      <c r="G40" s="37">
        <v>0.16297400000000006</v>
      </c>
      <c r="H40" s="38">
        <v>0.17385212999999988</v>
      </c>
      <c r="I40" s="87">
        <v>37834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8">
        <v>0</v>
      </c>
    </row>
    <row r="41" spans="1:17" x14ac:dyDescent="0.25">
      <c r="A41" s="37">
        <v>-0.79916111999999995</v>
      </c>
      <c r="B41" s="37">
        <v>-0.44354499000000003</v>
      </c>
      <c r="C41" s="37">
        <v>-0.18236687000000001</v>
      </c>
      <c r="D41" s="37">
        <v>-8.2230709999999985E-2</v>
      </c>
      <c r="E41" s="37">
        <v>6.5970749999999995E-2</v>
      </c>
      <c r="F41" s="37">
        <v>0.11709713999999999</v>
      </c>
      <c r="G41" s="37">
        <v>0.18034562999999992</v>
      </c>
      <c r="H41" s="38">
        <v>0.20020653999999993</v>
      </c>
      <c r="I41" s="87">
        <v>37865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</row>
    <row r="42" spans="1:17" x14ac:dyDescent="0.25">
      <c r="A42" s="37">
        <v>-0.81540091999999997</v>
      </c>
      <c r="B42" s="37">
        <v>-0.45682878000000005</v>
      </c>
      <c r="C42" s="37">
        <v>-0.18998956999999994</v>
      </c>
      <c r="D42" s="37">
        <v>-8.624654000000001E-2</v>
      </c>
      <c r="E42" s="37">
        <v>7.0324510000000007E-2</v>
      </c>
      <c r="F42" s="37">
        <v>0.12612579000000002</v>
      </c>
      <c r="G42" s="37">
        <v>0.19928312000000004</v>
      </c>
      <c r="H42" s="38">
        <v>0.22956544000000012</v>
      </c>
      <c r="I42" s="87">
        <v>37895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</row>
    <row r="43" spans="1:17" x14ac:dyDescent="0.25">
      <c r="A43" s="37">
        <v>-0.80675662999999997</v>
      </c>
      <c r="B43" s="37">
        <v>-0.45304899999999992</v>
      </c>
      <c r="C43" s="37">
        <v>-0.18896817999999999</v>
      </c>
      <c r="D43" s="37">
        <v>-8.5930760000000023E-2</v>
      </c>
      <c r="E43" s="37">
        <v>7.0356639999999998E-2</v>
      </c>
      <c r="F43" s="37">
        <v>0.12641939000000002</v>
      </c>
      <c r="G43" s="37">
        <v>0.20114829000000001</v>
      </c>
      <c r="H43" s="38">
        <v>0.23383195000000001</v>
      </c>
      <c r="I43" s="87">
        <v>37926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</row>
    <row r="44" spans="1:17" x14ac:dyDescent="0.25">
      <c r="A44" s="37">
        <v>-0.75282392999999992</v>
      </c>
      <c r="B44" s="37">
        <v>-0.43093230999999999</v>
      </c>
      <c r="C44" s="37">
        <v>-0.18379007000000003</v>
      </c>
      <c r="D44" s="37">
        <v>-8.4589810000000015E-2</v>
      </c>
      <c r="E44" s="37">
        <v>7.1294570000000002E-2</v>
      </c>
      <c r="F44" s="37">
        <v>0.13047320000000001</v>
      </c>
      <c r="G44" s="37">
        <v>0.21663051999999999</v>
      </c>
      <c r="H44" s="38">
        <v>0.26604368</v>
      </c>
      <c r="I44" s="87">
        <v>37956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</row>
    <row r="45" spans="1:17" x14ac:dyDescent="0.25">
      <c r="A45" s="37">
        <v>-0.20907151000000002</v>
      </c>
      <c r="B45" s="37">
        <v>-7.7238480000000054E-2</v>
      </c>
      <c r="C45" s="37">
        <v>-1.1185980000000012E-2</v>
      </c>
      <c r="D45" s="37">
        <v>6.2447000000000197E-4</v>
      </c>
      <c r="E45" s="37">
        <v>-1.1921260000000003E-2</v>
      </c>
      <c r="F45" s="37">
        <v>-3.4079949999999998E-2</v>
      </c>
      <c r="G45" s="37">
        <v>-0.10524275</v>
      </c>
      <c r="H45" s="38">
        <v>-0.20644121999999998</v>
      </c>
      <c r="I45" s="87">
        <v>37987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</row>
    <row r="46" spans="1:17" x14ac:dyDescent="0.25">
      <c r="A46" s="37">
        <v>-0.10845417000000002</v>
      </c>
      <c r="B46" s="37">
        <v>-2.4465789999999987E-2</v>
      </c>
      <c r="C46" s="37">
        <v>8.9204699999999859E-3</v>
      </c>
      <c r="D46" s="37">
        <v>9.2748700000000045E-3</v>
      </c>
      <c r="E46" s="37">
        <v>-1.8038159999999998E-2</v>
      </c>
      <c r="F46" s="37">
        <v>-4.4034529999999988E-2</v>
      </c>
      <c r="G46" s="37">
        <v>-0.11696589000000002</v>
      </c>
      <c r="H46" s="38">
        <v>-0.21344392000000001</v>
      </c>
      <c r="I46" s="87">
        <v>38018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</row>
    <row r="47" spans="1:17" x14ac:dyDescent="0.25">
      <c r="A47" s="37">
        <v>-0.28426473000000008</v>
      </c>
      <c r="B47" s="37">
        <v>-0.13218912999999999</v>
      </c>
      <c r="C47" s="37">
        <v>-4.0637910000000027E-2</v>
      </c>
      <c r="D47" s="37">
        <v>-1.4511059999999992E-2</v>
      </c>
      <c r="E47" s="37">
        <v>3.8947599999999971E-3</v>
      </c>
      <c r="F47" s="37">
        <v>-1.8942299999999967E-3</v>
      </c>
      <c r="G47" s="37">
        <v>-3.9109139999999987E-2</v>
      </c>
      <c r="H47" s="38">
        <v>-0.10540167</v>
      </c>
      <c r="I47" s="87">
        <v>38047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</row>
    <row r="48" spans="1:17" x14ac:dyDescent="0.25">
      <c r="A48" s="37">
        <v>-0.79138777000000005</v>
      </c>
      <c r="B48" s="37">
        <v>-0.45341166999999993</v>
      </c>
      <c r="C48" s="37">
        <v>-0.19352866000000002</v>
      </c>
      <c r="D48" s="37">
        <v>-8.9112220000000006E-2</v>
      </c>
      <c r="E48" s="37">
        <v>7.5110310000000013E-2</v>
      </c>
      <c r="F48" s="37">
        <v>0.13745995000000003</v>
      </c>
      <c r="G48" s="37">
        <v>0.22817214000000002</v>
      </c>
      <c r="H48" s="38">
        <v>0.27999267999999999</v>
      </c>
      <c r="I48" s="87">
        <v>38078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</row>
    <row r="49" spans="1:17" x14ac:dyDescent="0.25">
      <c r="A49" s="37">
        <v>1.18314546</v>
      </c>
      <c r="B49" s="37">
        <v>0.78585731999999997</v>
      </c>
      <c r="C49" s="37">
        <v>0.38987400999999999</v>
      </c>
      <c r="D49" s="37">
        <v>0.19392344</v>
      </c>
      <c r="E49" s="37">
        <v>-0.19148521000000002</v>
      </c>
      <c r="F49" s="37">
        <v>-0.38018417999999998</v>
      </c>
      <c r="G49" s="37">
        <v>-0.74810946999999994</v>
      </c>
      <c r="H49" s="38">
        <v>-1.10225193</v>
      </c>
      <c r="I49" s="87">
        <v>38108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</row>
    <row r="50" spans="1:17" x14ac:dyDescent="0.25">
      <c r="A50" s="37">
        <v>1.20606977</v>
      </c>
      <c r="B50" s="37">
        <v>0.80280218999999997</v>
      </c>
      <c r="C50" s="37">
        <v>0.39909318999999999</v>
      </c>
      <c r="D50" s="37">
        <v>0.19870411999999998</v>
      </c>
      <c r="E50" s="37">
        <v>-0.19657761000000001</v>
      </c>
      <c r="F50" s="37">
        <v>-0.39065112999999996</v>
      </c>
      <c r="G50" s="37">
        <v>-0.77005807999999998</v>
      </c>
      <c r="H50" s="38">
        <v>-1.1364281300000001</v>
      </c>
      <c r="I50" s="87">
        <v>38139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</row>
    <row r="51" spans="1:17" x14ac:dyDescent="0.25">
      <c r="A51" s="37">
        <v>1.12555457</v>
      </c>
      <c r="B51" s="37">
        <v>0.74993248999999995</v>
      </c>
      <c r="C51" s="37">
        <v>0.37315348999999998</v>
      </c>
      <c r="D51" s="37">
        <v>0.18587148999999997</v>
      </c>
      <c r="E51" s="37">
        <v>-0.18403977999999999</v>
      </c>
      <c r="F51" s="37">
        <v>-0.36588597</v>
      </c>
      <c r="G51" s="37">
        <v>-0.72181313999999996</v>
      </c>
      <c r="H51" s="38">
        <v>-1.0661100100000001</v>
      </c>
      <c r="I51" s="87">
        <v>38169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</row>
    <row r="52" spans="1:17" x14ac:dyDescent="0.25">
      <c r="A52" s="37">
        <v>1.1334326100000001</v>
      </c>
      <c r="B52" s="37">
        <v>0.75360614000000004</v>
      </c>
      <c r="C52" s="37">
        <v>0.37436174</v>
      </c>
      <c r="D52" s="37">
        <v>0.18634455</v>
      </c>
      <c r="E52" s="37">
        <v>-0.18429546999999999</v>
      </c>
      <c r="F52" s="37">
        <v>-0.36621914999999999</v>
      </c>
      <c r="G52" s="37">
        <v>-0.72195693999999999</v>
      </c>
      <c r="H52" s="38">
        <v>-1.0661595799999999</v>
      </c>
      <c r="I52" s="87">
        <v>38200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</row>
    <row r="53" spans="1:17" x14ac:dyDescent="0.25">
      <c r="A53" s="37">
        <v>1.1120165900000001</v>
      </c>
      <c r="B53" s="37">
        <v>0.73965639000000005</v>
      </c>
      <c r="C53" s="37">
        <v>0.36757998000000003</v>
      </c>
      <c r="D53" s="37">
        <v>0.18300596999999999</v>
      </c>
      <c r="E53" s="37">
        <v>-0.18106696999999999</v>
      </c>
      <c r="F53" s="37">
        <v>-0.35987610000000003</v>
      </c>
      <c r="G53" s="37">
        <v>-0.70974561999999997</v>
      </c>
      <c r="H53" s="38">
        <v>-1.0485383399999999</v>
      </c>
      <c r="I53" s="87">
        <v>38231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</row>
    <row r="54" spans="1:17" x14ac:dyDescent="0.25">
      <c r="A54" s="37">
        <v>1.0632354500000001</v>
      </c>
      <c r="B54" s="37">
        <v>0.70781501999999996</v>
      </c>
      <c r="C54" s="37">
        <v>0.35203247999999998</v>
      </c>
      <c r="D54" s="37">
        <v>0.17532998</v>
      </c>
      <c r="E54" s="37">
        <v>-0.17359246</v>
      </c>
      <c r="F54" s="37">
        <v>-0.34513247000000002</v>
      </c>
      <c r="G54" s="37">
        <v>-0.6810515399999999</v>
      </c>
      <c r="H54" s="38">
        <v>-1.00666217</v>
      </c>
      <c r="I54" s="87">
        <v>38261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</row>
    <row r="55" spans="1:17" x14ac:dyDescent="0.25">
      <c r="A55" s="37">
        <v>1.08419032</v>
      </c>
      <c r="B55" s="37">
        <v>0.72027662999999997</v>
      </c>
      <c r="C55" s="37">
        <v>0.35757685</v>
      </c>
      <c r="D55" s="37">
        <v>0.17794249000000001</v>
      </c>
      <c r="E55" s="37">
        <v>-0.17590785</v>
      </c>
      <c r="F55" s="37">
        <v>-0.34948724000000003</v>
      </c>
      <c r="G55" s="37">
        <v>-0.68878941999999999</v>
      </c>
      <c r="H55" s="38">
        <v>-1.0167857899999999</v>
      </c>
      <c r="I55" s="87">
        <v>38292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</row>
    <row r="56" spans="1:17" x14ac:dyDescent="0.25">
      <c r="A56" s="37">
        <v>0.86104943</v>
      </c>
      <c r="B56" s="37">
        <v>0.57226268000000002</v>
      </c>
      <c r="C56" s="37">
        <v>0.28431678000000005</v>
      </c>
      <c r="D56" s="37">
        <v>0.14155688999999999</v>
      </c>
      <c r="E56" s="37">
        <v>-0.14010481</v>
      </c>
      <c r="F56" s="37">
        <v>-0.27860282000000003</v>
      </c>
      <c r="G56" s="37">
        <v>-0.55029282000000002</v>
      </c>
      <c r="H56" s="38">
        <v>-0.81355983999999992</v>
      </c>
      <c r="I56" s="87">
        <v>38322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</row>
    <row r="57" spans="1:17" x14ac:dyDescent="0.25">
      <c r="A57" s="37">
        <v>1.12274143</v>
      </c>
      <c r="B57" s="37">
        <v>0.74591283999999991</v>
      </c>
      <c r="C57" s="37">
        <v>0.37085407999999997</v>
      </c>
      <c r="D57" s="37">
        <v>0.18480835000000001</v>
      </c>
      <c r="E57" s="37">
        <v>-0.18337196</v>
      </c>
      <c r="F57" s="37">
        <v>-0.36498174999999999</v>
      </c>
      <c r="G57" s="37">
        <v>-0.72218853999999999</v>
      </c>
      <c r="H57" s="38">
        <v>-1.07050106</v>
      </c>
      <c r="I57" s="87">
        <v>38353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</row>
    <row r="58" spans="1:17" x14ac:dyDescent="0.25">
      <c r="A58" s="37">
        <v>1.0116425100000002</v>
      </c>
      <c r="B58" s="37">
        <v>0.67011737000000005</v>
      </c>
      <c r="C58" s="37">
        <v>0.33226926999999995</v>
      </c>
      <c r="D58" s="37">
        <v>0.16534811999999999</v>
      </c>
      <c r="E58" s="37">
        <v>-0.16364089000000001</v>
      </c>
      <c r="F58" s="37">
        <v>-0.32545853000000002</v>
      </c>
      <c r="G58" s="37">
        <v>-0.64324091999999999</v>
      </c>
      <c r="H58" s="38">
        <v>-0.95272106999999995</v>
      </c>
      <c r="I58" s="87">
        <v>38384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</row>
    <row r="59" spans="1:17" x14ac:dyDescent="0.25">
      <c r="A59" s="37">
        <v>0.93443483000000005</v>
      </c>
      <c r="B59" s="37">
        <v>0.62054136000000004</v>
      </c>
      <c r="C59" s="37">
        <v>0.30854243999999997</v>
      </c>
      <c r="D59" s="37">
        <v>0.15375947000000001</v>
      </c>
      <c r="E59" s="37">
        <v>-0.15245819999999999</v>
      </c>
      <c r="F59" s="37">
        <v>-0.30345505</v>
      </c>
      <c r="G59" s="37">
        <v>-0.60058571000000005</v>
      </c>
      <c r="H59" s="38">
        <v>-0.89059666999999998</v>
      </c>
      <c r="I59" s="87">
        <v>38412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</row>
    <row r="60" spans="1:17" x14ac:dyDescent="0.25">
      <c r="A60" s="37">
        <v>0.86326482000000004</v>
      </c>
      <c r="B60" s="37">
        <v>0.57266203999999998</v>
      </c>
      <c r="C60" s="37">
        <v>0.28407093</v>
      </c>
      <c r="D60" s="37">
        <v>0.14133852999999999</v>
      </c>
      <c r="E60" s="37">
        <v>-0.13975278999999999</v>
      </c>
      <c r="F60" s="37">
        <v>-0.27785242999999998</v>
      </c>
      <c r="G60" s="37">
        <v>-0.54824620999999996</v>
      </c>
      <c r="H60" s="38">
        <v>-0.80989063999999999</v>
      </c>
      <c r="I60" s="87">
        <v>38443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</row>
    <row r="61" spans="1:17" x14ac:dyDescent="0.25">
      <c r="A61" s="37">
        <v>0.98206362999999997</v>
      </c>
      <c r="B61" s="37">
        <v>0.65277900999999994</v>
      </c>
      <c r="C61" s="37">
        <v>0.32420095000000004</v>
      </c>
      <c r="D61" s="37">
        <v>0.16136109000000001</v>
      </c>
      <c r="E61" s="37">
        <v>-0.15956344</v>
      </c>
      <c r="F61" s="37">
        <v>-0.31705704000000001</v>
      </c>
      <c r="G61" s="37">
        <v>-0.62495312999999997</v>
      </c>
      <c r="H61" s="38">
        <v>-0.92228162999999996</v>
      </c>
      <c r="I61" s="87">
        <v>38473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</row>
    <row r="62" spans="1:17" x14ac:dyDescent="0.25">
      <c r="A62" s="37">
        <v>1.0052951800000001</v>
      </c>
      <c r="B62" s="37">
        <v>0.66933573000000002</v>
      </c>
      <c r="C62" s="37">
        <v>0.33295154000000005</v>
      </c>
      <c r="D62" s="37">
        <v>0.16584329</v>
      </c>
      <c r="E62" s="37">
        <v>-0.16423821</v>
      </c>
      <c r="F62" s="37">
        <v>-0.32657892999999999</v>
      </c>
      <c r="G62" s="37">
        <v>-0.64460994000000005</v>
      </c>
      <c r="H62" s="38">
        <v>-0.95254318999999998</v>
      </c>
      <c r="I62" s="87">
        <v>38504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</row>
    <row r="63" spans="1:17" x14ac:dyDescent="0.25">
      <c r="A63" s="37">
        <v>0.93749658999999996</v>
      </c>
      <c r="B63" s="37">
        <v>0.62479457999999999</v>
      </c>
      <c r="C63" s="37">
        <v>0.31107686000000001</v>
      </c>
      <c r="D63" s="37">
        <v>0.15501479000000001</v>
      </c>
      <c r="E63" s="37">
        <v>-0.15364260000000002</v>
      </c>
      <c r="F63" s="37">
        <v>-0.30563245</v>
      </c>
      <c r="G63" s="37">
        <v>-0.60372915999999999</v>
      </c>
      <c r="H63" s="38">
        <v>-0.89278290000000005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</row>
    <row r="64" spans="1:17" x14ac:dyDescent="0.25">
      <c r="A64" s="37">
        <v>0.94629835000000007</v>
      </c>
      <c r="B64" s="37">
        <v>0.62850651000000002</v>
      </c>
      <c r="C64" s="37">
        <v>0.31203716999999997</v>
      </c>
      <c r="D64" s="37">
        <v>0.15530137999999999</v>
      </c>
      <c r="E64" s="37">
        <v>-0.15359557000000001</v>
      </c>
      <c r="F64" s="37">
        <v>-0.30525279999999999</v>
      </c>
      <c r="G64" s="37">
        <v>-0.60199477000000001</v>
      </c>
      <c r="H64" s="38">
        <v>-0.88904460000000007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</row>
    <row r="65" spans="1:17" x14ac:dyDescent="0.25">
      <c r="A65" s="37">
        <v>0.93134716000000006</v>
      </c>
      <c r="B65" s="37">
        <v>0.61877682000000001</v>
      </c>
      <c r="C65" s="37">
        <v>0.30730671999999998</v>
      </c>
      <c r="D65" s="37">
        <v>0.15297184999999999</v>
      </c>
      <c r="E65" s="37">
        <v>-0.15134011999999999</v>
      </c>
      <c r="F65" s="37">
        <v>-0.30081785999999999</v>
      </c>
      <c r="G65" s="37">
        <v>-0.59343195000000004</v>
      </c>
      <c r="H65" s="38">
        <v>-0.87666767000000001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</row>
    <row r="66" spans="1:17" x14ac:dyDescent="0.25">
      <c r="A66" s="37">
        <v>0.16248405999999999</v>
      </c>
      <c r="B66" s="37">
        <v>0.11242831</v>
      </c>
      <c r="C66" s="37">
        <v>5.8211249999999999E-2</v>
      </c>
      <c r="D66" s="37">
        <v>2.9591510000000001E-2</v>
      </c>
      <c r="E66" s="37">
        <v>-3.0531490000000001E-2</v>
      </c>
      <c r="F66" s="37">
        <v>-6.1967689999999999E-2</v>
      </c>
      <c r="G66" s="37">
        <v>-0.12739833</v>
      </c>
      <c r="H66" s="38">
        <v>-0.19597407999999999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</row>
    <row r="67" spans="1:17" x14ac:dyDescent="0.25">
      <c r="A67" s="37">
        <v>0.17714341</v>
      </c>
      <c r="B67" s="37">
        <v>0.12153035000000001</v>
      </c>
      <c r="C67" s="37">
        <v>6.2427400000000001E-2</v>
      </c>
      <c r="D67" s="37">
        <v>3.1616539999999999E-2</v>
      </c>
      <c r="E67" s="37">
        <v>-3.239264E-2</v>
      </c>
      <c r="F67" s="37">
        <v>-6.552906E-2</v>
      </c>
      <c r="G67" s="37">
        <v>-0.13389226000000001</v>
      </c>
      <c r="H67" s="38">
        <v>-0.20484026999999999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</row>
    <row r="68" spans="1:17" x14ac:dyDescent="0.25">
      <c r="A68" s="37">
        <v>0.17876493999999998</v>
      </c>
      <c r="B68" s="37">
        <v>0.12227807</v>
      </c>
      <c r="C68" s="37">
        <v>6.2619660000000008E-2</v>
      </c>
      <c r="D68" s="37">
        <v>3.1665000000000006E-2</v>
      </c>
      <c r="E68" s="37">
        <v>-3.2342389999999999E-2</v>
      </c>
      <c r="F68" s="37">
        <v>-6.5327160000000009E-2</v>
      </c>
      <c r="G68" s="37">
        <v>-0.13308785000000001</v>
      </c>
      <c r="H68" s="38">
        <v>-0.20330549000000001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</row>
    <row r="69" spans="1:17" x14ac:dyDescent="0.25">
      <c r="A69" s="37">
        <v>0.36400716999999999</v>
      </c>
      <c r="B69" s="37">
        <v>0.24771529</v>
      </c>
      <c r="C69" s="37">
        <v>0.12619759</v>
      </c>
      <c r="D69" s="37">
        <v>6.3648430000000006E-2</v>
      </c>
      <c r="E69" s="37">
        <v>-6.467531E-2</v>
      </c>
      <c r="F69" s="37">
        <v>-0.13034100000000001</v>
      </c>
      <c r="G69" s="37">
        <v>-0.26456643000000002</v>
      </c>
      <c r="H69" s="38">
        <v>-0.40182038000000003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</row>
    <row r="70" spans="1:17" x14ac:dyDescent="0.25">
      <c r="A70" s="37">
        <v>0.34000357000000003</v>
      </c>
      <c r="B70" s="37">
        <v>0.23111429999999999</v>
      </c>
      <c r="C70" s="37">
        <v>0.11771839000000001</v>
      </c>
      <c r="D70" s="37">
        <v>5.9373760000000005E-2</v>
      </c>
      <c r="E70" s="37">
        <v>-6.0252560000000004E-2</v>
      </c>
      <c r="F70" s="37">
        <v>-0.12132306000000001</v>
      </c>
      <c r="G70" s="37">
        <v>-0.24568241000000002</v>
      </c>
      <c r="H70" s="38">
        <v>-0.37260839000000001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</row>
    <row r="71" spans="1:17" x14ac:dyDescent="0.25">
      <c r="A71" s="37">
        <v>0.29051756000000001</v>
      </c>
      <c r="B71" s="37">
        <v>0.19819202999999999</v>
      </c>
      <c r="C71" s="37">
        <v>0.10121521</v>
      </c>
      <c r="D71" s="37">
        <v>5.1110450000000002E-2</v>
      </c>
      <c r="E71" s="37">
        <v>-5.211238E-2</v>
      </c>
      <c r="F71" s="37">
        <v>-0.10523546</v>
      </c>
      <c r="G71" s="37">
        <v>-0.21401664000000001</v>
      </c>
      <c r="H71" s="38">
        <v>-0.32573809000000004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</row>
    <row r="72" spans="1:17" x14ac:dyDescent="0.25">
      <c r="A72" s="37">
        <v>4.3471570000000001E-2</v>
      </c>
      <c r="B72" s="37">
        <v>3.5682319999999997E-2</v>
      </c>
      <c r="C72" s="37">
        <v>2.1293550000000001E-2</v>
      </c>
      <c r="D72" s="37">
        <v>1.1521470000000002E-2</v>
      </c>
      <c r="E72" s="37">
        <v>-1.3280090000000001E-2</v>
      </c>
      <c r="F72" s="37">
        <v>-2.8317660000000001E-2</v>
      </c>
      <c r="G72" s="37">
        <v>-6.3612769999999999E-2</v>
      </c>
      <c r="H72" s="38">
        <v>-0.10569461999999999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</row>
    <row r="73" spans="1:17" x14ac:dyDescent="0.25">
      <c r="A73" s="37">
        <v>5.1452880000000006E-2</v>
      </c>
      <c r="B73" s="37">
        <v>3.7362779999999998E-2</v>
      </c>
      <c r="C73" s="37">
        <v>2.0499809999999997E-2</v>
      </c>
      <c r="D73" s="37">
        <v>1.075135E-2</v>
      </c>
      <c r="E73" s="37">
        <v>-1.183328E-2</v>
      </c>
      <c r="F73" s="37">
        <v>-2.4815939999999998E-2</v>
      </c>
      <c r="G73" s="37">
        <v>-5.4442509999999993E-2</v>
      </c>
      <c r="H73" s="38">
        <v>-8.9197429999999994E-2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</row>
    <row r="74" spans="1:17" x14ac:dyDescent="0.25">
      <c r="A74" s="37">
        <v>5.0582520000000006E-2</v>
      </c>
      <c r="B74" s="37">
        <v>3.6501389999999995E-2</v>
      </c>
      <c r="C74" s="37">
        <v>2.0014240000000003E-2</v>
      </c>
      <c r="D74" s="37">
        <v>1.050941E-2</v>
      </c>
      <c r="E74" s="37">
        <v>-1.1618930000000001E-2</v>
      </c>
      <c r="F74" s="37">
        <v>-2.4438090000000003E-2</v>
      </c>
      <c r="G74" s="37">
        <v>-5.3969990000000009E-2</v>
      </c>
      <c r="H74" s="38">
        <v>-8.9047429999999997E-2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</row>
    <row r="75" spans="1:17" x14ac:dyDescent="0.25">
      <c r="A75" s="37">
        <v>3.0768409999999996E-2</v>
      </c>
      <c r="B75" s="37">
        <v>2.4439959999999997E-2</v>
      </c>
      <c r="C75" s="37">
        <v>1.4479369999999998E-2</v>
      </c>
      <c r="D75" s="37">
        <v>7.8519499999999999E-3</v>
      </c>
      <c r="E75" s="37">
        <v>-9.1551099999999993E-3</v>
      </c>
      <c r="F75" s="37">
        <v>-1.9679270000000002E-2</v>
      </c>
      <c r="G75" s="37">
        <v>-4.503629E-2</v>
      </c>
      <c r="H75" s="38">
        <v>-7.635634999999999E-2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</row>
    <row r="76" spans="1:17" x14ac:dyDescent="0.25">
      <c r="A76" s="37">
        <v>4.1035830000000009E-2</v>
      </c>
      <c r="B76" s="37">
        <v>3.2118869999999994E-2</v>
      </c>
      <c r="C76" s="37">
        <v>1.8678230000000004E-2</v>
      </c>
      <c r="D76" s="37">
        <v>1.0030399999999998E-2</v>
      </c>
      <c r="E76" s="37">
        <v>-1.1470240000000001E-2</v>
      </c>
      <c r="F76" s="37">
        <v>-2.4425470000000005E-2</v>
      </c>
      <c r="G76" s="37">
        <v>-5.4912920000000004E-2</v>
      </c>
      <c r="H76" s="38">
        <v>-9.1597609999999996E-2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</row>
    <row r="77" spans="1:17" x14ac:dyDescent="0.25">
      <c r="A77" s="37">
        <v>4.1939469999999993E-2</v>
      </c>
      <c r="B77" s="37">
        <v>3.2760500000000005E-2</v>
      </c>
      <c r="C77" s="37">
        <v>1.9004409999999999E-2</v>
      </c>
      <c r="D77" s="37">
        <v>1.0192370000000001E-2</v>
      </c>
      <c r="E77" s="37">
        <v>-1.1625689999999999E-2</v>
      </c>
      <c r="F77" s="37">
        <v>-2.4725809999999997E-2</v>
      </c>
      <c r="G77" s="37">
        <v>-5.5457710000000007E-2</v>
      </c>
      <c r="H77" s="38">
        <v>-9.2307600000000004E-2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</row>
    <row r="78" spans="1:17" x14ac:dyDescent="0.25">
      <c r="A78" s="37">
        <v>4.8915569999999992E-2</v>
      </c>
      <c r="B78" s="37">
        <v>3.6685010000000004E-2</v>
      </c>
      <c r="C78" s="37">
        <v>2.0612190000000002E-2</v>
      </c>
      <c r="D78" s="37">
        <v>1.0909599999999998E-2</v>
      </c>
      <c r="E78" s="37">
        <v>-1.2174059999999999E-2</v>
      </c>
      <c r="F78" s="37">
        <v>-2.5658569999999999E-2</v>
      </c>
      <c r="G78" s="37">
        <v>-5.6688359999999993E-2</v>
      </c>
      <c r="H78" s="38">
        <v>-9.3246140000000005E-2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</row>
    <row r="79" spans="1:17" x14ac:dyDescent="0.25">
      <c r="A79" s="37">
        <v>6.6850430000000016E-2</v>
      </c>
      <c r="B79" s="37">
        <v>4.8327389999999998E-2</v>
      </c>
      <c r="C79" s="37">
        <v>2.6231270000000001E-2</v>
      </c>
      <c r="D79" s="37">
        <v>1.3661330000000001E-2</v>
      </c>
      <c r="E79" s="37">
        <v>-1.4797940000000001E-2</v>
      </c>
      <c r="F79" s="37">
        <v>-3.0768139999999999E-2</v>
      </c>
      <c r="G79" s="37">
        <v>-6.6322169999999986E-2</v>
      </c>
      <c r="H79" s="38">
        <v>-0.10677053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</row>
    <row r="80" spans="1:17" x14ac:dyDescent="0.25">
      <c r="A80" s="37">
        <v>7.3441400000000004E-2</v>
      </c>
      <c r="B80" s="37">
        <v>5.2938119999999991E-2</v>
      </c>
      <c r="C80" s="37">
        <v>2.8596379999999998E-2</v>
      </c>
      <c r="D80" s="37">
        <v>1.4850090000000002E-2</v>
      </c>
      <c r="E80" s="37">
        <v>-1.5982759999999999E-2</v>
      </c>
      <c r="F80" s="37">
        <v>-3.3118399999999999E-2</v>
      </c>
      <c r="G80" s="37">
        <v>-7.0888909999999999E-2</v>
      </c>
      <c r="H80" s="38">
        <v>-0.11331885999999999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8">
        <v>0</v>
      </c>
    </row>
    <row r="81" spans="1:17" x14ac:dyDescent="0.25">
      <c r="A81" s="37">
        <v>0.18501171999999999</v>
      </c>
      <c r="B81" s="37">
        <v>0.13120229</v>
      </c>
      <c r="C81" s="37">
        <v>6.9608300000000012E-2</v>
      </c>
      <c r="D81" s="37">
        <v>3.5813169999999998E-2</v>
      </c>
      <c r="E81" s="37">
        <v>-3.783239E-2</v>
      </c>
      <c r="F81" s="37">
        <v>-7.76752E-2</v>
      </c>
      <c r="G81" s="37">
        <v>-0.16331075</v>
      </c>
      <c r="H81" s="38">
        <v>-0.25666091000000002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s="37">
        <v>0.17365127000000002</v>
      </c>
      <c r="B82" s="37">
        <v>0.12323886000000001</v>
      </c>
      <c r="C82" s="37">
        <v>6.5367510000000004E-2</v>
      </c>
      <c r="D82" s="37">
        <v>3.3617889999999997E-2</v>
      </c>
      <c r="E82" s="37">
        <v>-3.5470799999999997E-2</v>
      </c>
      <c r="F82" s="37">
        <v>-7.2772149999999994E-2</v>
      </c>
      <c r="G82" s="37">
        <v>-0.15274515999999999</v>
      </c>
      <c r="H82" s="38">
        <v>-0.23997748999999999</v>
      </c>
    </row>
    <row r="83" spans="1:17" x14ac:dyDescent="0.25">
      <c r="A83" s="37">
        <v>0.13263846000000001</v>
      </c>
      <c r="B83" s="37">
        <v>9.4629290000000005E-2</v>
      </c>
      <c r="C83" s="37">
        <v>5.0489230000000003E-2</v>
      </c>
      <c r="D83" s="37">
        <v>2.6046659999999999E-2</v>
      </c>
      <c r="E83" s="37">
        <v>-2.7657649999999999E-2</v>
      </c>
      <c r="F83" s="37">
        <v>-5.6925820000000002E-2</v>
      </c>
      <c r="G83" s="37">
        <v>-0.12025719999999999</v>
      </c>
      <c r="H83" s="38">
        <v>-0.18985836</v>
      </c>
    </row>
    <row r="84" spans="1:17" x14ac:dyDescent="0.25">
      <c r="A84" s="37">
        <v>3.9654549999999997E-2</v>
      </c>
      <c r="B84" s="37">
        <v>3.0843280000000001E-2</v>
      </c>
      <c r="C84" s="37">
        <v>1.7713449999999999E-2</v>
      </c>
      <c r="D84" s="37">
        <v>9.4416199999999995E-3</v>
      </c>
      <c r="E84" s="37">
        <v>-1.062658E-2</v>
      </c>
      <c r="F84" s="37">
        <v>-2.244672E-2</v>
      </c>
      <c r="G84" s="37">
        <v>-4.9671300000000002E-2</v>
      </c>
      <c r="H84" s="38">
        <v>-8.1624970000000005E-2</v>
      </c>
    </row>
    <row r="85" spans="1:17" x14ac:dyDescent="0.25">
      <c r="A85" s="37">
        <v>5.7753739999999998E-2</v>
      </c>
      <c r="B85" s="37">
        <v>4.0209479999999999E-2</v>
      </c>
      <c r="C85" s="37">
        <v>2.1154860000000001E-2</v>
      </c>
      <c r="D85" s="37">
        <v>1.0872639999999999E-2</v>
      </c>
      <c r="E85" s="37">
        <v>-1.151976E-2</v>
      </c>
      <c r="F85" s="37">
        <v>-2.3736449999999999E-2</v>
      </c>
      <c r="G85" s="37">
        <v>-5.0425699999999997E-2</v>
      </c>
      <c r="H85" s="38">
        <v>-8.0331910000000006E-2</v>
      </c>
    </row>
    <row r="86" spans="1:17" x14ac:dyDescent="0.25">
      <c r="A86" s="37">
        <v>6.2023689999999999E-2</v>
      </c>
      <c r="B86" s="37">
        <v>4.2665790000000002E-2</v>
      </c>
      <c r="C86" s="37">
        <v>2.2245890000000001E-2</v>
      </c>
      <c r="D86" s="37">
        <v>1.139397E-2</v>
      </c>
      <c r="E86" s="37">
        <v>-1.20111E-2</v>
      </c>
      <c r="F86" s="37">
        <v>-2.4706039999999999E-2</v>
      </c>
      <c r="G86" s="37">
        <v>-5.2372519999999999E-2</v>
      </c>
      <c r="H86" s="38">
        <v>-8.3368609999999996E-2</v>
      </c>
    </row>
    <row r="87" spans="1:17" x14ac:dyDescent="0.25">
      <c r="A87" s="37">
        <v>4.0912740000000003E-2</v>
      </c>
      <c r="B87" s="37">
        <v>2.9611160000000001E-2</v>
      </c>
      <c r="C87" s="37">
        <v>1.617335E-2</v>
      </c>
      <c r="D87" s="37">
        <v>8.4613799999999992E-3</v>
      </c>
      <c r="E87" s="37">
        <v>-9.2667900000000004E-3</v>
      </c>
      <c r="F87" s="37">
        <v>-1.9387379999999999E-2</v>
      </c>
      <c r="G87" s="37">
        <v>-4.2346349999999998E-2</v>
      </c>
      <c r="H87" s="38">
        <v>-6.9118429999999995E-2</v>
      </c>
    </row>
    <row r="88" spans="1:17" x14ac:dyDescent="0.25">
      <c r="A88" s="37">
        <v>4.6225469999999998E-2</v>
      </c>
      <c r="B88" s="37">
        <v>3.3737740000000002E-2</v>
      </c>
      <c r="C88" s="37">
        <v>1.849717E-2</v>
      </c>
      <c r="D88" s="37">
        <v>9.6823399999999993E-3</v>
      </c>
      <c r="E88" s="37">
        <v>-1.0593770000000001E-2</v>
      </c>
      <c r="F88" s="37">
        <v>-2.213538E-2</v>
      </c>
      <c r="G88" s="37">
        <v>-4.8172310000000003E-2</v>
      </c>
      <c r="H88" s="38">
        <v>-7.8263570000000005E-2</v>
      </c>
    </row>
    <row r="89" spans="1:17" x14ac:dyDescent="0.25">
      <c r="A89" s="37">
        <v>4.8965250000000002E-2</v>
      </c>
      <c r="B89" s="37">
        <v>3.5484170000000002E-2</v>
      </c>
      <c r="C89" s="37">
        <v>1.9325970000000001E-2</v>
      </c>
      <c r="D89" s="37">
        <v>1.0084930000000001E-2</v>
      </c>
      <c r="E89" s="37">
        <v>-1.097148E-2</v>
      </c>
      <c r="F89" s="37">
        <v>-2.2864929999999999E-2</v>
      </c>
      <c r="G89" s="37">
        <v>-4.9524489999999997E-2</v>
      </c>
      <c r="H89" s="38">
        <v>-8.012648E-2</v>
      </c>
    </row>
    <row r="90" spans="1:17" x14ac:dyDescent="0.25">
      <c r="A90" s="37">
        <v>6.6036650000000002E-2</v>
      </c>
      <c r="B90" s="37">
        <v>4.5905179999999997E-2</v>
      </c>
      <c r="C90" s="37">
        <v>2.4075989999999999E-2</v>
      </c>
      <c r="D90" s="37">
        <v>1.2348629999999999E-2</v>
      </c>
      <c r="E90" s="37">
        <v>-1.302038E-2</v>
      </c>
      <c r="F90" s="37">
        <v>-2.6755830000000001E-2</v>
      </c>
      <c r="G90" s="37">
        <v>-5.651055E-2</v>
      </c>
      <c r="H90" s="38">
        <v>-8.9475410000000005E-2</v>
      </c>
    </row>
    <row r="91" spans="1:17" x14ac:dyDescent="0.25">
      <c r="A91" s="37">
        <v>6.5720840000000003E-2</v>
      </c>
      <c r="B91" s="37">
        <v>4.6133689999999998E-2</v>
      </c>
      <c r="C91" s="37">
        <v>2.4360449999999999E-2</v>
      </c>
      <c r="D91" s="37">
        <v>1.2524860000000001E-2</v>
      </c>
      <c r="E91" s="37">
        <v>-1.324901E-2</v>
      </c>
      <c r="F91" s="37">
        <v>-2.7251149999999998E-2</v>
      </c>
      <c r="G91" s="37">
        <v>-5.7602300000000002E-2</v>
      </c>
      <c r="H91" s="38">
        <v>-9.1174710000000006E-2</v>
      </c>
    </row>
    <row r="92" spans="1:17" x14ac:dyDescent="0.25">
      <c r="A92" s="37">
        <v>6.8560940000000001E-2</v>
      </c>
      <c r="B92" s="37">
        <v>4.816865E-2</v>
      </c>
      <c r="C92" s="37">
        <v>2.5421340000000001E-2</v>
      </c>
      <c r="D92" s="37">
        <v>1.306119E-2</v>
      </c>
      <c r="E92" s="37">
        <v>-1.378764E-2</v>
      </c>
      <c r="F92" s="37">
        <v>-2.832175E-2</v>
      </c>
      <c r="G92" s="37">
        <v>-5.9683550000000002E-2</v>
      </c>
      <c r="H92" s="38">
        <v>-9.4146049999999995E-2</v>
      </c>
    </row>
    <row r="93" spans="1:17" x14ac:dyDescent="0.25">
      <c r="A93" s="37">
        <v>0.156588</v>
      </c>
      <c r="B93" s="37">
        <v>0.10985009</v>
      </c>
      <c r="C93" s="37">
        <v>5.7718730000000003E-2</v>
      </c>
      <c r="D93" s="37">
        <v>2.9565370000000001E-2</v>
      </c>
      <c r="E93" s="37">
        <v>-3.0983980000000001E-2</v>
      </c>
      <c r="F93" s="37">
        <v>-6.3386659999999997E-2</v>
      </c>
      <c r="G93" s="37">
        <v>-0.13241871999999999</v>
      </c>
      <c r="H93" s="38">
        <v>-0.20698232</v>
      </c>
    </row>
    <row r="94" spans="1:17" x14ac:dyDescent="0.25">
      <c r="A94" s="37">
        <v>-2.6944099999999999E-3</v>
      </c>
      <c r="B94" s="37">
        <v>-8.8606000000000004E-4</v>
      </c>
      <c r="C94" s="37">
        <v>4.0049999999999998E-5</v>
      </c>
      <c r="D94" s="37">
        <v>1.4430000000000001E-4</v>
      </c>
      <c r="E94" s="37">
        <v>-3.9678000000000001E-4</v>
      </c>
      <c r="F94" s="37">
        <v>-1.04765E-3</v>
      </c>
      <c r="G94" s="37">
        <v>-3.1078899999999999E-3</v>
      </c>
      <c r="H94" s="38">
        <v>-6.1554399999999999E-3</v>
      </c>
    </row>
    <row r="95" spans="1:17" x14ac:dyDescent="0.25">
      <c r="A95" s="37">
        <v>-2.6316E-3</v>
      </c>
      <c r="B95" s="37">
        <v>-1.1358900000000001E-3</v>
      </c>
      <c r="C95" s="37">
        <v>-2.1379E-4</v>
      </c>
      <c r="D95" s="37">
        <v>-1.1770000000000001E-5</v>
      </c>
      <c r="E95" s="37">
        <v>-1.8824E-4</v>
      </c>
      <c r="F95" s="37">
        <v>-5.8379000000000005E-4</v>
      </c>
      <c r="G95" s="37">
        <v>-2.0145599999999999E-3</v>
      </c>
      <c r="H95" s="38">
        <v>-4.3074200000000002E-3</v>
      </c>
    </row>
    <row r="96" spans="1:17" x14ac:dyDescent="0.25">
      <c r="A96" s="37">
        <v>-1.8181269999999999E-2</v>
      </c>
      <c r="B96" s="37">
        <v>-1.110856E-2</v>
      </c>
      <c r="C96" s="37">
        <v>-5.0012600000000004E-3</v>
      </c>
      <c r="D96" s="37">
        <v>-2.35557E-3</v>
      </c>
      <c r="E96" s="37">
        <v>2.0554800000000002E-3</v>
      </c>
      <c r="F96" s="37">
        <v>3.8036699999999999E-3</v>
      </c>
      <c r="G96" s="37">
        <v>6.3619499999999999E-3</v>
      </c>
      <c r="H96" s="38">
        <v>7.6649400000000003E-3</v>
      </c>
    </row>
    <row r="97" spans="1:8" x14ac:dyDescent="0.25">
      <c r="A97" s="37">
        <v>8.5127199999999997E-3</v>
      </c>
      <c r="B97" s="37">
        <v>4.7886099999999996E-3</v>
      </c>
      <c r="C97" s="37">
        <v>2.0660700000000001E-3</v>
      </c>
      <c r="D97" s="37">
        <v>9.7073999999999999E-4</v>
      </c>
      <c r="E97" s="37">
        <v>-8.8188000000000003E-4</v>
      </c>
      <c r="F97" s="37">
        <v>-1.70769E-3</v>
      </c>
      <c r="G97" s="37">
        <v>-3.3070700000000001E-3</v>
      </c>
      <c r="H97" s="38">
        <v>-5.0013799999999997E-3</v>
      </c>
    </row>
    <row r="98" spans="1:8" x14ac:dyDescent="0.25">
      <c r="A98" s="37">
        <v>1.4134010000000001E-2</v>
      </c>
      <c r="B98" s="37">
        <v>8.1302900000000001E-3</v>
      </c>
      <c r="C98" s="37">
        <v>3.57253E-3</v>
      </c>
      <c r="D98" s="37">
        <v>1.6896400000000001E-3</v>
      </c>
      <c r="E98" s="37">
        <v>-1.54455E-3</v>
      </c>
      <c r="F98" s="37">
        <v>-2.9883900000000001E-3</v>
      </c>
      <c r="G98" s="37">
        <v>-5.7317699999999997E-3</v>
      </c>
      <c r="H98" s="38">
        <v>-8.5082500000000002E-3</v>
      </c>
    </row>
    <row r="99" spans="1:8" x14ac:dyDescent="0.25">
      <c r="A99" s="37">
        <v>-5.5240000000000003E-3</v>
      </c>
      <c r="B99" s="37">
        <v>-4.0730000000000002E-3</v>
      </c>
      <c r="C99" s="37">
        <v>-2.11378E-3</v>
      </c>
      <c r="D99" s="37">
        <v>-1.05623E-3</v>
      </c>
      <c r="E99" s="37">
        <v>1.01929E-3</v>
      </c>
      <c r="F99" s="37">
        <v>1.9694999999999999E-3</v>
      </c>
      <c r="G99" s="37">
        <v>3.5508699999999998E-3</v>
      </c>
      <c r="H99" s="38">
        <v>4.5529699999999999E-3</v>
      </c>
    </row>
    <row r="100" spans="1:8" x14ac:dyDescent="0.25">
      <c r="A100" s="37">
        <v>-8.1746200000000005E-3</v>
      </c>
      <c r="B100" s="37">
        <v>-5.5086099999999997E-3</v>
      </c>
      <c r="C100" s="37">
        <v>-2.6806099999999999E-3</v>
      </c>
      <c r="D100" s="37">
        <v>-1.3047200000000001E-3</v>
      </c>
      <c r="E100" s="37">
        <v>1.2035399999999999E-3</v>
      </c>
      <c r="F100" s="37">
        <v>2.2792099999999998E-3</v>
      </c>
      <c r="G100" s="37">
        <v>3.9564999999999999E-3</v>
      </c>
      <c r="H100" s="38">
        <v>4.8815600000000001E-3</v>
      </c>
    </row>
    <row r="101" spans="1:8" x14ac:dyDescent="0.25">
      <c r="A101" s="37">
        <v>-6.3218500000000004E-3</v>
      </c>
      <c r="B101" s="37">
        <v>-4.3187800000000004E-3</v>
      </c>
      <c r="C101" s="37">
        <v>-2.10998E-3</v>
      </c>
      <c r="D101" s="37">
        <v>-1.02571E-3</v>
      </c>
      <c r="E101" s="37">
        <v>9.3753E-4</v>
      </c>
      <c r="F101" s="37">
        <v>1.7604999999999999E-3</v>
      </c>
      <c r="G101" s="37">
        <v>2.9731499999999999E-3</v>
      </c>
      <c r="H101" s="38">
        <v>3.48847E-3</v>
      </c>
    </row>
    <row r="102" spans="1:8" x14ac:dyDescent="0.25">
      <c r="A102" s="37">
        <v>1.091278E-2</v>
      </c>
      <c r="B102" s="37">
        <v>6.48432E-3</v>
      </c>
      <c r="C102" s="37">
        <v>2.96533E-3</v>
      </c>
      <c r="D102" s="37">
        <v>1.43362E-3</v>
      </c>
      <c r="E102" s="37">
        <v>-1.37166E-3</v>
      </c>
      <c r="F102" s="37">
        <v>-2.7141399999999999E-3</v>
      </c>
      <c r="G102" s="37">
        <v>-5.4265099999999998E-3</v>
      </c>
      <c r="H102" s="38">
        <v>-8.3361000000000008E-3</v>
      </c>
    </row>
    <row r="103" spans="1:8" x14ac:dyDescent="0.25">
      <c r="A103" s="37">
        <v>5.3254499999999998E-3</v>
      </c>
      <c r="B103" s="37">
        <v>3.1085599999999998E-3</v>
      </c>
      <c r="C103" s="37">
        <v>1.4194699999999999E-3</v>
      </c>
      <c r="D103" s="37">
        <v>6.9054999999999995E-4</v>
      </c>
      <c r="E103" s="37">
        <v>-6.7787999999999995E-4</v>
      </c>
      <c r="F103" s="37">
        <v>-1.36633E-3</v>
      </c>
      <c r="G103" s="37">
        <v>-2.85542E-3</v>
      </c>
      <c r="H103" s="38">
        <v>-4.6049300000000001E-3</v>
      </c>
    </row>
    <row r="104" spans="1:8" x14ac:dyDescent="0.25">
      <c r="A104" s="37">
        <v>4.8736500000000002E-3</v>
      </c>
      <c r="B104" s="37">
        <v>2.9638099999999999E-3</v>
      </c>
      <c r="C104" s="37">
        <v>1.41399E-3</v>
      </c>
      <c r="D104" s="37">
        <v>7.0242999999999998E-4</v>
      </c>
      <c r="E104" s="37">
        <v>-7.1500000000000003E-4</v>
      </c>
      <c r="F104" s="37">
        <v>-1.46192E-3</v>
      </c>
      <c r="G104" s="37">
        <v>-3.11736E-3</v>
      </c>
      <c r="H104" s="38">
        <v>-5.0768599999999999E-3</v>
      </c>
    </row>
    <row r="105" spans="1:8" x14ac:dyDescent="0.25">
      <c r="A105" s="37">
        <v>2.9764499999999998E-3</v>
      </c>
      <c r="B105" s="37">
        <v>1.9852899999999998E-3</v>
      </c>
      <c r="C105" s="37">
        <v>1.0520499999999999E-3</v>
      </c>
      <c r="D105" s="37">
        <v>5.5040999999999998E-4</v>
      </c>
      <c r="E105" s="37">
        <v>-6.1534000000000003E-4</v>
      </c>
      <c r="F105" s="37">
        <v>-1.3096500000000001E-3</v>
      </c>
      <c r="G105" s="37">
        <v>-2.9810100000000001E-3</v>
      </c>
      <c r="H105" s="38">
        <v>-5.08721E-3</v>
      </c>
    </row>
    <row r="106" spans="1:8" x14ac:dyDescent="0.25">
      <c r="A106" s="37">
        <v>9.6900000000000003E-4</v>
      </c>
      <c r="B106" s="37">
        <v>1.1168E-3</v>
      </c>
      <c r="C106" s="37">
        <v>8.1800000000000004E-4</v>
      </c>
      <c r="D106" s="37">
        <v>4.7733999999999998E-4</v>
      </c>
      <c r="E106" s="37">
        <v>-6.1890000000000003E-4</v>
      </c>
      <c r="F106" s="37">
        <v>-1.3828E-3</v>
      </c>
      <c r="G106" s="37">
        <v>-3.35272E-3</v>
      </c>
      <c r="H106" s="38">
        <v>-5.9122100000000002E-3</v>
      </c>
    </row>
    <row r="107" spans="1:8" x14ac:dyDescent="0.25">
      <c r="A107" s="37">
        <v>2.6389E-3</v>
      </c>
      <c r="B107" s="37">
        <v>1.9750499999999999E-3</v>
      </c>
      <c r="C107" s="37">
        <v>1.1300800000000001E-3</v>
      </c>
      <c r="D107" s="37">
        <v>6.0605000000000001E-4</v>
      </c>
      <c r="E107" s="37">
        <v>-6.9676000000000004E-4</v>
      </c>
      <c r="F107" s="37">
        <v>-1.49135E-3</v>
      </c>
      <c r="G107" s="37">
        <v>-3.3953E-3</v>
      </c>
      <c r="H107" s="38">
        <v>-5.7416500000000001E-3</v>
      </c>
    </row>
    <row r="108" spans="1:8" x14ac:dyDescent="0.25">
      <c r="A108" s="37">
        <v>-1.107354E-2</v>
      </c>
      <c r="B108" s="37">
        <v>-6.7785299999999996E-3</v>
      </c>
      <c r="C108" s="37">
        <v>-3.05464E-3</v>
      </c>
      <c r="D108" s="37">
        <v>-1.4387499999999999E-3</v>
      </c>
      <c r="E108" s="37">
        <v>1.25405E-3</v>
      </c>
      <c r="F108" s="37">
        <v>2.31752E-3</v>
      </c>
      <c r="G108" s="37">
        <v>3.85703E-3</v>
      </c>
      <c r="H108" s="38">
        <v>4.6012199999999996E-3</v>
      </c>
    </row>
    <row r="109" spans="1:8" x14ac:dyDescent="0.25">
      <c r="A109" s="37">
        <v>1.150634E-2</v>
      </c>
      <c r="B109" s="37">
        <v>6.9035900000000002E-3</v>
      </c>
      <c r="C109" s="37">
        <v>3.1480800000000001E-3</v>
      </c>
      <c r="D109" s="37">
        <v>1.51187E-3</v>
      </c>
      <c r="E109" s="37">
        <v>-1.4125699999999999E-3</v>
      </c>
      <c r="F109" s="37">
        <v>-2.74888E-3</v>
      </c>
      <c r="G109" s="37">
        <v>-5.2750999999999996E-3</v>
      </c>
      <c r="H109" s="38">
        <v>-7.7248400000000002E-3</v>
      </c>
    </row>
    <row r="110" spans="1:8" x14ac:dyDescent="0.25">
      <c r="A110" s="37">
        <v>1.747634E-2</v>
      </c>
      <c r="B110" s="37">
        <v>1.054969E-2</v>
      </c>
      <c r="C110" s="37">
        <v>4.8313799999999997E-3</v>
      </c>
      <c r="D110" s="37">
        <v>2.3233400000000001E-3</v>
      </c>
      <c r="E110" s="37">
        <v>-2.17242E-3</v>
      </c>
      <c r="F110" s="37">
        <v>-4.2251800000000003E-3</v>
      </c>
      <c r="G110" s="37">
        <v>-8.0838100000000003E-3</v>
      </c>
      <c r="H110" s="38">
        <v>-1.177566E-2</v>
      </c>
    </row>
    <row r="111" spans="1:8" x14ac:dyDescent="0.25">
      <c r="A111" s="37">
        <v>4.3094999999999999E-4</v>
      </c>
      <c r="B111" s="37">
        <v>-1.0106E-4</v>
      </c>
      <c r="C111" s="37">
        <v>-1.6404000000000001E-4</v>
      </c>
      <c r="D111" s="37">
        <v>-9.6700000000000006E-5</v>
      </c>
      <c r="E111" s="37">
        <v>1.0153E-4</v>
      </c>
      <c r="F111" s="37">
        <v>1.8557E-4</v>
      </c>
      <c r="G111" s="37">
        <v>2.2295E-4</v>
      </c>
      <c r="H111" s="38">
        <v>-2.3560000000000001E-5</v>
      </c>
    </row>
    <row r="112" spans="1:8" x14ac:dyDescent="0.25">
      <c r="A112" s="37">
        <v>-1.94714E-3</v>
      </c>
      <c r="B112" s="37">
        <v>-1.4505399999999999E-3</v>
      </c>
      <c r="C112" s="37">
        <v>-7.3090000000000004E-4</v>
      </c>
      <c r="D112" s="37">
        <v>-3.5504999999999998E-4</v>
      </c>
      <c r="E112" s="37">
        <v>3.1341000000000002E-4</v>
      </c>
      <c r="F112" s="37">
        <v>5.6652999999999998E-4</v>
      </c>
      <c r="G112" s="37">
        <v>8.2768999999999996E-4</v>
      </c>
      <c r="H112" s="38">
        <v>6.7456000000000005E-4</v>
      </c>
    </row>
    <row r="113" spans="1:8" x14ac:dyDescent="0.25">
      <c r="A113" s="37">
        <v>-5.2820999999999999E-4</v>
      </c>
      <c r="B113" s="37">
        <v>-5.3950999999999999E-4</v>
      </c>
      <c r="C113" s="37">
        <v>-2.9357E-4</v>
      </c>
      <c r="D113" s="37">
        <v>-1.4103999999999999E-4</v>
      </c>
      <c r="E113" s="37">
        <v>1.0889E-4</v>
      </c>
      <c r="F113" s="37">
        <v>1.6707000000000001E-4</v>
      </c>
      <c r="G113" s="37">
        <v>6.7340000000000002E-5</v>
      </c>
      <c r="H113" s="38">
        <v>-4.08E-4</v>
      </c>
    </row>
    <row r="114" spans="1:8" x14ac:dyDescent="0.25">
      <c r="A114" s="37">
        <v>1.3907579999999999E-2</v>
      </c>
      <c r="B114" s="37">
        <v>8.5432000000000008E-3</v>
      </c>
      <c r="C114" s="37">
        <v>3.9909899999999998E-3</v>
      </c>
      <c r="D114" s="37">
        <v>1.9396299999999999E-3</v>
      </c>
      <c r="E114" s="37">
        <v>-1.8536500000000001E-3</v>
      </c>
      <c r="F114" s="37">
        <v>-3.64489E-3</v>
      </c>
      <c r="G114" s="37">
        <v>-7.1236700000000003E-3</v>
      </c>
      <c r="H114" s="38">
        <v>-1.0583199999999999E-2</v>
      </c>
    </row>
    <row r="115" spans="1:8" x14ac:dyDescent="0.25">
      <c r="A115" s="37">
        <v>8.1498600000000001E-3</v>
      </c>
      <c r="B115" s="37">
        <v>4.9971900000000003E-3</v>
      </c>
      <c r="C115" s="37">
        <v>2.3411899999999999E-3</v>
      </c>
      <c r="D115" s="37">
        <v>1.14152E-3</v>
      </c>
      <c r="E115" s="37">
        <v>-1.10172E-3</v>
      </c>
      <c r="F115" s="37">
        <v>-2.18038E-3</v>
      </c>
      <c r="G115" s="37">
        <v>-4.3272299999999996E-3</v>
      </c>
      <c r="H115" s="38">
        <v>-6.5428300000000003E-3</v>
      </c>
    </row>
    <row r="116" spans="1:8" x14ac:dyDescent="0.25">
      <c r="A116" s="37">
        <v>7.6132300000000003E-3</v>
      </c>
      <c r="B116" s="37">
        <v>4.7433400000000004E-3</v>
      </c>
      <c r="C116" s="37">
        <v>2.2591600000000001E-3</v>
      </c>
      <c r="D116" s="37">
        <v>1.1104299999999999E-3</v>
      </c>
      <c r="E116" s="37">
        <v>-1.08803E-3</v>
      </c>
      <c r="F116" s="37">
        <v>-2.1679899999999998E-3</v>
      </c>
      <c r="G116" s="37">
        <v>-4.3534799999999998E-3</v>
      </c>
      <c r="H116" s="38">
        <v>-6.64205E-3</v>
      </c>
    </row>
    <row r="117" spans="1:8" x14ac:dyDescent="0.25">
      <c r="A117" s="37">
        <v>4.1618999999999996E-3</v>
      </c>
      <c r="B117" s="37">
        <v>2.6470299999999999E-3</v>
      </c>
      <c r="C117" s="37">
        <v>1.3073200000000001E-3</v>
      </c>
      <c r="D117" s="37">
        <v>6.5746000000000001E-4</v>
      </c>
      <c r="E117" s="37">
        <v>-6.7865000000000004E-4</v>
      </c>
      <c r="F117" s="37">
        <v>-1.39051E-3</v>
      </c>
      <c r="G117" s="37">
        <v>-2.9547000000000002E-3</v>
      </c>
      <c r="H117" s="38">
        <v>-4.76049E-3</v>
      </c>
    </row>
    <row r="118" spans="1:8" x14ac:dyDescent="0.25">
      <c r="A118" s="37">
        <v>-1.05345E-3</v>
      </c>
      <c r="B118" s="37">
        <v>-3.7528000000000003E-4</v>
      </c>
      <c r="C118" s="37">
        <v>1.4100000000000001E-6</v>
      </c>
      <c r="D118" s="37">
        <v>5.1839999999999998E-5</v>
      </c>
      <c r="E118" s="37">
        <v>-1.6013999999999999E-4</v>
      </c>
      <c r="F118" s="37">
        <v>-4.3339000000000002E-4</v>
      </c>
      <c r="G118" s="37">
        <v>-1.33275E-3</v>
      </c>
      <c r="H118" s="38">
        <v>-2.7147400000000002E-3</v>
      </c>
    </row>
    <row r="119" spans="1:8" x14ac:dyDescent="0.25">
      <c r="A119" s="37">
        <v>8.3752999999999996E-4</v>
      </c>
      <c r="B119" s="37">
        <v>6.6706999999999997E-4</v>
      </c>
      <c r="C119" s="37">
        <v>4.214E-4</v>
      </c>
      <c r="D119" s="37">
        <v>2.3801000000000001E-4</v>
      </c>
      <c r="E119" s="37">
        <v>-3.0161000000000001E-4</v>
      </c>
      <c r="F119" s="37">
        <v>-6.7444E-4</v>
      </c>
      <c r="G119" s="37">
        <v>-1.65843E-3</v>
      </c>
      <c r="H119" s="38">
        <v>-2.9899599999999998E-3</v>
      </c>
    </row>
    <row r="120" spans="1:8" x14ac:dyDescent="0.25">
      <c r="A120" s="37">
        <v>-1.366651E-2</v>
      </c>
      <c r="B120" s="37">
        <v>-8.6331099999999994E-3</v>
      </c>
      <c r="C120" s="37">
        <v>-4.0448999999999997E-3</v>
      </c>
      <c r="D120" s="37">
        <v>-1.94947E-3</v>
      </c>
      <c r="E120" s="37">
        <v>1.79536E-3</v>
      </c>
      <c r="F120" s="37">
        <v>3.4299600000000001E-3</v>
      </c>
      <c r="G120" s="37">
        <v>6.1969700000000004E-3</v>
      </c>
      <c r="H120" s="38">
        <v>8.2738199999999994E-3</v>
      </c>
    </row>
    <row r="121" spans="1:8" x14ac:dyDescent="0.25">
      <c r="A121" s="37">
        <v>9.3117300000000007E-3</v>
      </c>
      <c r="B121" s="37">
        <v>5.45526E-3</v>
      </c>
      <c r="C121" s="37">
        <v>2.4215600000000001E-3</v>
      </c>
      <c r="D121" s="37">
        <v>1.14642E-3</v>
      </c>
      <c r="E121" s="37">
        <v>-1.04002E-3</v>
      </c>
      <c r="F121" s="37">
        <v>-1.9942800000000002E-3</v>
      </c>
      <c r="G121" s="37">
        <v>-3.7202300000000002E-3</v>
      </c>
      <c r="H121" s="38">
        <v>-5.3118200000000001E-3</v>
      </c>
    </row>
    <row r="122" spans="1:8" x14ac:dyDescent="0.25">
      <c r="A122" s="37">
        <v>1.4225359999999999E-2</v>
      </c>
      <c r="B122" s="37">
        <v>8.4128299999999996E-3</v>
      </c>
      <c r="C122" s="37">
        <v>3.76545E-3</v>
      </c>
      <c r="D122" s="37">
        <v>1.78889E-3</v>
      </c>
      <c r="E122" s="37">
        <v>-1.6314000000000001E-3</v>
      </c>
      <c r="F122" s="37">
        <v>-3.1333400000000001E-3</v>
      </c>
      <c r="G122" s="37">
        <v>-5.8505299999999996E-3</v>
      </c>
      <c r="H122" s="38">
        <v>-8.3346099999999992E-3</v>
      </c>
    </row>
    <row r="123" spans="1:8" x14ac:dyDescent="0.25">
      <c r="A123" s="37">
        <v>-4.9452000000000003E-4</v>
      </c>
      <c r="B123" s="37">
        <v>-7.8363E-4</v>
      </c>
      <c r="C123" s="37">
        <v>-5.4715999999999999E-4</v>
      </c>
      <c r="D123" s="37">
        <v>-3.0014000000000001E-4</v>
      </c>
      <c r="E123" s="37">
        <v>3.3102000000000001E-4</v>
      </c>
      <c r="F123" s="37">
        <v>6.7250999999999997E-4</v>
      </c>
      <c r="G123" s="37">
        <v>1.31426E-3</v>
      </c>
      <c r="H123" s="38">
        <v>1.79703E-3</v>
      </c>
    </row>
    <row r="124" spans="1:8" x14ac:dyDescent="0.25">
      <c r="A124" s="37">
        <v>-2.7823000000000001E-3</v>
      </c>
      <c r="B124" s="37">
        <v>-2.1033499999999999E-3</v>
      </c>
      <c r="C124" s="37">
        <v>-1.1125E-3</v>
      </c>
      <c r="D124" s="37">
        <v>-5.6072999999999995E-4</v>
      </c>
      <c r="E124" s="37">
        <v>5.5046999999999995E-4</v>
      </c>
      <c r="F124" s="37">
        <v>1.07329E-3</v>
      </c>
      <c r="G124" s="37">
        <v>1.97482E-3</v>
      </c>
      <c r="H124" s="38">
        <v>2.59845E-3</v>
      </c>
    </row>
    <row r="125" spans="1:8" x14ac:dyDescent="0.25">
      <c r="A125" s="37">
        <v>-1.6184700000000001E-3</v>
      </c>
      <c r="B125" s="37">
        <v>-1.3565300000000001E-3</v>
      </c>
      <c r="C125" s="37">
        <v>-7.5394999999999998E-4</v>
      </c>
      <c r="D125" s="37">
        <v>-3.8520999999999998E-4</v>
      </c>
      <c r="E125" s="37">
        <v>3.8252000000000002E-4</v>
      </c>
      <c r="F125" s="37">
        <v>7.4496000000000002E-4</v>
      </c>
      <c r="G125" s="37">
        <v>1.34851E-3</v>
      </c>
      <c r="H125" s="38">
        <v>1.70426E-3</v>
      </c>
    </row>
    <row r="126" spans="1:8" x14ac:dyDescent="0.25">
      <c r="A126" s="37">
        <v>1.0895709999999999E-2</v>
      </c>
      <c r="B126" s="37">
        <v>6.5255699999999996E-3</v>
      </c>
      <c r="C126" s="37">
        <v>2.9687300000000002E-3</v>
      </c>
      <c r="D126" s="37">
        <v>1.42376E-3</v>
      </c>
      <c r="E126" s="37">
        <v>-1.32603E-3</v>
      </c>
      <c r="F126" s="37">
        <v>-2.57602E-3</v>
      </c>
      <c r="G126" s="37">
        <v>-4.9255799999999997E-3</v>
      </c>
      <c r="H126" s="38">
        <v>-7.1871399999999998E-3</v>
      </c>
    </row>
    <row r="127" spans="1:8" x14ac:dyDescent="0.25">
      <c r="A127" s="37">
        <v>6.1254200000000003E-3</v>
      </c>
      <c r="B127" s="37">
        <v>3.6201800000000002E-3</v>
      </c>
      <c r="C127" s="37">
        <v>1.6331200000000001E-3</v>
      </c>
      <c r="D127" s="37">
        <v>7.8167999999999998E-4</v>
      </c>
      <c r="E127" s="37">
        <v>-7.2884999999999996E-4</v>
      </c>
      <c r="F127" s="37">
        <v>-1.4203900000000001E-3</v>
      </c>
      <c r="G127" s="37">
        <v>-2.7469700000000001E-3</v>
      </c>
      <c r="H127" s="38">
        <v>-4.0777000000000001E-3</v>
      </c>
    </row>
    <row r="128" spans="1:8" x14ac:dyDescent="0.25">
      <c r="A128" s="37">
        <v>5.6014699999999999E-3</v>
      </c>
      <c r="B128" s="37">
        <v>3.3614299999999999E-3</v>
      </c>
      <c r="C128" s="37">
        <v>1.54342E-3</v>
      </c>
      <c r="D128" s="37">
        <v>7.4571999999999995E-4</v>
      </c>
      <c r="E128" s="37">
        <v>-7.0865999999999995E-4</v>
      </c>
      <c r="F128" s="37">
        <v>-1.3939E-3</v>
      </c>
      <c r="G128" s="37">
        <v>-2.74223E-3</v>
      </c>
      <c r="H128" s="38">
        <v>-4.1293399999999996E-3</v>
      </c>
    </row>
    <row r="129" spans="1:8" x14ac:dyDescent="0.25">
      <c r="A129" s="37">
        <v>3.6700600000000002E-3</v>
      </c>
      <c r="B129" s="37">
        <v>2.2563399999999999E-3</v>
      </c>
      <c r="C129" s="37">
        <v>1.07369E-3</v>
      </c>
      <c r="D129" s="37">
        <v>5.3001999999999997E-4</v>
      </c>
      <c r="E129" s="37">
        <v>-5.2835000000000002E-4</v>
      </c>
      <c r="F129" s="37">
        <v>-1.0657799999999999E-3</v>
      </c>
      <c r="G129" s="37">
        <v>-2.2052399999999998E-3</v>
      </c>
      <c r="H129" s="38">
        <v>-3.4823100000000002E-3</v>
      </c>
    </row>
    <row r="130" spans="1:8" x14ac:dyDescent="0.25">
      <c r="A130" s="37">
        <v>8.4048E-4</v>
      </c>
      <c r="B130" s="37">
        <v>7.3601999999999999E-4</v>
      </c>
      <c r="C130" s="37">
        <v>4.7448999999999999E-4</v>
      </c>
      <c r="D130" s="37">
        <v>2.6677E-4</v>
      </c>
      <c r="E130" s="37">
        <v>-3.3051000000000001E-4</v>
      </c>
      <c r="F130" s="37">
        <v>-7.2862999999999997E-4</v>
      </c>
      <c r="G130" s="37">
        <v>-1.73946E-3</v>
      </c>
      <c r="H130" s="38">
        <v>-3.0493E-3</v>
      </c>
    </row>
    <row r="131" spans="1:8" x14ac:dyDescent="0.25">
      <c r="A131" s="37">
        <v>2.5162399999999999E-3</v>
      </c>
      <c r="B131" s="37">
        <v>1.699E-3</v>
      </c>
      <c r="C131" s="37">
        <v>8.8400999999999996E-4</v>
      </c>
      <c r="D131" s="37">
        <v>4.5448999999999999E-4</v>
      </c>
      <c r="E131" s="37">
        <v>-4.8600999999999999E-4</v>
      </c>
      <c r="F131" s="37">
        <v>-1.0092300000000001E-3</v>
      </c>
      <c r="G131" s="37">
        <v>-2.1861799999999998E-3</v>
      </c>
      <c r="H131" s="38">
        <v>-3.56136E-3</v>
      </c>
    </row>
    <row r="132" spans="1:8" x14ac:dyDescent="0.25">
      <c r="A132" s="37">
        <v>-6.88611E-3</v>
      </c>
      <c r="B132" s="37">
        <v>-4.3116200000000004E-3</v>
      </c>
      <c r="C132" s="37">
        <v>-1.99534E-3</v>
      </c>
      <c r="D132" s="37">
        <v>-9.5427000000000001E-4</v>
      </c>
      <c r="E132" s="37">
        <v>8.6204999999999995E-4</v>
      </c>
      <c r="F132" s="37">
        <v>1.6273800000000001E-3</v>
      </c>
      <c r="G132" s="37">
        <v>2.8538600000000002E-3</v>
      </c>
      <c r="H132" s="38">
        <v>3.65898E-3</v>
      </c>
    </row>
    <row r="133" spans="1:8" x14ac:dyDescent="0.25">
      <c r="A133" s="37">
        <v>9.7969300000000006E-3</v>
      </c>
      <c r="B133" s="37">
        <v>5.9479700000000003E-3</v>
      </c>
      <c r="C133" s="37">
        <v>2.73135E-3</v>
      </c>
      <c r="D133" s="37">
        <v>1.3134799999999999E-3</v>
      </c>
      <c r="E133" s="37">
        <v>-1.2246399999999999E-3</v>
      </c>
      <c r="F133" s="37">
        <v>-2.3748200000000001E-3</v>
      </c>
      <c r="G133" s="37">
        <v>-4.5039900000000003E-3</v>
      </c>
      <c r="H133" s="38">
        <v>-6.4814699999999996E-3</v>
      </c>
    </row>
    <row r="134" spans="1:8" x14ac:dyDescent="0.25">
      <c r="A134" s="37">
        <v>1.4426899999999999E-2</v>
      </c>
      <c r="B134" s="37">
        <v>8.7911499999999993E-3</v>
      </c>
      <c r="C134" s="37">
        <v>4.0483699999999999E-3</v>
      </c>
      <c r="D134" s="37">
        <v>1.94885E-3</v>
      </c>
      <c r="E134" s="37">
        <v>-1.8192499999999999E-3</v>
      </c>
      <c r="F134" s="37">
        <v>-3.5285E-3</v>
      </c>
      <c r="G134" s="37">
        <v>-6.6881199999999997E-3</v>
      </c>
      <c r="H134" s="38">
        <v>-9.6073900000000004E-3</v>
      </c>
    </row>
    <row r="135" spans="1:8" x14ac:dyDescent="0.25">
      <c r="A135" s="37">
        <v>2.1600500000000002E-3</v>
      </c>
      <c r="B135" s="37">
        <v>1.0921699999999999E-3</v>
      </c>
      <c r="C135" s="37">
        <v>4.2114000000000002E-4</v>
      </c>
      <c r="D135" s="37">
        <v>1.8771E-4</v>
      </c>
      <c r="E135" s="37">
        <v>-1.5714E-4</v>
      </c>
      <c r="F135" s="37">
        <v>-2.9764E-4</v>
      </c>
      <c r="G135" s="37">
        <v>-5.7830000000000002E-4</v>
      </c>
      <c r="H135" s="38">
        <v>-9.299E-4</v>
      </c>
    </row>
    <row r="136" spans="1:8" x14ac:dyDescent="0.25">
      <c r="A136" s="37">
        <v>3.1894999999999997E-4</v>
      </c>
      <c r="B136" s="37">
        <v>1.0730000000000001E-5</v>
      </c>
      <c r="C136" s="37">
        <v>-5.2420000000000003E-5</v>
      </c>
      <c r="D136" s="37">
        <v>-3.3359999999999999E-5</v>
      </c>
      <c r="E136" s="37">
        <v>3.4600000000000001E-5</v>
      </c>
      <c r="F136" s="37">
        <v>5.8579999999999998E-5</v>
      </c>
      <c r="G136" s="37">
        <v>3.286E-5</v>
      </c>
      <c r="H136" s="38">
        <v>-1.5013E-4</v>
      </c>
    </row>
    <row r="137" spans="1:8" x14ac:dyDescent="0.25">
      <c r="A137" s="37">
        <v>1.21485E-3</v>
      </c>
      <c r="B137" s="37">
        <v>5.8465999999999998E-4</v>
      </c>
      <c r="C137" s="37">
        <v>2.2285E-4</v>
      </c>
      <c r="D137" s="37">
        <v>1.0137E-4</v>
      </c>
      <c r="E137" s="37">
        <v>-9.4300000000000002E-5</v>
      </c>
      <c r="F137" s="37">
        <v>-1.9347E-4</v>
      </c>
      <c r="G137" s="37">
        <v>-4.4842999999999999E-4</v>
      </c>
      <c r="H137" s="38">
        <v>-8.3834999999999997E-4</v>
      </c>
    </row>
    <row r="138" spans="1:8" x14ac:dyDescent="0.25">
      <c r="A138" s="37">
        <v>1.1462429999999999E-2</v>
      </c>
      <c r="B138" s="37">
        <v>7.0568699999999998E-3</v>
      </c>
      <c r="C138" s="37">
        <v>3.28868E-3</v>
      </c>
      <c r="D138" s="37">
        <v>1.5934199999999999E-3</v>
      </c>
      <c r="E138" s="37">
        <v>-1.50807E-3</v>
      </c>
      <c r="F138" s="37">
        <v>-2.9459999999999998E-3</v>
      </c>
      <c r="G138" s="37">
        <v>-5.6661100000000002E-3</v>
      </c>
      <c r="H138" s="38">
        <v>-8.2584000000000008E-3</v>
      </c>
    </row>
    <row r="139" spans="1:8" x14ac:dyDescent="0.25">
      <c r="A139" s="37">
        <v>7.0038699999999997E-3</v>
      </c>
      <c r="B139" s="37">
        <v>4.2964300000000004E-3</v>
      </c>
      <c r="C139" s="37">
        <v>2.0001099999999998E-3</v>
      </c>
      <c r="D139" s="37">
        <v>9.6958999999999999E-4</v>
      </c>
      <c r="E139" s="37">
        <v>-9.2049000000000005E-4</v>
      </c>
      <c r="F139" s="37">
        <v>-1.8028E-3</v>
      </c>
      <c r="G139" s="37">
        <v>-3.4919299999999999E-3</v>
      </c>
      <c r="H139" s="38">
        <v>-5.1369099999999997E-3</v>
      </c>
    </row>
    <row r="140" spans="1:8" x14ac:dyDescent="0.25">
      <c r="A140" s="37">
        <v>6.59488E-3</v>
      </c>
      <c r="B140" s="37">
        <v>4.0815399999999998E-3</v>
      </c>
      <c r="C140" s="37">
        <v>1.91792E-3</v>
      </c>
      <c r="D140" s="37">
        <v>9.3413000000000003E-4</v>
      </c>
      <c r="E140" s="37">
        <v>-8.9508999999999997E-4</v>
      </c>
      <c r="F140" s="37">
        <v>-1.7608599999999999E-3</v>
      </c>
      <c r="G140" s="37">
        <v>-3.4388700000000001E-3</v>
      </c>
      <c r="H140" s="38">
        <v>-5.09509E-3</v>
      </c>
    </row>
    <row r="141" spans="1:8" x14ac:dyDescent="0.25">
      <c r="A141" s="37">
        <v>4.97343E-3</v>
      </c>
      <c r="B141" s="37">
        <v>3.1304200000000001E-3</v>
      </c>
      <c r="C141" s="37">
        <v>1.5015E-3</v>
      </c>
      <c r="D141" s="37">
        <v>7.3965999999999995E-4</v>
      </c>
      <c r="E141" s="37">
        <v>-7.2610000000000003E-4</v>
      </c>
      <c r="F141" s="37">
        <v>-1.4463900000000001E-3</v>
      </c>
      <c r="G141" s="37">
        <v>-2.8968800000000001E-3</v>
      </c>
      <c r="H141" s="38">
        <v>-4.3987699999999998E-3</v>
      </c>
    </row>
    <row r="142" spans="1:8" x14ac:dyDescent="0.25">
      <c r="A142" s="37">
        <v>2.1815300000000001E-3</v>
      </c>
      <c r="B142" s="37">
        <v>1.55036E-3</v>
      </c>
      <c r="C142" s="37">
        <v>8.3615999999999996E-4</v>
      </c>
      <c r="D142" s="37">
        <v>4.3535999999999998E-4</v>
      </c>
      <c r="E142" s="37">
        <v>-4.7328000000000002E-4</v>
      </c>
      <c r="F142" s="37">
        <v>-9.8733999999999996E-4</v>
      </c>
      <c r="G142" s="37">
        <v>-2.1466499999999999E-3</v>
      </c>
      <c r="H142" s="38">
        <v>-3.4912699999999999E-3</v>
      </c>
    </row>
    <row r="143" spans="1:8" x14ac:dyDescent="0.25">
      <c r="A143" s="37">
        <v>3.06274E-3</v>
      </c>
      <c r="B143" s="37">
        <v>2.0493999999999998E-3</v>
      </c>
      <c r="C143" s="37">
        <v>1.0448E-3</v>
      </c>
      <c r="D143" s="37">
        <v>5.3007E-4</v>
      </c>
      <c r="E143" s="37">
        <v>-5.4991999999999997E-4</v>
      </c>
      <c r="F143" s="37">
        <v>-1.1236799999999999E-3</v>
      </c>
      <c r="G143" s="37">
        <v>-2.3559100000000001E-3</v>
      </c>
      <c r="H143" s="38">
        <v>-3.7182999999999999E-3</v>
      </c>
    </row>
    <row r="144" spans="1:8" x14ac:dyDescent="0.25">
      <c r="A144" s="37">
        <v>-3.9925899999999999E-3</v>
      </c>
      <c r="B144" s="37">
        <v>-2.4652599999999999E-3</v>
      </c>
      <c r="C144" s="37">
        <v>-1.1210700000000001E-3</v>
      </c>
      <c r="D144" s="37">
        <v>-5.3054999999999997E-4</v>
      </c>
      <c r="E144" s="37">
        <v>4.6715999999999999E-4</v>
      </c>
      <c r="F144" s="37">
        <v>8.6803E-4</v>
      </c>
      <c r="G144" s="37">
        <v>1.4621300000000001E-3</v>
      </c>
      <c r="H144" s="38">
        <v>1.7692300000000001E-3</v>
      </c>
    </row>
    <row r="145" spans="1:8" x14ac:dyDescent="0.25">
      <c r="A145" s="37">
        <v>9.4174099999999993E-3</v>
      </c>
      <c r="B145" s="37">
        <v>5.8253999999999997E-3</v>
      </c>
      <c r="C145" s="37">
        <v>2.7206800000000001E-3</v>
      </c>
      <c r="D145" s="37">
        <v>1.3182700000000001E-3</v>
      </c>
      <c r="E145" s="37">
        <v>-1.2450199999999999E-3</v>
      </c>
      <c r="F145" s="37">
        <v>-2.4269199999999999E-3</v>
      </c>
      <c r="G145" s="37">
        <v>-4.6380500000000003E-3</v>
      </c>
      <c r="H145" s="38">
        <v>-6.6998700000000001E-3</v>
      </c>
    </row>
    <row r="146" spans="1:8" x14ac:dyDescent="0.25">
      <c r="A146" s="37">
        <v>1.358965E-2</v>
      </c>
      <c r="B146" s="37">
        <v>8.4205500000000006E-3</v>
      </c>
      <c r="C146" s="37">
        <v>3.9372499999999998E-3</v>
      </c>
      <c r="D146" s="37">
        <v>1.90843E-3</v>
      </c>
      <c r="E146" s="37">
        <v>-1.80284E-3</v>
      </c>
      <c r="F146" s="37">
        <v>-3.51388E-3</v>
      </c>
      <c r="G146" s="37">
        <v>-6.7106800000000001E-3</v>
      </c>
      <c r="H146" s="38">
        <v>-9.68135E-3</v>
      </c>
    </row>
    <row r="147" spans="1:8" x14ac:dyDescent="0.25">
      <c r="A147" s="37">
        <v>3.5227499999999998E-3</v>
      </c>
      <c r="B147" s="37">
        <v>2.0790700000000001E-3</v>
      </c>
      <c r="C147" s="37">
        <v>9.3842999999999997E-4</v>
      </c>
      <c r="D147" s="37">
        <v>4.4967999999999999E-4</v>
      </c>
      <c r="E147" s="37">
        <v>-4.2098E-4</v>
      </c>
      <c r="F147" s="37">
        <v>-8.2280000000000005E-4</v>
      </c>
      <c r="G147" s="37">
        <v>-1.6031400000000001E-3</v>
      </c>
      <c r="H147" s="38">
        <v>-2.4017399999999999E-3</v>
      </c>
    </row>
    <row r="148" spans="1:8" x14ac:dyDescent="0.25">
      <c r="A148" s="37">
        <v>2.0266500000000001E-3</v>
      </c>
      <c r="B148" s="37">
        <v>1.1851699999999999E-3</v>
      </c>
      <c r="C148" s="37">
        <v>5.3919999999999999E-4</v>
      </c>
      <c r="D148" s="37">
        <v>2.6125999999999998E-4</v>
      </c>
      <c r="E148" s="37">
        <v>-2.5355000000000001E-4</v>
      </c>
      <c r="F148" s="37">
        <v>-5.0752999999999996E-4</v>
      </c>
      <c r="G148" s="37">
        <v>-1.0458100000000001E-3</v>
      </c>
      <c r="H148" s="38">
        <v>-1.66556E-3</v>
      </c>
    </row>
    <row r="149" spans="1:8" x14ac:dyDescent="0.25">
      <c r="A149" s="37">
        <v>2.7307E-3</v>
      </c>
      <c r="B149" s="37">
        <v>1.6363599999999999E-3</v>
      </c>
      <c r="C149" s="37">
        <v>7.5577000000000001E-4</v>
      </c>
      <c r="D149" s="37">
        <v>3.6729999999999998E-4</v>
      </c>
      <c r="E149" s="37">
        <v>-3.5516999999999998E-4</v>
      </c>
      <c r="F149" s="37">
        <v>-7.0640999999999998E-4</v>
      </c>
      <c r="G149" s="37">
        <v>-1.4262599999999999E-3</v>
      </c>
      <c r="H149" s="38">
        <v>-2.2108599999999998E-3</v>
      </c>
    </row>
    <row r="150" spans="1:8" x14ac:dyDescent="0.25">
      <c r="A150" s="37">
        <v>1.1025490000000001E-2</v>
      </c>
      <c r="B150" s="37">
        <v>6.8875400000000002E-3</v>
      </c>
      <c r="C150" s="37">
        <v>3.2494799999999999E-3</v>
      </c>
      <c r="D150" s="37">
        <v>1.5825399999999999E-3</v>
      </c>
      <c r="E150" s="37">
        <v>-1.50975E-3</v>
      </c>
      <c r="F150" s="37">
        <v>-2.9574499999999999E-3</v>
      </c>
      <c r="G150" s="37">
        <v>-5.7056900000000002E-3</v>
      </c>
      <c r="H150" s="38">
        <v>-8.3147299999999993E-3</v>
      </c>
    </row>
    <row r="151" spans="1:8" x14ac:dyDescent="0.25">
      <c r="A151" s="37">
        <v>7.0407200000000003E-3</v>
      </c>
      <c r="B151" s="37">
        <v>4.3946000000000002E-3</v>
      </c>
      <c r="C151" s="37">
        <v>2.0746699999999998E-3</v>
      </c>
      <c r="D151" s="37">
        <v>1.0112999999999999E-3</v>
      </c>
      <c r="E151" s="37">
        <v>-9.6756999999999995E-4</v>
      </c>
      <c r="F151" s="37">
        <v>-1.89916E-3</v>
      </c>
      <c r="G151" s="37">
        <v>-3.6821699999999998E-3</v>
      </c>
      <c r="H151" s="38">
        <v>-5.3987499999999999E-3</v>
      </c>
    </row>
    <row r="152" spans="1:8" x14ac:dyDescent="0.25">
      <c r="A152" s="37">
        <v>6.7488299999999999E-3</v>
      </c>
      <c r="B152" s="37">
        <v>4.2371700000000002E-3</v>
      </c>
      <c r="C152" s="37">
        <v>2.01213E-3</v>
      </c>
      <c r="D152" s="37">
        <v>9.8363000000000009E-4</v>
      </c>
      <c r="E152" s="37">
        <v>-9.4631999999999995E-4</v>
      </c>
      <c r="F152" s="37">
        <v>-1.8622599999999999E-3</v>
      </c>
      <c r="G152" s="37">
        <v>-3.6279300000000001E-3</v>
      </c>
      <c r="H152" s="38">
        <v>-5.3413000000000002E-3</v>
      </c>
    </row>
    <row r="153" spans="1:8" x14ac:dyDescent="0.25">
      <c r="A153" s="37">
        <v>5.3997699999999999E-3</v>
      </c>
      <c r="B153" s="37">
        <v>3.4301900000000001E-3</v>
      </c>
      <c r="C153" s="37">
        <v>1.6509000000000001E-3</v>
      </c>
      <c r="D153" s="37">
        <v>8.1287000000000004E-4</v>
      </c>
      <c r="E153" s="37">
        <v>-7.9394999999999997E-4</v>
      </c>
      <c r="F153" s="37">
        <v>-1.5746499999999999E-3</v>
      </c>
      <c r="G153" s="37">
        <v>-3.1162500000000001E-3</v>
      </c>
      <c r="H153" s="38">
        <v>-4.6599500000000004E-3</v>
      </c>
    </row>
    <row r="154" spans="1:8" x14ac:dyDescent="0.25">
      <c r="A154" s="37">
        <v>2.7873500000000001E-3</v>
      </c>
      <c r="B154" s="37">
        <v>1.9028199999999999E-3</v>
      </c>
      <c r="C154" s="37">
        <v>9.8295999999999995E-4</v>
      </c>
      <c r="D154" s="37">
        <v>5.0084999999999995E-4</v>
      </c>
      <c r="E154" s="37">
        <v>-5.2207000000000002E-4</v>
      </c>
      <c r="F154" s="37">
        <v>-1.0674700000000001E-3</v>
      </c>
      <c r="G154" s="37">
        <v>-2.2352499999999998E-3</v>
      </c>
      <c r="H154" s="38">
        <v>-3.5142099999999998E-3</v>
      </c>
    </row>
    <row r="155" spans="1:8" x14ac:dyDescent="0.25">
      <c r="A155" s="37">
        <v>3.88967E-3</v>
      </c>
      <c r="B155" s="37">
        <v>2.5601399999999998E-3</v>
      </c>
      <c r="C155" s="37">
        <v>1.2751100000000001E-3</v>
      </c>
      <c r="D155" s="37">
        <v>6.3820999999999995E-4</v>
      </c>
      <c r="E155" s="37">
        <v>-6.4282E-4</v>
      </c>
      <c r="F155" s="37">
        <v>-1.29317E-3</v>
      </c>
      <c r="G155" s="37">
        <v>-2.6264399999999999E-3</v>
      </c>
      <c r="H155" s="38">
        <v>-4.01667E-3</v>
      </c>
    </row>
    <row r="156" spans="1:8" x14ac:dyDescent="0.25">
      <c r="A156" s="37">
        <v>-2.1503E-3</v>
      </c>
      <c r="B156" s="37">
        <v>-1.2994E-3</v>
      </c>
      <c r="C156" s="37">
        <v>-5.7390000000000002E-4</v>
      </c>
      <c r="D156" s="37">
        <v>-2.6662000000000002E-4</v>
      </c>
      <c r="E156" s="37">
        <v>2.2373E-4</v>
      </c>
      <c r="F156" s="37">
        <v>4.0263000000000001E-4</v>
      </c>
      <c r="G156" s="37">
        <v>6.2003999999999998E-4</v>
      </c>
      <c r="H156" s="38">
        <v>6.4336999999999999E-4</v>
      </c>
    </row>
    <row r="157" spans="1:8" x14ac:dyDescent="0.25">
      <c r="A157" s="37">
        <v>2.262202E-2</v>
      </c>
      <c r="B157" s="37">
        <v>1.43497E-2</v>
      </c>
      <c r="C157" s="37">
        <v>6.8309E-3</v>
      </c>
      <c r="D157" s="37">
        <v>3.3333799999999999E-3</v>
      </c>
      <c r="E157" s="37">
        <v>-3.1767200000000001E-3</v>
      </c>
      <c r="F157" s="37">
        <v>-6.2039800000000004E-3</v>
      </c>
      <c r="G157" s="37">
        <v>-1.1837439999999999E-2</v>
      </c>
      <c r="H157" s="38">
        <v>-1.6952310000000002E-2</v>
      </c>
    </row>
    <row r="158" spans="1:8" x14ac:dyDescent="0.25">
      <c r="A158" s="37">
        <v>3.1014900000000001E-2</v>
      </c>
      <c r="B158" s="37">
        <v>1.9678399999999999E-2</v>
      </c>
      <c r="C158" s="37">
        <v>9.36969E-3</v>
      </c>
      <c r="D158" s="37">
        <v>4.5727800000000002E-3</v>
      </c>
      <c r="E158" s="37">
        <v>-4.3587699999999997E-3</v>
      </c>
      <c r="F158" s="37">
        <v>-8.5132899999999997E-3</v>
      </c>
      <c r="G158" s="37">
        <v>-1.6246739999999999E-2</v>
      </c>
      <c r="H158" s="38">
        <v>-2.327092E-2</v>
      </c>
    </row>
    <row r="159" spans="1:8" x14ac:dyDescent="0.25">
      <c r="A159" s="37">
        <v>2.1650920000000001E-2</v>
      </c>
      <c r="B159" s="37">
        <v>1.3739380000000001E-2</v>
      </c>
      <c r="C159" s="37">
        <v>6.5429700000000004E-3</v>
      </c>
      <c r="D159" s="37">
        <v>3.1934899999999998E-3</v>
      </c>
      <c r="E159" s="37">
        <v>-3.04455E-3</v>
      </c>
      <c r="F159" s="37">
        <v>-5.9469400000000004E-3</v>
      </c>
      <c r="G159" s="37">
        <v>-1.135103E-2</v>
      </c>
      <c r="H159" s="38">
        <v>-1.6261279999999999E-2</v>
      </c>
    </row>
    <row r="160" spans="1:8" x14ac:dyDescent="0.25">
      <c r="A160" s="37">
        <v>1.9847679999999999E-2</v>
      </c>
      <c r="B160" s="37">
        <v>1.2595149999999999E-2</v>
      </c>
      <c r="C160" s="37">
        <v>5.9982999999999998E-3</v>
      </c>
      <c r="D160" s="37">
        <v>2.9277399999999999E-3</v>
      </c>
      <c r="E160" s="37">
        <v>-2.7914200000000002E-3</v>
      </c>
      <c r="F160" s="37">
        <v>-5.4527600000000001E-3</v>
      </c>
      <c r="G160" s="37">
        <v>-1.040892E-2</v>
      </c>
      <c r="H160" s="38">
        <v>-1.491348E-2</v>
      </c>
    </row>
    <row r="161" spans="1:8" x14ac:dyDescent="0.25">
      <c r="A161" s="37">
        <v>2.0184770000000001E-2</v>
      </c>
      <c r="B161" s="37">
        <v>1.281147E-2</v>
      </c>
      <c r="C161" s="37">
        <v>6.1024499999999997E-3</v>
      </c>
      <c r="D161" s="37">
        <v>2.97884E-3</v>
      </c>
      <c r="E161" s="37">
        <v>-2.8406500000000001E-3</v>
      </c>
      <c r="F161" s="37">
        <v>-5.5494100000000003E-3</v>
      </c>
      <c r="G161" s="37">
        <v>-1.0595240000000001E-2</v>
      </c>
      <c r="H161" s="38">
        <v>-1.518299E-2</v>
      </c>
    </row>
    <row r="162" spans="1:8" x14ac:dyDescent="0.25">
      <c r="A162" s="37">
        <v>2.6349600000000001E-2</v>
      </c>
      <c r="B162" s="37">
        <v>1.672734E-2</v>
      </c>
      <c r="C162" s="37">
        <v>7.96906E-3</v>
      </c>
      <c r="D162" s="37">
        <v>3.8903399999999999E-3</v>
      </c>
      <c r="E162" s="37">
        <v>-3.71047E-3</v>
      </c>
      <c r="F162" s="37">
        <v>-7.2492499999999996E-3</v>
      </c>
      <c r="G162" s="37">
        <v>-1.384284E-2</v>
      </c>
      <c r="H162" s="38">
        <v>-1.9839809999999999E-2</v>
      </c>
    </row>
    <row r="163" spans="1:8" x14ac:dyDescent="0.25">
      <c r="A163" s="37">
        <v>1.9074830000000001E-2</v>
      </c>
      <c r="B163" s="37">
        <v>1.2107079999999999E-2</v>
      </c>
      <c r="C163" s="37">
        <v>5.7670899999999999E-3</v>
      </c>
      <c r="D163" s="37">
        <v>2.8151999999999999E-3</v>
      </c>
      <c r="E163" s="37">
        <v>-2.6847300000000002E-3</v>
      </c>
      <c r="F163" s="37">
        <v>-5.2449699999999998E-3</v>
      </c>
      <c r="G163" s="37">
        <v>-1.001467E-2</v>
      </c>
      <c r="H163" s="38">
        <v>-1.4352169999999999E-2</v>
      </c>
    </row>
    <row r="164" spans="1:8" x14ac:dyDescent="0.25">
      <c r="A164" s="37">
        <v>1.806992E-2</v>
      </c>
      <c r="B164" s="37">
        <v>1.1472990000000001E-2</v>
      </c>
      <c r="C164" s="37">
        <v>5.4669499999999999E-3</v>
      </c>
      <c r="D164" s="37">
        <v>2.6691599999999998E-3</v>
      </c>
      <c r="E164" s="37">
        <v>-2.5464200000000002E-3</v>
      </c>
      <c r="F164" s="37">
        <v>-4.9757100000000004E-3</v>
      </c>
      <c r="G164" s="37">
        <v>-9.5042000000000008E-3</v>
      </c>
      <c r="H164" s="38">
        <v>-1.362588E-2</v>
      </c>
    </row>
    <row r="165" spans="1:8" x14ac:dyDescent="0.25">
      <c r="A165" s="37">
        <v>1.626671E-2</v>
      </c>
      <c r="B165" s="37">
        <v>1.0328810000000001E-2</v>
      </c>
      <c r="C165" s="37">
        <v>4.9222299999999997E-3</v>
      </c>
      <c r="D165" s="37">
        <v>2.4033599999999998E-3</v>
      </c>
      <c r="E165" s="37">
        <v>-2.2931399999999999E-3</v>
      </c>
      <c r="F165" s="37">
        <v>-4.4811299999999998E-3</v>
      </c>
      <c r="G165" s="37">
        <v>-8.5608899999999998E-3</v>
      </c>
      <c r="H165" s="38">
        <v>-1.2275629999999999E-2</v>
      </c>
    </row>
    <row r="166" spans="1:8" x14ac:dyDescent="0.25">
      <c r="A166" s="37">
        <v>1.064326E-2</v>
      </c>
      <c r="B166" s="37">
        <v>6.7643099999999999E-3</v>
      </c>
      <c r="C166" s="37">
        <v>3.2266600000000001E-3</v>
      </c>
      <c r="D166" s="37">
        <v>1.57625E-3</v>
      </c>
      <c r="E166" s="37">
        <v>-1.50548E-3</v>
      </c>
      <c r="F166" s="37">
        <v>-2.9434299999999999E-3</v>
      </c>
      <c r="G166" s="37">
        <v>-5.6290000000000003E-3</v>
      </c>
      <c r="H166" s="38">
        <v>-8.0798699999999994E-3</v>
      </c>
    </row>
    <row r="167" spans="1:8" x14ac:dyDescent="0.25">
      <c r="A167" s="37">
        <v>1.14935E-2</v>
      </c>
      <c r="B167" s="37">
        <v>7.3058400000000001E-3</v>
      </c>
      <c r="C167" s="37">
        <v>3.4854500000000002E-3</v>
      </c>
      <c r="D167" s="37">
        <v>1.7027699999999999E-3</v>
      </c>
      <c r="E167" s="37">
        <v>-1.62649E-3</v>
      </c>
      <c r="F167" s="37">
        <v>-3.1801799999999999E-3</v>
      </c>
      <c r="G167" s="37">
        <v>-6.0822599999999999E-3</v>
      </c>
      <c r="H167" s="38">
        <v>-8.7310900000000004E-3</v>
      </c>
    </row>
    <row r="168" spans="1:8" x14ac:dyDescent="0.25">
      <c r="A168" s="37">
        <v>8.4438499999999993E-3</v>
      </c>
      <c r="B168" s="37">
        <v>5.3681900000000001E-3</v>
      </c>
      <c r="C168" s="37">
        <v>2.5613699999999999E-3</v>
      </c>
      <c r="D168" s="37">
        <v>1.25139E-3</v>
      </c>
      <c r="E168" s="37">
        <v>-1.1954400000000001E-3</v>
      </c>
      <c r="F168" s="37">
        <v>-2.33745E-3</v>
      </c>
      <c r="G168" s="37">
        <v>-4.4707599999999998E-3</v>
      </c>
      <c r="H168" s="38">
        <v>-6.4180599999999997E-3</v>
      </c>
    </row>
    <row r="169" spans="1:8" x14ac:dyDescent="0.25">
      <c r="A169" s="37">
        <v>1.838207E-2</v>
      </c>
      <c r="B169" s="37">
        <v>1.168932E-2</v>
      </c>
      <c r="C169" s="37">
        <v>5.5785100000000001E-3</v>
      </c>
      <c r="D169" s="37">
        <v>2.7256699999999999E-3</v>
      </c>
      <c r="E169" s="37">
        <v>-2.60415E-3</v>
      </c>
      <c r="F169" s="37">
        <v>-5.0921600000000001E-3</v>
      </c>
      <c r="G169" s="37">
        <v>-9.7403699999999999E-3</v>
      </c>
      <c r="H169" s="38">
        <v>-1.398361E-2</v>
      </c>
    </row>
    <row r="170" spans="1:8" x14ac:dyDescent="0.25">
      <c r="A170" s="37">
        <v>2.5144619999999999E-2</v>
      </c>
      <c r="B170" s="37">
        <v>1.5992659999999999E-2</v>
      </c>
      <c r="C170" s="37">
        <v>7.6335300000000003E-3</v>
      </c>
      <c r="D170" s="37">
        <v>3.7300699999999998E-3</v>
      </c>
      <c r="E170" s="37">
        <v>-3.5643099999999998E-3</v>
      </c>
      <c r="F170" s="37">
        <v>-6.9702100000000001E-3</v>
      </c>
      <c r="G170" s="37">
        <v>-1.333466E-2</v>
      </c>
      <c r="H170" s="38">
        <v>-1.914631E-2</v>
      </c>
    </row>
    <row r="171" spans="1:8" x14ac:dyDescent="0.25">
      <c r="A171" s="37">
        <v>1.7558500000000001E-2</v>
      </c>
      <c r="B171" s="37">
        <v>1.1169200000000001E-2</v>
      </c>
      <c r="C171" s="37">
        <v>5.3319500000000002E-3</v>
      </c>
      <c r="D171" s="37">
        <v>2.6056E-3</v>
      </c>
      <c r="E171" s="37">
        <v>-2.4901599999999999E-3</v>
      </c>
      <c r="F171" s="37">
        <v>-4.8699800000000003E-3</v>
      </c>
      <c r="G171" s="37">
        <v>-9.3179999999999999E-3</v>
      </c>
      <c r="H171" s="38">
        <v>-1.3380889999999999E-2</v>
      </c>
    </row>
    <row r="172" spans="1:8" x14ac:dyDescent="0.25">
      <c r="A172" s="37">
        <v>1.6141429999999998E-2</v>
      </c>
      <c r="B172" s="37">
        <v>1.0268650000000001E-2</v>
      </c>
      <c r="C172" s="37">
        <v>4.9025600000000003E-3</v>
      </c>
      <c r="D172" s="37">
        <v>2.3959099999999998E-3</v>
      </c>
      <c r="E172" s="37">
        <v>-2.29006E-3</v>
      </c>
      <c r="F172" s="37">
        <v>-4.4789599999999997E-3</v>
      </c>
      <c r="G172" s="37">
        <v>-8.5711099999999998E-3</v>
      </c>
      <c r="H172" s="38">
        <v>-1.231028E-2</v>
      </c>
    </row>
    <row r="173" spans="1:8" x14ac:dyDescent="0.25">
      <c r="A173" s="37">
        <v>1.6415880000000001E-2</v>
      </c>
      <c r="B173" s="37">
        <v>1.044491E-2</v>
      </c>
      <c r="C173" s="37">
        <v>4.9874899999999998E-3</v>
      </c>
      <c r="D173" s="37">
        <v>2.4375999999999998E-3</v>
      </c>
      <c r="E173" s="37">
        <v>-2.3302700000000002E-3</v>
      </c>
      <c r="F173" s="37">
        <v>-4.5579499999999998E-3</v>
      </c>
      <c r="G173" s="37">
        <v>-8.7235500000000001E-3</v>
      </c>
      <c r="H173" s="38">
        <v>-1.253101E-2</v>
      </c>
    </row>
    <row r="174" spans="1:8" x14ac:dyDescent="0.25">
      <c r="A174" s="37">
        <v>2.1449079999999999E-2</v>
      </c>
      <c r="B174" s="37">
        <v>1.364932E-2</v>
      </c>
      <c r="C174" s="37">
        <v>6.5185199999999999E-3</v>
      </c>
      <c r="D174" s="37">
        <v>3.1860999999999999E-3</v>
      </c>
      <c r="E174" s="37">
        <v>-3.0462000000000002E-3</v>
      </c>
      <c r="F174" s="37">
        <v>-5.9586700000000001E-3</v>
      </c>
      <c r="G174" s="37">
        <v>-1.140585E-2</v>
      </c>
      <c r="H174" s="38">
        <v>-1.6386000000000001E-2</v>
      </c>
    </row>
    <row r="175" spans="1:8" x14ac:dyDescent="0.25">
      <c r="A175" s="37">
        <v>1.5712810000000001E-2</v>
      </c>
      <c r="B175" s="37">
        <v>1.000025E-2</v>
      </c>
      <c r="C175" s="37">
        <v>4.7764599999999997E-3</v>
      </c>
      <c r="D175" s="37">
        <v>2.3347799999999998E-3</v>
      </c>
      <c r="E175" s="37">
        <v>-2.2325600000000002E-3</v>
      </c>
      <c r="F175" s="37">
        <v>-4.3674300000000003E-3</v>
      </c>
      <c r="G175" s="37">
        <v>-8.3611399999999995E-3</v>
      </c>
      <c r="H175" s="38">
        <v>-1.2013599999999999E-2</v>
      </c>
    </row>
    <row r="176" spans="1:8" x14ac:dyDescent="0.25">
      <c r="A176" s="37">
        <v>1.48632E-2</v>
      </c>
      <c r="B176" s="37">
        <v>9.4607400000000005E-3</v>
      </c>
      <c r="C176" s="37">
        <v>4.5194500000000004E-3</v>
      </c>
      <c r="D176" s="37">
        <v>2.2093299999999998E-3</v>
      </c>
      <c r="E176" s="37">
        <v>-2.11298E-3</v>
      </c>
      <c r="F176" s="37">
        <v>-4.1338800000000004E-3</v>
      </c>
      <c r="G176" s="37">
        <v>-7.9155500000000004E-3</v>
      </c>
      <c r="H176" s="38">
        <v>-1.1375649999999999E-2</v>
      </c>
    </row>
    <row r="177" spans="1:8" x14ac:dyDescent="0.25">
      <c r="A177" s="37">
        <v>1.347347E-2</v>
      </c>
      <c r="B177" s="37">
        <v>8.5772699999999997E-3</v>
      </c>
      <c r="C177" s="37">
        <v>4.09802E-3</v>
      </c>
      <c r="D177" s="37">
        <v>2.0034800000000002E-3</v>
      </c>
      <c r="E177" s="37">
        <v>-1.91643E-3</v>
      </c>
      <c r="F177" s="37">
        <v>-3.74969E-3</v>
      </c>
      <c r="G177" s="37">
        <v>-7.1812400000000002E-3</v>
      </c>
      <c r="H177" s="38">
        <v>-1.0322339999999999E-2</v>
      </c>
    </row>
    <row r="178" spans="1:8" x14ac:dyDescent="0.25">
      <c r="A178" s="37">
        <v>8.9219899999999994E-3</v>
      </c>
      <c r="B178" s="37">
        <v>5.68586E-3</v>
      </c>
      <c r="C178" s="37">
        <v>2.7195499999999998E-3</v>
      </c>
      <c r="D178" s="37">
        <v>1.33029E-3</v>
      </c>
      <c r="E178" s="37">
        <v>-1.2738999999999999E-3</v>
      </c>
      <c r="F178" s="37">
        <v>-2.4938899999999999E-3</v>
      </c>
      <c r="G178" s="37">
        <v>-4.7814800000000003E-3</v>
      </c>
      <c r="H178" s="38">
        <v>-6.8804699999999996E-3</v>
      </c>
    </row>
    <row r="179" spans="1:8" x14ac:dyDescent="0.25">
      <c r="A179" s="37">
        <v>9.5641700000000003E-3</v>
      </c>
      <c r="B179" s="37">
        <v>6.0955100000000002E-3</v>
      </c>
      <c r="C179" s="37">
        <v>2.9156199999999998E-3</v>
      </c>
      <c r="D179" s="37">
        <v>1.4262299999999999E-3</v>
      </c>
      <c r="E179" s="37">
        <v>-1.36582E-3</v>
      </c>
      <c r="F179" s="37">
        <v>-2.6738700000000001E-3</v>
      </c>
      <c r="G179" s="37">
        <v>-5.12664E-3</v>
      </c>
      <c r="H179" s="38">
        <v>-7.3772100000000004E-3</v>
      </c>
    </row>
    <row r="180" spans="1:8" x14ac:dyDescent="0.25">
      <c r="A180" s="37">
        <v>6.9721200000000001E-3</v>
      </c>
      <c r="B180" s="37">
        <v>4.4437799999999996E-3</v>
      </c>
      <c r="C180" s="37">
        <v>2.1256399999999998E-3</v>
      </c>
      <c r="D180" s="37">
        <v>1.03981E-3</v>
      </c>
      <c r="E180" s="37">
        <v>-9.9577999999999993E-4</v>
      </c>
      <c r="F180" s="37">
        <v>-1.9494499999999999E-3</v>
      </c>
      <c r="G180" s="37">
        <v>-3.7376800000000002E-3</v>
      </c>
      <c r="H180" s="38">
        <v>-5.37843E-3</v>
      </c>
    </row>
    <row r="181" spans="1:8" x14ac:dyDescent="0.25">
      <c r="A181" s="37">
        <v>1.5030379999999999E-2</v>
      </c>
      <c r="B181" s="37">
        <v>9.5806899999999993E-3</v>
      </c>
      <c r="C181" s="37">
        <v>4.5830899999999997E-3</v>
      </c>
      <c r="D181" s="37">
        <v>2.2419599999999999E-3</v>
      </c>
      <c r="E181" s="37">
        <v>-2.1470700000000001E-3</v>
      </c>
      <c r="F181" s="37">
        <v>-4.20332E-3</v>
      </c>
      <c r="G181" s="37">
        <v>-8.0588799999999992E-3</v>
      </c>
      <c r="H181" s="38">
        <v>-1.159611E-2</v>
      </c>
    </row>
    <row r="182" spans="1:8" x14ac:dyDescent="0.25">
      <c r="A182" s="37">
        <v>2.0520320000000002E-2</v>
      </c>
      <c r="B182" s="37">
        <v>1.3081890000000001E-2</v>
      </c>
      <c r="C182" s="37">
        <v>6.2587600000000004E-3</v>
      </c>
      <c r="D182" s="37">
        <v>3.06187E-3</v>
      </c>
      <c r="E182" s="37">
        <v>-2.9326000000000001E-3</v>
      </c>
      <c r="F182" s="37">
        <v>-5.7414800000000002E-3</v>
      </c>
      <c r="G182" s="37">
        <v>-1.1009130000000001E-2</v>
      </c>
      <c r="H182" s="38">
        <v>-1.584294E-2</v>
      </c>
    </row>
    <row r="183" spans="1:8" x14ac:dyDescent="0.25">
      <c r="A183" s="37">
        <v>1.4327029999999999E-2</v>
      </c>
      <c r="B183" s="37">
        <v>9.1347300000000006E-3</v>
      </c>
      <c r="C183" s="37">
        <v>4.3708599999999998E-3</v>
      </c>
      <c r="D183" s="37">
        <v>2.1384099999999999E-3</v>
      </c>
      <c r="E183" s="37">
        <v>-2.0483799999999998E-3</v>
      </c>
      <c r="F183" s="37">
        <v>-4.0105999999999996E-3</v>
      </c>
      <c r="G183" s="37">
        <v>-7.6911499999999999E-3</v>
      </c>
      <c r="H183" s="38">
        <v>-1.106945E-2</v>
      </c>
    </row>
    <row r="184" spans="1:8" x14ac:dyDescent="0.25">
      <c r="A184" s="37">
        <v>1.3206000000000001E-2</v>
      </c>
      <c r="B184" s="37">
        <v>8.4211100000000007E-3</v>
      </c>
      <c r="C184" s="37">
        <v>4.0299999999999997E-3</v>
      </c>
      <c r="D184" s="37">
        <v>1.9718000000000001E-3</v>
      </c>
      <c r="E184" s="37">
        <v>-1.8891100000000001E-3</v>
      </c>
      <c r="F184" s="37">
        <v>-3.6990500000000002E-3</v>
      </c>
      <c r="G184" s="37">
        <v>-7.0949300000000002E-3</v>
      </c>
      <c r="H184" s="38">
        <v>-1.0213170000000001E-2</v>
      </c>
    </row>
    <row r="185" spans="1:8" x14ac:dyDescent="0.25">
      <c r="A185" s="37">
        <v>1.3430360000000001E-2</v>
      </c>
      <c r="B185" s="37">
        <v>8.5653499999999994E-3</v>
      </c>
      <c r="C185" s="37">
        <v>4.0995800000000002E-3</v>
      </c>
      <c r="D185" s="37">
        <v>2.0059800000000001E-3</v>
      </c>
      <c r="E185" s="37">
        <v>-1.92209E-3</v>
      </c>
      <c r="F185" s="37">
        <v>-3.7638900000000002E-3</v>
      </c>
      <c r="G185" s="37">
        <v>-7.2202100000000003E-3</v>
      </c>
      <c r="H185" s="38">
        <v>-1.0394799999999999E-2</v>
      </c>
    </row>
    <row r="186" spans="1:8" x14ac:dyDescent="0.25">
      <c r="A186" s="37">
        <v>1.7557960000000001E-2</v>
      </c>
      <c r="B186" s="37">
        <v>1.119908E-2</v>
      </c>
      <c r="C186" s="37">
        <v>5.3607500000000001E-3</v>
      </c>
      <c r="D186" s="37">
        <v>2.6232299999999998E-3</v>
      </c>
      <c r="E186" s="37">
        <v>-2.5138000000000001E-3</v>
      </c>
      <c r="F186" s="37">
        <v>-4.9228500000000003E-3</v>
      </c>
      <c r="G186" s="37">
        <v>-9.4443800000000005E-3</v>
      </c>
      <c r="H186" s="38">
        <v>-1.3598229999999999E-2</v>
      </c>
    </row>
    <row r="187" spans="1:8" x14ac:dyDescent="0.25">
      <c r="A187" s="37">
        <v>1.2882029999999999E-2</v>
      </c>
      <c r="B187" s="37">
        <v>8.2177399999999994E-3</v>
      </c>
      <c r="C187" s="37">
        <v>3.9341999999999997E-3</v>
      </c>
      <c r="D187" s="37">
        <v>1.9253E-3</v>
      </c>
      <c r="E187" s="37">
        <v>-1.84526E-3</v>
      </c>
      <c r="F187" s="37">
        <v>-3.6138799999999999E-3</v>
      </c>
      <c r="G187" s="37">
        <v>-6.93416E-3</v>
      </c>
      <c r="H187" s="38">
        <v>-9.9854000000000002E-3</v>
      </c>
    </row>
    <row r="188" spans="1:8" x14ac:dyDescent="0.25">
      <c r="A188" s="37">
        <v>1.2289599999999999E-2</v>
      </c>
      <c r="B188" s="37">
        <v>7.8410800000000003E-3</v>
      </c>
      <c r="C188" s="37">
        <v>3.7545299999999998E-3</v>
      </c>
      <c r="D188" s="37">
        <v>1.8375399999999999E-3</v>
      </c>
      <c r="E188" s="37">
        <v>-1.7614799999999999E-3</v>
      </c>
      <c r="F188" s="37">
        <v>-3.45013E-3</v>
      </c>
      <c r="G188" s="37">
        <v>-6.6212700000000003E-3</v>
      </c>
      <c r="H188" s="38">
        <v>-9.5367500000000001E-3</v>
      </c>
    </row>
    <row r="189" spans="1:8" x14ac:dyDescent="0.25">
      <c r="A189" s="37">
        <v>1.120734E-2</v>
      </c>
      <c r="B189" s="37">
        <v>7.1518299999999996E-3</v>
      </c>
      <c r="C189" s="37">
        <v>3.4251400000000001E-3</v>
      </c>
      <c r="D189" s="37">
        <v>1.6765E-3</v>
      </c>
      <c r="E189" s="37">
        <v>-1.6074100000000001E-3</v>
      </c>
      <c r="F189" s="37">
        <v>-3.14869E-3</v>
      </c>
      <c r="G189" s="37">
        <v>-6.0439999999999999E-3</v>
      </c>
      <c r="H189" s="38">
        <v>-8.7071100000000005E-3</v>
      </c>
    </row>
    <row r="190" spans="1:8" x14ac:dyDescent="0.25">
      <c r="A190" s="37">
        <v>7.5319799999999998E-3</v>
      </c>
      <c r="B190" s="37">
        <v>4.8118900000000001E-3</v>
      </c>
      <c r="C190" s="37">
        <v>2.3071200000000002E-3</v>
      </c>
      <c r="D190" s="37">
        <v>1.1299000000000001E-3</v>
      </c>
      <c r="E190" s="37">
        <v>-1.08457E-3</v>
      </c>
      <c r="F190" s="37">
        <v>-2.1257099999999998E-3</v>
      </c>
      <c r="G190" s="37">
        <v>-4.0849099999999998E-3</v>
      </c>
      <c r="H190" s="38">
        <v>-5.8912799999999996E-3</v>
      </c>
    </row>
    <row r="191" spans="1:8" x14ac:dyDescent="0.25">
      <c r="A191" s="37">
        <v>8.0176699999999993E-3</v>
      </c>
      <c r="B191" s="37">
        <v>5.1222100000000003E-3</v>
      </c>
      <c r="C191" s="37">
        <v>2.4559E-3</v>
      </c>
      <c r="D191" s="37">
        <v>1.20276E-3</v>
      </c>
      <c r="E191" s="37">
        <v>-1.15449E-3</v>
      </c>
      <c r="F191" s="37">
        <v>-2.2627400000000001E-3</v>
      </c>
      <c r="G191" s="37">
        <v>-4.3481600000000002E-3</v>
      </c>
      <c r="H191" s="38">
        <v>-6.27079E-3</v>
      </c>
    </row>
    <row r="192" spans="1:8" x14ac:dyDescent="0.25">
      <c r="A192" s="37">
        <v>5.8021000000000001E-3</v>
      </c>
      <c r="B192" s="37">
        <v>3.70674E-3</v>
      </c>
      <c r="C192" s="37">
        <v>1.77721E-3</v>
      </c>
      <c r="D192" s="37">
        <v>8.7036000000000004E-4</v>
      </c>
      <c r="E192" s="37">
        <v>-8.3540999999999997E-4</v>
      </c>
      <c r="F192" s="37">
        <v>-1.6373200000000001E-3</v>
      </c>
      <c r="G192" s="37">
        <v>-3.1461900000000001E-3</v>
      </c>
      <c r="H192" s="38">
        <v>-4.5371200000000004E-3</v>
      </c>
    </row>
    <row r="193" spans="1:8" x14ac:dyDescent="0.25">
      <c r="A193" s="37">
        <v>1.2389280000000001E-2</v>
      </c>
      <c r="B193" s="37">
        <v>7.9149400000000005E-3</v>
      </c>
      <c r="C193" s="37">
        <v>3.7947100000000002E-3</v>
      </c>
      <c r="D193" s="37">
        <v>1.85837E-3</v>
      </c>
      <c r="E193" s="37">
        <v>-1.78363E-3</v>
      </c>
      <c r="F193" s="37">
        <v>-3.4956200000000001E-3</v>
      </c>
      <c r="G193" s="37">
        <v>-6.7164800000000004E-3</v>
      </c>
      <c r="H193" s="38">
        <v>-9.6849999999999992E-3</v>
      </c>
    </row>
    <row r="194" spans="1:8" x14ac:dyDescent="0.25">
      <c r="A194" s="37">
        <v>1.689531E-2</v>
      </c>
      <c r="B194" s="37">
        <v>1.079461E-2</v>
      </c>
      <c r="C194" s="37">
        <v>5.1757699999999997E-3</v>
      </c>
      <c r="D194" s="37">
        <v>2.5348100000000002E-3</v>
      </c>
      <c r="E194" s="37">
        <v>-2.43305E-3</v>
      </c>
      <c r="F194" s="37">
        <v>-4.7685599999999998E-3</v>
      </c>
      <c r="G194" s="37">
        <v>-9.1629599999999995E-3</v>
      </c>
      <c r="H194" s="38">
        <v>-1.321365E-2</v>
      </c>
    </row>
    <row r="195" spans="1:8" x14ac:dyDescent="0.25">
      <c r="A195" s="37">
        <v>7.7808499999999997E-3</v>
      </c>
      <c r="B195" s="37">
        <v>4.9718399999999999E-3</v>
      </c>
      <c r="C195" s="37">
        <v>2.3841600000000002E-3</v>
      </c>
      <c r="D195" s="37">
        <v>1.1677E-3</v>
      </c>
      <c r="E195" s="37">
        <v>-1.1209499999999999E-3</v>
      </c>
      <c r="F195" s="37">
        <v>-2.1970900000000001E-3</v>
      </c>
      <c r="G195" s="37">
        <v>-4.2222600000000002E-3</v>
      </c>
      <c r="H195" s="38">
        <v>-6.0894800000000004E-3</v>
      </c>
    </row>
    <row r="196" spans="1:8" x14ac:dyDescent="0.25">
      <c r="A196" s="37">
        <v>1.0571229999999999E-2</v>
      </c>
      <c r="B196" s="37">
        <v>6.7560399999999996E-3</v>
      </c>
      <c r="C196" s="37">
        <v>3.24034E-3</v>
      </c>
      <c r="D196" s="37">
        <v>1.58719E-3</v>
      </c>
      <c r="E196" s="37">
        <v>-1.5239299999999999E-3</v>
      </c>
      <c r="F196" s="37">
        <v>-2.9872200000000001E-3</v>
      </c>
      <c r="G196" s="37">
        <v>-5.7418399999999998E-3</v>
      </c>
      <c r="H196" s="38">
        <v>-8.2827100000000004E-3</v>
      </c>
    </row>
    <row r="197" spans="1:8" x14ac:dyDescent="0.25">
      <c r="A197" s="37">
        <v>1.10858E-2</v>
      </c>
      <c r="B197" s="37">
        <v>7.0856299999999999E-3</v>
      </c>
      <c r="C197" s="37">
        <v>3.3987599999999998E-3</v>
      </c>
      <c r="D197" s="37">
        <v>1.66486E-3</v>
      </c>
      <c r="E197" s="37">
        <v>-1.59867E-3</v>
      </c>
      <c r="F197" s="37">
        <v>-3.1338899999999999E-3</v>
      </c>
      <c r="G197" s="37">
        <v>-6.0243199999999997E-3</v>
      </c>
      <c r="H197" s="38">
        <v>-8.6910000000000008E-3</v>
      </c>
    </row>
    <row r="198" spans="1:8" x14ac:dyDescent="0.25">
      <c r="A198" s="37">
        <v>1.4486529999999999E-2</v>
      </c>
      <c r="B198" s="37">
        <v>9.2602599999999993E-3</v>
      </c>
      <c r="C198" s="37">
        <v>4.4423300000000004E-3</v>
      </c>
      <c r="D198" s="37">
        <v>2.1761599999999999E-3</v>
      </c>
      <c r="E198" s="37">
        <v>-2.0898599999999998E-3</v>
      </c>
      <c r="F198" s="37">
        <v>-4.0969700000000001E-3</v>
      </c>
      <c r="G198" s="37">
        <v>-7.8764200000000003E-3</v>
      </c>
      <c r="H198" s="38">
        <v>-1.1364000000000001E-2</v>
      </c>
    </row>
    <row r="199" spans="1:8" x14ac:dyDescent="0.25">
      <c r="A199" s="37">
        <v>1.033971E-2</v>
      </c>
      <c r="B199" s="37">
        <v>6.6103300000000002E-3</v>
      </c>
      <c r="C199" s="37">
        <v>3.1715200000000002E-3</v>
      </c>
      <c r="D199" s="37">
        <v>1.5537299999999999E-3</v>
      </c>
      <c r="E199" s="37">
        <v>-1.4923099999999999E-3</v>
      </c>
      <c r="F199" s="37">
        <v>-2.9257200000000001E-3</v>
      </c>
      <c r="G199" s="37">
        <v>-5.6254299999999998E-3</v>
      </c>
      <c r="H199" s="38">
        <v>-8.1173600000000005E-3</v>
      </c>
    </row>
    <row r="200" spans="1:8" x14ac:dyDescent="0.25">
      <c r="A200" s="37">
        <v>6.7556999999999999E-3</v>
      </c>
      <c r="B200" s="37">
        <v>4.3198000000000004E-3</v>
      </c>
      <c r="C200" s="37">
        <v>2.0729500000000001E-3</v>
      </c>
      <c r="D200" s="37">
        <v>1.0156399999999999E-3</v>
      </c>
      <c r="E200" s="37">
        <v>-9.7568000000000004E-4</v>
      </c>
      <c r="F200" s="37">
        <v>-1.91304E-3</v>
      </c>
      <c r="G200" s="37">
        <v>-3.6790299999999998E-3</v>
      </c>
      <c r="H200" s="38">
        <v>-5.3097999999999999E-3</v>
      </c>
    </row>
    <row r="201" spans="1:8" x14ac:dyDescent="0.25">
      <c r="A201" s="37">
        <v>6.8267099999999997E-3</v>
      </c>
      <c r="B201" s="37">
        <v>4.3661400000000001E-3</v>
      </c>
      <c r="C201" s="37">
        <v>2.0956500000000001E-3</v>
      </c>
      <c r="D201" s="37">
        <v>1.02687E-3</v>
      </c>
      <c r="E201" s="37">
        <v>-9.8667999999999998E-4</v>
      </c>
      <c r="F201" s="37">
        <v>-1.93483E-3</v>
      </c>
      <c r="G201" s="37">
        <v>-3.7217700000000001E-3</v>
      </c>
      <c r="H201" s="38">
        <v>-5.3727000000000002E-3</v>
      </c>
    </row>
    <row r="202" spans="1:8" x14ac:dyDescent="0.25">
      <c r="A202" s="37">
        <v>6.3961399999999998E-3</v>
      </c>
      <c r="B202" s="37">
        <v>4.0954299999999997E-3</v>
      </c>
      <c r="C202" s="37">
        <v>1.9679400000000001E-3</v>
      </c>
      <c r="D202" s="37">
        <v>9.6484000000000001E-4</v>
      </c>
      <c r="E202" s="37">
        <v>-9.2812000000000005E-4</v>
      </c>
      <c r="F202" s="37">
        <v>-1.82099E-3</v>
      </c>
      <c r="G202" s="37">
        <v>-3.5066099999999998E-3</v>
      </c>
      <c r="H202" s="38">
        <v>-5.0675299999999998E-3</v>
      </c>
    </row>
    <row r="203" spans="1:8" x14ac:dyDescent="0.25">
      <c r="A203" s="37">
        <v>6.7626300000000004E-3</v>
      </c>
      <c r="B203" s="37">
        <v>4.3299899999999997E-3</v>
      </c>
      <c r="C203" s="37">
        <v>2.0806000000000002E-3</v>
      </c>
      <c r="D203" s="37">
        <v>1.0200599999999999E-3</v>
      </c>
      <c r="E203" s="37">
        <v>-9.812E-4</v>
      </c>
      <c r="F203" s="37">
        <v>-1.9250999999999999E-3</v>
      </c>
      <c r="G203" s="37">
        <v>-3.70697E-3</v>
      </c>
      <c r="H203" s="38">
        <v>-5.3568599999999997E-3</v>
      </c>
    </row>
    <row r="204" spans="1:8" x14ac:dyDescent="0.25">
      <c r="A204" s="37">
        <v>4.8630899999999996E-3</v>
      </c>
      <c r="B204" s="37">
        <v>3.11357E-3</v>
      </c>
      <c r="C204" s="37">
        <v>1.4959999999999999E-3</v>
      </c>
      <c r="D204" s="37">
        <v>7.3342000000000004E-4</v>
      </c>
      <c r="E204" s="37">
        <v>-7.0542999999999995E-4</v>
      </c>
      <c r="F204" s="37">
        <v>-1.384E-3</v>
      </c>
      <c r="G204" s="37">
        <v>-2.66482E-3</v>
      </c>
      <c r="H204" s="38">
        <v>-3.8505599999999998E-3</v>
      </c>
    </row>
    <row r="205" spans="1:8" x14ac:dyDescent="0.25">
      <c r="A205" s="37">
        <v>1.029948E-2</v>
      </c>
      <c r="B205" s="37">
        <v>6.5936099999999997E-3</v>
      </c>
      <c r="C205" s="37">
        <v>3.1677599999999999E-3</v>
      </c>
      <c r="D205" s="37">
        <v>1.55292E-3</v>
      </c>
      <c r="E205" s="37">
        <v>-1.4934900000000001E-3</v>
      </c>
      <c r="F205" s="37">
        <v>-2.9299299999999999E-3</v>
      </c>
      <c r="G205" s="37">
        <v>-5.6407000000000002E-3</v>
      </c>
      <c r="H205" s="38">
        <v>-8.1495500000000002E-3</v>
      </c>
    </row>
    <row r="206" spans="1:8" x14ac:dyDescent="0.25">
      <c r="A206" s="37">
        <v>1.402454E-2</v>
      </c>
      <c r="B206" s="37">
        <v>8.9788999999999997E-3</v>
      </c>
      <c r="C206" s="37">
        <v>4.3139700000000003E-3</v>
      </c>
      <c r="D206" s="37">
        <v>2.1148899999999999E-3</v>
      </c>
      <c r="E206" s="37">
        <v>-2.0340599999999999E-3</v>
      </c>
      <c r="F206" s="37">
        <v>-3.99052E-3</v>
      </c>
      <c r="G206" s="37">
        <v>-7.6829400000000001E-3</v>
      </c>
      <c r="H206" s="38">
        <v>-1.110065E-2</v>
      </c>
    </row>
    <row r="207" spans="1:8" x14ac:dyDescent="0.25">
      <c r="A207" s="37">
        <v>6.4551000000000001E-3</v>
      </c>
      <c r="B207" s="37">
        <v>4.1332000000000001E-3</v>
      </c>
      <c r="C207" s="37">
        <v>1.9860500000000001E-3</v>
      </c>
      <c r="D207" s="37">
        <v>9.7369999999999998E-4</v>
      </c>
      <c r="E207" s="37">
        <v>-9.3658000000000001E-4</v>
      </c>
      <c r="F207" s="37">
        <v>-1.83753E-3</v>
      </c>
      <c r="G207" s="37">
        <v>-3.5381800000000001E-3</v>
      </c>
      <c r="H207" s="38">
        <v>-5.1126699999999997E-3</v>
      </c>
    </row>
    <row r="208" spans="1:8" x14ac:dyDescent="0.25">
      <c r="A208" s="37">
        <v>9.9611999999999999E-3</v>
      </c>
      <c r="B208" s="37">
        <v>6.3793900000000004E-3</v>
      </c>
      <c r="C208" s="37">
        <v>3.0659699999999999E-3</v>
      </c>
      <c r="D208" s="37">
        <v>1.5032999999999999E-3</v>
      </c>
      <c r="E208" s="37">
        <v>-1.4462800000000001E-3</v>
      </c>
      <c r="F208" s="37">
        <v>-2.83783E-3</v>
      </c>
      <c r="G208" s="37">
        <v>-5.4653799999999997E-3</v>
      </c>
      <c r="H208" s="38">
        <v>-7.8990499999999995E-3</v>
      </c>
    </row>
    <row r="209" spans="1:8" x14ac:dyDescent="0.25">
      <c r="A209" s="37">
        <v>9.2196099999999996E-3</v>
      </c>
      <c r="B209" s="37">
        <v>5.9049699999999998E-3</v>
      </c>
      <c r="C209" s="37">
        <v>2.8382099999999999E-3</v>
      </c>
      <c r="D209" s="37">
        <v>1.39168E-3</v>
      </c>
      <c r="E209" s="37">
        <v>-1.33902E-3</v>
      </c>
      <c r="F209" s="37">
        <v>-2.6274699999999998E-3</v>
      </c>
      <c r="G209" s="37">
        <v>-5.0606599999999998E-3</v>
      </c>
      <c r="H209" s="38">
        <v>-7.3147000000000004E-3</v>
      </c>
    </row>
    <row r="210" spans="1:8" x14ac:dyDescent="0.25">
      <c r="A210" s="37">
        <v>1.2052749999999999E-2</v>
      </c>
      <c r="B210" s="37">
        <v>7.7202299999999998E-3</v>
      </c>
      <c r="C210" s="37">
        <v>3.7110200000000002E-3</v>
      </c>
      <c r="D210" s="37">
        <v>1.8197300000000001E-3</v>
      </c>
      <c r="E210" s="37">
        <v>-1.7510200000000001E-3</v>
      </c>
      <c r="F210" s="37">
        <v>-3.43605E-3</v>
      </c>
      <c r="G210" s="37">
        <v>-6.61854E-3</v>
      </c>
      <c r="H210" s="38">
        <v>-9.5672099999999996E-3</v>
      </c>
    </row>
    <row r="211" spans="1:8" x14ac:dyDescent="0.25">
      <c r="A211" s="37">
        <v>8.6187699999999996E-3</v>
      </c>
      <c r="B211" s="37">
        <v>5.5213099999999998E-3</v>
      </c>
      <c r="C211" s="37">
        <v>2.6543500000000002E-3</v>
      </c>
      <c r="D211" s="37">
        <v>1.30167E-3</v>
      </c>
      <c r="E211" s="37">
        <v>-1.2526600000000001E-3</v>
      </c>
      <c r="F211" s="37">
        <v>-2.4582699999999998E-3</v>
      </c>
      <c r="G211" s="37">
        <v>-4.7356999999999998E-3</v>
      </c>
      <c r="H211" s="38">
        <v>-6.8463400000000002E-3</v>
      </c>
    </row>
    <row r="212" spans="1:8" x14ac:dyDescent="0.25">
      <c r="A212" s="37">
        <v>5.6669600000000004E-3</v>
      </c>
      <c r="B212" s="37">
        <v>3.6310299999999999E-3</v>
      </c>
      <c r="C212" s="37">
        <v>1.74595E-3</v>
      </c>
      <c r="D212" s="37">
        <v>8.5627999999999995E-4</v>
      </c>
      <c r="E212" s="37">
        <v>-8.2419999999999998E-4</v>
      </c>
      <c r="F212" s="37">
        <v>-1.61761E-3</v>
      </c>
      <c r="G212" s="37">
        <v>-3.1168400000000001E-3</v>
      </c>
      <c r="H212" s="38">
        <v>-4.5068599999999997E-3</v>
      </c>
    </row>
    <row r="213" spans="1:8" x14ac:dyDescent="0.25">
      <c r="A213" s="37">
        <v>5.7564499999999998E-3</v>
      </c>
      <c r="B213" s="37">
        <v>3.6891799999999998E-3</v>
      </c>
      <c r="C213" s="37">
        <v>1.7742999999999999E-3</v>
      </c>
      <c r="D213" s="37">
        <v>8.7027999999999997E-4</v>
      </c>
      <c r="E213" s="37">
        <v>-8.3787E-4</v>
      </c>
      <c r="F213" s="37">
        <v>-1.6446E-3</v>
      </c>
      <c r="G213" s="37">
        <v>-3.1695600000000001E-3</v>
      </c>
      <c r="H213" s="38">
        <v>-4.5840899999999999E-3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214"/>
  <sheetViews>
    <sheetView tabSelected="1" workbookViewId="0">
      <selection activeCell="A16" sqref="A16"/>
    </sheetView>
  </sheetViews>
  <sheetFormatPr defaultRowHeight="13.2" x14ac:dyDescent="0.25"/>
  <sheetData>
    <row r="1" spans="1:37" ht="13.8" thickBot="1" x14ac:dyDescent="0.3">
      <c r="A1" t="s">
        <v>210</v>
      </c>
      <c r="J1" t="s">
        <v>164</v>
      </c>
      <c r="S1" t="s">
        <v>202</v>
      </c>
    </row>
    <row r="2" spans="1:37" x14ac:dyDescent="0.25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  <c r="S2" s="24" t="s">
        <v>69</v>
      </c>
      <c r="T2" s="24"/>
      <c r="U2" s="24"/>
      <c r="V2" s="24"/>
      <c r="W2" s="24"/>
      <c r="X2" s="24"/>
      <c r="Y2" s="24"/>
      <c r="Z2" s="25"/>
    </row>
    <row r="3" spans="1:37" ht="13.8" thickBot="1" x14ac:dyDescent="0.3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  <c r="S3" s="30">
        <v>-0.3</v>
      </c>
      <c r="T3" s="31">
        <v>-0.2</v>
      </c>
      <c r="U3" s="31">
        <v>-0.1</v>
      </c>
      <c r="V3" s="31">
        <v>-0.05</v>
      </c>
      <c r="W3" s="31">
        <v>0.05</v>
      </c>
      <c r="X3" s="31">
        <v>0.1</v>
      </c>
      <c r="Y3" s="31">
        <v>0.2</v>
      </c>
      <c r="Z3" s="32">
        <v>0.3</v>
      </c>
      <c r="AD3" s="30">
        <v>-0.3</v>
      </c>
      <c r="AE3" s="31">
        <v>-0.2</v>
      </c>
      <c r="AF3" s="31">
        <v>-0.1</v>
      </c>
      <c r="AG3" s="31">
        <v>-0.05</v>
      </c>
      <c r="AH3" s="31">
        <v>0.05</v>
      </c>
      <c r="AI3" s="31">
        <v>0.1</v>
      </c>
      <c r="AJ3" s="31">
        <v>0.2</v>
      </c>
      <c r="AK3" s="32">
        <v>0.3</v>
      </c>
    </row>
    <row r="4" spans="1:37" x14ac:dyDescent="0.25">
      <c r="A4" s="34">
        <v>0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87">
        <v>36739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8">
        <v>0</v>
      </c>
      <c r="S4" s="37">
        <f>A4-J4</f>
        <v>0</v>
      </c>
      <c r="T4" s="37">
        <f t="shared" ref="T4:T67" si="0">B4-K4</f>
        <v>0</v>
      </c>
      <c r="U4" s="37">
        <f t="shared" ref="U4:U67" si="1">C4-L4</f>
        <v>0</v>
      </c>
      <c r="V4" s="37">
        <f t="shared" ref="V4:V67" si="2">D4-M4</f>
        <v>0</v>
      </c>
      <c r="W4" s="37">
        <f t="shared" ref="W4:W67" si="3">E4-N4</f>
        <v>0</v>
      </c>
      <c r="X4" s="37">
        <f t="shared" ref="X4:X67" si="4">F4-O4</f>
        <v>0</v>
      </c>
      <c r="Y4" s="37">
        <f t="shared" ref="Y4:Y67" si="5">G4-P4</f>
        <v>0</v>
      </c>
      <c r="Z4" s="37">
        <f t="shared" ref="Z4:Z67" si="6">H4-Q4</f>
        <v>0</v>
      </c>
    </row>
    <row r="5" spans="1:37" x14ac:dyDescent="0.25">
      <c r="A5" s="34">
        <v>0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87">
        <v>36770</v>
      </c>
      <c r="J5" s="37">
        <v>0</v>
      </c>
      <c r="K5" s="37">
        <v>0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8">
        <v>0</v>
      </c>
      <c r="S5" s="37">
        <f t="shared" ref="S5:S68" si="7">A5-J5</f>
        <v>0</v>
      </c>
      <c r="T5" s="37">
        <f t="shared" si="0"/>
        <v>0</v>
      </c>
      <c r="U5" s="37">
        <f t="shared" si="1"/>
        <v>0</v>
      </c>
      <c r="V5" s="37">
        <f t="shared" si="2"/>
        <v>0</v>
      </c>
      <c r="W5" s="37">
        <f t="shared" si="3"/>
        <v>0</v>
      </c>
      <c r="X5" s="37">
        <f t="shared" si="4"/>
        <v>0</v>
      </c>
      <c r="Y5" s="37">
        <f t="shared" si="5"/>
        <v>0</v>
      </c>
      <c r="Z5" s="37">
        <f t="shared" si="6"/>
        <v>0</v>
      </c>
    </row>
    <row r="6" spans="1:37" x14ac:dyDescent="0.25">
      <c r="A6" s="34">
        <v>67.903246420000002</v>
      </c>
      <c r="B6" s="34">
        <v>39.856854130000002</v>
      </c>
      <c r="C6" s="34">
        <v>17.371660179999999</v>
      </c>
      <c r="D6" s="34">
        <v>8.0882515300000009</v>
      </c>
      <c r="E6" s="34">
        <v>-6.9912522399999997</v>
      </c>
      <c r="F6" s="34">
        <v>-12.989594</v>
      </c>
      <c r="G6" s="34">
        <v>-22.42562719</v>
      </c>
      <c r="H6" s="34">
        <v>-29.115410130000001</v>
      </c>
      <c r="I6" s="87">
        <v>36800</v>
      </c>
      <c r="J6" s="37">
        <v>106.19308399000001</v>
      </c>
      <c r="K6" s="37">
        <v>63.122958699999998</v>
      </c>
      <c r="L6" s="37">
        <v>28.049636939999999</v>
      </c>
      <c r="M6" s="37">
        <v>13.216533780000001</v>
      </c>
      <c r="N6" s="37">
        <v>-11.74495555</v>
      </c>
      <c r="O6" s="37">
        <v>-22.162975729999999</v>
      </c>
      <c r="P6" s="37">
        <v>-39.572476299999998</v>
      </c>
      <c r="Q6" s="38">
        <v>-53.253588790000002</v>
      </c>
      <c r="S6" s="37">
        <f t="shared" si="7"/>
        <v>-38.289837570000003</v>
      </c>
      <c r="T6" s="37">
        <f t="shared" si="0"/>
        <v>-23.266104569999996</v>
      </c>
      <c r="U6" s="37">
        <f t="shared" si="1"/>
        <v>-10.67797676</v>
      </c>
      <c r="V6" s="37">
        <f t="shared" si="2"/>
        <v>-5.1282822499999998</v>
      </c>
      <c r="W6" s="37">
        <f t="shared" si="3"/>
        <v>4.7537033100000006</v>
      </c>
      <c r="X6" s="37">
        <f t="shared" si="4"/>
        <v>9.1733817299999991</v>
      </c>
      <c r="Y6" s="37">
        <f t="shared" si="5"/>
        <v>17.146849109999998</v>
      </c>
      <c r="Z6" s="37">
        <f t="shared" si="6"/>
        <v>24.138178660000001</v>
      </c>
    </row>
    <row r="7" spans="1:37" x14ac:dyDescent="0.25">
      <c r="A7" s="34">
        <v>-25.355201269999995</v>
      </c>
      <c r="B7" s="34">
        <v>-15.835275840000001</v>
      </c>
      <c r="C7" s="34">
        <v>-7.3971771600000018</v>
      </c>
      <c r="D7" s="34">
        <v>-3.5715811999999989</v>
      </c>
      <c r="E7" s="34">
        <v>3.3252367100000004</v>
      </c>
      <c r="F7" s="34">
        <v>6.411559669999999</v>
      </c>
      <c r="G7" s="34">
        <v>11.899652539999998</v>
      </c>
      <c r="H7" s="34">
        <v>16.535905379999996</v>
      </c>
      <c r="I7" s="87">
        <v>36831</v>
      </c>
      <c r="J7" s="37">
        <v>61.560808469999998</v>
      </c>
      <c r="K7" s="37">
        <v>40.171347150000003</v>
      </c>
      <c r="L7" s="37">
        <v>19.656890149999999</v>
      </c>
      <c r="M7" s="37">
        <v>9.7221730399999995</v>
      </c>
      <c r="N7" s="37">
        <v>-9.5110045900000006</v>
      </c>
      <c r="O7" s="37">
        <v>-18.81188809</v>
      </c>
      <c r="P7" s="37">
        <v>-36.786117369999999</v>
      </c>
      <c r="Q7" s="38">
        <v>-53.926370540000001</v>
      </c>
      <c r="S7" s="37">
        <f t="shared" si="7"/>
        <v>-86.916009739999993</v>
      </c>
      <c r="T7" s="37">
        <f t="shared" si="0"/>
        <v>-56.006622990000004</v>
      </c>
      <c r="U7" s="37">
        <f t="shared" si="1"/>
        <v>-27.054067310000001</v>
      </c>
      <c r="V7" s="37">
        <f t="shared" si="2"/>
        <v>-13.293754239999998</v>
      </c>
      <c r="W7" s="37">
        <f t="shared" si="3"/>
        <v>12.836241300000001</v>
      </c>
      <c r="X7" s="37">
        <f t="shared" si="4"/>
        <v>25.223447759999999</v>
      </c>
      <c r="Y7" s="37">
        <f t="shared" si="5"/>
        <v>48.685769909999998</v>
      </c>
      <c r="Z7" s="37">
        <f t="shared" si="6"/>
        <v>70.462275919999996</v>
      </c>
    </row>
    <row r="8" spans="1:37" x14ac:dyDescent="0.25">
      <c r="A8" s="34">
        <v>9.8146295199999969</v>
      </c>
      <c r="B8" s="34">
        <v>5.9408695799999904</v>
      </c>
      <c r="C8" s="34">
        <v>2.7117449600000008</v>
      </c>
      <c r="D8" s="34">
        <v>1.2989204100000009</v>
      </c>
      <c r="E8" s="34">
        <v>-1.1987666000000008</v>
      </c>
      <c r="F8" s="34">
        <v>-2.3103382600000018</v>
      </c>
      <c r="G8" s="34">
        <v>-4.3191640099999944</v>
      </c>
      <c r="H8" s="34">
        <v>-6.1124675699999997</v>
      </c>
      <c r="I8" s="87">
        <v>36861</v>
      </c>
      <c r="J8" s="37">
        <v>64.532353049999998</v>
      </c>
      <c r="K8" s="37">
        <v>42.461438899999997</v>
      </c>
      <c r="L8" s="37">
        <v>20.952247740000001</v>
      </c>
      <c r="M8" s="37">
        <v>10.40676916</v>
      </c>
      <c r="N8" s="37">
        <v>-10.26851063</v>
      </c>
      <c r="O8" s="37">
        <v>-20.399155700000001</v>
      </c>
      <c r="P8" s="37">
        <v>-40.24790969</v>
      </c>
      <c r="Q8" s="38">
        <v>-59.546966820000002</v>
      </c>
      <c r="S8" s="37">
        <f t="shared" si="7"/>
        <v>-54.717723530000001</v>
      </c>
      <c r="T8" s="37">
        <f t="shared" si="0"/>
        <v>-36.520569320000007</v>
      </c>
      <c r="U8" s="37">
        <f t="shared" si="1"/>
        <v>-18.24050278</v>
      </c>
      <c r="V8" s="37">
        <f t="shared" si="2"/>
        <v>-9.1078487499999987</v>
      </c>
      <c r="W8" s="37">
        <f t="shared" si="3"/>
        <v>9.069744029999999</v>
      </c>
      <c r="X8" s="37">
        <f t="shared" si="4"/>
        <v>18.08881744</v>
      </c>
      <c r="Y8" s="37">
        <f t="shared" si="5"/>
        <v>35.928745680000006</v>
      </c>
      <c r="Z8" s="37">
        <f t="shared" si="6"/>
        <v>53.434499250000002</v>
      </c>
    </row>
    <row r="9" spans="1:37" x14ac:dyDescent="0.25">
      <c r="A9" s="34">
        <v>23.117805149999995</v>
      </c>
      <c r="B9" s="34">
        <v>15.167163540000004</v>
      </c>
      <c r="C9" s="34">
        <v>7.4769309799999988</v>
      </c>
      <c r="D9" s="34">
        <v>3.7145950200000009</v>
      </c>
      <c r="E9" s="34">
        <v>-3.67164015</v>
      </c>
      <c r="F9" s="34">
        <v>-7.3047619399999988</v>
      </c>
      <c r="G9" s="34">
        <v>-14.470410559999998</v>
      </c>
      <c r="H9" s="34">
        <v>-21.522686070000006</v>
      </c>
      <c r="I9" s="87">
        <v>36892</v>
      </c>
      <c r="J9" s="37">
        <v>77.545827149999994</v>
      </c>
      <c r="K9" s="37">
        <v>51.167244150000002</v>
      </c>
      <c r="L9" s="37">
        <v>25.313227179999998</v>
      </c>
      <c r="M9" s="37">
        <v>12.588085960000001</v>
      </c>
      <c r="N9" s="37">
        <v>-12.449322889999999</v>
      </c>
      <c r="O9" s="37">
        <v>-24.75828482</v>
      </c>
      <c r="P9" s="37">
        <v>-48.949091660000001</v>
      </c>
      <c r="Q9" s="38">
        <v>-72.560567160000005</v>
      </c>
      <c r="S9" s="37">
        <f t="shared" si="7"/>
        <v>-54.428021999999999</v>
      </c>
      <c r="T9" s="37">
        <f t="shared" si="0"/>
        <v>-36.000080609999998</v>
      </c>
      <c r="U9" s="37">
        <f t="shared" si="1"/>
        <v>-17.8362962</v>
      </c>
      <c r="V9" s="37">
        <f t="shared" si="2"/>
        <v>-8.8734909399999999</v>
      </c>
      <c r="W9" s="37">
        <f t="shared" si="3"/>
        <v>8.7776827399999995</v>
      </c>
      <c r="X9" s="37">
        <f t="shared" si="4"/>
        <v>17.453522880000001</v>
      </c>
      <c r="Y9" s="37">
        <f t="shared" si="5"/>
        <v>34.478681100000003</v>
      </c>
      <c r="Z9" s="37">
        <f t="shared" si="6"/>
        <v>51.037881089999999</v>
      </c>
    </row>
    <row r="10" spans="1:37" x14ac:dyDescent="0.25">
      <c r="A10" s="34">
        <v>39.961635270000002</v>
      </c>
      <c r="B10" s="34">
        <v>26.26563007</v>
      </c>
      <c r="C10" s="34">
        <v>12.951069690000001</v>
      </c>
      <c r="D10" s="34">
        <v>6.4313188099999987</v>
      </c>
      <c r="E10" s="34">
        <v>-6.3454097499999991</v>
      </c>
      <c r="F10" s="34">
        <v>-12.607218820000002</v>
      </c>
      <c r="G10" s="34">
        <v>-24.889823259999996</v>
      </c>
      <c r="H10" s="34">
        <v>-36.86703816</v>
      </c>
      <c r="I10" s="87">
        <v>36923</v>
      </c>
      <c r="J10" s="37">
        <v>65.579111670000003</v>
      </c>
      <c r="K10" s="37">
        <v>43.089479879999999</v>
      </c>
      <c r="L10" s="37">
        <v>21.222925610000001</v>
      </c>
      <c r="M10" s="37">
        <v>10.530016249999999</v>
      </c>
      <c r="N10" s="37">
        <v>-10.365713489999999</v>
      </c>
      <c r="O10" s="37">
        <v>-20.566016090000002</v>
      </c>
      <c r="P10" s="37">
        <v>-40.467354319999998</v>
      </c>
      <c r="Q10" s="38">
        <v>-59.700462260000002</v>
      </c>
      <c r="S10" s="37">
        <f t="shared" si="7"/>
        <v>-25.617476400000001</v>
      </c>
      <c r="T10" s="37">
        <f t="shared" si="0"/>
        <v>-16.823849809999999</v>
      </c>
      <c r="U10" s="37">
        <f t="shared" si="1"/>
        <v>-8.2718559200000001</v>
      </c>
      <c r="V10" s="37">
        <f t="shared" si="2"/>
        <v>-4.0986974400000005</v>
      </c>
      <c r="W10" s="37">
        <f t="shared" si="3"/>
        <v>4.0203037400000001</v>
      </c>
      <c r="X10" s="37">
        <f t="shared" si="4"/>
        <v>7.9587972699999998</v>
      </c>
      <c r="Y10" s="37">
        <f t="shared" si="5"/>
        <v>15.577531060000002</v>
      </c>
      <c r="Z10" s="37">
        <f t="shared" si="6"/>
        <v>22.833424100000002</v>
      </c>
    </row>
    <row r="11" spans="1:37" x14ac:dyDescent="0.25">
      <c r="A11" s="34">
        <v>45.375910820000009</v>
      </c>
      <c r="B11" s="34">
        <v>29.394853210000001</v>
      </c>
      <c r="C11" s="34">
        <v>14.281602879999999</v>
      </c>
      <c r="D11" s="34">
        <v>7.0392888599999992</v>
      </c>
      <c r="E11" s="34">
        <v>-6.8419669599999997</v>
      </c>
      <c r="F11" s="34">
        <v>-13.49182733</v>
      </c>
      <c r="G11" s="34">
        <v>-26.235268789999999</v>
      </c>
      <c r="H11" s="34">
        <v>-38.269304490000003</v>
      </c>
      <c r="I11" s="87">
        <v>36951</v>
      </c>
      <c r="J11" s="37">
        <v>74.379352600000004</v>
      </c>
      <c r="K11" s="37">
        <v>49.01735146</v>
      </c>
      <c r="L11" s="37">
        <v>24.209462070000001</v>
      </c>
      <c r="M11" s="37">
        <v>12.027588939999999</v>
      </c>
      <c r="N11" s="37">
        <v>-11.86933795</v>
      </c>
      <c r="O11" s="37">
        <v>-23.57697916</v>
      </c>
      <c r="P11" s="37">
        <v>-46.49538089</v>
      </c>
      <c r="Q11" s="38">
        <v>-68.734684520000002</v>
      </c>
      <c r="S11" s="37">
        <f t="shared" si="7"/>
        <v>-29.003441779999996</v>
      </c>
      <c r="T11" s="37">
        <f t="shared" si="0"/>
        <v>-19.62249825</v>
      </c>
      <c r="U11" s="37">
        <f t="shared" si="1"/>
        <v>-9.9278591900000013</v>
      </c>
      <c r="V11" s="37">
        <f t="shared" si="2"/>
        <v>-4.9883000800000001</v>
      </c>
      <c r="W11" s="37">
        <f t="shared" si="3"/>
        <v>5.0273709900000005</v>
      </c>
      <c r="X11" s="37">
        <f t="shared" si="4"/>
        <v>10.085151830000001</v>
      </c>
      <c r="Y11" s="37">
        <f t="shared" si="5"/>
        <v>20.260112100000001</v>
      </c>
      <c r="Z11" s="37">
        <f t="shared" si="6"/>
        <v>30.465380029999999</v>
      </c>
    </row>
    <row r="12" spans="1:37" x14ac:dyDescent="0.25">
      <c r="A12" s="34">
        <v>1.1368166300000002</v>
      </c>
      <c r="B12" s="34">
        <v>1.0379180400000001</v>
      </c>
      <c r="C12" s="34">
        <v>0.64651304999999981</v>
      </c>
      <c r="D12" s="34">
        <v>0.35284131000000007</v>
      </c>
      <c r="E12" s="34">
        <v>-0.40755244999999984</v>
      </c>
      <c r="F12" s="34">
        <v>-0.86542300999999977</v>
      </c>
      <c r="G12" s="34">
        <v>-1.9152932000000007</v>
      </c>
      <c r="H12" s="34">
        <v>-3.1168927000000011</v>
      </c>
      <c r="I12" s="87">
        <v>36982</v>
      </c>
      <c r="J12" s="37">
        <v>8.7803105400000003</v>
      </c>
      <c r="K12" s="37">
        <v>6.0550729399999996</v>
      </c>
      <c r="L12" s="37">
        <v>3.1091647899999999</v>
      </c>
      <c r="M12" s="37">
        <v>1.57160897</v>
      </c>
      <c r="N12" s="37">
        <v>-1.599348</v>
      </c>
      <c r="O12" s="37">
        <v>-3.2204888199999999</v>
      </c>
      <c r="P12" s="37">
        <v>-6.50627815</v>
      </c>
      <c r="Q12" s="38">
        <v>-9.8175149400000006</v>
      </c>
      <c r="S12" s="37">
        <f t="shared" si="7"/>
        <v>-7.6434939100000001</v>
      </c>
      <c r="T12" s="37">
        <f t="shared" si="0"/>
        <v>-5.0171548999999995</v>
      </c>
      <c r="U12" s="37">
        <f t="shared" si="1"/>
        <v>-2.4626517400000001</v>
      </c>
      <c r="V12" s="37">
        <f t="shared" si="2"/>
        <v>-1.2187676599999999</v>
      </c>
      <c r="W12" s="37">
        <f t="shared" si="3"/>
        <v>1.1917955500000001</v>
      </c>
      <c r="X12" s="37">
        <f t="shared" si="4"/>
        <v>2.3550658100000001</v>
      </c>
      <c r="Y12" s="37">
        <f t="shared" si="5"/>
        <v>4.5909849499999993</v>
      </c>
      <c r="Z12" s="37">
        <f t="shared" si="6"/>
        <v>6.7006222399999995</v>
      </c>
    </row>
    <row r="13" spans="1:37" x14ac:dyDescent="0.25">
      <c r="A13" s="34">
        <v>0.14478013000000001</v>
      </c>
      <c r="B13" s="34">
        <v>0.43357793000000022</v>
      </c>
      <c r="C13" s="34">
        <v>0.37224704999999991</v>
      </c>
      <c r="D13" s="34">
        <v>0.22252879999999986</v>
      </c>
      <c r="E13" s="34">
        <v>-0.29044332000000006</v>
      </c>
      <c r="F13" s="34">
        <v>-0.64394073000000018</v>
      </c>
      <c r="G13" s="34">
        <v>-1.5211411300000002</v>
      </c>
      <c r="H13" s="34">
        <v>-2.5948540899999992</v>
      </c>
      <c r="I13" s="87">
        <v>37012</v>
      </c>
      <c r="J13" s="37">
        <v>8.0221447799999996</v>
      </c>
      <c r="K13" s="37">
        <v>5.6257716200000001</v>
      </c>
      <c r="L13" s="37">
        <v>2.9302710900000002</v>
      </c>
      <c r="M13" s="37">
        <v>1.49062746</v>
      </c>
      <c r="N13" s="37">
        <v>-1.53431009</v>
      </c>
      <c r="O13" s="37">
        <v>-3.1053583800000002</v>
      </c>
      <c r="P13" s="37">
        <v>-6.3317616000000001</v>
      </c>
      <c r="Q13" s="38">
        <v>-9.6312560499999993</v>
      </c>
      <c r="S13" s="37">
        <f t="shared" si="7"/>
        <v>-7.8773646499999996</v>
      </c>
      <c r="T13" s="37">
        <f t="shared" si="0"/>
        <v>-5.1921936899999999</v>
      </c>
      <c r="U13" s="37">
        <f t="shared" si="1"/>
        <v>-2.5580240400000003</v>
      </c>
      <c r="V13" s="37">
        <f t="shared" si="2"/>
        <v>-1.2680986600000002</v>
      </c>
      <c r="W13" s="37">
        <f t="shared" si="3"/>
        <v>1.2438667699999999</v>
      </c>
      <c r="X13" s="37">
        <f t="shared" si="4"/>
        <v>2.46141765</v>
      </c>
      <c r="Y13" s="37">
        <f t="shared" si="5"/>
        <v>4.8106204699999999</v>
      </c>
      <c r="Z13" s="37">
        <f t="shared" si="6"/>
        <v>7.0364019600000001</v>
      </c>
    </row>
    <row r="14" spans="1:37" x14ac:dyDescent="0.25">
      <c r="A14" s="34">
        <v>0.78855530000000051</v>
      </c>
      <c r="B14" s="34">
        <v>0.80001047000000014</v>
      </c>
      <c r="C14" s="34">
        <v>0.52704006000000003</v>
      </c>
      <c r="D14" s="34">
        <v>0.29335867000000015</v>
      </c>
      <c r="E14" s="34">
        <v>-0.34909056000000005</v>
      </c>
      <c r="F14" s="34">
        <v>-0.74999002999999975</v>
      </c>
      <c r="G14" s="34">
        <v>-1.69185009</v>
      </c>
      <c r="H14" s="34">
        <v>-2.795564109999999</v>
      </c>
      <c r="I14" s="87">
        <v>37043</v>
      </c>
      <c r="J14" s="37">
        <v>7.7042644500000002</v>
      </c>
      <c r="K14" s="37">
        <v>5.3947067200000003</v>
      </c>
      <c r="L14" s="37">
        <v>2.8072382899999999</v>
      </c>
      <c r="M14" s="37">
        <v>1.4275961500000001</v>
      </c>
      <c r="N14" s="37">
        <v>-1.46890535</v>
      </c>
      <c r="O14" s="37">
        <v>-2.9727788999999998</v>
      </c>
      <c r="P14" s="37">
        <v>-6.06167269</v>
      </c>
      <c r="Q14" s="38">
        <v>-9.2225268099999997</v>
      </c>
      <c r="S14" s="37">
        <f t="shared" si="7"/>
        <v>-6.9157091499999996</v>
      </c>
      <c r="T14" s="37">
        <f t="shared" si="0"/>
        <v>-4.5946962500000001</v>
      </c>
      <c r="U14" s="37">
        <f t="shared" si="1"/>
        <v>-2.2801982299999999</v>
      </c>
      <c r="V14" s="37">
        <f t="shared" si="2"/>
        <v>-1.1342374799999999</v>
      </c>
      <c r="W14" s="37">
        <f t="shared" si="3"/>
        <v>1.1198147899999999</v>
      </c>
      <c r="X14" s="37">
        <f t="shared" si="4"/>
        <v>2.22278887</v>
      </c>
      <c r="Y14" s="37">
        <f t="shared" si="5"/>
        <v>4.3698226</v>
      </c>
      <c r="Z14" s="37">
        <f t="shared" si="6"/>
        <v>6.4269627000000007</v>
      </c>
    </row>
    <row r="15" spans="1:37" x14ac:dyDescent="0.25">
      <c r="A15" s="34">
        <v>2.1882969899999996</v>
      </c>
      <c r="B15" s="34">
        <v>1.8068321300000001</v>
      </c>
      <c r="C15" s="34">
        <v>1.0632491000000002</v>
      </c>
      <c r="D15" s="34">
        <v>0.56891526000000003</v>
      </c>
      <c r="E15" s="34">
        <v>-0.63819314999999999</v>
      </c>
      <c r="F15" s="34">
        <v>-1.3404609500000002</v>
      </c>
      <c r="G15" s="34">
        <v>-2.9169641100000003</v>
      </c>
      <c r="H15" s="34">
        <v>-4.6901980399999994</v>
      </c>
      <c r="I15" s="87">
        <v>37073</v>
      </c>
      <c r="J15" s="37">
        <v>7.6369388599999999</v>
      </c>
      <c r="K15" s="37">
        <v>5.4042024099999999</v>
      </c>
      <c r="L15" s="37">
        <v>2.83809617</v>
      </c>
      <c r="M15" s="37">
        <v>1.44934417</v>
      </c>
      <c r="N15" s="37">
        <v>-1.50283039</v>
      </c>
      <c r="O15" s="37">
        <v>-3.0523171900000001</v>
      </c>
      <c r="P15" s="37">
        <v>-6.2654471100000002</v>
      </c>
      <c r="Q15" s="38">
        <v>-9.5909607099999992</v>
      </c>
      <c r="S15" s="37">
        <f t="shared" si="7"/>
        <v>-5.4486418700000003</v>
      </c>
      <c r="T15" s="37">
        <f t="shared" si="0"/>
        <v>-3.5973702799999998</v>
      </c>
      <c r="U15" s="37">
        <f t="shared" si="1"/>
        <v>-1.7748470699999999</v>
      </c>
      <c r="V15" s="37">
        <f t="shared" si="2"/>
        <v>-0.88042891000000001</v>
      </c>
      <c r="W15" s="37">
        <f t="shared" si="3"/>
        <v>0.86463723999999997</v>
      </c>
      <c r="X15" s="37">
        <f t="shared" si="4"/>
        <v>1.7118562399999999</v>
      </c>
      <c r="Y15" s="37">
        <f t="shared" si="5"/>
        <v>3.3484829999999999</v>
      </c>
      <c r="Z15" s="37">
        <f t="shared" si="6"/>
        <v>4.9007626699999998</v>
      </c>
    </row>
    <row r="16" spans="1:37" x14ac:dyDescent="0.25">
      <c r="A16" s="34">
        <v>2.7853286600000002</v>
      </c>
      <c r="B16" s="34">
        <v>2.1757706300000006</v>
      </c>
      <c r="C16" s="34">
        <v>1.23423807</v>
      </c>
      <c r="D16" s="34">
        <v>0.65124400999999998</v>
      </c>
      <c r="E16" s="34">
        <v>-0.71465067999999998</v>
      </c>
      <c r="F16" s="34">
        <v>-1.4879701099999998</v>
      </c>
      <c r="G16" s="34">
        <v>-3.1921343599999998</v>
      </c>
      <c r="H16" s="34">
        <v>-5.0766230500000002</v>
      </c>
      <c r="I16" s="87">
        <v>37104</v>
      </c>
      <c r="J16" s="37">
        <v>7.5121130999999997</v>
      </c>
      <c r="K16" s="37">
        <v>5.2804046500000004</v>
      </c>
      <c r="L16" s="37">
        <v>2.7581462800000001</v>
      </c>
      <c r="M16" s="37">
        <v>1.40526138</v>
      </c>
      <c r="N16" s="37">
        <v>-1.45132898</v>
      </c>
      <c r="O16" s="37">
        <v>-2.9426736199999999</v>
      </c>
      <c r="P16" s="37">
        <v>-6.0225809899999998</v>
      </c>
      <c r="Q16" s="38">
        <v>-9.1969520899999999</v>
      </c>
      <c r="S16" s="37">
        <f t="shared" si="7"/>
        <v>-4.7267844399999994</v>
      </c>
      <c r="T16" s="37">
        <f t="shared" si="0"/>
        <v>-3.1046340199999998</v>
      </c>
      <c r="U16" s="37">
        <f t="shared" si="1"/>
        <v>-1.5239082100000001</v>
      </c>
      <c r="V16" s="37">
        <f t="shared" si="2"/>
        <v>-0.75401737000000002</v>
      </c>
      <c r="W16" s="37">
        <f t="shared" si="3"/>
        <v>0.73667830000000001</v>
      </c>
      <c r="X16" s="37">
        <f t="shared" si="4"/>
        <v>1.4547035100000001</v>
      </c>
      <c r="Y16" s="37">
        <f t="shared" si="5"/>
        <v>2.83044663</v>
      </c>
      <c r="Z16" s="37">
        <f t="shared" si="6"/>
        <v>4.1203290399999997</v>
      </c>
    </row>
    <row r="17" spans="1:26" x14ac:dyDescent="0.25">
      <c r="A17" s="34">
        <v>6.0286510700000004</v>
      </c>
      <c r="B17" s="34">
        <v>4.2786048499999998</v>
      </c>
      <c r="C17" s="34">
        <v>2.2541549500000002</v>
      </c>
      <c r="D17" s="34">
        <v>1.1530593200000001</v>
      </c>
      <c r="E17" s="34">
        <v>-1.1997741100000001</v>
      </c>
      <c r="F17" s="34">
        <v>-2.4411957000000002</v>
      </c>
      <c r="G17" s="34">
        <v>-5.0296967099999996</v>
      </c>
      <c r="H17" s="34">
        <v>-7.7289003900000006</v>
      </c>
      <c r="I17" s="87">
        <v>37135</v>
      </c>
      <c r="J17" s="37">
        <v>7.2065284500000004</v>
      </c>
      <c r="K17" s="37">
        <v>5.0469767699999997</v>
      </c>
      <c r="L17" s="37">
        <v>2.6285286299999999</v>
      </c>
      <c r="M17" s="37">
        <v>1.33758387</v>
      </c>
      <c r="N17" s="37">
        <v>-1.37860165</v>
      </c>
      <c r="O17" s="37">
        <v>-2.79283036</v>
      </c>
      <c r="P17" s="37">
        <v>-5.7078340699999996</v>
      </c>
      <c r="Q17" s="38">
        <v>-8.7069024000000006</v>
      </c>
      <c r="S17" s="37">
        <f t="shared" si="7"/>
        <v>-1.17787738</v>
      </c>
      <c r="T17" s="37">
        <f t="shared" si="0"/>
        <v>-0.76837191999999988</v>
      </c>
      <c r="U17" s="37">
        <f t="shared" si="1"/>
        <v>-0.37437367999999971</v>
      </c>
      <c r="V17" s="37">
        <f t="shared" si="2"/>
        <v>-0.1845245499999999</v>
      </c>
      <c r="W17" s="37">
        <f t="shared" si="3"/>
        <v>0.1788275399999999</v>
      </c>
      <c r="X17" s="37">
        <f t="shared" si="4"/>
        <v>0.35163465999999977</v>
      </c>
      <c r="Y17" s="37">
        <f t="shared" si="5"/>
        <v>0.67813736000000002</v>
      </c>
      <c r="Z17" s="37">
        <f t="shared" si="6"/>
        <v>0.97800200999999998</v>
      </c>
    </row>
    <row r="18" spans="1:26" x14ac:dyDescent="0.25">
      <c r="A18" s="34">
        <v>5.0728705200000004</v>
      </c>
      <c r="B18" s="34">
        <v>3.59937649</v>
      </c>
      <c r="C18" s="34">
        <v>1.89559571</v>
      </c>
      <c r="D18" s="34">
        <v>0.96948725000000002</v>
      </c>
      <c r="E18" s="34">
        <v>-1.0084669700000002</v>
      </c>
      <c r="F18" s="34">
        <v>-2.0516682499999996</v>
      </c>
      <c r="G18" s="34">
        <v>-4.2263414900000003</v>
      </c>
      <c r="H18" s="34">
        <v>-6.49420207</v>
      </c>
      <c r="I18" s="87">
        <v>37165</v>
      </c>
      <c r="J18" s="37">
        <v>6.4201930000000003</v>
      </c>
      <c r="K18" s="37">
        <v>4.48030551</v>
      </c>
      <c r="L18" s="37">
        <v>2.3264618000000001</v>
      </c>
      <c r="M18" s="37">
        <v>1.18232103</v>
      </c>
      <c r="N18" s="37">
        <v>-1.2157535100000001</v>
      </c>
      <c r="O18" s="37">
        <v>-2.4603904499999998</v>
      </c>
      <c r="P18" s="37">
        <v>-5.0193786100000004</v>
      </c>
      <c r="Q18" s="38">
        <v>-7.6457075100000003</v>
      </c>
      <c r="S18" s="37">
        <f t="shared" si="7"/>
        <v>-1.3473224799999999</v>
      </c>
      <c r="T18" s="37">
        <f t="shared" si="0"/>
        <v>-0.88092901999999995</v>
      </c>
      <c r="U18" s="37">
        <f t="shared" si="1"/>
        <v>-0.43086609000000009</v>
      </c>
      <c r="V18" s="37">
        <f t="shared" si="2"/>
        <v>-0.21283377999999997</v>
      </c>
      <c r="W18" s="37">
        <f t="shared" si="3"/>
        <v>0.20728653999999991</v>
      </c>
      <c r="X18" s="37">
        <f t="shared" si="4"/>
        <v>0.40872220000000015</v>
      </c>
      <c r="Y18" s="37">
        <f t="shared" si="5"/>
        <v>0.79303712000000015</v>
      </c>
      <c r="Z18" s="37">
        <f t="shared" si="6"/>
        <v>1.1515054400000002</v>
      </c>
    </row>
    <row r="19" spans="1:26" x14ac:dyDescent="0.25">
      <c r="A19" s="34">
        <v>1.2905211100000002</v>
      </c>
      <c r="B19" s="34">
        <v>0.85495442999999982</v>
      </c>
      <c r="C19" s="34">
        <v>0.42188892999999972</v>
      </c>
      <c r="D19" s="34">
        <v>0.20909374000000003</v>
      </c>
      <c r="E19" s="34">
        <v>-0.20463967000000005</v>
      </c>
      <c r="F19" s="34">
        <v>-0.40418425999999985</v>
      </c>
      <c r="G19" s="34">
        <v>-0.78592378999999957</v>
      </c>
      <c r="H19" s="34">
        <v>-1.1419683800000007</v>
      </c>
      <c r="I19" s="87">
        <v>37196</v>
      </c>
      <c r="J19" s="37">
        <v>6.2711729099999998</v>
      </c>
      <c r="K19" s="37">
        <v>4.1035871999999998</v>
      </c>
      <c r="L19" s="37">
        <v>2.0104372399999999</v>
      </c>
      <c r="M19" s="37">
        <v>0.99446003999999999</v>
      </c>
      <c r="N19" s="37">
        <v>-0.97228079000000001</v>
      </c>
      <c r="O19" s="37">
        <v>-1.9218493699999999</v>
      </c>
      <c r="P19" s="37">
        <v>-3.7513029699999998</v>
      </c>
      <c r="Q19" s="38">
        <v>-5.4863041800000003</v>
      </c>
      <c r="S19" s="37">
        <f t="shared" si="7"/>
        <v>-4.9806517999999995</v>
      </c>
      <c r="T19" s="37">
        <f t="shared" si="0"/>
        <v>-3.2486327699999999</v>
      </c>
      <c r="U19" s="37">
        <f t="shared" si="1"/>
        <v>-1.5885483100000002</v>
      </c>
      <c r="V19" s="37">
        <f t="shared" si="2"/>
        <v>-0.78536629999999996</v>
      </c>
      <c r="W19" s="37">
        <f t="shared" si="3"/>
        <v>0.76764111999999995</v>
      </c>
      <c r="X19" s="37">
        <f t="shared" si="4"/>
        <v>1.51766511</v>
      </c>
      <c r="Y19" s="37">
        <f t="shared" si="5"/>
        <v>2.9653791800000002</v>
      </c>
      <c r="Z19" s="37">
        <f t="shared" si="6"/>
        <v>4.3443357999999996</v>
      </c>
    </row>
    <row r="20" spans="1:26" x14ac:dyDescent="0.25">
      <c r="A20" s="34">
        <v>1.2316624000000003</v>
      </c>
      <c r="B20" s="34">
        <v>0.81583138000000011</v>
      </c>
      <c r="C20" s="34">
        <v>0.40300199999999986</v>
      </c>
      <c r="D20" s="34">
        <v>0.19991283999999998</v>
      </c>
      <c r="E20" s="34">
        <v>-0.19613566999999998</v>
      </c>
      <c r="F20" s="34">
        <v>-0.38797930999999997</v>
      </c>
      <c r="G20" s="34">
        <v>-0.75714115999999976</v>
      </c>
      <c r="H20" s="34">
        <v>-1.10476975</v>
      </c>
      <c r="I20" s="87">
        <v>37226</v>
      </c>
      <c r="J20" s="37">
        <v>5.6356571000000004</v>
      </c>
      <c r="K20" s="37">
        <v>3.6823222100000002</v>
      </c>
      <c r="L20" s="37">
        <v>1.8020615799999999</v>
      </c>
      <c r="M20" s="37">
        <v>0.89100621999999996</v>
      </c>
      <c r="N20" s="37">
        <v>-0.87058416999999999</v>
      </c>
      <c r="O20" s="37">
        <v>-1.7204651</v>
      </c>
      <c r="P20" s="37">
        <v>-3.3574052499999998</v>
      </c>
      <c r="Q20" s="38">
        <v>-4.9101234099999997</v>
      </c>
      <c r="S20" s="37">
        <f t="shared" si="7"/>
        <v>-4.4039947000000002</v>
      </c>
      <c r="T20" s="37">
        <f t="shared" si="0"/>
        <v>-2.86649083</v>
      </c>
      <c r="U20" s="37">
        <f t="shared" si="1"/>
        <v>-1.3990595800000001</v>
      </c>
      <c r="V20" s="37">
        <f t="shared" si="2"/>
        <v>-0.69109337999999998</v>
      </c>
      <c r="W20" s="37">
        <f t="shared" si="3"/>
        <v>0.67444850000000001</v>
      </c>
      <c r="X20" s="37">
        <f t="shared" si="4"/>
        <v>1.33248579</v>
      </c>
      <c r="Y20" s="37">
        <f t="shared" si="5"/>
        <v>2.60026409</v>
      </c>
      <c r="Z20" s="37">
        <f t="shared" si="6"/>
        <v>3.8053536599999997</v>
      </c>
    </row>
    <row r="21" spans="1:26" x14ac:dyDescent="0.25">
      <c r="A21" s="34">
        <v>-2.3448645299999997</v>
      </c>
      <c r="B21" s="34">
        <v>-1.49329522</v>
      </c>
      <c r="C21" s="34">
        <v>-0.71413696000000004</v>
      </c>
      <c r="D21" s="34">
        <v>-0.3493791799999999</v>
      </c>
      <c r="E21" s="34">
        <v>0.33478795000000006</v>
      </c>
      <c r="F21" s="34">
        <v>0.65572554999999988</v>
      </c>
      <c r="G21" s="34">
        <v>1.25880277</v>
      </c>
      <c r="H21" s="34">
        <v>1.81434797</v>
      </c>
      <c r="I21" s="87">
        <v>37257</v>
      </c>
      <c r="J21" s="37">
        <v>0.91658972999999999</v>
      </c>
      <c r="K21" s="37">
        <v>0.61623782000000005</v>
      </c>
      <c r="L21" s="37">
        <v>0.30935445</v>
      </c>
      <c r="M21" s="37">
        <v>0.15476036000000001</v>
      </c>
      <c r="N21" s="37">
        <v>-0.15452679999999999</v>
      </c>
      <c r="O21" s="37">
        <v>-0.30845848999999997</v>
      </c>
      <c r="P21" s="37">
        <v>-0.61326729000000002</v>
      </c>
      <c r="Q21" s="38">
        <v>-0.91220970000000001</v>
      </c>
      <c r="S21" s="37">
        <f t="shared" si="7"/>
        <v>-3.2614542599999998</v>
      </c>
      <c r="T21" s="37">
        <f t="shared" si="0"/>
        <v>-2.1095330400000001</v>
      </c>
      <c r="U21" s="37">
        <f t="shared" si="1"/>
        <v>-1.0234914100000001</v>
      </c>
      <c r="V21" s="37">
        <f t="shared" si="2"/>
        <v>-0.50413953999999994</v>
      </c>
      <c r="W21" s="37">
        <f t="shared" si="3"/>
        <v>0.48931475000000002</v>
      </c>
      <c r="X21" s="37">
        <f t="shared" si="4"/>
        <v>0.96418403999999991</v>
      </c>
      <c r="Y21" s="37">
        <f t="shared" si="5"/>
        <v>1.87207006</v>
      </c>
      <c r="Z21" s="37">
        <f t="shared" si="6"/>
        <v>2.72655767</v>
      </c>
    </row>
    <row r="22" spans="1:26" x14ac:dyDescent="0.25">
      <c r="A22" s="34">
        <v>-2.1961363399999998</v>
      </c>
      <c r="B22" s="34">
        <v>-1.3962068300000001</v>
      </c>
      <c r="C22" s="34">
        <v>-0.66666882999999988</v>
      </c>
      <c r="D22" s="34">
        <v>-0.32591502000000006</v>
      </c>
      <c r="E22" s="34">
        <v>0.31188691000000002</v>
      </c>
      <c r="F22" s="34">
        <v>0.61050497000000004</v>
      </c>
      <c r="G22" s="34">
        <v>1.17083268</v>
      </c>
      <c r="H22" s="34">
        <v>1.6862334400000001</v>
      </c>
      <c r="I22" s="87">
        <v>37288</v>
      </c>
      <c r="J22" s="37">
        <v>1.1015725999999999</v>
      </c>
      <c r="K22" s="37">
        <v>0.74072870999999996</v>
      </c>
      <c r="L22" s="37">
        <v>0.37189763999999997</v>
      </c>
      <c r="M22" s="37">
        <v>0.18605749999999999</v>
      </c>
      <c r="N22" s="37">
        <v>-0.18578681</v>
      </c>
      <c r="O22" s="37">
        <v>-0.37086064000000002</v>
      </c>
      <c r="P22" s="37">
        <v>-0.73731323999999998</v>
      </c>
      <c r="Q22" s="38">
        <v>-1.0966350199999999</v>
      </c>
      <c r="S22" s="37">
        <f t="shared" si="7"/>
        <v>-3.2977089399999997</v>
      </c>
      <c r="T22" s="37">
        <f t="shared" si="0"/>
        <v>-2.1369355400000001</v>
      </c>
      <c r="U22" s="37">
        <f t="shared" si="1"/>
        <v>-1.0385664699999999</v>
      </c>
      <c r="V22" s="37">
        <f t="shared" si="2"/>
        <v>-0.51197252000000004</v>
      </c>
      <c r="W22" s="37">
        <f t="shared" si="3"/>
        <v>0.49767371999999999</v>
      </c>
      <c r="X22" s="37">
        <f t="shared" si="4"/>
        <v>0.98136561000000011</v>
      </c>
      <c r="Y22" s="37">
        <f t="shared" si="5"/>
        <v>1.9081459199999999</v>
      </c>
      <c r="Z22" s="37">
        <f t="shared" si="6"/>
        <v>2.78286846</v>
      </c>
    </row>
    <row r="23" spans="1:26" x14ac:dyDescent="0.25">
      <c r="A23" s="34">
        <v>-3.4182167699999999</v>
      </c>
      <c r="B23" s="34">
        <v>-2.1751138600000002</v>
      </c>
      <c r="C23" s="34">
        <v>-1.0392988699999999</v>
      </c>
      <c r="D23" s="34">
        <v>-0.50836132000000001</v>
      </c>
      <c r="E23" s="34">
        <v>0.48695935000000001</v>
      </c>
      <c r="F23" s="34">
        <v>0.95365945000000019</v>
      </c>
      <c r="G23" s="34">
        <v>1.83053366</v>
      </c>
      <c r="H23" s="34">
        <v>2.63847524</v>
      </c>
      <c r="I23" s="87">
        <v>37316</v>
      </c>
      <c r="J23" s="37">
        <v>0.95850966999999998</v>
      </c>
      <c r="K23" s="37">
        <v>0.66590033000000004</v>
      </c>
      <c r="L23" s="37">
        <v>0.34349756999999997</v>
      </c>
      <c r="M23" s="37">
        <v>0.17389087</v>
      </c>
      <c r="N23" s="37">
        <v>-0.1772794</v>
      </c>
      <c r="O23" s="37">
        <v>-0.35712349999999998</v>
      </c>
      <c r="P23" s="37">
        <v>-0.72155099</v>
      </c>
      <c r="Q23" s="38">
        <v>-1.08800805</v>
      </c>
      <c r="S23" s="37">
        <f t="shared" si="7"/>
        <v>-4.3767264399999997</v>
      </c>
      <c r="T23" s="37">
        <f t="shared" si="0"/>
        <v>-2.8410141900000001</v>
      </c>
      <c r="U23" s="37">
        <f t="shared" si="1"/>
        <v>-1.3827964399999999</v>
      </c>
      <c r="V23" s="37">
        <f t="shared" si="2"/>
        <v>-0.68225219000000004</v>
      </c>
      <c r="W23" s="37">
        <f t="shared" si="3"/>
        <v>0.66423874999999999</v>
      </c>
      <c r="X23" s="37">
        <f t="shared" si="4"/>
        <v>1.3107829500000001</v>
      </c>
      <c r="Y23" s="37">
        <f t="shared" si="5"/>
        <v>2.5520846499999998</v>
      </c>
      <c r="Z23" s="37">
        <f t="shared" si="6"/>
        <v>3.72648329</v>
      </c>
    </row>
    <row r="24" spans="1:26" x14ac:dyDescent="0.25">
      <c r="A24" s="34">
        <v>-6.9048558099999999</v>
      </c>
      <c r="B24" s="34">
        <v>-4.4757472200000006</v>
      </c>
      <c r="C24" s="34">
        <v>-2.17324947</v>
      </c>
      <c r="D24" s="34">
        <v>-1.0704150800000001</v>
      </c>
      <c r="E24" s="34">
        <v>1.0381189000000002</v>
      </c>
      <c r="F24" s="34">
        <v>2.0441531299999998</v>
      </c>
      <c r="G24" s="34">
        <v>3.9607020299999998</v>
      </c>
      <c r="H24" s="34">
        <v>5.7523012599999994</v>
      </c>
      <c r="I24" s="87">
        <v>37347</v>
      </c>
      <c r="J24" s="37">
        <v>-4.0905544100000002</v>
      </c>
      <c r="K24" s="37">
        <v>-2.5687797400000001</v>
      </c>
      <c r="L24" s="37">
        <v>-1.2092041</v>
      </c>
      <c r="M24" s="37">
        <v>-0.58657459999999995</v>
      </c>
      <c r="N24" s="37">
        <v>0.55208524000000003</v>
      </c>
      <c r="O24" s="37">
        <v>1.07125074</v>
      </c>
      <c r="P24" s="37">
        <v>2.0170484399999999</v>
      </c>
      <c r="Q24" s="38">
        <v>2.8496053799999999</v>
      </c>
      <c r="S24" s="37">
        <f t="shared" si="7"/>
        <v>-2.8143013999999997</v>
      </c>
      <c r="T24" s="37">
        <f t="shared" si="0"/>
        <v>-1.9069674800000005</v>
      </c>
      <c r="U24" s="37">
        <f t="shared" si="1"/>
        <v>-0.96404537000000001</v>
      </c>
      <c r="V24" s="37">
        <f t="shared" si="2"/>
        <v>-0.48384048000000013</v>
      </c>
      <c r="W24" s="37">
        <f t="shared" si="3"/>
        <v>0.48603366000000015</v>
      </c>
      <c r="X24" s="37">
        <f t="shared" si="4"/>
        <v>0.97290238999999978</v>
      </c>
      <c r="Y24" s="37">
        <f t="shared" si="5"/>
        <v>1.9436535899999998</v>
      </c>
      <c r="Z24" s="37">
        <f t="shared" si="6"/>
        <v>2.9026958799999996</v>
      </c>
    </row>
    <row r="25" spans="1:26" x14ac:dyDescent="0.25">
      <c r="A25" s="34">
        <v>-7.4671547600000006</v>
      </c>
      <c r="B25" s="34">
        <v>-4.8462308399999996</v>
      </c>
      <c r="C25" s="34">
        <v>-2.3559066299999998</v>
      </c>
      <c r="D25" s="34">
        <v>-1.1609880700000001</v>
      </c>
      <c r="E25" s="34">
        <v>1.1266611399999999</v>
      </c>
      <c r="F25" s="34">
        <v>2.2190519499999999</v>
      </c>
      <c r="G25" s="34">
        <v>4.3018197200000001</v>
      </c>
      <c r="H25" s="34">
        <v>6.2501915400000003</v>
      </c>
      <c r="I25" s="87">
        <v>37377</v>
      </c>
      <c r="J25" s="37">
        <v>-4.7046124100000002</v>
      </c>
      <c r="K25" s="37">
        <v>-2.9564696399999999</v>
      </c>
      <c r="L25" s="37">
        <v>-1.3921834900000001</v>
      </c>
      <c r="M25" s="37">
        <v>-0.67537488000000001</v>
      </c>
      <c r="N25" s="37">
        <v>0.63560978000000001</v>
      </c>
      <c r="O25" s="37">
        <v>1.2331580499999999</v>
      </c>
      <c r="P25" s="37">
        <v>2.3209497699999999</v>
      </c>
      <c r="Q25" s="38">
        <v>3.27705841</v>
      </c>
      <c r="S25" s="37">
        <f t="shared" si="7"/>
        <v>-2.7625423500000004</v>
      </c>
      <c r="T25" s="37">
        <f t="shared" si="0"/>
        <v>-1.8897611999999997</v>
      </c>
      <c r="U25" s="37">
        <f t="shared" si="1"/>
        <v>-0.9637231399999997</v>
      </c>
      <c r="V25" s="37">
        <f t="shared" si="2"/>
        <v>-0.48561319000000014</v>
      </c>
      <c r="W25" s="37">
        <f t="shared" si="3"/>
        <v>0.49105135999999994</v>
      </c>
      <c r="X25" s="37">
        <f t="shared" si="4"/>
        <v>0.98589389999999999</v>
      </c>
      <c r="Y25" s="37">
        <f t="shared" si="5"/>
        <v>1.9808699500000002</v>
      </c>
      <c r="Z25" s="37">
        <f t="shared" si="6"/>
        <v>2.9731331300000003</v>
      </c>
    </row>
    <row r="26" spans="1:26" x14ac:dyDescent="0.25">
      <c r="A26" s="34">
        <v>-7.1168641600000004</v>
      </c>
      <c r="B26" s="34">
        <v>-4.6244094599999999</v>
      </c>
      <c r="C26" s="34">
        <v>-2.2507140699999999</v>
      </c>
      <c r="D26" s="34">
        <v>-1.1098120599999999</v>
      </c>
      <c r="E26" s="34">
        <v>1.0782542099999999</v>
      </c>
      <c r="F26" s="34">
        <v>2.1248829000000002</v>
      </c>
      <c r="G26" s="34">
        <v>4.1237330300000004</v>
      </c>
      <c r="H26" s="34">
        <v>5.9979745199999996</v>
      </c>
      <c r="I26" s="87">
        <v>37408</v>
      </c>
      <c r="J26" s="37">
        <v>-4.5834195800000002</v>
      </c>
      <c r="K26" s="37">
        <v>-2.8846263400000001</v>
      </c>
      <c r="L26" s="37">
        <v>-1.3603562</v>
      </c>
      <c r="M26" s="37">
        <v>-0.66041382999999998</v>
      </c>
      <c r="N26" s="37">
        <v>0.62241548999999996</v>
      </c>
      <c r="O26" s="37">
        <v>1.20840181</v>
      </c>
      <c r="P26" s="37">
        <v>2.2774537499999998</v>
      </c>
      <c r="Q26" s="38">
        <v>3.2198700599999999</v>
      </c>
      <c r="S26" s="37">
        <f t="shared" si="7"/>
        <v>-2.5334445800000003</v>
      </c>
      <c r="T26" s="37">
        <f t="shared" si="0"/>
        <v>-1.7397831199999998</v>
      </c>
      <c r="U26" s="37">
        <f t="shared" si="1"/>
        <v>-0.89035786999999988</v>
      </c>
      <c r="V26" s="37">
        <f t="shared" si="2"/>
        <v>-0.4493982299999999</v>
      </c>
      <c r="W26" s="37">
        <f t="shared" si="3"/>
        <v>0.45583871999999992</v>
      </c>
      <c r="X26" s="37">
        <f t="shared" si="4"/>
        <v>0.91648109000000022</v>
      </c>
      <c r="Y26" s="37">
        <f t="shared" si="5"/>
        <v>1.8462792800000005</v>
      </c>
      <c r="Z26" s="37">
        <f t="shared" si="6"/>
        <v>2.7781044599999998</v>
      </c>
    </row>
    <row r="27" spans="1:26" x14ac:dyDescent="0.25">
      <c r="A27" s="34">
        <v>-7.2365041399999992</v>
      </c>
      <c r="B27" s="34">
        <v>-4.6925055699999998</v>
      </c>
      <c r="C27" s="34">
        <v>-2.2795597299999999</v>
      </c>
      <c r="D27" s="34">
        <v>-1.1230384099999999</v>
      </c>
      <c r="E27" s="34">
        <v>1.08929023</v>
      </c>
      <c r="F27" s="34">
        <v>2.1449678100000003</v>
      </c>
      <c r="G27" s="34">
        <v>4.1566338300000005</v>
      </c>
      <c r="H27" s="34">
        <v>6.0376033200000006</v>
      </c>
      <c r="I27" s="87">
        <v>37438</v>
      </c>
      <c r="J27" s="37">
        <v>-4.6687446599999998</v>
      </c>
      <c r="K27" s="37">
        <v>-2.9428715099999998</v>
      </c>
      <c r="L27" s="37">
        <v>-1.39004466</v>
      </c>
      <c r="M27" s="37">
        <v>-0.67537557999999998</v>
      </c>
      <c r="N27" s="37">
        <v>0.63756199000000002</v>
      </c>
      <c r="O27" s="37">
        <v>1.2388287600000001</v>
      </c>
      <c r="P27" s="37">
        <v>2.3386431700000001</v>
      </c>
      <c r="Q27" s="38">
        <v>3.31177243</v>
      </c>
      <c r="S27" s="37">
        <f t="shared" si="7"/>
        <v>-2.5677594799999994</v>
      </c>
      <c r="T27" s="37">
        <f t="shared" si="0"/>
        <v>-1.74963406</v>
      </c>
      <c r="U27" s="37">
        <f t="shared" si="1"/>
        <v>-0.88951506999999985</v>
      </c>
      <c r="V27" s="37">
        <f t="shared" si="2"/>
        <v>-0.44766282999999996</v>
      </c>
      <c r="W27" s="37">
        <f t="shared" si="3"/>
        <v>0.45172824</v>
      </c>
      <c r="X27" s="37">
        <f t="shared" si="4"/>
        <v>0.90613905000000017</v>
      </c>
      <c r="Y27" s="37">
        <f t="shared" si="5"/>
        <v>1.8179906600000004</v>
      </c>
      <c r="Z27" s="37">
        <f t="shared" si="6"/>
        <v>2.7258308900000006</v>
      </c>
    </row>
    <row r="28" spans="1:26" x14ac:dyDescent="0.25">
      <c r="A28" s="34">
        <v>-7.0912083800000003</v>
      </c>
      <c r="B28" s="34">
        <v>-4.5943813999999996</v>
      </c>
      <c r="C28" s="34">
        <v>-2.23030471</v>
      </c>
      <c r="D28" s="34">
        <v>-1.0984028600000002</v>
      </c>
      <c r="E28" s="34">
        <v>1.0648412</v>
      </c>
      <c r="F28" s="34">
        <v>2.0964143499999999</v>
      </c>
      <c r="G28" s="34">
        <v>4.0612816</v>
      </c>
      <c r="H28" s="34">
        <v>5.8976123000000005</v>
      </c>
      <c r="I28" s="87">
        <v>37469</v>
      </c>
      <c r="J28" s="37">
        <v>-4.5412509300000004</v>
      </c>
      <c r="K28" s="37">
        <v>-2.8657261799999998</v>
      </c>
      <c r="L28" s="37">
        <v>-1.35525001</v>
      </c>
      <c r="M28" s="37">
        <v>-0.65888743000000005</v>
      </c>
      <c r="N28" s="37">
        <v>0.62281072000000004</v>
      </c>
      <c r="O28" s="37">
        <v>1.21097565</v>
      </c>
      <c r="P28" s="37">
        <v>2.28916619</v>
      </c>
      <c r="Q28" s="38">
        <v>3.2461484500000002</v>
      </c>
      <c r="S28" s="37">
        <f t="shared" si="7"/>
        <v>-2.54995745</v>
      </c>
      <c r="T28" s="37">
        <f t="shared" si="0"/>
        <v>-1.7286552199999998</v>
      </c>
      <c r="U28" s="37">
        <f t="shared" si="1"/>
        <v>-0.87505469999999996</v>
      </c>
      <c r="V28" s="37">
        <f t="shared" si="2"/>
        <v>-0.43951543000000015</v>
      </c>
      <c r="W28" s="37">
        <f t="shared" si="3"/>
        <v>0.44203048</v>
      </c>
      <c r="X28" s="37">
        <f t="shared" si="4"/>
        <v>0.88543869999999991</v>
      </c>
      <c r="Y28" s="37">
        <f t="shared" si="5"/>
        <v>1.7721154100000001</v>
      </c>
      <c r="Z28" s="37">
        <f t="shared" si="6"/>
        <v>2.6514638500000003</v>
      </c>
    </row>
    <row r="29" spans="1:26" x14ac:dyDescent="0.25">
      <c r="A29" s="34">
        <v>-6.5536015699999997</v>
      </c>
      <c r="B29" s="34">
        <v>-4.2511142600000005</v>
      </c>
      <c r="C29" s="34">
        <v>-2.0660852699999999</v>
      </c>
      <c r="D29" s="34">
        <v>-1.01810029</v>
      </c>
      <c r="E29" s="34">
        <v>0.98813425999999993</v>
      </c>
      <c r="F29" s="34">
        <v>1.94651295</v>
      </c>
      <c r="G29" s="34">
        <v>3.7751604799999998</v>
      </c>
      <c r="H29" s="34">
        <v>5.4881396799999997</v>
      </c>
      <c r="I29" s="87">
        <v>37500</v>
      </c>
      <c r="J29" s="37">
        <v>-4.3217855399999996</v>
      </c>
      <c r="K29" s="37">
        <v>-2.7307279800000002</v>
      </c>
      <c r="L29" s="37">
        <v>-1.2931299199999999</v>
      </c>
      <c r="M29" s="37">
        <v>-0.62911448000000003</v>
      </c>
      <c r="N29" s="37">
        <v>0.59548942999999999</v>
      </c>
      <c r="O29" s="37">
        <v>1.15865887</v>
      </c>
      <c r="P29" s="37">
        <v>2.1933259999999999</v>
      </c>
      <c r="Q29" s="38">
        <v>3.1145643299999999</v>
      </c>
      <c r="S29" s="37">
        <f t="shared" si="7"/>
        <v>-2.2318160300000001</v>
      </c>
      <c r="T29" s="37">
        <f t="shared" si="0"/>
        <v>-1.5203862800000003</v>
      </c>
      <c r="U29" s="37">
        <f t="shared" si="1"/>
        <v>-0.77295534999999993</v>
      </c>
      <c r="V29" s="37">
        <f t="shared" si="2"/>
        <v>-0.38898580999999999</v>
      </c>
      <c r="W29" s="37">
        <f t="shared" si="3"/>
        <v>0.39264482999999994</v>
      </c>
      <c r="X29" s="37">
        <f t="shared" si="4"/>
        <v>0.78785408000000001</v>
      </c>
      <c r="Y29" s="37">
        <f t="shared" si="5"/>
        <v>1.5818344799999999</v>
      </c>
      <c r="Z29" s="37">
        <f t="shared" si="6"/>
        <v>2.3735753499999999</v>
      </c>
    </row>
    <row r="30" spans="1:26" x14ac:dyDescent="0.25">
      <c r="A30" s="34">
        <v>-6.5882048199999996</v>
      </c>
      <c r="B30" s="34">
        <v>-4.2631469699999993</v>
      </c>
      <c r="C30" s="34">
        <v>-2.0673135899999999</v>
      </c>
      <c r="D30" s="34">
        <v>-1.01761459</v>
      </c>
      <c r="E30" s="34">
        <v>0.98588856000000002</v>
      </c>
      <c r="F30" s="34">
        <v>1.9404892</v>
      </c>
      <c r="G30" s="34">
        <v>3.7578212999999998</v>
      </c>
      <c r="H30" s="34">
        <v>5.4554024600000002</v>
      </c>
      <c r="I30" s="87">
        <v>37530</v>
      </c>
      <c r="J30" s="37">
        <v>-4.2732466899999997</v>
      </c>
      <c r="K30" s="37">
        <v>-2.7032891299999999</v>
      </c>
      <c r="L30" s="37">
        <v>-1.2818389400000001</v>
      </c>
      <c r="M30" s="37">
        <v>-0.62406132999999997</v>
      </c>
      <c r="N30" s="37">
        <v>0.59157824000000003</v>
      </c>
      <c r="O30" s="37">
        <v>1.15192776</v>
      </c>
      <c r="P30" s="37">
        <v>2.1839976800000001</v>
      </c>
      <c r="Q30" s="38">
        <v>3.1062751199999998</v>
      </c>
      <c r="S30" s="37">
        <f t="shared" si="7"/>
        <v>-2.3149581299999999</v>
      </c>
      <c r="T30" s="37">
        <f t="shared" si="0"/>
        <v>-1.5598578399999994</v>
      </c>
      <c r="U30" s="37">
        <f t="shared" si="1"/>
        <v>-0.78547464999999983</v>
      </c>
      <c r="V30" s="37">
        <f t="shared" si="2"/>
        <v>-0.39355326000000002</v>
      </c>
      <c r="W30" s="37">
        <f t="shared" si="3"/>
        <v>0.39431031999999999</v>
      </c>
      <c r="X30" s="37">
        <f t="shared" si="4"/>
        <v>0.78856144000000006</v>
      </c>
      <c r="Y30" s="37">
        <f t="shared" si="5"/>
        <v>1.5738236199999998</v>
      </c>
      <c r="Z30" s="37">
        <f t="shared" si="6"/>
        <v>2.3491273400000003</v>
      </c>
    </row>
    <row r="31" spans="1:26" x14ac:dyDescent="0.25">
      <c r="A31" s="34">
        <v>-6.2106017199999997</v>
      </c>
      <c r="B31" s="34">
        <v>-3.9948751800000002</v>
      </c>
      <c r="C31" s="34">
        <v>-1.9272369499999999</v>
      </c>
      <c r="D31" s="34">
        <v>-0.94657835000000001</v>
      </c>
      <c r="E31" s="34">
        <v>0.91350024000000007</v>
      </c>
      <c r="F31" s="34">
        <v>1.7948493999999999</v>
      </c>
      <c r="G31" s="34">
        <v>3.4644361699999999</v>
      </c>
      <c r="H31" s="34">
        <v>5.0169903700000003</v>
      </c>
      <c r="I31" s="87">
        <v>37561</v>
      </c>
      <c r="J31" s="37">
        <v>-2.8009257700000001</v>
      </c>
      <c r="K31" s="37">
        <v>-1.76628732</v>
      </c>
      <c r="L31" s="37">
        <v>-0.83553334999999995</v>
      </c>
      <c r="M31" s="37">
        <v>-0.40639621999999997</v>
      </c>
      <c r="N31" s="37">
        <v>0.38469314999999998</v>
      </c>
      <c r="O31" s="37">
        <v>0.74869593999999995</v>
      </c>
      <c r="P31" s="37">
        <v>1.4185407299999999</v>
      </c>
      <c r="Q31" s="38">
        <v>2.0170491699999999</v>
      </c>
      <c r="S31" s="37">
        <f t="shared" si="7"/>
        <v>-3.4096759499999996</v>
      </c>
      <c r="T31" s="37">
        <f t="shared" si="0"/>
        <v>-2.2285878600000002</v>
      </c>
      <c r="U31" s="37">
        <f t="shared" si="1"/>
        <v>-1.0917036</v>
      </c>
      <c r="V31" s="37">
        <f t="shared" si="2"/>
        <v>-0.54018213000000004</v>
      </c>
      <c r="W31" s="37">
        <f t="shared" si="3"/>
        <v>0.52880709000000015</v>
      </c>
      <c r="X31" s="37">
        <f t="shared" si="4"/>
        <v>1.04615346</v>
      </c>
      <c r="Y31" s="37">
        <f t="shared" si="5"/>
        <v>2.0458954399999998</v>
      </c>
      <c r="Z31" s="37">
        <f t="shared" si="6"/>
        <v>2.9999412000000003</v>
      </c>
    </row>
    <row r="32" spans="1:26" x14ac:dyDescent="0.25">
      <c r="A32" s="34">
        <v>5.7011906000000012</v>
      </c>
      <c r="B32" s="34">
        <v>3.6894601199999997</v>
      </c>
      <c r="C32" s="34">
        <v>1.78876206</v>
      </c>
      <c r="D32" s="34">
        <v>0.88042328999999997</v>
      </c>
      <c r="E32" s="34">
        <v>-0.85293459999999999</v>
      </c>
      <c r="F32" s="34">
        <v>-1.6782370799999997</v>
      </c>
      <c r="G32" s="34">
        <v>-3.2472909600000004</v>
      </c>
      <c r="H32" s="34">
        <v>-4.7104601600000002</v>
      </c>
      <c r="I32" s="87">
        <v>37591</v>
      </c>
      <c r="J32" s="37">
        <v>-2.60779081</v>
      </c>
      <c r="K32" s="37">
        <v>-1.6460246300000001</v>
      </c>
      <c r="L32" s="37">
        <v>-0.77946658000000002</v>
      </c>
      <c r="M32" s="37">
        <v>-0.37934094000000002</v>
      </c>
      <c r="N32" s="37">
        <v>0.35951307999999998</v>
      </c>
      <c r="O32" s="37">
        <v>0.70012761000000001</v>
      </c>
      <c r="P32" s="37">
        <v>1.3282319199999999</v>
      </c>
      <c r="Q32" s="38">
        <v>1.89114947</v>
      </c>
      <c r="S32" s="37">
        <f t="shared" si="7"/>
        <v>8.3089814100000012</v>
      </c>
      <c r="T32" s="37">
        <f t="shared" si="0"/>
        <v>5.33548475</v>
      </c>
      <c r="U32" s="37">
        <f t="shared" si="1"/>
        <v>2.5682286400000001</v>
      </c>
      <c r="V32" s="37">
        <f t="shared" si="2"/>
        <v>1.25976423</v>
      </c>
      <c r="W32" s="37">
        <f t="shared" si="3"/>
        <v>-1.2124476799999999</v>
      </c>
      <c r="X32" s="37">
        <f t="shared" si="4"/>
        <v>-2.3783646899999997</v>
      </c>
      <c r="Y32" s="37">
        <f t="shared" si="5"/>
        <v>-4.5755228800000003</v>
      </c>
      <c r="Z32" s="37">
        <f t="shared" si="6"/>
        <v>-6.6016096300000005</v>
      </c>
    </row>
    <row r="33" spans="1:26" x14ac:dyDescent="0.25">
      <c r="A33" s="34">
        <v>-6.2729780000000179E-2</v>
      </c>
      <c r="B33" s="34">
        <v>-2.2590830000000173E-2</v>
      </c>
      <c r="C33" s="34">
        <v>-2.6426200000000399E-3</v>
      </c>
      <c r="D33" s="34">
        <v>6.7704000000001763E-4</v>
      </c>
      <c r="E33" s="34">
        <v>-4.6676900000000021E-3</v>
      </c>
      <c r="F33" s="34">
        <v>-1.2900029999999951E-2</v>
      </c>
      <c r="G33" s="34">
        <v>-3.8693220000000084E-2</v>
      </c>
      <c r="H33" s="34">
        <v>-7.5641530000000179E-2</v>
      </c>
      <c r="I33" s="87">
        <v>37622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  <c r="S33" s="37">
        <f t="shared" si="7"/>
        <v>-6.2729780000000179E-2</v>
      </c>
      <c r="T33" s="37">
        <f t="shared" si="0"/>
        <v>-2.2590830000000173E-2</v>
      </c>
      <c r="U33" s="37">
        <f t="shared" si="1"/>
        <v>-2.6426200000000399E-3</v>
      </c>
      <c r="V33" s="37">
        <f t="shared" si="2"/>
        <v>6.7704000000001763E-4</v>
      </c>
      <c r="W33" s="37">
        <f t="shared" si="3"/>
        <v>-4.6676900000000021E-3</v>
      </c>
      <c r="X33" s="37">
        <f t="shared" si="4"/>
        <v>-1.2900029999999951E-2</v>
      </c>
      <c r="Y33" s="37">
        <f t="shared" si="5"/>
        <v>-3.8693220000000084E-2</v>
      </c>
      <c r="Z33" s="37">
        <f t="shared" si="6"/>
        <v>-7.5641530000000179E-2</v>
      </c>
    </row>
    <row r="34" spans="1:26" x14ac:dyDescent="0.25">
      <c r="A34" s="34">
        <v>-0.13392157000000005</v>
      </c>
      <c r="B34" s="34">
        <v>-7.1166210000000119E-2</v>
      </c>
      <c r="C34" s="34">
        <v>-2.7451310000000007E-2</v>
      </c>
      <c r="D34" s="34">
        <v>-1.184637999999999E-2</v>
      </c>
      <c r="E34" s="34">
        <v>8.3614700000000375E-3</v>
      </c>
      <c r="F34" s="34">
        <v>1.3488220000000051E-2</v>
      </c>
      <c r="G34" s="34">
        <v>1.4563609999999949E-2</v>
      </c>
      <c r="H34" s="34">
        <v>4.9385299999999965E-3</v>
      </c>
      <c r="I34" s="87">
        <v>37653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8">
        <v>0</v>
      </c>
      <c r="S34" s="37">
        <f t="shared" si="7"/>
        <v>-0.13392157000000005</v>
      </c>
      <c r="T34" s="37">
        <f t="shared" si="0"/>
        <v>-7.1166210000000119E-2</v>
      </c>
      <c r="U34" s="37">
        <f t="shared" si="1"/>
        <v>-2.7451310000000007E-2</v>
      </c>
      <c r="V34" s="37">
        <f t="shared" si="2"/>
        <v>-1.184637999999999E-2</v>
      </c>
      <c r="W34" s="37">
        <f t="shared" si="3"/>
        <v>8.3614700000000375E-3</v>
      </c>
      <c r="X34" s="37">
        <f t="shared" si="4"/>
        <v>1.3488220000000051E-2</v>
      </c>
      <c r="Y34" s="37">
        <f t="shared" si="5"/>
        <v>1.4563609999999949E-2</v>
      </c>
      <c r="Z34" s="37">
        <f t="shared" si="6"/>
        <v>4.9385299999999965E-3</v>
      </c>
    </row>
    <row r="35" spans="1:26" x14ac:dyDescent="0.25">
      <c r="A35" s="34">
        <v>12.46076317</v>
      </c>
      <c r="B35" s="34">
        <v>8.0298902600000002</v>
      </c>
      <c r="C35" s="34">
        <v>3.8773128799999999</v>
      </c>
      <c r="D35" s="34">
        <v>1.9045842499999999</v>
      </c>
      <c r="E35" s="34">
        <v>-1.8373542499999997</v>
      </c>
      <c r="F35" s="34">
        <v>-3.6085555700000005</v>
      </c>
      <c r="G35" s="34">
        <v>-6.9574811300000006</v>
      </c>
      <c r="H35" s="34">
        <v>-10.05779373</v>
      </c>
      <c r="I35" s="87">
        <v>37681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8">
        <v>0</v>
      </c>
      <c r="S35" s="37">
        <f t="shared" si="7"/>
        <v>12.46076317</v>
      </c>
      <c r="T35" s="37">
        <f t="shared" si="0"/>
        <v>8.0298902600000002</v>
      </c>
      <c r="U35" s="37">
        <f t="shared" si="1"/>
        <v>3.8773128799999999</v>
      </c>
      <c r="V35" s="37">
        <f t="shared" si="2"/>
        <v>1.9045842499999999</v>
      </c>
      <c r="W35" s="37">
        <f t="shared" si="3"/>
        <v>-1.8373542499999997</v>
      </c>
      <c r="X35" s="37">
        <f t="shared" si="4"/>
        <v>-3.6085555700000005</v>
      </c>
      <c r="Y35" s="37">
        <f t="shared" si="5"/>
        <v>-6.9574811300000006</v>
      </c>
      <c r="Z35" s="37">
        <f t="shared" si="6"/>
        <v>-10.05779373</v>
      </c>
    </row>
    <row r="36" spans="1:26" x14ac:dyDescent="0.25">
      <c r="A36" s="34">
        <v>-0.36540500999999992</v>
      </c>
      <c r="B36" s="34">
        <v>-0.21800142</v>
      </c>
      <c r="C36" s="34">
        <v>-9.8061550000000025E-2</v>
      </c>
      <c r="D36" s="34">
        <v>-4.6610269999999981E-2</v>
      </c>
      <c r="E36" s="34">
        <v>4.2370840000000007E-2</v>
      </c>
      <c r="F36" s="34">
        <v>8.0980400000000008E-2</v>
      </c>
      <c r="G36" s="34">
        <v>0.14851211000000003</v>
      </c>
      <c r="H36" s="34">
        <v>0.20525985000000002</v>
      </c>
      <c r="I36" s="87">
        <v>37712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8">
        <v>0</v>
      </c>
      <c r="S36" s="37">
        <f t="shared" si="7"/>
        <v>-0.36540500999999992</v>
      </c>
      <c r="T36" s="37">
        <f t="shared" si="0"/>
        <v>-0.21800142</v>
      </c>
      <c r="U36" s="37">
        <f t="shared" si="1"/>
        <v>-9.8061550000000025E-2</v>
      </c>
      <c r="V36" s="37">
        <f t="shared" si="2"/>
        <v>-4.6610269999999981E-2</v>
      </c>
      <c r="W36" s="37">
        <f t="shared" si="3"/>
        <v>4.2370840000000007E-2</v>
      </c>
      <c r="X36" s="37">
        <f t="shared" si="4"/>
        <v>8.0980400000000008E-2</v>
      </c>
      <c r="Y36" s="37">
        <f t="shared" si="5"/>
        <v>0.14851211000000003</v>
      </c>
      <c r="Z36" s="37">
        <f t="shared" si="6"/>
        <v>0.20525985000000002</v>
      </c>
    </row>
    <row r="37" spans="1:26" x14ac:dyDescent="0.25">
      <c r="A37" s="34">
        <v>-0.35365928000000002</v>
      </c>
      <c r="B37" s="34">
        <v>-0.20736975000000002</v>
      </c>
      <c r="C37" s="34">
        <v>-9.1567670000000018E-2</v>
      </c>
      <c r="D37" s="34">
        <v>-4.3055380000000004E-2</v>
      </c>
      <c r="E37" s="34">
        <v>3.8358139999999999E-2</v>
      </c>
      <c r="F37" s="34">
        <v>7.2554690000000005E-2</v>
      </c>
      <c r="G37" s="34">
        <v>0.13026325</v>
      </c>
      <c r="H37" s="34">
        <v>0.17615256000000001</v>
      </c>
      <c r="I37" s="87">
        <v>37742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8">
        <v>0</v>
      </c>
      <c r="S37" s="37">
        <f t="shared" si="7"/>
        <v>-0.35365928000000002</v>
      </c>
      <c r="T37" s="37">
        <f t="shared" si="0"/>
        <v>-0.20736975000000002</v>
      </c>
      <c r="U37" s="37">
        <f t="shared" si="1"/>
        <v>-9.1567670000000018E-2</v>
      </c>
      <c r="V37" s="37">
        <f t="shared" si="2"/>
        <v>-4.3055380000000004E-2</v>
      </c>
      <c r="W37" s="37">
        <f t="shared" si="3"/>
        <v>3.8358139999999999E-2</v>
      </c>
      <c r="X37" s="37">
        <f t="shared" si="4"/>
        <v>7.2554690000000005E-2</v>
      </c>
      <c r="Y37" s="37">
        <f t="shared" si="5"/>
        <v>0.13026325</v>
      </c>
      <c r="Z37" s="37">
        <f t="shared" si="6"/>
        <v>0.17615256000000001</v>
      </c>
    </row>
    <row r="38" spans="1:26" x14ac:dyDescent="0.25">
      <c r="A38" s="34">
        <v>-0.3513917299999999</v>
      </c>
      <c r="B38" s="34">
        <v>-0.20823660999999999</v>
      </c>
      <c r="C38" s="34">
        <v>-9.2951739999999977E-2</v>
      </c>
      <c r="D38" s="34">
        <v>-4.402644E-2</v>
      </c>
      <c r="E38" s="34">
        <v>3.9733000000000004E-2</v>
      </c>
      <c r="F38" s="34">
        <v>7.5660160000000004E-2</v>
      </c>
      <c r="G38" s="34">
        <v>0.13773222000000002</v>
      </c>
      <c r="H38" s="34">
        <v>0.18895653999999995</v>
      </c>
      <c r="I38" s="87">
        <v>37773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8">
        <v>0</v>
      </c>
      <c r="S38" s="37">
        <f t="shared" si="7"/>
        <v>-0.3513917299999999</v>
      </c>
      <c r="T38" s="37">
        <f t="shared" si="0"/>
        <v>-0.20823660999999999</v>
      </c>
      <c r="U38" s="37">
        <f t="shared" si="1"/>
        <v>-9.2951739999999977E-2</v>
      </c>
      <c r="V38" s="37">
        <f t="shared" si="2"/>
        <v>-4.402644E-2</v>
      </c>
      <c r="W38" s="37">
        <f t="shared" si="3"/>
        <v>3.9733000000000004E-2</v>
      </c>
      <c r="X38" s="37">
        <f t="shared" si="4"/>
        <v>7.5660160000000004E-2</v>
      </c>
      <c r="Y38" s="37">
        <f t="shared" si="5"/>
        <v>0.13773222000000002</v>
      </c>
      <c r="Z38" s="37">
        <f t="shared" si="6"/>
        <v>0.18895653999999995</v>
      </c>
    </row>
    <row r="39" spans="1:26" x14ac:dyDescent="0.25">
      <c r="A39" s="34">
        <v>-0.34175924999999996</v>
      </c>
      <c r="B39" s="34">
        <v>-0.20009199</v>
      </c>
      <c r="C39" s="34">
        <v>-8.8077369999999988E-2</v>
      </c>
      <c r="D39" s="34">
        <v>-4.1423840000000003E-2</v>
      </c>
      <c r="E39" s="34">
        <v>3.6772400000000011E-2</v>
      </c>
      <c r="F39" s="34">
        <v>6.9402130000000006E-2</v>
      </c>
      <c r="G39" s="34">
        <v>0.12396351999999999</v>
      </c>
      <c r="H39" s="34">
        <v>0.16662841</v>
      </c>
      <c r="I39" s="87">
        <v>37803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8">
        <v>0</v>
      </c>
      <c r="S39" s="37">
        <f t="shared" si="7"/>
        <v>-0.34175924999999996</v>
      </c>
      <c r="T39" s="37">
        <f t="shared" si="0"/>
        <v>-0.20009199</v>
      </c>
      <c r="U39" s="37">
        <f t="shared" si="1"/>
        <v>-8.8077369999999988E-2</v>
      </c>
      <c r="V39" s="37">
        <f t="shared" si="2"/>
        <v>-4.1423840000000003E-2</v>
      </c>
      <c r="W39" s="37">
        <f t="shared" si="3"/>
        <v>3.6772400000000011E-2</v>
      </c>
      <c r="X39" s="37">
        <f t="shared" si="4"/>
        <v>6.9402130000000006E-2</v>
      </c>
      <c r="Y39" s="37">
        <f t="shared" si="5"/>
        <v>0.12396351999999999</v>
      </c>
      <c r="Z39" s="37">
        <f t="shared" si="6"/>
        <v>0.16662841</v>
      </c>
    </row>
    <row r="40" spans="1:26" x14ac:dyDescent="0.25">
      <c r="A40" s="34">
        <v>-0.33533868999999994</v>
      </c>
      <c r="B40" s="34">
        <v>-0.19650737000000001</v>
      </c>
      <c r="C40" s="34">
        <v>-8.6605590000000038E-2</v>
      </c>
      <c r="D40" s="34">
        <v>-4.0734859999999998E-2</v>
      </c>
      <c r="E40" s="34">
        <v>3.61456E-2</v>
      </c>
      <c r="F40" s="34">
        <v>6.8184999999999996E-2</v>
      </c>
      <c r="G40" s="34">
        <v>0.12160156999999999</v>
      </c>
      <c r="H40" s="34">
        <v>0.16309049999999992</v>
      </c>
      <c r="I40" s="87">
        <v>37834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8">
        <v>0</v>
      </c>
      <c r="S40" s="37">
        <f t="shared" si="7"/>
        <v>-0.33533868999999994</v>
      </c>
      <c r="T40" s="37">
        <f t="shared" si="0"/>
        <v>-0.19650737000000001</v>
      </c>
      <c r="U40" s="37">
        <f t="shared" si="1"/>
        <v>-8.6605590000000038E-2</v>
      </c>
      <c r="V40" s="37">
        <f t="shared" si="2"/>
        <v>-4.0734859999999998E-2</v>
      </c>
      <c r="W40" s="37">
        <f t="shared" si="3"/>
        <v>3.61456E-2</v>
      </c>
      <c r="X40" s="37">
        <f t="shared" si="4"/>
        <v>6.8184999999999996E-2</v>
      </c>
      <c r="Y40" s="37">
        <f t="shared" si="5"/>
        <v>0.12160156999999999</v>
      </c>
      <c r="Z40" s="37">
        <f t="shared" si="6"/>
        <v>0.16309049999999992</v>
      </c>
    </row>
    <row r="41" spans="1:26" x14ac:dyDescent="0.25">
      <c r="A41" s="34">
        <v>-0.34780968999999995</v>
      </c>
      <c r="B41" s="34">
        <v>-0.20629764000000006</v>
      </c>
      <c r="C41" s="34">
        <v>-9.2094490000000029E-2</v>
      </c>
      <c r="D41" s="34">
        <v>-4.3604899999999988E-2</v>
      </c>
      <c r="E41" s="34">
        <v>3.9229779999999992E-2</v>
      </c>
      <c r="F41" s="34">
        <v>7.4535259999999992E-2</v>
      </c>
      <c r="G41" s="34">
        <v>0.13492065999999997</v>
      </c>
      <c r="H41" s="34">
        <v>0.18381271999999993</v>
      </c>
      <c r="I41" s="87">
        <v>37865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  <c r="S41" s="37">
        <f t="shared" si="7"/>
        <v>-0.34780968999999995</v>
      </c>
      <c r="T41" s="37">
        <f t="shared" si="0"/>
        <v>-0.20629764000000006</v>
      </c>
      <c r="U41" s="37">
        <f t="shared" si="1"/>
        <v>-9.2094490000000029E-2</v>
      </c>
      <c r="V41" s="37">
        <f t="shared" si="2"/>
        <v>-4.3604899999999988E-2</v>
      </c>
      <c r="W41" s="37">
        <f t="shared" si="3"/>
        <v>3.9229779999999992E-2</v>
      </c>
      <c r="X41" s="37">
        <f t="shared" si="4"/>
        <v>7.4535259999999992E-2</v>
      </c>
      <c r="Y41" s="37">
        <f t="shared" si="5"/>
        <v>0.13492065999999997</v>
      </c>
      <c r="Z41" s="37">
        <f t="shared" si="6"/>
        <v>0.18381271999999993</v>
      </c>
    </row>
    <row r="42" spans="1:26" x14ac:dyDescent="0.25">
      <c r="A42" s="34">
        <v>-8.3862560000000003E-2</v>
      </c>
      <c r="B42" s="34">
        <v>-2.4150060000000001E-2</v>
      </c>
      <c r="C42" s="34">
        <v>1.3538000000000022E-3</v>
      </c>
      <c r="D42" s="34">
        <v>3.6040099999999978E-3</v>
      </c>
      <c r="E42" s="34">
        <v>-8.7262899999999977E-3</v>
      </c>
      <c r="F42" s="34">
        <v>-2.1915489999999996E-2</v>
      </c>
      <c r="G42" s="34">
        <v>-5.9372839999999982E-2</v>
      </c>
      <c r="H42" s="34">
        <v>-0.10833143000000001</v>
      </c>
      <c r="I42" s="87">
        <v>37895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  <c r="S42" s="37">
        <f t="shared" si="7"/>
        <v>-8.3862560000000003E-2</v>
      </c>
      <c r="T42" s="37">
        <f t="shared" si="0"/>
        <v>-2.4150060000000001E-2</v>
      </c>
      <c r="U42" s="37">
        <f t="shared" si="1"/>
        <v>1.3538000000000022E-3</v>
      </c>
      <c r="V42" s="37">
        <f t="shared" si="2"/>
        <v>3.6040099999999978E-3</v>
      </c>
      <c r="W42" s="37">
        <f t="shared" si="3"/>
        <v>-8.7262899999999977E-3</v>
      </c>
      <c r="X42" s="37">
        <f t="shared" si="4"/>
        <v>-2.1915489999999996E-2</v>
      </c>
      <c r="Y42" s="37">
        <f t="shared" si="5"/>
        <v>-5.9372839999999982E-2</v>
      </c>
      <c r="Z42" s="37">
        <f t="shared" si="6"/>
        <v>-0.10833143000000001</v>
      </c>
    </row>
    <row r="43" spans="1:26" x14ac:dyDescent="0.25">
      <c r="A43" s="34">
        <v>-0.27570043999999999</v>
      </c>
      <c r="B43" s="34">
        <v>-0.15259546000000002</v>
      </c>
      <c r="C43" s="34">
        <v>-6.268673000000001E-2</v>
      </c>
      <c r="D43" s="34">
        <v>-2.8271120000000004E-2</v>
      </c>
      <c r="E43" s="34">
        <v>2.2719660000000003E-2</v>
      </c>
      <c r="F43" s="34">
        <v>4.0431000000000009E-2</v>
      </c>
      <c r="G43" s="34">
        <v>6.2773299999999976E-2</v>
      </c>
      <c r="H43" s="34">
        <v>7.0506120000000005E-2</v>
      </c>
      <c r="I43" s="87">
        <v>37926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  <c r="S43" s="37">
        <f t="shared" si="7"/>
        <v>-0.27570043999999999</v>
      </c>
      <c r="T43" s="37">
        <f t="shared" si="0"/>
        <v>-0.15259546000000002</v>
      </c>
      <c r="U43" s="37">
        <f t="shared" si="1"/>
        <v>-6.268673000000001E-2</v>
      </c>
      <c r="V43" s="37">
        <f t="shared" si="2"/>
        <v>-2.8271120000000004E-2</v>
      </c>
      <c r="W43" s="37">
        <f t="shared" si="3"/>
        <v>2.2719660000000003E-2</v>
      </c>
      <c r="X43" s="37">
        <f t="shared" si="4"/>
        <v>4.0431000000000009E-2</v>
      </c>
      <c r="Y43" s="37">
        <f t="shared" si="5"/>
        <v>6.2773299999999976E-2</v>
      </c>
      <c r="Z43" s="37">
        <f t="shared" si="6"/>
        <v>7.0506120000000005E-2</v>
      </c>
    </row>
    <row r="44" spans="1:26" x14ac:dyDescent="0.25">
      <c r="A44" s="34">
        <v>0.11016370000000003</v>
      </c>
      <c r="B44" s="34">
        <v>0.10146790000000003</v>
      </c>
      <c r="C44" s="34">
        <v>6.2858809999999987E-2</v>
      </c>
      <c r="D44" s="34">
        <v>3.4141119999999997E-2</v>
      </c>
      <c r="E44" s="34">
        <v>-3.8988290000000002E-2</v>
      </c>
      <c r="F44" s="34">
        <v>-8.2293770000000016E-2</v>
      </c>
      <c r="G44" s="34">
        <v>-0.17994861000000001</v>
      </c>
      <c r="H44" s="34">
        <v>-0.28953248999999998</v>
      </c>
      <c r="I44" s="87">
        <v>37956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  <c r="S44" s="37">
        <f t="shared" si="7"/>
        <v>0.11016370000000003</v>
      </c>
      <c r="T44" s="37">
        <f t="shared" si="0"/>
        <v>0.10146790000000003</v>
      </c>
      <c r="U44" s="37">
        <f t="shared" si="1"/>
        <v>6.2858809999999987E-2</v>
      </c>
      <c r="V44" s="37">
        <f t="shared" si="2"/>
        <v>3.4141119999999997E-2</v>
      </c>
      <c r="W44" s="37">
        <f t="shared" si="3"/>
        <v>-3.8988290000000002E-2</v>
      </c>
      <c r="X44" s="37">
        <f t="shared" si="4"/>
        <v>-8.2293770000000016E-2</v>
      </c>
      <c r="Y44" s="37">
        <f t="shared" si="5"/>
        <v>-0.17994861000000001</v>
      </c>
      <c r="Z44" s="37">
        <f t="shared" si="6"/>
        <v>-0.28953248999999998</v>
      </c>
    </row>
    <row r="45" spans="1:26" x14ac:dyDescent="0.25">
      <c r="A45" s="34">
        <v>7.3687999999999976E-2</v>
      </c>
      <c r="B45" s="34">
        <v>7.0805030000000019E-2</v>
      </c>
      <c r="C45" s="34">
        <v>4.4923989999999983E-2</v>
      </c>
      <c r="D45" s="34">
        <v>2.4617730000000004E-2</v>
      </c>
      <c r="E45" s="34">
        <v>-2.8521020000000001E-2</v>
      </c>
      <c r="F45" s="34">
        <v>-6.0567470000000012E-2</v>
      </c>
      <c r="G45" s="34">
        <v>-0.13386489000000001</v>
      </c>
      <c r="H45" s="34">
        <v>-0.21740176</v>
      </c>
      <c r="I45" s="87">
        <v>37987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  <c r="S45" s="37">
        <f t="shared" si="7"/>
        <v>7.3687999999999976E-2</v>
      </c>
      <c r="T45" s="37">
        <f t="shared" si="0"/>
        <v>7.0805030000000019E-2</v>
      </c>
      <c r="U45" s="37">
        <f t="shared" si="1"/>
        <v>4.4923989999999983E-2</v>
      </c>
      <c r="V45" s="37">
        <f t="shared" si="2"/>
        <v>2.4617730000000004E-2</v>
      </c>
      <c r="W45" s="37">
        <f t="shared" si="3"/>
        <v>-2.8521020000000001E-2</v>
      </c>
      <c r="X45" s="37">
        <f t="shared" si="4"/>
        <v>-6.0567470000000012E-2</v>
      </c>
      <c r="Y45" s="37">
        <f t="shared" si="5"/>
        <v>-0.13386489000000001</v>
      </c>
      <c r="Z45" s="37">
        <f t="shared" si="6"/>
        <v>-0.21740176</v>
      </c>
    </row>
    <row r="46" spans="1:26" x14ac:dyDescent="0.25">
      <c r="A46" s="34">
        <v>2.804253000000001E-2</v>
      </c>
      <c r="B46" s="34">
        <v>4.323529000000001E-2</v>
      </c>
      <c r="C46" s="34">
        <v>3.2376619999999995E-2</v>
      </c>
      <c r="D46" s="34">
        <v>1.8621279999999997E-2</v>
      </c>
      <c r="E46" s="34">
        <v>-2.3022179999999996E-2</v>
      </c>
      <c r="F46" s="34">
        <v>-5.0015810000000008E-2</v>
      </c>
      <c r="G46" s="34">
        <v>-0.11436371000000001</v>
      </c>
      <c r="H46" s="34">
        <v>-0.19023269999999998</v>
      </c>
      <c r="I46" s="87">
        <v>38018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  <c r="S46" s="37">
        <f t="shared" si="7"/>
        <v>2.804253000000001E-2</v>
      </c>
      <c r="T46" s="37">
        <f t="shared" si="0"/>
        <v>4.323529000000001E-2</v>
      </c>
      <c r="U46" s="37">
        <f t="shared" si="1"/>
        <v>3.2376619999999995E-2</v>
      </c>
      <c r="V46" s="37">
        <f t="shared" si="2"/>
        <v>1.8621279999999997E-2</v>
      </c>
      <c r="W46" s="37">
        <f t="shared" si="3"/>
        <v>-2.3022179999999996E-2</v>
      </c>
      <c r="X46" s="37">
        <f t="shared" si="4"/>
        <v>-5.0015810000000008E-2</v>
      </c>
      <c r="Y46" s="37">
        <f t="shared" si="5"/>
        <v>-0.11436371000000001</v>
      </c>
      <c r="Z46" s="37">
        <f t="shared" si="6"/>
        <v>-0.19023269999999998</v>
      </c>
    </row>
    <row r="47" spans="1:26" x14ac:dyDescent="0.25">
      <c r="A47" s="34">
        <v>-0.38763617</v>
      </c>
      <c r="B47" s="34">
        <v>-0.22242946</v>
      </c>
      <c r="C47" s="34">
        <v>-9.527809000000001E-2</v>
      </c>
      <c r="D47" s="34">
        <v>-4.4000039999999997E-2</v>
      </c>
      <c r="E47" s="34">
        <v>3.7348690000000004E-2</v>
      </c>
      <c r="F47" s="34">
        <v>6.8625359999999996E-2</v>
      </c>
      <c r="G47" s="34">
        <v>0.11506155000000001</v>
      </c>
      <c r="H47" s="34">
        <v>0.14310866</v>
      </c>
      <c r="I47" s="87">
        <v>38047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  <c r="S47" s="37">
        <f t="shared" si="7"/>
        <v>-0.38763617</v>
      </c>
      <c r="T47" s="37">
        <f t="shared" si="0"/>
        <v>-0.22242946</v>
      </c>
      <c r="U47" s="37">
        <f t="shared" si="1"/>
        <v>-9.527809000000001E-2</v>
      </c>
      <c r="V47" s="37">
        <f t="shared" si="2"/>
        <v>-4.4000039999999997E-2</v>
      </c>
      <c r="W47" s="37">
        <f t="shared" si="3"/>
        <v>3.7348690000000004E-2</v>
      </c>
      <c r="X47" s="37">
        <f t="shared" si="4"/>
        <v>6.8625359999999996E-2</v>
      </c>
      <c r="Y47" s="37">
        <f t="shared" si="5"/>
        <v>0.11506155000000001</v>
      </c>
      <c r="Z47" s="37">
        <f t="shared" si="6"/>
        <v>0.14310866</v>
      </c>
    </row>
    <row r="48" spans="1:26" x14ac:dyDescent="0.25">
      <c r="A48" s="34">
        <v>1.4587669300000001</v>
      </c>
      <c r="B48" s="34">
        <v>0.94107155999999992</v>
      </c>
      <c r="C48" s="34">
        <v>0.45474428000000006</v>
      </c>
      <c r="D48" s="34">
        <v>0.22345198000000002</v>
      </c>
      <c r="E48" s="34">
        <v>-0.21573989000000002</v>
      </c>
      <c r="F48" s="34">
        <v>-0.42399229999999999</v>
      </c>
      <c r="G48" s="34">
        <v>-0.81841103999999998</v>
      </c>
      <c r="H48" s="34">
        <v>-1.1840884500000002</v>
      </c>
      <c r="I48" s="87">
        <v>38078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  <c r="S48" s="37">
        <f t="shared" si="7"/>
        <v>1.4587669300000001</v>
      </c>
      <c r="T48" s="37">
        <f t="shared" si="0"/>
        <v>0.94107155999999992</v>
      </c>
      <c r="U48" s="37">
        <f t="shared" si="1"/>
        <v>0.45474428000000006</v>
      </c>
      <c r="V48" s="37">
        <f t="shared" si="2"/>
        <v>0.22345198000000002</v>
      </c>
      <c r="W48" s="37">
        <f t="shared" si="3"/>
        <v>-0.21573989000000002</v>
      </c>
      <c r="X48" s="37">
        <f t="shared" si="4"/>
        <v>-0.42399229999999999</v>
      </c>
      <c r="Y48" s="37">
        <f t="shared" si="5"/>
        <v>-0.81841103999999998</v>
      </c>
      <c r="Z48" s="37">
        <f t="shared" si="6"/>
        <v>-1.1840884500000002</v>
      </c>
    </row>
    <row r="49" spans="1:26" x14ac:dyDescent="0.25">
      <c r="A49" s="34">
        <v>1.5022272399999999</v>
      </c>
      <c r="B49" s="34">
        <v>0.97104075000000001</v>
      </c>
      <c r="C49" s="34">
        <v>0.47015264000000001</v>
      </c>
      <c r="D49" s="34">
        <v>0.23124492999999996</v>
      </c>
      <c r="E49" s="34">
        <v>-0.22368824999999998</v>
      </c>
      <c r="F49" s="34">
        <v>-0.44005373000000003</v>
      </c>
      <c r="G49" s="34">
        <v>-0.85115536000000003</v>
      </c>
      <c r="H49" s="34">
        <v>-1.23383205</v>
      </c>
      <c r="I49" s="87">
        <v>38108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  <c r="S49" s="37">
        <f t="shared" si="7"/>
        <v>1.5022272399999999</v>
      </c>
      <c r="T49" s="37">
        <f t="shared" si="0"/>
        <v>0.97104075000000001</v>
      </c>
      <c r="U49" s="37">
        <f t="shared" si="1"/>
        <v>0.47015264000000001</v>
      </c>
      <c r="V49" s="37">
        <f t="shared" si="2"/>
        <v>0.23124492999999996</v>
      </c>
      <c r="W49" s="37">
        <f t="shared" si="3"/>
        <v>-0.22368824999999998</v>
      </c>
      <c r="X49" s="37">
        <f t="shared" si="4"/>
        <v>-0.44005373000000003</v>
      </c>
      <c r="Y49" s="37">
        <f t="shared" si="5"/>
        <v>-0.85115536000000003</v>
      </c>
      <c r="Z49" s="37">
        <f t="shared" si="6"/>
        <v>-1.23383205</v>
      </c>
    </row>
    <row r="50" spans="1:26" x14ac:dyDescent="0.25">
      <c r="A50" s="34">
        <v>1.4077553299999999</v>
      </c>
      <c r="B50" s="34">
        <v>0.90985637999999991</v>
      </c>
      <c r="C50" s="34">
        <v>0.44052597999999998</v>
      </c>
      <c r="D50" s="34">
        <v>0.21669411999999999</v>
      </c>
      <c r="E50" s="34">
        <v>-0.20968713</v>
      </c>
      <c r="F50" s="34">
        <v>-0.41258524000000002</v>
      </c>
      <c r="G50" s="34">
        <v>-0.79796792000000005</v>
      </c>
      <c r="H50" s="34">
        <v>-1.15682353</v>
      </c>
      <c r="I50" s="87">
        <v>38139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  <c r="S50" s="37">
        <f t="shared" si="7"/>
        <v>1.4077553299999999</v>
      </c>
      <c r="T50" s="37">
        <f t="shared" si="0"/>
        <v>0.90985637999999991</v>
      </c>
      <c r="U50" s="37">
        <f t="shared" si="1"/>
        <v>0.44052597999999998</v>
      </c>
      <c r="V50" s="37">
        <f t="shared" si="2"/>
        <v>0.21669411999999999</v>
      </c>
      <c r="W50" s="37">
        <f t="shared" si="3"/>
        <v>-0.20968713</v>
      </c>
      <c r="X50" s="37">
        <f t="shared" si="4"/>
        <v>-0.41258524000000002</v>
      </c>
      <c r="Y50" s="37">
        <f t="shared" si="5"/>
        <v>-0.79796792000000005</v>
      </c>
      <c r="Z50" s="37">
        <f t="shared" si="6"/>
        <v>-1.15682353</v>
      </c>
    </row>
    <row r="51" spans="1:26" x14ac:dyDescent="0.25">
      <c r="A51" s="34">
        <v>1.4125073299999999</v>
      </c>
      <c r="B51" s="34">
        <v>0.91385402999999998</v>
      </c>
      <c r="C51" s="34">
        <v>0.44293811</v>
      </c>
      <c r="D51" s="34">
        <v>0.21799807000000002</v>
      </c>
      <c r="E51" s="34">
        <v>-0.21125168</v>
      </c>
      <c r="F51" s="34">
        <v>-0.41584528999999998</v>
      </c>
      <c r="G51" s="34">
        <v>-0.80492068999999999</v>
      </c>
      <c r="H51" s="34">
        <v>-1.16797569</v>
      </c>
      <c r="I51" s="87">
        <v>38169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  <c r="S51" s="37">
        <f t="shared" si="7"/>
        <v>1.4125073299999999</v>
      </c>
      <c r="T51" s="37">
        <f t="shared" si="0"/>
        <v>0.91385402999999998</v>
      </c>
      <c r="U51" s="37">
        <f t="shared" si="1"/>
        <v>0.44293811</v>
      </c>
      <c r="V51" s="37">
        <f t="shared" si="2"/>
        <v>0.21799807000000002</v>
      </c>
      <c r="W51" s="37">
        <f t="shared" si="3"/>
        <v>-0.21125168</v>
      </c>
      <c r="X51" s="37">
        <f t="shared" si="4"/>
        <v>-0.41584528999999998</v>
      </c>
      <c r="Y51" s="37">
        <f t="shared" si="5"/>
        <v>-0.80492068999999999</v>
      </c>
      <c r="Z51" s="37">
        <f t="shared" si="6"/>
        <v>-1.16797569</v>
      </c>
    </row>
    <row r="52" spans="1:26" x14ac:dyDescent="0.25">
      <c r="A52" s="34">
        <v>1.3726946799999999</v>
      </c>
      <c r="B52" s="34">
        <v>0.88817316999999996</v>
      </c>
      <c r="C52" s="34">
        <v>0.43061892000000002</v>
      </c>
      <c r="D52" s="34">
        <v>0.21198704999999998</v>
      </c>
      <c r="E52" s="34">
        <v>-0.20552574000000001</v>
      </c>
      <c r="F52" s="34">
        <v>-0.40452540000000003</v>
      </c>
      <c r="G52" s="34">
        <v>-0.78310581000000001</v>
      </c>
      <c r="H52" s="34">
        <v>-1.13663508</v>
      </c>
      <c r="I52" s="87">
        <v>38200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  <c r="S52" s="37">
        <f t="shared" si="7"/>
        <v>1.3726946799999999</v>
      </c>
      <c r="T52" s="37">
        <f t="shared" si="0"/>
        <v>0.88817316999999996</v>
      </c>
      <c r="U52" s="37">
        <f t="shared" si="1"/>
        <v>0.43061892000000002</v>
      </c>
      <c r="V52" s="37">
        <f t="shared" si="2"/>
        <v>0.21198704999999998</v>
      </c>
      <c r="W52" s="37">
        <f t="shared" si="3"/>
        <v>-0.20552574000000001</v>
      </c>
      <c r="X52" s="37">
        <f t="shared" si="4"/>
        <v>-0.40452540000000003</v>
      </c>
      <c r="Y52" s="37">
        <f t="shared" si="5"/>
        <v>-0.78310581000000001</v>
      </c>
      <c r="Z52" s="37">
        <f t="shared" si="6"/>
        <v>-1.13663508</v>
      </c>
    </row>
    <row r="53" spans="1:26" x14ac:dyDescent="0.25">
      <c r="A53" s="34">
        <v>1.32901224</v>
      </c>
      <c r="B53" s="34">
        <v>0.85997726000000008</v>
      </c>
      <c r="C53" s="34">
        <v>0.41698354999999998</v>
      </c>
      <c r="D53" s="34">
        <v>0.20528094</v>
      </c>
      <c r="E53" s="34">
        <v>-0.19904337</v>
      </c>
      <c r="F53" s="34">
        <v>-0.39179995000000001</v>
      </c>
      <c r="G53" s="34">
        <v>-0.75857478</v>
      </c>
      <c r="H53" s="34">
        <v>-1.10116876</v>
      </c>
      <c r="I53" s="87">
        <v>38231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  <c r="S53" s="37">
        <f t="shared" si="7"/>
        <v>1.32901224</v>
      </c>
      <c r="T53" s="37">
        <f t="shared" si="0"/>
        <v>0.85997726000000008</v>
      </c>
      <c r="U53" s="37">
        <f t="shared" si="1"/>
        <v>0.41698354999999998</v>
      </c>
      <c r="V53" s="37">
        <f t="shared" si="2"/>
        <v>0.20528094</v>
      </c>
      <c r="W53" s="37">
        <f t="shared" si="3"/>
        <v>-0.19904337</v>
      </c>
      <c r="X53" s="37">
        <f t="shared" si="4"/>
        <v>-0.39179995000000001</v>
      </c>
      <c r="Y53" s="37">
        <f t="shared" si="5"/>
        <v>-0.75857478</v>
      </c>
      <c r="Z53" s="37">
        <f t="shared" si="6"/>
        <v>-1.10116876</v>
      </c>
    </row>
    <row r="54" spans="1:26" x14ac:dyDescent="0.25">
      <c r="A54" s="34">
        <v>1.3232210200000001</v>
      </c>
      <c r="B54" s="34">
        <v>0.85623863999999994</v>
      </c>
      <c r="C54" s="34">
        <v>0.41520048000000004</v>
      </c>
      <c r="D54" s="34">
        <v>0.20441947000000002</v>
      </c>
      <c r="E54" s="34">
        <v>-0.1981648</v>
      </c>
      <c r="F54" s="34">
        <v>-0.39002753999999995</v>
      </c>
      <c r="G54" s="34">
        <v>-0.75512575999999998</v>
      </c>
      <c r="H54" s="34">
        <v>-1.09617999</v>
      </c>
      <c r="I54" s="87">
        <v>38261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  <c r="S54" s="37">
        <f t="shared" si="7"/>
        <v>1.3232210200000001</v>
      </c>
      <c r="T54" s="37">
        <f t="shared" si="0"/>
        <v>0.85623863999999994</v>
      </c>
      <c r="U54" s="37">
        <f t="shared" si="1"/>
        <v>0.41520048000000004</v>
      </c>
      <c r="V54" s="37">
        <f t="shared" si="2"/>
        <v>0.20441947000000002</v>
      </c>
      <c r="W54" s="37">
        <f t="shared" si="3"/>
        <v>-0.1981648</v>
      </c>
      <c r="X54" s="37">
        <f t="shared" si="4"/>
        <v>-0.39002753999999995</v>
      </c>
      <c r="Y54" s="37">
        <f t="shared" si="5"/>
        <v>-0.75512575999999998</v>
      </c>
      <c r="Z54" s="37">
        <f t="shared" si="6"/>
        <v>-1.09617999</v>
      </c>
    </row>
    <row r="55" spans="1:26" x14ac:dyDescent="0.25">
      <c r="A55" s="34">
        <v>1.00980553</v>
      </c>
      <c r="B55" s="34">
        <v>0.65352350000000003</v>
      </c>
      <c r="C55" s="34">
        <v>0.31709688000000003</v>
      </c>
      <c r="D55" s="34">
        <v>0.15613234999999998</v>
      </c>
      <c r="E55" s="34">
        <v>-0.15129722000000001</v>
      </c>
      <c r="F55" s="34">
        <v>-0.29783490999999995</v>
      </c>
      <c r="G55" s="34">
        <v>-0.57698536999999994</v>
      </c>
      <c r="H55" s="34">
        <v>-0.83823711000000012</v>
      </c>
      <c r="I55" s="87">
        <v>38292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  <c r="S55" s="37">
        <f t="shared" si="7"/>
        <v>1.00980553</v>
      </c>
      <c r="T55" s="37">
        <f t="shared" si="0"/>
        <v>0.65352350000000003</v>
      </c>
      <c r="U55" s="37">
        <f t="shared" si="1"/>
        <v>0.31709688000000003</v>
      </c>
      <c r="V55" s="37">
        <f t="shared" si="2"/>
        <v>0.15613234999999998</v>
      </c>
      <c r="W55" s="37">
        <f t="shared" si="3"/>
        <v>-0.15129722000000001</v>
      </c>
      <c r="X55" s="37">
        <f t="shared" si="4"/>
        <v>-0.29783490999999995</v>
      </c>
      <c r="Y55" s="37">
        <f t="shared" si="5"/>
        <v>-0.57698536999999994</v>
      </c>
      <c r="Z55" s="37">
        <f t="shared" si="6"/>
        <v>-0.83823711000000012</v>
      </c>
    </row>
    <row r="56" spans="1:26" x14ac:dyDescent="0.25">
      <c r="A56" s="34">
        <v>1.20948989</v>
      </c>
      <c r="B56" s="34">
        <v>0.78867885000000004</v>
      </c>
      <c r="C56" s="34">
        <v>0.38538404000000004</v>
      </c>
      <c r="D56" s="34">
        <v>0.19045410000000002</v>
      </c>
      <c r="E56" s="34">
        <v>-0.18601188000000002</v>
      </c>
      <c r="F56" s="34">
        <v>-0.36762603000000005</v>
      </c>
      <c r="G56" s="34">
        <v>-0.71788388999999997</v>
      </c>
      <c r="H56" s="34">
        <v>-1.0512897000000001</v>
      </c>
      <c r="I56" s="87">
        <v>38322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  <c r="S56" s="37">
        <f t="shared" si="7"/>
        <v>1.20948989</v>
      </c>
      <c r="T56" s="37">
        <f t="shared" si="0"/>
        <v>0.78867885000000004</v>
      </c>
      <c r="U56" s="37">
        <f t="shared" si="1"/>
        <v>0.38538404000000004</v>
      </c>
      <c r="V56" s="37">
        <f t="shared" si="2"/>
        <v>0.19045410000000002</v>
      </c>
      <c r="W56" s="37">
        <f t="shared" si="3"/>
        <v>-0.18601188000000002</v>
      </c>
      <c r="X56" s="37">
        <f t="shared" si="4"/>
        <v>-0.36762603000000005</v>
      </c>
      <c r="Y56" s="37">
        <f t="shared" si="5"/>
        <v>-0.71788388999999997</v>
      </c>
      <c r="Z56" s="37">
        <f t="shared" si="6"/>
        <v>-1.0512897000000001</v>
      </c>
    </row>
    <row r="57" spans="1:26" x14ac:dyDescent="0.25">
      <c r="A57" s="34">
        <v>1.7862204400000001</v>
      </c>
      <c r="B57" s="34">
        <v>1.1641780900000001</v>
      </c>
      <c r="C57" s="34">
        <v>0.56889898999999999</v>
      </c>
      <c r="D57" s="34">
        <v>0.28118363000000002</v>
      </c>
      <c r="E57" s="34">
        <v>-0.27472775999999999</v>
      </c>
      <c r="F57" s="34">
        <v>-0.54308406999999992</v>
      </c>
      <c r="G57" s="34">
        <v>-1.0610549</v>
      </c>
      <c r="H57" s="34">
        <v>-1.5547131699999999</v>
      </c>
      <c r="I57" s="87">
        <v>38353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  <c r="S57" s="37">
        <f t="shared" si="7"/>
        <v>1.7862204400000001</v>
      </c>
      <c r="T57" s="37">
        <f t="shared" si="0"/>
        <v>1.1641780900000001</v>
      </c>
      <c r="U57" s="37">
        <f t="shared" si="1"/>
        <v>0.56889898999999999</v>
      </c>
      <c r="V57" s="37">
        <f t="shared" si="2"/>
        <v>0.28118363000000002</v>
      </c>
      <c r="W57" s="37">
        <f t="shared" si="3"/>
        <v>-0.27472775999999999</v>
      </c>
      <c r="X57" s="37">
        <f t="shared" si="4"/>
        <v>-0.54308406999999992</v>
      </c>
      <c r="Y57" s="37">
        <f t="shared" si="5"/>
        <v>-1.0610549</v>
      </c>
      <c r="Z57" s="37">
        <f t="shared" si="6"/>
        <v>-1.5547131699999999</v>
      </c>
    </row>
    <row r="58" spans="1:26" x14ac:dyDescent="0.25">
      <c r="A58" s="34">
        <v>1.86121721</v>
      </c>
      <c r="B58" s="34">
        <v>1.21306531</v>
      </c>
      <c r="C58" s="34">
        <v>0.59265161</v>
      </c>
      <c r="D58" s="34">
        <v>0.29287539000000001</v>
      </c>
      <c r="E58" s="34">
        <v>-0.28603287999999999</v>
      </c>
      <c r="F58" s="34">
        <v>-0.56529441000000002</v>
      </c>
      <c r="G58" s="34">
        <v>-1.10384115</v>
      </c>
      <c r="H58" s="34">
        <v>-1.6164018599999999</v>
      </c>
      <c r="I58" s="87">
        <v>38384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  <c r="S58" s="37">
        <f t="shared" si="7"/>
        <v>1.86121721</v>
      </c>
      <c r="T58" s="37">
        <f t="shared" si="0"/>
        <v>1.21306531</v>
      </c>
      <c r="U58" s="37">
        <f t="shared" si="1"/>
        <v>0.59265161</v>
      </c>
      <c r="V58" s="37">
        <f t="shared" si="2"/>
        <v>0.29287539000000001</v>
      </c>
      <c r="W58" s="37">
        <f t="shared" si="3"/>
        <v>-0.28603287999999999</v>
      </c>
      <c r="X58" s="37">
        <f t="shared" si="4"/>
        <v>-0.56529441000000002</v>
      </c>
      <c r="Y58" s="37">
        <f t="shared" si="5"/>
        <v>-1.10384115</v>
      </c>
      <c r="Z58" s="37">
        <f t="shared" si="6"/>
        <v>-1.6164018599999999</v>
      </c>
    </row>
    <row r="59" spans="1:26" x14ac:dyDescent="0.25">
      <c r="A59" s="34">
        <v>1.90180638</v>
      </c>
      <c r="B59" s="34">
        <v>1.2383683999999999</v>
      </c>
      <c r="C59" s="34">
        <v>0.60439030999999999</v>
      </c>
      <c r="D59" s="34">
        <v>0.29847390000000001</v>
      </c>
      <c r="E59" s="34">
        <v>-0.29096378000000001</v>
      </c>
      <c r="F59" s="34">
        <v>-0.57445805000000005</v>
      </c>
      <c r="G59" s="34">
        <v>-1.1192853999999999</v>
      </c>
      <c r="H59" s="34">
        <v>-1.6351328199999999</v>
      </c>
      <c r="I59" s="87">
        <v>38412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  <c r="S59" s="37">
        <f t="shared" si="7"/>
        <v>1.90180638</v>
      </c>
      <c r="T59" s="37">
        <f t="shared" si="0"/>
        <v>1.2383683999999999</v>
      </c>
      <c r="U59" s="37">
        <f t="shared" si="1"/>
        <v>0.60439030999999999</v>
      </c>
      <c r="V59" s="37">
        <f t="shared" si="2"/>
        <v>0.29847390000000001</v>
      </c>
      <c r="W59" s="37">
        <f t="shared" si="3"/>
        <v>-0.29096378000000001</v>
      </c>
      <c r="X59" s="37">
        <f t="shared" si="4"/>
        <v>-0.57445805000000005</v>
      </c>
      <c r="Y59" s="37">
        <f t="shared" si="5"/>
        <v>-1.1192853999999999</v>
      </c>
      <c r="Z59" s="37">
        <f t="shared" si="6"/>
        <v>-1.6351328199999999</v>
      </c>
    </row>
    <row r="60" spans="1:26" x14ac:dyDescent="0.25">
      <c r="A60" s="34">
        <v>2.3401236600000002</v>
      </c>
      <c r="B60" s="34">
        <v>1.52342993</v>
      </c>
      <c r="C60" s="34">
        <v>0.74288631000000005</v>
      </c>
      <c r="D60" s="34">
        <v>0.36667758</v>
      </c>
      <c r="E60" s="34">
        <v>-0.35709051000000003</v>
      </c>
      <c r="F60" s="34">
        <v>-0.70458021000000004</v>
      </c>
      <c r="G60" s="34">
        <v>-1.3708834400000001</v>
      </c>
      <c r="H60" s="34">
        <v>-1.99970738</v>
      </c>
      <c r="I60" s="87">
        <v>38443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  <c r="S60" s="37">
        <f t="shared" si="7"/>
        <v>2.3401236600000002</v>
      </c>
      <c r="T60" s="37">
        <f t="shared" si="0"/>
        <v>1.52342993</v>
      </c>
      <c r="U60" s="37">
        <f t="shared" si="1"/>
        <v>0.74288631000000005</v>
      </c>
      <c r="V60" s="37">
        <f t="shared" si="2"/>
        <v>0.36667758</v>
      </c>
      <c r="W60" s="37">
        <f t="shared" si="3"/>
        <v>-0.35709051000000003</v>
      </c>
      <c r="X60" s="37">
        <f t="shared" si="4"/>
        <v>-0.70458021000000004</v>
      </c>
      <c r="Y60" s="37">
        <f t="shared" si="5"/>
        <v>-1.3708834400000001</v>
      </c>
      <c r="Z60" s="37">
        <f t="shared" si="6"/>
        <v>-1.99970738</v>
      </c>
    </row>
    <row r="61" spans="1:26" x14ac:dyDescent="0.25">
      <c r="A61" s="34">
        <v>0.99856570999999994</v>
      </c>
      <c r="B61" s="34">
        <v>0.66090815999999997</v>
      </c>
      <c r="C61" s="34">
        <v>0.32717531</v>
      </c>
      <c r="D61" s="34">
        <v>0.16263111999999999</v>
      </c>
      <c r="E61" s="34">
        <v>-0.16049272000000001</v>
      </c>
      <c r="F61" s="34">
        <v>-0.31865597000000001</v>
      </c>
      <c r="G61" s="34">
        <v>-0.62738117000000004</v>
      </c>
      <c r="H61" s="34">
        <v>-0.92548735000000004</v>
      </c>
      <c r="I61" s="87">
        <v>38473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  <c r="S61" s="37">
        <f t="shared" si="7"/>
        <v>0.99856570999999994</v>
      </c>
      <c r="T61" s="37">
        <f t="shared" si="0"/>
        <v>0.66090815999999997</v>
      </c>
      <c r="U61" s="37">
        <f t="shared" si="1"/>
        <v>0.32717531</v>
      </c>
      <c r="V61" s="37">
        <f t="shared" si="2"/>
        <v>0.16263111999999999</v>
      </c>
      <c r="W61" s="37">
        <f t="shared" si="3"/>
        <v>-0.16049272000000001</v>
      </c>
      <c r="X61" s="37">
        <f t="shared" si="4"/>
        <v>-0.31865597000000001</v>
      </c>
      <c r="Y61" s="37">
        <f t="shared" si="5"/>
        <v>-0.62738117000000004</v>
      </c>
      <c r="Z61" s="37">
        <f t="shared" si="6"/>
        <v>-0.92548735000000004</v>
      </c>
    </row>
    <row r="62" spans="1:26" x14ac:dyDescent="0.25">
      <c r="A62" s="34">
        <v>0.93049651</v>
      </c>
      <c r="B62" s="34">
        <v>0.61594901999999996</v>
      </c>
      <c r="C62" s="34">
        <v>0.30498146000000004</v>
      </c>
      <c r="D62" s="34">
        <v>0.15161716</v>
      </c>
      <c r="E62" s="34">
        <v>-0.14966320999999999</v>
      </c>
      <c r="F62" s="34">
        <v>-0.29719664000000001</v>
      </c>
      <c r="G62" s="34">
        <v>-0.58531361000000004</v>
      </c>
      <c r="H62" s="34">
        <v>-0.86388372000000002</v>
      </c>
      <c r="I62" s="87">
        <v>38504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  <c r="S62" s="37">
        <f t="shared" si="7"/>
        <v>0.93049651</v>
      </c>
      <c r="T62" s="37">
        <f t="shared" si="0"/>
        <v>0.61594901999999996</v>
      </c>
      <c r="U62" s="37">
        <f t="shared" si="1"/>
        <v>0.30498146000000004</v>
      </c>
      <c r="V62" s="37">
        <f t="shared" si="2"/>
        <v>0.15161716</v>
      </c>
      <c r="W62" s="37">
        <f t="shared" si="3"/>
        <v>-0.14966320999999999</v>
      </c>
      <c r="X62" s="37">
        <f t="shared" si="4"/>
        <v>-0.29719664000000001</v>
      </c>
      <c r="Y62" s="37">
        <f t="shared" si="5"/>
        <v>-0.58531361000000004</v>
      </c>
      <c r="Z62" s="37">
        <f t="shared" si="6"/>
        <v>-0.86388372000000002</v>
      </c>
    </row>
    <row r="63" spans="1:26" x14ac:dyDescent="0.25">
      <c r="A63" s="34">
        <v>0.93970542999999995</v>
      </c>
      <c r="B63" s="34">
        <v>0.62161408000000007</v>
      </c>
      <c r="C63" s="34">
        <v>0.30761916</v>
      </c>
      <c r="D63" s="34">
        <v>0.15289411</v>
      </c>
      <c r="E63" s="34">
        <v>-0.15086797000000002</v>
      </c>
      <c r="F63" s="34">
        <v>-0.29954420000000004</v>
      </c>
      <c r="G63" s="34">
        <v>-0.58986085999999993</v>
      </c>
      <c r="H63" s="34">
        <v>-0.87053851999999998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  <c r="S63" s="37">
        <f t="shared" si="7"/>
        <v>0.93970542999999995</v>
      </c>
      <c r="T63" s="37">
        <f t="shared" si="0"/>
        <v>0.62161408000000007</v>
      </c>
      <c r="U63" s="37">
        <f t="shared" si="1"/>
        <v>0.30761916</v>
      </c>
      <c r="V63" s="37">
        <f t="shared" si="2"/>
        <v>0.15289411</v>
      </c>
      <c r="W63" s="37">
        <f t="shared" si="3"/>
        <v>-0.15086797000000002</v>
      </c>
      <c r="X63" s="37">
        <f t="shared" si="4"/>
        <v>-0.29954420000000004</v>
      </c>
      <c r="Y63" s="37">
        <f t="shared" si="5"/>
        <v>-0.58986085999999993</v>
      </c>
      <c r="Z63" s="37">
        <f t="shared" si="6"/>
        <v>-0.87053851999999998</v>
      </c>
    </row>
    <row r="64" spans="1:26" x14ac:dyDescent="0.25">
      <c r="A64" s="34">
        <v>0.92145051999999994</v>
      </c>
      <c r="B64" s="34">
        <v>0.60912376000000001</v>
      </c>
      <c r="C64" s="34">
        <v>0.30127389999999998</v>
      </c>
      <c r="D64" s="34">
        <v>0.14970607</v>
      </c>
      <c r="E64" s="34">
        <v>-0.14766536</v>
      </c>
      <c r="F64" s="34">
        <v>-0.29313860000000003</v>
      </c>
      <c r="G64" s="34">
        <v>-0.57721051999999995</v>
      </c>
      <c r="H64" s="34">
        <v>-0.85170356999999997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  <c r="S64" s="37">
        <f t="shared" si="7"/>
        <v>0.92145051999999994</v>
      </c>
      <c r="T64" s="37">
        <f t="shared" si="0"/>
        <v>0.60912376000000001</v>
      </c>
      <c r="U64" s="37">
        <f t="shared" si="1"/>
        <v>0.30127389999999998</v>
      </c>
      <c r="V64" s="37">
        <f t="shared" si="2"/>
        <v>0.14970607</v>
      </c>
      <c r="W64" s="37">
        <f t="shared" si="3"/>
        <v>-0.14766536</v>
      </c>
      <c r="X64" s="37">
        <f t="shared" si="4"/>
        <v>-0.29313860000000003</v>
      </c>
      <c r="Y64" s="37">
        <f t="shared" si="5"/>
        <v>-0.57721051999999995</v>
      </c>
      <c r="Z64" s="37">
        <f t="shared" si="6"/>
        <v>-0.85170356999999997</v>
      </c>
    </row>
    <row r="65" spans="1:26" x14ac:dyDescent="0.25">
      <c r="A65" s="34">
        <v>0.19421000000000002</v>
      </c>
      <c r="B65" s="34">
        <v>0.1326898</v>
      </c>
      <c r="C65" s="34">
        <v>6.7858550000000004E-2</v>
      </c>
      <c r="D65" s="34">
        <v>3.4288569999999997E-2</v>
      </c>
      <c r="E65" s="34">
        <v>-3.4966739999999996E-2</v>
      </c>
      <c r="F65" s="34">
        <v>-7.0569920000000008E-2</v>
      </c>
      <c r="G65" s="34">
        <v>-0.14367031999999999</v>
      </c>
      <c r="H65" s="34">
        <v>-0.21922108999999998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  <c r="S65" s="37">
        <f t="shared" si="7"/>
        <v>0.19421000000000002</v>
      </c>
      <c r="T65" s="37">
        <f t="shared" si="0"/>
        <v>0.1326898</v>
      </c>
      <c r="U65" s="37">
        <f t="shared" si="1"/>
        <v>6.7858550000000004E-2</v>
      </c>
      <c r="V65" s="37">
        <f t="shared" si="2"/>
        <v>3.4288569999999997E-2</v>
      </c>
      <c r="W65" s="37">
        <f t="shared" si="3"/>
        <v>-3.4966739999999996E-2</v>
      </c>
      <c r="X65" s="37">
        <f t="shared" si="4"/>
        <v>-7.0569920000000008E-2</v>
      </c>
      <c r="Y65" s="37">
        <f t="shared" si="5"/>
        <v>-0.14367031999999999</v>
      </c>
      <c r="Z65" s="37">
        <f t="shared" si="6"/>
        <v>-0.21922108999999998</v>
      </c>
    </row>
    <row r="66" spans="1:26" x14ac:dyDescent="0.25">
      <c r="A66" s="34">
        <v>0.20447007</v>
      </c>
      <c r="B66" s="34">
        <v>0.13895098</v>
      </c>
      <c r="C66" s="34">
        <v>7.0708419999999994E-2</v>
      </c>
      <c r="D66" s="34">
        <v>3.564523E-2</v>
      </c>
      <c r="E66" s="34">
        <v>-3.6191129999999995E-2</v>
      </c>
      <c r="F66" s="34">
        <v>-7.2891029999999996E-2</v>
      </c>
      <c r="G66" s="34">
        <v>-0.1478256</v>
      </c>
      <c r="H66" s="34">
        <v>-0.22463674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  <c r="S66" s="37">
        <f t="shared" si="7"/>
        <v>0.20447007</v>
      </c>
      <c r="T66" s="37">
        <f t="shared" si="0"/>
        <v>0.13895098</v>
      </c>
      <c r="U66" s="37">
        <f t="shared" si="1"/>
        <v>7.0708419999999994E-2</v>
      </c>
      <c r="V66" s="37">
        <f t="shared" si="2"/>
        <v>3.564523E-2</v>
      </c>
      <c r="W66" s="37">
        <f t="shared" si="3"/>
        <v>-3.6191129999999995E-2</v>
      </c>
      <c r="X66" s="37">
        <f t="shared" si="4"/>
        <v>-7.2891029999999996E-2</v>
      </c>
      <c r="Y66" s="37">
        <f t="shared" si="5"/>
        <v>-0.1478256</v>
      </c>
      <c r="Z66" s="37">
        <f t="shared" si="6"/>
        <v>-0.22463674</v>
      </c>
    </row>
    <row r="67" spans="1:26" x14ac:dyDescent="0.25">
      <c r="A67" s="34">
        <v>0.20087521999999999</v>
      </c>
      <c r="B67" s="34">
        <v>0.13625967</v>
      </c>
      <c r="C67" s="34">
        <v>6.9211789999999995E-2</v>
      </c>
      <c r="D67" s="34">
        <v>3.485883E-2</v>
      </c>
      <c r="E67" s="34">
        <v>-3.5326179999999999E-2</v>
      </c>
      <c r="F67" s="34">
        <v>-7.1151190000000003E-2</v>
      </c>
      <c r="G67" s="34">
        <v>-0.14422645000000001</v>
      </c>
      <c r="H67" s="34">
        <v>-0.21865182999999999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  <c r="S67" s="37">
        <f t="shared" si="7"/>
        <v>0.20087521999999999</v>
      </c>
      <c r="T67" s="37">
        <f t="shared" si="0"/>
        <v>0.13625967</v>
      </c>
      <c r="U67" s="37">
        <f t="shared" si="1"/>
        <v>6.9211789999999995E-2</v>
      </c>
      <c r="V67" s="37">
        <f t="shared" si="2"/>
        <v>3.485883E-2</v>
      </c>
      <c r="W67" s="37">
        <f t="shared" si="3"/>
        <v>-3.5326179999999999E-2</v>
      </c>
      <c r="X67" s="37">
        <f t="shared" si="4"/>
        <v>-7.1151190000000003E-2</v>
      </c>
      <c r="Y67" s="37">
        <f t="shared" si="5"/>
        <v>-0.14422645000000001</v>
      </c>
      <c r="Z67" s="37">
        <f t="shared" si="6"/>
        <v>-0.21865182999999999</v>
      </c>
    </row>
    <row r="68" spans="1:26" x14ac:dyDescent="0.25">
      <c r="A68" s="34">
        <v>0.39558793000000003</v>
      </c>
      <c r="B68" s="34">
        <v>0.26741387</v>
      </c>
      <c r="C68" s="34">
        <v>0.13538066999999998</v>
      </c>
      <c r="D68" s="34">
        <v>6.8094850000000012E-2</v>
      </c>
      <c r="E68" s="34">
        <v>-6.8899790000000002E-2</v>
      </c>
      <c r="F68" s="34">
        <v>-0.13844502</v>
      </c>
      <c r="G68" s="34">
        <v>-0.27912257000000001</v>
      </c>
      <c r="H68" s="34">
        <v>-0.42150106000000004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  <c r="S68" s="37">
        <f t="shared" si="7"/>
        <v>0.39558793000000003</v>
      </c>
      <c r="T68" s="37">
        <f t="shared" ref="T68:T131" si="8">B68-K68</f>
        <v>0.26741387</v>
      </c>
      <c r="U68" s="37">
        <f t="shared" ref="U68:U131" si="9">C68-L68</f>
        <v>0.13538066999999998</v>
      </c>
      <c r="V68" s="37">
        <f t="shared" ref="V68:V131" si="10">D68-M68</f>
        <v>6.8094850000000012E-2</v>
      </c>
      <c r="W68" s="37">
        <f t="shared" ref="W68:W131" si="11">E68-N68</f>
        <v>-6.8899790000000002E-2</v>
      </c>
      <c r="X68" s="37">
        <f t="shared" ref="X68:X131" si="12">F68-O68</f>
        <v>-0.13844502</v>
      </c>
      <c r="Y68" s="37">
        <f t="shared" ref="Y68:Y131" si="13">G68-P68</f>
        <v>-0.27912257000000001</v>
      </c>
      <c r="Z68" s="37">
        <f t="shared" ref="Z68:Z131" si="14">H68-Q68</f>
        <v>-0.42150106000000004</v>
      </c>
    </row>
    <row r="69" spans="1:26" x14ac:dyDescent="0.25">
      <c r="A69" s="34">
        <v>0.37429613</v>
      </c>
      <c r="B69" s="34">
        <v>0.25255875999999999</v>
      </c>
      <c r="C69" s="34">
        <v>0.12759552999999998</v>
      </c>
      <c r="D69" s="34">
        <v>6.4098089999999996E-2</v>
      </c>
      <c r="E69" s="34">
        <v>-6.464201E-2</v>
      </c>
      <c r="F69" s="34">
        <v>-0.12977196999999999</v>
      </c>
      <c r="G69" s="34">
        <v>-0.26127681000000003</v>
      </c>
      <c r="H69" s="34">
        <v>-0.39408793999999997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  <c r="S69" s="37">
        <f t="shared" ref="S69:S132" si="15">A69-J69</f>
        <v>0.37429613</v>
      </c>
      <c r="T69" s="37">
        <f t="shared" si="8"/>
        <v>0.25255875999999999</v>
      </c>
      <c r="U69" s="37">
        <f t="shared" si="9"/>
        <v>0.12759552999999998</v>
      </c>
      <c r="V69" s="37">
        <f t="shared" si="10"/>
        <v>6.4098089999999996E-2</v>
      </c>
      <c r="W69" s="37">
        <f t="shared" si="11"/>
        <v>-6.464201E-2</v>
      </c>
      <c r="X69" s="37">
        <f t="shared" si="12"/>
        <v>-0.12977196999999999</v>
      </c>
      <c r="Y69" s="37">
        <f t="shared" si="13"/>
        <v>-0.26127681000000003</v>
      </c>
      <c r="Z69" s="37">
        <f t="shared" si="14"/>
        <v>-0.39408793999999997</v>
      </c>
    </row>
    <row r="70" spans="1:26" x14ac:dyDescent="0.25">
      <c r="A70" s="34">
        <v>0.32698268000000003</v>
      </c>
      <c r="B70" s="34">
        <v>0.2213145</v>
      </c>
      <c r="C70" s="34">
        <v>0.11220492</v>
      </c>
      <c r="D70" s="34">
        <v>5.6433129999999998E-2</v>
      </c>
      <c r="E70" s="34">
        <v>-5.7045159999999998E-2</v>
      </c>
      <c r="F70" s="34">
        <v>-0.11465147000000001</v>
      </c>
      <c r="G70" s="34">
        <v>-0.23134624999999998</v>
      </c>
      <c r="H70" s="34">
        <v>-0.34968774000000002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  <c r="S70" s="37">
        <f t="shared" si="15"/>
        <v>0.32698268000000003</v>
      </c>
      <c r="T70" s="37">
        <f t="shared" si="8"/>
        <v>0.2213145</v>
      </c>
      <c r="U70" s="37">
        <f t="shared" si="9"/>
        <v>0.11220492</v>
      </c>
      <c r="V70" s="37">
        <f t="shared" si="10"/>
        <v>5.6433129999999998E-2</v>
      </c>
      <c r="W70" s="37">
        <f t="shared" si="11"/>
        <v>-5.7045159999999998E-2</v>
      </c>
      <c r="X70" s="37">
        <f t="shared" si="12"/>
        <v>-0.11465147000000001</v>
      </c>
      <c r="Y70" s="37">
        <f t="shared" si="13"/>
        <v>-0.23134624999999998</v>
      </c>
      <c r="Z70" s="37">
        <f t="shared" si="14"/>
        <v>-0.34968774000000002</v>
      </c>
    </row>
    <row r="71" spans="1:26" x14ac:dyDescent="0.25">
      <c r="A71" s="34">
        <v>0.16952729</v>
      </c>
      <c r="B71" s="34">
        <v>0.11590105000000001</v>
      </c>
      <c r="C71" s="34">
        <v>5.9291429999999999E-2</v>
      </c>
      <c r="D71" s="34">
        <v>2.996267E-2</v>
      </c>
      <c r="E71" s="34">
        <v>-3.0648870000000002E-2</v>
      </c>
      <c r="F71" s="34">
        <v>-6.1952989999999999E-2</v>
      </c>
      <c r="G71" s="34">
        <v>-0.12609445999999999</v>
      </c>
      <c r="H71" s="34">
        <v>-0.19202852000000001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  <c r="S71" s="37">
        <f t="shared" si="15"/>
        <v>0.16952729</v>
      </c>
      <c r="T71" s="37">
        <f t="shared" si="8"/>
        <v>0.11590105000000001</v>
      </c>
      <c r="U71" s="37">
        <f t="shared" si="9"/>
        <v>5.9291429999999999E-2</v>
      </c>
      <c r="V71" s="37">
        <f t="shared" si="10"/>
        <v>2.996267E-2</v>
      </c>
      <c r="W71" s="37">
        <f t="shared" si="11"/>
        <v>-3.0648870000000002E-2</v>
      </c>
      <c r="X71" s="37">
        <f t="shared" si="12"/>
        <v>-6.1952989999999999E-2</v>
      </c>
      <c r="Y71" s="37">
        <f t="shared" si="13"/>
        <v>-0.12609445999999999</v>
      </c>
      <c r="Z71" s="37">
        <f t="shared" si="14"/>
        <v>-0.19202852000000001</v>
      </c>
    </row>
    <row r="72" spans="1:26" x14ac:dyDescent="0.25">
      <c r="A72" s="34">
        <v>0.17585200000000001</v>
      </c>
      <c r="B72" s="34">
        <v>0.11915086999999999</v>
      </c>
      <c r="C72" s="34">
        <v>6.0491110000000001E-2</v>
      </c>
      <c r="D72" s="34">
        <v>3.0465380000000004E-2</v>
      </c>
      <c r="E72" s="34">
        <v>-3.08849E-2</v>
      </c>
      <c r="F72" s="34">
        <v>-6.2167940000000005E-2</v>
      </c>
      <c r="G72" s="34">
        <v>-0.12583753</v>
      </c>
      <c r="H72" s="34">
        <v>-0.19081882999999999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  <c r="S72" s="37">
        <f t="shared" si="15"/>
        <v>0.17585200000000001</v>
      </c>
      <c r="T72" s="37">
        <f t="shared" si="8"/>
        <v>0.11915086999999999</v>
      </c>
      <c r="U72" s="37">
        <f t="shared" si="9"/>
        <v>6.0491110000000001E-2</v>
      </c>
      <c r="V72" s="37">
        <f t="shared" si="10"/>
        <v>3.0465380000000004E-2</v>
      </c>
      <c r="W72" s="37">
        <f t="shared" si="11"/>
        <v>-3.08849E-2</v>
      </c>
      <c r="X72" s="37">
        <f t="shared" si="12"/>
        <v>-6.2167940000000005E-2</v>
      </c>
      <c r="Y72" s="37">
        <f t="shared" si="13"/>
        <v>-0.12583753</v>
      </c>
      <c r="Z72" s="37">
        <f t="shared" si="14"/>
        <v>-0.19081882999999999</v>
      </c>
    </row>
    <row r="73" spans="1:26" x14ac:dyDescent="0.25">
      <c r="A73" s="34">
        <v>0.19234150999999999</v>
      </c>
      <c r="B73" s="34">
        <v>0.13006187</v>
      </c>
      <c r="C73" s="34">
        <v>6.5913429999999995E-2</v>
      </c>
      <c r="D73" s="34">
        <v>3.3169439999999994E-2</v>
      </c>
      <c r="E73" s="34">
        <v>-3.3576620000000001E-2</v>
      </c>
      <c r="F73" s="34">
        <v>-6.7540550000000005E-2</v>
      </c>
      <c r="G73" s="34">
        <v>-0.13654374999999999</v>
      </c>
      <c r="H73" s="34">
        <v>-0.20682530999999998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  <c r="S73" s="37">
        <f t="shared" si="15"/>
        <v>0.19234150999999999</v>
      </c>
      <c r="T73" s="37">
        <f t="shared" si="8"/>
        <v>0.13006187</v>
      </c>
      <c r="U73" s="37">
        <f t="shared" si="9"/>
        <v>6.5913429999999995E-2</v>
      </c>
      <c r="V73" s="37">
        <f t="shared" si="10"/>
        <v>3.3169439999999994E-2</v>
      </c>
      <c r="W73" s="37">
        <f t="shared" si="11"/>
        <v>-3.3576620000000001E-2</v>
      </c>
      <c r="X73" s="37">
        <f t="shared" si="12"/>
        <v>-6.7540550000000005E-2</v>
      </c>
      <c r="Y73" s="37">
        <f t="shared" si="13"/>
        <v>-0.13654374999999999</v>
      </c>
      <c r="Z73" s="37">
        <f t="shared" si="14"/>
        <v>-0.20682530999999998</v>
      </c>
    </row>
    <row r="74" spans="1:26" x14ac:dyDescent="0.25">
      <c r="A74" s="34">
        <v>0.17004354999999999</v>
      </c>
      <c r="B74" s="34">
        <v>0.11566003</v>
      </c>
      <c r="C74" s="34">
        <v>5.8921179999999997E-2</v>
      </c>
      <c r="D74" s="34">
        <v>2.9721519999999998E-2</v>
      </c>
      <c r="E74" s="34">
        <v>-3.0217880000000003E-2</v>
      </c>
      <c r="F74" s="34">
        <v>-6.0905590000000003E-2</v>
      </c>
      <c r="G74" s="34">
        <v>-0.12357981</v>
      </c>
      <c r="H74" s="34">
        <v>-0.18780817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  <c r="S74" s="37">
        <f t="shared" si="15"/>
        <v>0.17004354999999999</v>
      </c>
      <c r="T74" s="37">
        <f t="shared" si="8"/>
        <v>0.11566003</v>
      </c>
      <c r="U74" s="37">
        <f t="shared" si="9"/>
        <v>5.8921179999999997E-2</v>
      </c>
      <c r="V74" s="37">
        <f t="shared" si="10"/>
        <v>2.9721519999999998E-2</v>
      </c>
      <c r="W74" s="37">
        <f t="shared" si="11"/>
        <v>-3.0217880000000003E-2</v>
      </c>
      <c r="X74" s="37">
        <f t="shared" si="12"/>
        <v>-6.0905590000000003E-2</v>
      </c>
      <c r="Y74" s="37">
        <f t="shared" si="13"/>
        <v>-0.12357981</v>
      </c>
      <c r="Z74" s="37">
        <f t="shared" si="14"/>
        <v>-0.18780817</v>
      </c>
    </row>
    <row r="75" spans="1:26" x14ac:dyDescent="0.25">
      <c r="A75" s="34">
        <v>0.17520561000000001</v>
      </c>
      <c r="B75" s="34">
        <v>0.11912971</v>
      </c>
      <c r="C75" s="34">
        <v>6.0662310000000004E-2</v>
      </c>
      <c r="D75" s="34">
        <v>3.0592329999999997E-2</v>
      </c>
      <c r="E75" s="34">
        <v>-3.1086919999999997E-2</v>
      </c>
      <c r="F75" s="34">
        <v>-6.2639680000000003E-2</v>
      </c>
      <c r="G75" s="34">
        <v>-0.12702464999999999</v>
      </c>
      <c r="H75" s="34">
        <v>-0.19299073999999999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  <c r="S75" s="37">
        <f t="shared" si="15"/>
        <v>0.17520561000000001</v>
      </c>
      <c r="T75" s="37">
        <f t="shared" si="8"/>
        <v>0.11912971</v>
      </c>
      <c r="U75" s="37">
        <f t="shared" si="9"/>
        <v>6.0662310000000004E-2</v>
      </c>
      <c r="V75" s="37">
        <f t="shared" si="10"/>
        <v>3.0592329999999997E-2</v>
      </c>
      <c r="W75" s="37">
        <f t="shared" si="11"/>
        <v>-3.1086919999999997E-2</v>
      </c>
      <c r="X75" s="37">
        <f t="shared" si="12"/>
        <v>-6.2639680000000003E-2</v>
      </c>
      <c r="Y75" s="37">
        <f t="shared" si="13"/>
        <v>-0.12702464999999999</v>
      </c>
      <c r="Z75" s="37">
        <f t="shared" si="14"/>
        <v>-0.19299073999999999</v>
      </c>
    </row>
    <row r="76" spans="1:26" x14ac:dyDescent="0.25">
      <c r="A76" s="34">
        <v>0.17557655000000003</v>
      </c>
      <c r="B76" s="34">
        <v>0.11929835</v>
      </c>
      <c r="C76" s="34">
        <v>6.0703560000000004E-2</v>
      </c>
      <c r="D76" s="34">
        <v>3.0601639999999999E-2</v>
      </c>
      <c r="E76" s="34">
        <v>-3.107271E-2</v>
      </c>
      <c r="F76" s="34">
        <v>-6.2587179999999992E-2</v>
      </c>
      <c r="G76" s="34">
        <v>-0.12682172999999999</v>
      </c>
      <c r="H76" s="34">
        <v>-0.19263679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  <c r="S76" s="37">
        <f t="shared" si="15"/>
        <v>0.17557655000000003</v>
      </c>
      <c r="T76" s="37">
        <f t="shared" si="8"/>
        <v>0.11929835</v>
      </c>
      <c r="U76" s="37">
        <f t="shared" si="9"/>
        <v>6.0703560000000004E-2</v>
      </c>
      <c r="V76" s="37">
        <f t="shared" si="10"/>
        <v>3.0601639999999999E-2</v>
      </c>
      <c r="W76" s="37">
        <f t="shared" si="11"/>
        <v>-3.107271E-2</v>
      </c>
      <c r="X76" s="37">
        <f t="shared" si="12"/>
        <v>-6.2587179999999992E-2</v>
      </c>
      <c r="Y76" s="37">
        <f t="shared" si="13"/>
        <v>-0.12682172999999999</v>
      </c>
      <c r="Z76" s="37">
        <f t="shared" si="14"/>
        <v>-0.19263679</v>
      </c>
    </row>
    <row r="77" spans="1:26" x14ac:dyDescent="0.25">
      <c r="A77" s="34">
        <v>0.17605446</v>
      </c>
      <c r="B77" s="34">
        <v>0.11924935999999998</v>
      </c>
      <c r="C77" s="34">
        <v>6.0505420000000004E-2</v>
      </c>
      <c r="D77" s="34">
        <v>3.0461060000000002E-2</v>
      </c>
      <c r="E77" s="34">
        <v>-3.0852929999999997E-2</v>
      </c>
      <c r="F77" s="34">
        <v>-6.2072209999999996E-2</v>
      </c>
      <c r="G77" s="34">
        <v>-0.12550494000000001</v>
      </c>
      <c r="H77" s="34">
        <v>-0.19023119999999999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  <c r="S77" s="37">
        <f t="shared" si="15"/>
        <v>0.17605446</v>
      </c>
      <c r="T77" s="37">
        <f t="shared" si="8"/>
        <v>0.11924935999999998</v>
      </c>
      <c r="U77" s="37">
        <f t="shared" si="9"/>
        <v>6.0505420000000004E-2</v>
      </c>
      <c r="V77" s="37">
        <f t="shared" si="10"/>
        <v>3.0461060000000002E-2</v>
      </c>
      <c r="W77" s="37">
        <f t="shared" si="11"/>
        <v>-3.0852929999999997E-2</v>
      </c>
      <c r="X77" s="37">
        <f t="shared" si="12"/>
        <v>-6.2072209999999996E-2</v>
      </c>
      <c r="Y77" s="37">
        <f t="shared" si="13"/>
        <v>-0.12550494000000001</v>
      </c>
      <c r="Z77" s="37">
        <f t="shared" si="14"/>
        <v>-0.19023119999999999</v>
      </c>
    </row>
    <row r="78" spans="1:26" x14ac:dyDescent="0.25">
      <c r="A78" s="34">
        <v>0.18027089999999998</v>
      </c>
      <c r="B78" s="34">
        <v>0.12182058</v>
      </c>
      <c r="C78" s="34">
        <v>6.1672030000000003E-2</v>
      </c>
      <c r="D78" s="34">
        <v>3.1014960000000001E-2</v>
      </c>
      <c r="E78" s="34">
        <v>-3.1349040000000002E-2</v>
      </c>
      <c r="F78" s="34">
        <v>-6.3007819999999992E-2</v>
      </c>
      <c r="G78" s="34">
        <v>-0.12715578</v>
      </c>
      <c r="H78" s="34">
        <v>-0.19238885999999999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  <c r="S78" s="37">
        <f t="shared" si="15"/>
        <v>0.18027089999999998</v>
      </c>
      <c r="T78" s="37">
        <f t="shared" si="8"/>
        <v>0.12182058</v>
      </c>
      <c r="U78" s="37">
        <f t="shared" si="9"/>
        <v>6.1672030000000003E-2</v>
      </c>
      <c r="V78" s="37">
        <f t="shared" si="10"/>
        <v>3.1014960000000001E-2</v>
      </c>
      <c r="W78" s="37">
        <f t="shared" si="11"/>
        <v>-3.1349040000000002E-2</v>
      </c>
      <c r="X78" s="37">
        <f t="shared" si="12"/>
        <v>-6.3007819999999992E-2</v>
      </c>
      <c r="Y78" s="37">
        <f t="shared" si="13"/>
        <v>-0.12715578</v>
      </c>
      <c r="Z78" s="37">
        <f t="shared" si="14"/>
        <v>-0.19238885999999999</v>
      </c>
    </row>
    <row r="79" spans="1:26" x14ac:dyDescent="0.25">
      <c r="A79" s="34">
        <v>0.17847913000000001</v>
      </c>
      <c r="B79" s="34">
        <v>0.12030532999999999</v>
      </c>
      <c r="C79" s="34">
        <v>6.0753579999999995E-2</v>
      </c>
      <c r="D79" s="34">
        <v>3.05157E-2</v>
      </c>
      <c r="E79" s="34">
        <v>-3.0770450000000001E-2</v>
      </c>
      <c r="F79" s="34">
        <v>-6.1772379999999995E-2</v>
      </c>
      <c r="G79" s="34">
        <v>-0.12446216</v>
      </c>
      <c r="H79" s="34">
        <v>-0.18802558999999999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  <c r="S79" s="37">
        <f t="shared" si="15"/>
        <v>0.17847913000000001</v>
      </c>
      <c r="T79" s="37">
        <f t="shared" si="8"/>
        <v>0.12030532999999999</v>
      </c>
      <c r="U79" s="37">
        <f t="shared" si="9"/>
        <v>6.0753579999999995E-2</v>
      </c>
      <c r="V79" s="37">
        <f t="shared" si="10"/>
        <v>3.05157E-2</v>
      </c>
      <c r="W79" s="37">
        <f t="shared" si="11"/>
        <v>-3.0770450000000001E-2</v>
      </c>
      <c r="X79" s="37">
        <f t="shared" si="12"/>
        <v>-6.1772379999999995E-2</v>
      </c>
      <c r="Y79" s="37">
        <f t="shared" si="13"/>
        <v>-0.12446216</v>
      </c>
      <c r="Z79" s="37">
        <f t="shared" si="14"/>
        <v>-0.18802558999999999</v>
      </c>
    </row>
    <row r="80" spans="1:26" x14ac:dyDescent="0.25">
      <c r="A80" s="34">
        <v>0.34806095000000004</v>
      </c>
      <c r="B80" s="34">
        <v>0.23381086000000001</v>
      </c>
      <c r="C80" s="34">
        <v>0.11766291000000001</v>
      </c>
      <c r="D80" s="34">
        <v>5.8996760000000002E-2</v>
      </c>
      <c r="E80" s="34">
        <v>-5.9336770000000004E-2</v>
      </c>
      <c r="F80" s="34">
        <v>-0.11899932000000001</v>
      </c>
      <c r="G80" s="34">
        <v>-0.23891504</v>
      </c>
      <c r="H80" s="34">
        <v>-0.35932691999999999</v>
      </c>
      <c r="J80" s="37"/>
      <c r="K80" s="37"/>
      <c r="L80" s="37"/>
      <c r="M80" s="37"/>
      <c r="N80" s="37"/>
      <c r="O80" s="37"/>
      <c r="P80" s="37"/>
      <c r="Q80" s="38"/>
      <c r="S80" s="37">
        <f t="shared" si="15"/>
        <v>0.34806095000000004</v>
      </c>
      <c r="T80" s="37">
        <f t="shared" si="8"/>
        <v>0.23381086000000001</v>
      </c>
      <c r="U80" s="37">
        <f t="shared" si="9"/>
        <v>0.11766291000000001</v>
      </c>
      <c r="V80" s="37">
        <f t="shared" si="10"/>
        <v>5.8996760000000002E-2</v>
      </c>
      <c r="W80" s="37">
        <f t="shared" si="11"/>
        <v>-5.9336770000000004E-2</v>
      </c>
      <c r="X80" s="37">
        <f t="shared" si="12"/>
        <v>-0.11899932000000001</v>
      </c>
      <c r="Y80" s="37">
        <f t="shared" si="13"/>
        <v>-0.23891504</v>
      </c>
      <c r="Z80" s="37">
        <f t="shared" si="14"/>
        <v>-0.35932691999999999</v>
      </c>
    </row>
    <row r="81" spans="1:26" x14ac:dyDescent="0.25">
      <c r="A81" s="34">
        <v>0.32642407000000001</v>
      </c>
      <c r="B81" s="34">
        <v>0.21876969000000002</v>
      </c>
      <c r="C81" s="34">
        <v>0.10983548</v>
      </c>
      <c r="D81" s="34">
        <v>5.5012859999999997E-2</v>
      </c>
      <c r="E81" s="34">
        <v>-5.5169139999999998E-2</v>
      </c>
      <c r="F81" s="34">
        <v>-0.11046154</v>
      </c>
      <c r="G81" s="34">
        <v>-0.22128915000000002</v>
      </c>
      <c r="H81" s="34">
        <v>-0.33223902</v>
      </c>
      <c r="S81" s="37">
        <f t="shared" si="15"/>
        <v>0.32642407000000001</v>
      </c>
      <c r="T81" s="37">
        <f t="shared" si="8"/>
        <v>0.21876969000000002</v>
      </c>
      <c r="U81" s="37">
        <f t="shared" si="9"/>
        <v>0.10983548</v>
      </c>
      <c r="V81" s="37">
        <f t="shared" si="10"/>
        <v>5.5012859999999997E-2</v>
      </c>
      <c r="W81" s="37">
        <f t="shared" si="11"/>
        <v>-5.5169139999999998E-2</v>
      </c>
      <c r="X81" s="37">
        <f t="shared" si="12"/>
        <v>-0.11046154</v>
      </c>
      <c r="Y81" s="37">
        <f t="shared" si="13"/>
        <v>-0.22128915000000002</v>
      </c>
      <c r="Z81" s="37">
        <f t="shared" si="14"/>
        <v>-0.33223902</v>
      </c>
    </row>
    <row r="82" spans="1:26" x14ac:dyDescent="0.25">
      <c r="A82" s="34">
        <v>0.28418423999999998</v>
      </c>
      <c r="B82" s="34">
        <v>0.19148209999999999</v>
      </c>
      <c r="C82" s="34">
        <v>9.6717719999999993E-2</v>
      </c>
      <c r="D82" s="34">
        <v>4.8589739999999999E-2</v>
      </c>
      <c r="E82" s="34">
        <v>-4.8954739999999997E-2</v>
      </c>
      <c r="F82" s="34">
        <v>-9.8238659999999992E-2</v>
      </c>
      <c r="G82" s="34">
        <v>-0.19765855000000002</v>
      </c>
      <c r="H82" s="34">
        <v>-0.29799455000000002</v>
      </c>
      <c r="S82" s="37">
        <f t="shared" si="15"/>
        <v>0.28418423999999998</v>
      </c>
      <c r="T82" s="37">
        <f t="shared" si="8"/>
        <v>0.19148209999999999</v>
      </c>
      <c r="U82" s="37">
        <f t="shared" si="9"/>
        <v>9.6717719999999993E-2</v>
      </c>
      <c r="V82" s="37">
        <f t="shared" si="10"/>
        <v>4.8589739999999999E-2</v>
      </c>
      <c r="W82" s="37">
        <f t="shared" si="11"/>
        <v>-4.8954739999999997E-2</v>
      </c>
      <c r="X82" s="37">
        <f t="shared" si="12"/>
        <v>-9.8238659999999992E-2</v>
      </c>
      <c r="Y82" s="37">
        <f t="shared" si="13"/>
        <v>-0.19765855000000002</v>
      </c>
      <c r="Z82" s="37">
        <f t="shared" si="14"/>
        <v>-0.29799455000000002</v>
      </c>
    </row>
    <row r="83" spans="1:26" x14ac:dyDescent="0.25">
      <c r="A83" s="37"/>
      <c r="B83" s="37"/>
      <c r="C83" s="37"/>
      <c r="D83" s="37"/>
      <c r="E83" s="37"/>
      <c r="F83" s="37"/>
      <c r="G83" s="37"/>
      <c r="H83" s="38"/>
      <c r="S83" s="37">
        <f t="shared" si="15"/>
        <v>0</v>
      </c>
      <c r="T83" s="37">
        <f t="shared" si="8"/>
        <v>0</v>
      </c>
      <c r="U83" s="37">
        <f t="shared" si="9"/>
        <v>0</v>
      </c>
      <c r="V83" s="37">
        <f t="shared" si="10"/>
        <v>0</v>
      </c>
      <c r="W83" s="37">
        <f t="shared" si="11"/>
        <v>0</v>
      </c>
      <c r="X83" s="37">
        <f t="shared" si="12"/>
        <v>0</v>
      </c>
      <c r="Y83" s="37">
        <f t="shared" si="13"/>
        <v>0</v>
      </c>
      <c r="Z83" s="37">
        <f t="shared" si="14"/>
        <v>0</v>
      </c>
    </row>
    <row r="84" spans="1:26" x14ac:dyDescent="0.25">
      <c r="A84" s="37">
        <v>6.7623409999999995E-2</v>
      </c>
      <c r="B84" s="37">
        <v>4.7821549999999997E-2</v>
      </c>
      <c r="C84" s="37">
        <v>2.5416649999999999E-2</v>
      </c>
      <c r="D84" s="37">
        <v>1.31059E-2</v>
      </c>
      <c r="E84" s="37">
        <v>-1.393466E-2</v>
      </c>
      <c r="F84" s="37">
        <v>-2.87251E-2</v>
      </c>
      <c r="G84" s="37">
        <v>-6.0949749999999997E-2</v>
      </c>
      <c r="H84" s="38">
        <v>-9.676825E-2</v>
      </c>
      <c r="S84" s="37">
        <f t="shared" si="15"/>
        <v>6.7623409999999995E-2</v>
      </c>
      <c r="T84" s="37">
        <f t="shared" si="8"/>
        <v>4.7821549999999997E-2</v>
      </c>
      <c r="U84" s="37">
        <f t="shared" si="9"/>
        <v>2.5416649999999999E-2</v>
      </c>
      <c r="V84" s="37">
        <f t="shared" si="10"/>
        <v>1.31059E-2</v>
      </c>
      <c r="W84" s="37">
        <f t="shared" si="11"/>
        <v>-1.393466E-2</v>
      </c>
      <c r="X84" s="37">
        <f t="shared" si="12"/>
        <v>-2.87251E-2</v>
      </c>
      <c r="Y84" s="37">
        <f t="shared" si="13"/>
        <v>-6.0949749999999997E-2</v>
      </c>
      <c r="Z84" s="37">
        <f t="shared" si="14"/>
        <v>-9.676825E-2</v>
      </c>
    </row>
    <row r="85" spans="1:26" x14ac:dyDescent="0.25">
      <c r="A85" s="37">
        <v>7.0640540000000002E-2</v>
      </c>
      <c r="B85" s="37">
        <v>4.977057E-2</v>
      </c>
      <c r="C85" s="37">
        <v>2.64035E-2</v>
      </c>
      <c r="D85" s="37">
        <v>1.360959E-2</v>
      </c>
      <c r="E85" s="37">
        <v>-1.4471339999999999E-2</v>
      </c>
      <c r="F85" s="37">
        <v>-2.984231E-2</v>
      </c>
      <c r="G85" s="37">
        <v>-6.3396010000000003E-2</v>
      </c>
      <c r="H85" s="38">
        <v>-0.10081447</v>
      </c>
      <c r="S85" s="37">
        <f t="shared" si="15"/>
        <v>7.0640540000000002E-2</v>
      </c>
      <c r="T85" s="37">
        <f t="shared" si="8"/>
        <v>4.977057E-2</v>
      </c>
      <c r="U85" s="37">
        <f t="shared" si="9"/>
        <v>2.64035E-2</v>
      </c>
      <c r="V85" s="37">
        <f t="shared" si="10"/>
        <v>1.360959E-2</v>
      </c>
      <c r="W85" s="37">
        <f t="shared" si="11"/>
        <v>-1.4471339999999999E-2</v>
      </c>
      <c r="X85" s="37">
        <f t="shared" si="12"/>
        <v>-2.984231E-2</v>
      </c>
      <c r="Y85" s="37">
        <f t="shared" si="13"/>
        <v>-6.3396010000000003E-2</v>
      </c>
      <c r="Z85" s="37">
        <f t="shared" si="14"/>
        <v>-0.10081447</v>
      </c>
    </row>
    <row r="86" spans="1:26" x14ac:dyDescent="0.25">
      <c r="A86" s="37">
        <v>5.6520359999999999E-2</v>
      </c>
      <c r="B86" s="37">
        <v>4.1156810000000002E-2</v>
      </c>
      <c r="C86" s="37">
        <v>2.2439420000000002E-2</v>
      </c>
      <c r="D86" s="37">
        <v>1.170321E-2</v>
      </c>
      <c r="E86" s="37">
        <v>-1.26975E-2</v>
      </c>
      <c r="F86" s="37">
        <v>-2.6409599999999998E-2</v>
      </c>
      <c r="G86" s="37">
        <v>-5.6926129999999998E-2</v>
      </c>
      <c r="H86" s="38">
        <v>-9.1585910000000006E-2</v>
      </c>
      <c r="S86" s="37">
        <f t="shared" si="15"/>
        <v>5.6520359999999999E-2</v>
      </c>
      <c r="T86" s="37">
        <f t="shared" si="8"/>
        <v>4.1156810000000002E-2</v>
      </c>
      <c r="U86" s="37">
        <f t="shared" si="9"/>
        <v>2.2439420000000002E-2</v>
      </c>
      <c r="V86" s="37">
        <f t="shared" si="10"/>
        <v>1.170321E-2</v>
      </c>
      <c r="W86" s="37">
        <f t="shared" si="11"/>
        <v>-1.26975E-2</v>
      </c>
      <c r="X86" s="37">
        <f t="shared" si="12"/>
        <v>-2.6409599999999998E-2</v>
      </c>
      <c r="Y86" s="37">
        <f t="shared" si="13"/>
        <v>-5.6926129999999998E-2</v>
      </c>
      <c r="Z86" s="37">
        <f t="shared" si="14"/>
        <v>-9.1585910000000006E-2</v>
      </c>
    </row>
    <row r="87" spans="1:26" x14ac:dyDescent="0.25">
      <c r="A87" s="37">
        <v>5.7918650000000002E-2</v>
      </c>
      <c r="B87" s="37">
        <v>4.2286089999999998E-2</v>
      </c>
      <c r="C87" s="37">
        <v>2.3095190000000002E-2</v>
      </c>
      <c r="D87" s="37">
        <v>1.2052490000000001E-2</v>
      </c>
      <c r="E87" s="37">
        <v>-1.308687E-2</v>
      </c>
      <c r="F87" s="37">
        <v>-2.7225829999999999E-2</v>
      </c>
      <c r="G87" s="37">
        <v>-5.869825E-2</v>
      </c>
      <c r="H87" s="38">
        <v>-9.4433929999999999E-2</v>
      </c>
      <c r="S87" s="37">
        <f t="shared" si="15"/>
        <v>5.7918650000000002E-2</v>
      </c>
      <c r="T87" s="37">
        <f t="shared" si="8"/>
        <v>4.2286089999999998E-2</v>
      </c>
      <c r="U87" s="37">
        <f t="shared" si="9"/>
        <v>2.3095190000000002E-2</v>
      </c>
      <c r="V87" s="37">
        <f t="shared" si="10"/>
        <v>1.2052490000000001E-2</v>
      </c>
      <c r="W87" s="37">
        <f t="shared" si="11"/>
        <v>-1.308687E-2</v>
      </c>
      <c r="X87" s="37">
        <f t="shared" si="12"/>
        <v>-2.7225829999999999E-2</v>
      </c>
      <c r="Y87" s="37">
        <f t="shared" si="13"/>
        <v>-5.869825E-2</v>
      </c>
      <c r="Z87" s="37">
        <f t="shared" si="14"/>
        <v>-9.4433929999999999E-2</v>
      </c>
    </row>
    <row r="88" spans="1:26" x14ac:dyDescent="0.25">
      <c r="A88" s="37">
        <v>7.0226689999999994E-2</v>
      </c>
      <c r="B88" s="37">
        <v>5.0659990000000002E-2</v>
      </c>
      <c r="C88" s="37">
        <v>2.7328760000000001E-2</v>
      </c>
      <c r="D88" s="37">
        <v>1.4174269999999999E-2</v>
      </c>
      <c r="E88" s="37">
        <v>-1.520621E-2</v>
      </c>
      <c r="F88" s="37">
        <v>-3.1450400000000003E-2</v>
      </c>
      <c r="G88" s="37">
        <v>-6.7048449999999996E-2</v>
      </c>
      <c r="H88" s="38">
        <v>-0.10673405</v>
      </c>
      <c r="S88" s="37">
        <f t="shared" si="15"/>
        <v>7.0226689999999994E-2</v>
      </c>
      <c r="T88" s="37">
        <f t="shared" si="8"/>
        <v>5.0659990000000002E-2</v>
      </c>
      <c r="U88" s="37">
        <f t="shared" si="9"/>
        <v>2.7328760000000001E-2</v>
      </c>
      <c r="V88" s="37">
        <f t="shared" si="10"/>
        <v>1.4174269999999999E-2</v>
      </c>
      <c r="W88" s="37">
        <f t="shared" si="11"/>
        <v>-1.520621E-2</v>
      </c>
      <c r="X88" s="37">
        <f t="shared" si="12"/>
        <v>-3.1450400000000003E-2</v>
      </c>
      <c r="Y88" s="37">
        <f t="shared" si="13"/>
        <v>-6.7048449999999996E-2</v>
      </c>
      <c r="Z88" s="37">
        <f t="shared" si="14"/>
        <v>-0.10673405</v>
      </c>
    </row>
    <row r="89" spans="1:26" x14ac:dyDescent="0.25">
      <c r="A89" s="37">
        <v>8.0119239999999994E-2</v>
      </c>
      <c r="B89" s="37">
        <v>5.6401340000000001E-2</v>
      </c>
      <c r="C89" s="37">
        <v>2.9797830000000001E-2</v>
      </c>
      <c r="D89" s="37">
        <v>1.531308E-2</v>
      </c>
      <c r="E89" s="37">
        <v>-1.6162860000000001E-2</v>
      </c>
      <c r="F89" s="37">
        <v>-3.3190610000000002E-2</v>
      </c>
      <c r="G89" s="37">
        <v>-6.9871900000000001E-2</v>
      </c>
      <c r="H89" s="38">
        <v>-0.11005263</v>
      </c>
      <c r="S89" s="37">
        <f t="shared" si="15"/>
        <v>8.0119239999999994E-2</v>
      </c>
      <c r="T89" s="37">
        <f t="shared" si="8"/>
        <v>5.6401340000000001E-2</v>
      </c>
      <c r="U89" s="37">
        <f t="shared" si="9"/>
        <v>2.9797830000000001E-2</v>
      </c>
      <c r="V89" s="37">
        <f t="shared" si="10"/>
        <v>1.531308E-2</v>
      </c>
      <c r="W89" s="37">
        <f t="shared" si="11"/>
        <v>-1.6162860000000001E-2</v>
      </c>
      <c r="X89" s="37">
        <f t="shared" si="12"/>
        <v>-3.3190610000000002E-2</v>
      </c>
      <c r="Y89" s="37">
        <f t="shared" si="13"/>
        <v>-6.9871900000000001E-2</v>
      </c>
      <c r="Z89" s="37">
        <f t="shared" si="14"/>
        <v>-0.11005263</v>
      </c>
    </row>
    <row r="90" spans="1:26" x14ac:dyDescent="0.25">
      <c r="A90" s="37">
        <v>8.1892419999999994E-2</v>
      </c>
      <c r="B90" s="37">
        <v>5.7718070000000003E-2</v>
      </c>
      <c r="C90" s="37">
        <v>3.048799E-2</v>
      </c>
      <c r="D90" s="37">
        <v>1.5660259999999999E-2</v>
      </c>
      <c r="E90" s="37">
        <v>-1.6504089999999999E-2</v>
      </c>
      <c r="F90" s="37">
        <v>-3.3858180000000002E-2</v>
      </c>
      <c r="G90" s="37">
        <v>-7.1117570000000005E-2</v>
      </c>
      <c r="H90" s="38">
        <v>-0.11173754</v>
      </c>
      <c r="S90" s="37">
        <f t="shared" si="15"/>
        <v>8.1892419999999994E-2</v>
      </c>
      <c r="T90" s="37">
        <f t="shared" si="8"/>
        <v>5.7718070000000003E-2</v>
      </c>
      <c r="U90" s="37">
        <f t="shared" si="9"/>
        <v>3.048799E-2</v>
      </c>
      <c r="V90" s="37">
        <f t="shared" si="10"/>
        <v>1.5660259999999999E-2</v>
      </c>
      <c r="W90" s="37">
        <f t="shared" si="11"/>
        <v>-1.6504089999999999E-2</v>
      </c>
      <c r="X90" s="37">
        <f t="shared" si="12"/>
        <v>-3.3858180000000002E-2</v>
      </c>
      <c r="Y90" s="37">
        <f t="shared" si="13"/>
        <v>-7.1117570000000005E-2</v>
      </c>
      <c r="Z90" s="37">
        <f t="shared" si="14"/>
        <v>-0.11173754</v>
      </c>
    </row>
    <row r="91" spans="1:26" x14ac:dyDescent="0.25">
      <c r="A91" s="37">
        <v>8.5890599999999998E-2</v>
      </c>
      <c r="B91" s="37">
        <v>6.0363220000000002E-2</v>
      </c>
      <c r="C91" s="37">
        <v>3.1775249999999998E-2</v>
      </c>
      <c r="D91" s="37">
        <v>1.6290720000000002E-2</v>
      </c>
      <c r="E91" s="37">
        <v>-1.710037E-2</v>
      </c>
      <c r="F91" s="37">
        <v>-3.5009430000000001E-2</v>
      </c>
      <c r="G91" s="37">
        <v>-7.3229509999999998E-2</v>
      </c>
      <c r="H91" s="38">
        <v>-0.11457580000000001</v>
      </c>
      <c r="S91" s="37">
        <f t="shared" si="15"/>
        <v>8.5890599999999998E-2</v>
      </c>
      <c r="T91" s="37">
        <f t="shared" si="8"/>
        <v>6.0363220000000002E-2</v>
      </c>
      <c r="U91" s="37">
        <f t="shared" si="9"/>
        <v>3.1775249999999998E-2</v>
      </c>
      <c r="V91" s="37">
        <f t="shared" si="10"/>
        <v>1.6290720000000002E-2</v>
      </c>
      <c r="W91" s="37">
        <f t="shared" si="11"/>
        <v>-1.710037E-2</v>
      </c>
      <c r="X91" s="37">
        <f t="shared" si="12"/>
        <v>-3.5009430000000001E-2</v>
      </c>
      <c r="Y91" s="37">
        <f t="shared" si="13"/>
        <v>-7.3229509999999998E-2</v>
      </c>
      <c r="Z91" s="37">
        <f t="shared" si="14"/>
        <v>-0.11457580000000001</v>
      </c>
    </row>
    <row r="92" spans="1:26" x14ac:dyDescent="0.25">
      <c r="A92" s="37">
        <v>0.19201645000000001</v>
      </c>
      <c r="B92" s="37">
        <v>0.13386281</v>
      </c>
      <c r="C92" s="37">
        <v>6.9846900000000003E-2</v>
      </c>
      <c r="D92" s="37">
        <v>3.5646600000000001E-2</v>
      </c>
      <c r="E92" s="37">
        <v>-3.7074549999999998E-2</v>
      </c>
      <c r="F92" s="37">
        <v>-7.5553709999999996E-2</v>
      </c>
      <c r="G92" s="37">
        <v>-0.15660972000000001</v>
      </c>
      <c r="H92" s="38">
        <v>-0.24289731000000001</v>
      </c>
      <c r="S92" s="37">
        <f t="shared" si="15"/>
        <v>0.19201645000000001</v>
      </c>
      <c r="T92" s="37">
        <f t="shared" si="8"/>
        <v>0.13386281</v>
      </c>
      <c r="U92" s="37">
        <f t="shared" si="9"/>
        <v>6.9846900000000003E-2</v>
      </c>
      <c r="V92" s="37">
        <f t="shared" si="10"/>
        <v>3.5646600000000001E-2</v>
      </c>
      <c r="W92" s="37">
        <f t="shared" si="11"/>
        <v>-3.7074549999999998E-2</v>
      </c>
      <c r="X92" s="37">
        <f t="shared" si="12"/>
        <v>-7.5553709999999996E-2</v>
      </c>
      <c r="Y92" s="37">
        <f t="shared" si="13"/>
        <v>-0.15660972000000001</v>
      </c>
      <c r="Z92" s="37">
        <f t="shared" si="14"/>
        <v>-0.24289731000000001</v>
      </c>
    </row>
    <row r="93" spans="1:26" x14ac:dyDescent="0.25">
      <c r="A93" s="37">
        <v>2.2216599999999999E-3</v>
      </c>
      <c r="B93" s="37">
        <v>2.5379299999999999E-3</v>
      </c>
      <c r="C93" s="37">
        <v>1.8008200000000001E-3</v>
      </c>
      <c r="D93" s="37">
        <v>1.0326599999999999E-3</v>
      </c>
      <c r="E93" s="37">
        <v>-1.2934000000000001E-3</v>
      </c>
      <c r="F93" s="37">
        <v>-2.8420899999999998E-3</v>
      </c>
      <c r="G93" s="37">
        <v>-6.7954499999999998E-3</v>
      </c>
      <c r="H93" s="38">
        <v>-1.197894E-2</v>
      </c>
      <c r="S93" s="37">
        <f t="shared" si="15"/>
        <v>2.2216599999999999E-3</v>
      </c>
      <c r="T93" s="37">
        <f t="shared" si="8"/>
        <v>2.5379299999999999E-3</v>
      </c>
      <c r="U93" s="37">
        <f t="shared" si="9"/>
        <v>1.8008200000000001E-3</v>
      </c>
      <c r="V93" s="37">
        <f t="shared" si="10"/>
        <v>1.0326599999999999E-3</v>
      </c>
      <c r="W93" s="37">
        <f t="shared" si="11"/>
        <v>-1.2934000000000001E-3</v>
      </c>
      <c r="X93" s="37">
        <f t="shared" si="12"/>
        <v>-2.8420899999999998E-3</v>
      </c>
      <c r="Y93" s="37">
        <f t="shared" si="13"/>
        <v>-6.7954499999999998E-3</v>
      </c>
      <c r="Z93" s="37">
        <f t="shared" si="14"/>
        <v>-1.197894E-2</v>
      </c>
    </row>
    <row r="94" spans="1:26" x14ac:dyDescent="0.25">
      <c r="A94" s="37">
        <v>1.1270399999999999E-3</v>
      </c>
      <c r="B94" s="37">
        <v>1.60516E-3</v>
      </c>
      <c r="C94" s="37">
        <v>1.2472099999999999E-3</v>
      </c>
      <c r="D94" s="37">
        <v>7.3660999999999996E-4</v>
      </c>
      <c r="E94" s="37">
        <v>-9.6363999999999998E-4</v>
      </c>
      <c r="F94" s="37">
        <v>-2.1534800000000002E-3</v>
      </c>
      <c r="G94" s="37">
        <v>-5.1998799999999996E-3</v>
      </c>
      <c r="H94" s="38">
        <v>-9.2080100000000008E-3</v>
      </c>
      <c r="S94" s="37">
        <f t="shared" si="15"/>
        <v>1.1270399999999999E-3</v>
      </c>
      <c r="T94" s="37">
        <f t="shared" si="8"/>
        <v>1.60516E-3</v>
      </c>
      <c r="U94" s="37">
        <f t="shared" si="9"/>
        <v>1.2472099999999999E-3</v>
      </c>
      <c r="V94" s="37">
        <f t="shared" si="10"/>
        <v>7.3660999999999996E-4</v>
      </c>
      <c r="W94" s="37">
        <f t="shared" si="11"/>
        <v>-9.6363999999999998E-4</v>
      </c>
      <c r="X94" s="37">
        <f t="shared" si="12"/>
        <v>-2.1534800000000002E-3</v>
      </c>
      <c r="Y94" s="37">
        <f t="shared" si="13"/>
        <v>-5.1998799999999996E-3</v>
      </c>
      <c r="Z94" s="37">
        <f t="shared" si="14"/>
        <v>-9.2080100000000008E-3</v>
      </c>
    </row>
    <row r="95" spans="1:26" x14ac:dyDescent="0.25">
      <c r="A95" s="37">
        <v>-1.217586E-2</v>
      </c>
      <c r="B95" s="37">
        <v>-6.8571200000000004E-3</v>
      </c>
      <c r="C95" s="37">
        <v>-2.7814699999999999E-3</v>
      </c>
      <c r="D95" s="37">
        <v>-1.2273900000000001E-3</v>
      </c>
      <c r="E95" s="37">
        <v>9.0045000000000001E-4</v>
      </c>
      <c r="F95" s="37">
        <v>1.47587E-3</v>
      </c>
      <c r="G95" s="37">
        <v>1.6683900000000001E-3</v>
      </c>
      <c r="H95" s="38">
        <v>6.2765E-4</v>
      </c>
      <c r="S95" s="37">
        <f t="shared" si="15"/>
        <v>-1.217586E-2</v>
      </c>
      <c r="T95" s="37">
        <f t="shared" si="8"/>
        <v>-6.8571200000000004E-3</v>
      </c>
      <c r="U95" s="37">
        <f t="shared" si="9"/>
        <v>-2.7814699999999999E-3</v>
      </c>
      <c r="V95" s="37">
        <f t="shared" si="10"/>
        <v>-1.2273900000000001E-3</v>
      </c>
      <c r="W95" s="37">
        <f t="shared" si="11"/>
        <v>9.0045000000000001E-4</v>
      </c>
      <c r="X95" s="37">
        <f t="shared" si="12"/>
        <v>1.47587E-3</v>
      </c>
      <c r="Y95" s="37">
        <f t="shared" si="13"/>
        <v>1.6683900000000001E-3</v>
      </c>
      <c r="Z95" s="37">
        <f t="shared" si="14"/>
        <v>6.2765E-4</v>
      </c>
    </row>
    <row r="96" spans="1:26" x14ac:dyDescent="0.25">
      <c r="A96" s="37">
        <v>4.7342499999999997E-3</v>
      </c>
      <c r="B96" s="37">
        <v>2.8856900000000002E-3</v>
      </c>
      <c r="C96" s="37">
        <v>1.39415E-3</v>
      </c>
      <c r="D96" s="37">
        <v>6.9919999999999997E-4</v>
      </c>
      <c r="E96" s="37">
        <v>-7.2831000000000003E-4</v>
      </c>
      <c r="F96" s="37">
        <v>-1.5076899999999999E-3</v>
      </c>
      <c r="G96" s="37">
        <v>-3.2939499999999999E-3</v>
      </c>
      <c r="H96" s="38">
        <v>-5.4817900000000003E-3</v>
      </c>
      <c r="S96" s="37">
        <f t="shared" si="15"/>
        <v>4.7342499999999997E-3</v>
      </c>
      <c r="T96" s="37">
        <f t="shared" si="8"/>
        <v>2.8856900000000002E-3</v>
      </c>
      <c r="U96" s="37">
        <f t="shared" si="9"/>
        <v>1.39415E-3</v>
      </c>
      <c r="V96" s="37">
        <f t="shared" si="10"/>
        <v>6.9919999999999997E-4</v>
      </c>
      <c r="W96" s="37">
        <f t="shared" si="11"/>
        <v>-7.2831000000000003E-4</v>
      </c>
      <c r="X96" s="37">
        <f t="shared" si="12"/>
        <v>-1.5076899999999999E-3</v>
      </c>
      <c r="Y96" s="37">
        <f t="shared" si="13"/>
        <v>-3.2939499999999999E-3</v>
      </c>
      <c r="Z96" s="37">
        <f t="shared" si="14"/>
        <v>-5.4817900000000003E-3</v>
      </c>
    </row>
    <row r="97" spans="1:26" x14ac:dyDescent="0.25">
      <c r="A97" s="37">
        <v>8.4598399999999997E-3</v>
      </c>
      <c r="B97" s="37">
        <v>5.18564E-3</v>
      </c>
      <c r="C97" s="37">
        <v>2.48219E-3</v>
      </c>
      <c r="D97" s="37">
        <v>1.23277E-3</v>
      </c>
      <c r="E97" s="37">
        <v>-1.2499E-3</v>
      </c>
      <c r="F97" s="37">
        <v>-2.5469799999999999E-3</v>
      </c>
      <c r="G97" s="37">
        <v>-5.3846800000000002E-3</v>
      </c>
      <c r="H97" s="38">
        <v>-8.6837100000000007E-3</v>
      </c>
      <c r="S97" s="37">
        <f t="shared" si="15"/>
        <v>8.4598399999999997E-3</v>
      </c>
      <c r="T97" s="37">
        <f t="shared" si="8"/>
        <v>5.18564E-3</v>
      </c>
      <c r="U97" s="37">
        <f t="shared" si="9"/>
        <v>2.48219E-3</v>
      </c>
      <c r="V97" s="37">
        <f t="shared" si="10"/>
        <v>1.23277E-3</v>
      </c>
      <c r="W97" s="37">
        <f t="shared" si="11"/>
        <v>-1.2499E-3</v>
      </c>
      <c r="X97" s="37">
        <f t="shared" si="12"/>
        <v>-2.5469799999999999E-3</v>
      </c>
      <c r="Y97" s="37">
        <f t="shared" si="13"/>
        <v>-5.3846800000000002E-3</v>
      </c>
      <c r="Z97" s="37">
        <f t="shared" si="14"/>
        <v>-8.6837100000000007E-3</v>
      </c>
    </row>
    <row r="98" spans="1:26" x14ac:dyDescent="0.25">
      <c r="A98" s="37">
        <v>-6.3555800000000004E-3</v>
      </c>
      <c r="B98" s="37">
        <v>-3.9388299999999999E-3</v>
      </c>
      <c r="C98" s="37">
        <v>-1.7398100000000001E-3</v>
      </c>
      <c r="D98" s="37">
        <v>-7.9958000000000004E-4</v>
      </c>
      <c r="E98" s="37">
        <v>6.3719999999999998E-4</v>
      </c>
      <c r="F98" s="37">
        <v>1.0933900000000001E-3</v>
      </c>
      <c r="G98" s="37">
        <v>1.4032000000000001E-3</v>
      </c>
      <c r="H98" s="38">
        <v>8.3741000000000002E-4</v>
      </c>
      <c r="S98" s="37">
        <f t="shared" si="15"/>
        <v>-6.3555800000000004E-3</v>
      </c>
      <c r="T98" s="37">
        <f t="shared" si="8"/>
        <v>-3.9388299999999999E-3</v>
      </c>
      <c r="U98" s="37">
        <f t="shared" si="9"/>
        <v>-1.7398100000000001E-3</v>
      </c>
      <c r="V98" s="37">
        <f t="shared" si="10"/>
        <v>-7.9958000000000004E-4</v>
      </c>
      <c r="W98" s="37">
        <f t="shared" si="11"/>
        <v>6.3719999999999998E-4</v>
      </c>
      <c r="X98" s="37">
        <f t="shared" si="12"/>
        <v>1.0933900000000001E-3</v>
      </c>
      <c r="Y98" s="37">
        <f t="shared" si="13"/>
        <v>1.4032000000000001E-3</v>
      </c>
      <c r="Z98" s="37">
        <f t="shared" si="14"/>
        <v>8.3741000000000002E-4</v>
      </c>
    </row>
    <row r="99" spans="1:26" x14ac:dyDescent="0.25">
      <c r="A99" s="37">
        <v>-8.0726800000000005E-3</v>
      </c>
      <c r="B99" s="37">
        <v>-4.9810399999999999E-3</v>
      </c>
      <c r="C99" s="37">
        <v>-2.2132800000000002E-3</v>
      </c>
      <c r="D99" s="37">
        <v>-1.0250599999999999E-3</v>
      </c>
      <c r="E99" s="37">
        <v>8.4144999999999999E-4</v>
      </c>
      <c r="F99" s="37">
        <v>1.48194E-3</v>
      </c>
      <c r="G99" s="37">
        <v>2.1051500000000001E-3</v>
      </c>
      <c r="H99" s="38">
        <v>1.7866900000000001E-3</v>
      </c>
      <c r="S99" s="37">
        <f t="shared" si="15"/>
        <v>-8.0726800000000005E-3</v>
      </c>
      <c r="T99" s="37">
        <f t="shared" si="8"/>
        <v>-4.9810399999999999E-3</v>
      </c>
      <c r="U99" s="37">
        <f t="shared" si="9"/>
        <v>-2.2132800000000002E-3</v>
      </c>
      <c r="V99" s="37">
        <f t="shared" si="10"/>
        <v>-1.0250599999999999E-3</v>
      </c>
      <c r="W99" s="37">
        <f t="shared" si="11"/>
        <v>8.4144999999999999E-4</v>
      </c>
      <c r="X99" s="37">
        <f t="shared" si="12"/>
        <v>1.48194E-3</v>
      </c>
      <c r="Y99" s="37">
        <f t="shared" si="13"/>
        <v>2.1051500000000001E-3</v>
      </c>
      <c r="Z99" s="37">
        <f t="shared" si="14"/>
        <v>1.7866900000000001E-3</v>
      </c>
    </row>
    <row r="100" spans="1:26" x14ac:dyDescent="0.25">
      <c r="A100" s="37">
        <v>-5.1665599999999997E-3</v>
      </c>
      <c r="B100" s="37">
        <v>-2.9088600000000001E-3</v>
      </c>
      <c r="C100" s="37">
        <v>-1.12619E-3</v>
      </c>
      <c r="D100" s="37">
        <v>-4.7165999999999999E-4</v>
      </c>
      <c r="E100" s="37">
        <v>2.7368999999999999E-4</v>
      </c>
      <c r="F100" s="37">
        <v>3.3710000000000001E-4</v>
      </c>
      <c r="G100" s="37">
        <v>-2.0353999999999999E-4</v>
      </c>
      <c r="H100" s="38">
        <v>-1.6718200000000001E-3</v>
      </c>
      <c r="S100" s="37">
        <f t="shared" si="15"/>
        <v>-5.1665599999999997E-3</v>
      </c>
      <c r="T100" s="37">
        <f t="shared" si="8"/>
        <v>-2.9088600000000001E-3</v>
      </c>
      <c r="U100" s="37">
        <f t="shared" si="9"/>
        <v>-1.12619E-3</v>
      </c>
      <c r="V100" s="37">
        <f t="shared" si="10"/>
        <v>-4.7165999999999999E-4</v>
      </c>
      <c r="W100" s="37">
        <f t="shared" si="11"/>
        <v>2.7368999999999999E-4</v>
      </c>
      <c r="X100" s="37">
        <f t="shared" si="12"/>
        <v>3.3710000000000001E-4</v>
      </c>
      <c r="Y100" s="37">
        <f t="shared" si="13"/>
        <v>-2.0353999999999999E-4</v>
      </c>
      <c r="Z100" s="37">
        <f t="shared" si="14"/>
        <v>-1.6718200000000001E-3</v>
      </c>
    </row>
    <row r="101" spans="1:26" x14ac:dyDescent="0.25">
      <c r="A101" s="37">
        <v>7.3498499999999998E-3</v>
      </c>
      <c r="B101" s="37">
        <v>4.8464199999999997E-3</v>
      </c>
      <c r="C101" s="37">
        <v>2.4760400000000001E-3</v>
      </c>
      <c r="D101" s="37">
        <v>1.26409E-3</v>
      </c>
      <c r="E101" s="37">
        <v>-1.3380600000000001E-3</v>
      </c>
      <c r="F101" s="37">
        <v>-2.7690000000000002E-3</v>
      </c>
      <c r="G101" s="37">
        <v>-5.9712799999999998E-3</v>
      </c>
      <c r="H101" s="38">
        <v>-9.70501E-3</v>
      </c>
      <c r="S101" s="37">
        <f t="shared" si="15"/>
        <v>7.3498499999999998E-3</v>
      </c>
      <c r="T101" s="37">
        <f t="shared" si="8"/>
        <v>4.8464199999999997E-3</v>
      </c>
      <c r="U101" s="37">
        <f t="shared" si="9"/>
        <v>2.4760400000000001E-3</v>
      </c>
      <c r="V101" s="37">
        <f t="shared" si="10"/>
        <v>1.26409E-3</v>
      </c>
      <c r="W101" s="37">
        <f t="shared" si="11"/>
        <v>-1.3380600000000001E-3</v>
      </c>
      <c r="X101" s="37">
        <f t="shared" si="12"/>
        <v>-2.7690000000000002E-3</v>
      </c>
      <c r="Y101" s="37">
        <f t="shared" si="13"/>
        <v>-5.9712799999999998E-3</v>
      </c>
      <c r="Z101" s="37">
        <f t="shared" si="14"/>
        <v>-9.70501E-3</v>
      </c>
    </row>
    <row r="102" spans="1:26" x14ac:dyDescent="0.25">
      <c r="A102" s="37">
        <v>3.6065400000000001E-3</v>
      </c>
      <c r="B102" s="37">
        <v>2.4931900000000002E-3</v>
      </c>
      <c r="C102" s="37">
        <v>1.34688E-3</v>
      </c>
      <c r="D102" s="37">
        <v>7.0744000000000004E-4</v>
      </c>
      <c r="E102" s="37">
        <v>-7.9034999999999999E-4</v>
      </c>
      <c r="F102" s="37">
        <v>-1.6763500000000001E-3</v>
      </c>
      <c r="G102" s="37">
        <v>-3.7759299999999998E-3</v>
      </c>
      <c r="H102" s="38">
        <v>-6.36135E-3</v>
      </c>
      <c r="S102" s="37">
        <f t="shared" si="15"/>
        <v>3.6065400000000001E-3</v>
      </c>
      <c r="T102" s="37">
        <f t="shared" si="8"/>
        <v>2.4931900000000002E-3</v>
      </c>
      <c r="U102" s="37">
        <f t="shared" si="9"/>
        <v>1.34688E-3</v>
      </c>
      <c r="V102" s="37">
        <f t="shared" si="10"/>
        <v>7.0744000000000004E-4</v>
      </c>
      <c r="W102" s="37">
        <f t="shared" si="11"/>
        <v>-7.9034999999999999E-4</v>
      </c>
      <c r="X102" s="37">
        <f t="shared" si="12"/>
        <v>-1.6763500000000001E-3</v>
      </c>
      <c r="Y102" s="37">
        <f t="shared" si="13"/>
        <v>-3.7759299999999998E-3</v>
      </c>
      <c r="Z102" s="37">
        <f t="shared" si="14"/>
        <v>-6.36135E-3</v>
      </c>
    </row>
    <row r="103" spans="1:26" x14ac:dyDescent="0.25">
      <c r="A103" s="37">
        <v>4.1593200000000002E-3</v>
      </c>
      <c r="B103" s="37">
        <v>2.9498300000000001E-3</v>
      </c>
      <c r="C103" s="37">
        <v>1.60838E-3</v>
      </c>
      <c r="D103" s="37">
        <v>8.4458000000000005E-4</v>
      </c>
      <c r="E103" s="37">
        <v>-9.3681000000000005E-4</v>
      </c>
      <c r="F103" s="37">
        <v>-1.97533E-3</v>
      </c>
      <c r="G103" s="37">
        <v>-4.3866299999999999E-3</v>
      </c>
      <c r="H103" s="38">
        <v>-7.2757799999999999E-3</v>
      </c>
      <c r="S103" s="37">
        <f t="shared" si="15"/>
        <v>4.1593200000000002E-3</v>
      </c>
      <c r="T103" s="37">
        <f t="shared" si="8"/>
        <v>2.9498300000000001E-3</v>
      </c>
      <c r="U103" s="37">
        <f t="shared" si="9"/>
        <v>1.60838E-3</v>
      </c>
      <c r="V103" s="37">
        <f t="shared" si="10"/>
        <v>8.4458000000000005E-4</v>
      </c>
      <c r="W103" s="37">
        <f t="shared" si="11"/>
        <v>-9.3681000000000005E-4</v>
      </c>
      <c r="X103" s="37">
        <f t="shared" si="12"/>
        <v>-1.97533E-3</v>
      </c>
      <c r="Y103" s="37">
        <f t="shared" si="13"/>
        <v>-4.3866299999999999E-3</v>
      </c>
      <c r="Z103" s="37">
        <f t="shared" si="14"/>
        <v>-7.2757799999999999E-3</v>
      </c>
    </row>
    <row r="104" spans="1:26" x14ac:dyDescent="0.25">
      <c r="A104" s="37">
        <v>3.9070800000000003E-3</v>
      </c>
      <c r="B104" s="37">
        <v>2.9612000000000002E-3</v>
      </c>
      <c r="C104" s="37">
        <v>1.6904800000000001E-3</v>
      </c>
      <c r="D104" s="37">
        <v>9.0238999999999998E-4</v>
      </c>
      <c r="E104" s="37">
        <v>-1.02381E-3</v>
      </c>
      <c r="F104" s="37">
        <v>-2.1744199999999998E-3</v>
      </c>
      <c r="G104" s="37">
        <v>-4.87018E-3</v>
      </c>
      <c r="H104" s="38">
        <v>-8.1018400000000008E-3</v>
      </c>
      <c r="S104" s="37">
        <f t="shared" si="15"/>
        <v>3.9070800000000003E-3</v>
      </c>
      <c r="T104" s="37">
        <f t="shared" si="8"/>
        <v>2.9612000000000002E-3</v>
      </c>
      <c r="U104" s="37">
        <f t="shared" si="9"/>
        <v>1.6904800000000001E-3</v>
      </c>
      <c r="V104" s="37">
        <f t="shared" si="10"/>
        <v>9.0238999999999998E-4</v>
      </c>
      <c r="W104" s="37">
        <f t="shared" si="11"/>
        <v>-1.02381E-3</v>
      </c>
      <c r="X104" s="37">
        <f t="shared" si="12"/>
        <v>-2.1744199999999998E-3</v>
      </c>
      <c r="Y104" s="37">
        <f t="shared" si="13"/>
        <v>-4.87018E-3</v>
      </c>
      <c r="Z104" s="37">
        <f t="shared" si="14"/>
        <v>-8.1018400000000008E-3</v>
      </c>
    </row>
    <row r="105" spans="1:26" x14ac:dyDescent="0.25">
      <c r="A105" s="37">
        <v>3.5718E-3</v>
      </c>
      <c r="B105" s="37">
        <v>2.9780800000000001E-3</v>
      </c>
      <c r="C105" s="37">
        <v>1.79626E-3</v>
      </c>
      <c r="D105" s="37">
        <v>9.7570000000000003E-4</v>
      </c>
      <c r="E105" s="37">
        <v>-1.13086E-3</v>
      </c>
      <c r="F105" s="37">
        <v>-2.4157800000000002E-3</v>
      </c>
      <c r="G105" s="37">
        <v>-5.4384300000000002E-3</v>
      </c>
      <c r="H105" s="38">
        <v>-9.1578700000000002E-3</v>
      </c>
      <c r="S105" s="37">
        <f t="shared" si="15"/>
        <v>3.5718E-3</v>
      </c>
      <c r="T105" s="37">
        <f t="shared" si="8"/>
        <v>2.9780800000000001E-3</v>
      </c>
      <c r="U105" s="37">
        <f t="shared" si="9"/>
        <v>1.79626E-3</v>
      </c>
      <c r="V105" s="37">
        <f t="shared" si="10"/>
        <v>9.7570000000000003E-4</v>
      </c>
      <c r="W105" s="37">
        <f t="shared" si="11"/>
        <v>-1.13086E-3</v>
      </c>
      <c r="X105" s="37">
        <f t="shared" si="12"/>
        <v>-2.4157800000000002E-3</v>
      </c>
      <c r="Y105" s="37">
        <f t="shared" si="13"/>
        <v>-5.4384300000000002E-3</v>
      </c>
      <c r="Z105" s="37">
        <f t="shared" si="14"/>
        <v>-9.1578700000000002E-3</v>
      </c>
    </row>
    <row r="106" spans="1:26" x14ac:dyDescent="0.25">
      <c r="A106" s="37">
        <v>4.1114599999999999E-3</v>
      </c>
      <c r="B106" s="37">
        <v>3.1393900000000001E-3</v>
      </c>
      <c r="C106" s="37">
        <v>1.7869699999999999E-3</v>
      </c>
      <c r="D106" s="37">
        <v>9.5027000000000002E-4</v>
      </c>
      <c r="E106" s="37">
        <v>-1.0671000000000001E-3</v>
      </c>
      <c r="F106" s="37">
        <v>-2.2530800000000002E-3</v>
      </c>
      <c r="G106" s="37">
        <v>-4.9844299999999998E-3</v>
      </c>
      <c r="H106" s="38">
        <v>-8.18989E-3</v>
      </c>
      <c r="S106" s="37">
        <f t="shared" si="15"/>
        <v>4.1114599999999999E-3</v>
      </c>
      <c r="T106" s="37">
        <f t="shared" si="8"/>
        <v>3.1393900000000001E-3</v>
      </c>
      <c r="U106" s="37">
        <f t="shared" si="9"/>
        <v>1.7869699999999999E-3</v>
      </c>
      <c r="V106" s="37">
        <f t="shared" si="10"/>
        <v>9.5027000000000002E-4</v>
      </c>
      <c r="W106" s="37">
        <f t="shared" si="11"/>
        <v>-1.0671000000000001E-3</v>
      </c>
      <c r="X106" s="37">
        <f t="shared" si="12"/>
        <v>-2.2530800000000002E-3</v>
      </c>
      <c r="Y106" s="37">
        <f t="shared" si="13"/>
        <v>-4.9844299999999998E-3</v>
      </c>
      <c r="Z106" s="37">
        <f t="shared" si="14"/>
        <v>-8.18989E-3</v>
      </c>
    </row>
    <row r="107" spans="1:26" x14ac:dyDescent="0.25">
      <c r="A107" s="37">
        <v>-7.4699299999999996E-3</v>
      </c>
      <c r="B107" s="37">
        <v>-4.2016199999999997E-3</v>
      </c>
      <c r="C107" s="37">
        <v>-1.69725E-3</v>
      </c>
      <c r="D107" s="37">
        <v>-7.4604999999999995E-4</v>
      </c>
      <c r="E107" s="37">
        <v>5.3930000000000004E-4</v>
      </c>
      <c r="F107" s="37">
        <v>8.7157999999999995E-4</v>
      </c>
      <c r="G107" s="37">
        <v>9.1996000000000005E-4</v>
      </c>
      <c r="H107" s="38">
        <v>1.6521999999999999E-4</v>
      </c>
      <c r="S107" s="37">
        <f t="shared" si="15"/>
        <v>-7.4699299999999996E-3</v>
      </c>
      <c r="T107" s="37">
        <f t="shared" si="8"/>
        <v>-4.2016199999999997E-3</v>
      </c>
      <c r="U107" s="37">
        <f t="shared" si="9"/>
        <v>-1.69725E-3</v>
      </c>
      <c r="V107" s="37">
        <f t="shared" si="10"/>
        <v>-7.4604999999999995E-4</v>
      </c>
      <c r="W107" s="37">
        <f t="shared" si="11"/>
        <v>5.3930000000000004E-4</v>
      </c>
      <c r="X107" s="37">
        <f t="shared" si="12"/>
        <v>8.7157999999999995E-4</v>
      </c>
      <c r="Y107" s="37">
        <f t="shared" si="13"/>
        <v>9.1996000000000005E-4</v>
      </c>
      <c r="Z107" s="37">
        <f t="shared" si="14"/>
        <v>1.6521999999999999E-4</v>
      </c>
    </row>
    <row r="108" spans="1:26" x14ac:dyDescent="0.25">
      <c r="A108" s="37">
        <v>8.0532199999999998E-3</v>
      </c>
      <c r="B108" s="37">
        <v>5.0283699999999999E-3</v>
      </c>
      <c r="C108" s="37">
        <v>2.4048099999999998E-3</v>
      </c>
      <c r="D108" s="37">
        <v>1.18523E-3</v>
      </c>
      <c r="E108" s="37">
        <v>-1.16876E-3</v>
      </c>
      <c r="F108" s="37">
        <v>-2.3371099999999999E-3</v>
      </c>
      <c r="G108" s="37">
        <v>-4.7280899999999999E-3</v>
      </c>
      <c r="H108" s="38">
        <v>-7.2675099999999996E-3</v>
      </c>
      <c r="S108" s="37">
        <f t="shared" si="15"/>
        <v>8.0532199999999998E-3</v>
      </c>
      <c r="T108" s="37">
        <f t="shared" si="8"/>
        <v>5.0283699999999999E-3</v>
      </c>
      <c r="U108" s="37">
        <f t="shared" si="9"/>
        <v>2.4048099999999998E-3</v>
      </c>
      <c r="V108" s="37">
        <f t="shared" si="10"/>
        <v>1.18523E-3</v>
      </c>
      <c r="W108" s="37">
        <f t="shared" si="11"/>
        <v>-1.16876E-3</v>
      </c>
      <c r="X108" s="37">
        <f t="shared" si="12"/>
        <v>-2.3371099999999999E-3</v>
      </c>
      <c r="Y108" s="37">
        <f t="shared" si="13"/>
        <v>-4.7280899999999999E-3</v>
      </c>
      <c r="Z108" s="37">
        <f t="shared" si="14"/>
        <v>-7.2675099999999996E-3</v>
      </c>
    </row>
    <row r="109" spans="1:26" x14ac:dyDescent="0.25">
      <c r="A109" s="37">
        <v>1.2403330000000001E-2</v>
      </c>
      <c r="B109" s="37">
        <v>7.7503800000000003E-3</v>
      </c>
      <c r="C109" s="37">
        <v>3.6979500000000002E-3</v>
      </c>
      <c r="D109" s="37">
        <v>1.8184099999999999E-3</v>
      </c>
      <c r="E109" s="37">
        <v>-1.7815999999999999E-3</v>
      </c>
      <c r="F109" s="37">
        <v>-3.5482700000000001E-3</v>
      </c>
      <c r="G109" s="37">
        <v>-7.1127999999999999E-3</v>
      </c>
      <c r="H109" s="38">
        <v>-1.0823930000000001E-2</v>
      </c>
      <c r="S109" s="37">
        <f t="shared" si="15"/>
        <v>1.2403330000000001E-2</v>
      </c>
      <c r="T109" s="37">
        <f t="shared" si="8"/>
        <v>7.7503800000000003E-3</v>
      </c>
      <c r="U109" s="37">
        <f t="shared" si="9"/>
        <v>3.6979500000000002E-3</v>
      </c>
      <c r="V109" s="37">
        <f t="shared" si="10"/>
        <v>1.8184099999999999E-3</v>
      </c>
      <c r="W109" s="37">
        <f t="shared" si="11"/>
        <v>-1.7815999999999999E-3</v>
      </c>
      <c r="X109" s="37">
        <f t="shared" si="12"/>
        <v>-3.5482700000000001E-3</v>
      </c>
      <c r="Y109" s="37">
        <f t="shared" si="13"/>
        <v>-7.1127999999999999E-3</v>
      </c>
      <c r="Z109" s="37">
        <f t="shared" si="14"/>
        <v>-1.0823930000000001E-2</v>
      </c>
    </row>
    <row r="110" spans="1:26" x14ac:dyDescent="0.25">
      <c r="A110" s="37">
        <v>-8.8851999999999996E-4</v>
      </c>
      <c r="B110" s="37">
        <v>-5.1006999999999995E-4</v>
      </c>
      <c r="C110" s="37">
        <v>-1.5796000000000001E-4</v>
      </c>
      <c r="D110" s="37">
        <v>-4.5599999999999997E-5</v>
      </c>
      <c r="E110" s="37">
        <v>-3.6730000000000002E-5</v>
      </c>
      <c r="F110" s="37">
        <v>-1.6935999999999999E-4</v>
      </c>
      <c r="G110" s="37">
        <v>-7.6727999999999996E-4</v>
      </c>
      <c r="H110" s="38">
        <v>-1.86626E-3</v>
      </c>
      <c r="S110" s="37">
        <f t="shared" si="15"/>
        <v>-8.8851999999999996E-4</v>
      </c>
      <c r="T110" s="37">
        <f t="shared" si="8"/>
        <v>-5.1006999999999995E-4</v>
      </c>
      <c r="U110" s="37">
        <f t="shared" si="9"/>
        <v>-1.5796000000000001E-4</v>
      </c>
      <c r="V110" s="37">
        <f t="shared" si="10"/>
        <v>-4.5599999999999997E-5</v>
      </c>
      <c r="W110" s="37">
        <f t="shared" si="11"/>
        <v>-3.6730000000000002E-5</v>
      </c>
      <c r="X110" s="37">
        <f t="shared" si="12"/>
        <v>-1.6935999999999999E-4</v>
      </c>
      <c r="Y110" s="37">
        <f t="shared" si="13"/>
        <v>-7.6727999999999996E-4</v>
      </c>
      <c r="Z110" s="37">
        <f t="shared" si="14"/>
        <v>-1.86626E-3</v>
      </c>
    </row>
    <row r="111" spans="1:26" x14ac:dyDescent="0.25">
      <c r="A111" s="37">
        <v>-2.3655799999999999E-3</v>
      </c>
      <c r="B111" s="37">
        <v>-1.41613E-3</v>
      </c>
      <c r="C111" s="37">
        <v>-5.7421000000000002E-4</v>
      </c>
      <c r="D111" s="37">
        <v>-2.4499999999999999E-4</v>
      </c>
      <c r="E111" s="37">
        <v>1.4614000000000001E-4</v>
      </c>
      <c r="F111" s="37">
        <v>1.8071999999999999E-4</v>
      </c>
      <c r="G111" s="37">
        <v>-1.2636E-4</v>
      </c>
      <c r="H111" s="38">
        <v>-9.872800000000001E-4</v>
      </c>
      <c r="S111" s="37">
        <f t="shared" si="15"/>
        <v>-2.3655799999999999E-3</v>
      </c>
      <c r="T111" s="37">
        <f t="shared" si="8"/>
        <v>-1.41613E-3</v>
      </c>
      <c r="U111" s="37">
        <f t="shared" si="9"/>
        <v>-5.7421000000000002E-4</v>
      </c>
      <c r="V111" s="37">
        <f t="shared" si="10"/>
        <v>-2.4499999999999999E-4</v>
      </c>
      <c r="W111" s="37">
        <f t="shared" si="11"/>
        <v>1.4614000000000001E-4</v>
      </c>
      <c r="X111" s="37">
        <f t="shared" si="12"/>
        <v>1.8071999999999999E-4</v>
      </c>
      <c r="Y111" s="37">
        <f t="shared" si="13"/>
        <v>-1.2636E-4</v>
      </c>
      <c r="Z111" s="37">
        <f t="shared" si="14"/>
        <v>-9.872800000000001E-4</v>
      </c>
    </row>
    <row r="112" spans="1:26" x14ac:dyDescent="0.25">
      <c r="A112" s="37">
        <v>-5.3874000000000001E-4</v>
      </c>
      <c r="B112" s="37">
        <v>-1.05E-4</v>
      </c>
      <c r="C112" s="37">
        <v>1.1765999999999999E-4</v>
      </c>
      <c r="D112" s="37">
        <v>1.082E-4</v>
      </c>
      <c r="E112" s="37">
        <v>-2.1824E-4</v>
      </c>
      <c r="F112" s="37">
        <v>-5.5604999999999999E-4</v>
      </c>
      <c r="G112" s="37">
        <v>-1.62038E-3</v>
      </c>
      <c r="H112" s="38">
        <v>-3.23814E-3</v>
      </c>
      <c r="S112" s="37">
        <f t="shared" si="15"/>
        <v>-5.3874000000000001E-4</v>
      </c>
      <c r="T112" s="37">
        <f t="shared" si="8"/>
        <v>-1.05E-4</v>
      </c>
      <c r="U112" s="37">
        <f t="shared" si="9"/>
        <v>1.1765999999999999E-4</v>
      </c>
      <c r="V112" s="37">
        <f t="shared" si="10"/>
        <v>1.082E-4</v>
      </c>
      <c r="W112" s="37">
        <f t="shared" si="11"/>
        <v>-2.1824E-4</v>
      </c>
      <c r="X112" s="37">
        <f t="shared" si="12"/>
        <v>-5.5604999999999999E-4</v>
      </c>
      <c r="Y112" s="37">
        <f t="shared" si="13"/>
        <v>-1.62038E-3</v>
      </c>
      <c r="Z112" s="37">
        <f t="shared" si="14"/>
        <v>-3.23814E-3</v>
      </c>
    </row>
    <row r="113" spans="1:26" x14ac:dyDescent="0.25">
      <c r="A113" s="37">
        <v>1.0244329999999999E-2</v>
      </c>
      <c r="B113" s="37">
        <v>6.6222099999999999E-3</v>
      </c>
      <c r="C113" s="37">
        <v>3.2649900000000002E-3</v>
      </c>
      <c r="D113" s="37">
        <v>1.63042E-3</v>
      </c>
      <c r="E113" s="37">
        <v>-1.6426500000000001E-3</v>
      </c>
      <c r="F113" s="37">
        <v>-3.31198E-3</v>
      </c>
      <c r="G113" s="37">
        <v>-6.7795199999999998E-3</v>
      </c>
      <c r="H113" s="38">
        <v>-1.048374E-2</v>
      </c>
      <c r="S113" s="37">
        <f t="shared" si="15"/>
        <v>1.0244329999999999E-2</v>
      </c>
      <c r="T113" s="37">
        <f t="shared" si="8"/>
        <v>6.6222099999999999E-3</v>
      </c>
      <c r="U113" s="37">
        <f t="shared" si="9"/>
        <v>3.2649900000000002E-3</v>
      </c>
      <c r="V113" s="37">
        <f t="shared" si="10"/>
        <v>1.63042E-3</v>
      </c>
      <c r="W113" s="37">
        <f t="shared" si="11"/>
        <v>-1.6426500000000001E-3</v>
      </c>
      <c r="X113" s="37">
        <f t="shared" si="12"/>
        <v>-3.31198E-3</v>
      </c>
      <c r="Y113" s="37">
        <f t="shared" si="13"/>
        <v>-6.7795199999999998E-3</v>
      </c>
      <c r="Z113" s="37">
        <f t="shared" si="14"/>
        <v>-1.048374E-2</v>
      </c>
    </row>
    <row r="114" spans="1:26" x14ac:dyDescent="0.25">
      <c r="A114" s="37">
        <v>6.0996000000000002E-3</v>
      </c>
      <c r="B114" s="37">
        <v>4.0051399999999999E-3</v>
      </c>
      <c r="C114" s="37">
        <v>2.0125E-3</v>
      </c>
      <c r="D114" s="37">
        <v>1.01534E-3</v>
      </c>
      <c r="E114" s="37">
        <v>-1.04481E-3</v>
      </c>
      <c r="F114" s="37">
        <v>-2.1289500000000001E-3</v>
      </c>
      <c r="G114" s="37">
        <v>-4.4480300000000004E-3</v>
      </c>
      <c r="H114" s="38">
        <v>-7.0106200000000004E-3</v>
      </c>
      <c r="S114" s="37">
        <f t="shared" si="15"/>
        <v>6.0996000000000002E-3</v>
      </c>
      <c r="T114" s="37">
        <f t="shared" si="8"/>
        <v>4.0051399999999999E-3</v>
      </c>
      <c r="U114" s="37">
        <f t="shared" si="9"/>
        <v>2.0125E-3</v>
      </c>
      <c r="V114" s="37">
        <f t="shared" si="10"/>
        <v>1.01534E-3</v>
      </c>
      <c r="W114" s="37">
        <f t="shared" si="11"/>
        <v>-1.04481E-3</v>
      </c>
      <c r="X114" s="37">
        <f t="shared" si="12"/>
        <v>-2.1289500000000001E-3</v>
      </c>
      <c r="Y114" s="37">
        <f t="shared" si="13"/>
        <v>-4.4480300000000004E-3</v>
      </c>
      <c r="Z114" s="37">
        <f t="shared" si="14"/>
        <v>-7.0106200000000004E-3</v>
      </c>
    </row>
    <row r="115" spans="1:26" x14ac:dyDescent="0.25">
      <c r="A115" s="37">
        <v>6.2302199999999999E-3</v>
      </c>
      <c r="B115" s="37">
        <v>4.1545699999999998E-3</v>
      </c>
      <c r="C115" s="37">
        <v>2.11174E-3</v>
      </c>
      <c r="D115" s="37">
        <v>1.0699100000000001E-3</v>
      </c>
      <c r="E115" s="37">
        <v>-1.10713E-3</v>
      </c>
      <c r="F115" s="37">
        <v>-2.2593600000000002E-3</v>
      </c>
      <c r="G115" s="37">
        <v>-4.72472E-3</v>
      </c>
      <c r="H115" s="38">
        <v>-7.4363800000000002E-3</v>
      </c>
      <c r="S115" s="37">
        <f t="shared" si="15"/>
        <v>6.2302199999999999E-3</v>
      </c>
      <c r="T115" s="37">
        <f t="shared" si="8"/>
        <v>4.1545699999999998E-3</v>
      </c>
      <c r="U115" s="37">
        <f t="shared" si="9"/>
        <v>2.11174E-3</v>
      </c>
      <c r="V115" s="37">
        <f t="shared" si="10"/>
        <v>1.0699100000000001E-3</v>
      </c>
      <c r="W115" s="37">
        <f t="shared" si="11"/>
        <v>-1.10713E-3</v>
      </c>
      <c r="X115" s="37">
        <f t="shared" si="12"/>
        <v>-2.2593600000000002E-3</v>
      </c>
      <c r="Y115" s="37">
        <f t="shared" si="13"/>
        <v>-4.72472E-3</v>
      </c>
      <c r="Z115" s="37">
        <f t="shared" si="14"/>
        <v>-7.4363800000000002E-3</v>
      </c>
    </row>
    <row r="116" spans="1:26" x14ac:dyDescent="0.25">
      <c r="A116" s="37">
        <v>4.0499300000000002E-3</v>
      </c>
      <c r="B116" s="37">
        <v>2.8626300000000001E-3</v>
      </c>
      <c r="C116" s="37">
        <v>1.54065E-3</v>
      </c>
      <c r="D116" s="37">
        <v>8.0201000000000003E-4</v>
      </c>
      <c r="E116" s="37">
        <v>-8.7239000000000001E-4</v>
      </c>
      <c r="F116" s="37">
        <v>-1.8209700000000001E-3</v>
      </c>
      <c r="G116" s="37">
        <v>-3.9642200000000001E-3</v>
      </c>
      <c r="H116" s="38">
        <v>-6.4547099999999998E-3</v>
      </c>
      <c r="S116" s="37">
        <f t="shared" si="15"/>
        <v>4.0499300000000002E-3</v>
      </c>
      <c r="T116" s="37">
        <f t="shared" si="8"/>
        <v>2.8626300000000001E-3</v>
      </c>
      <c r="U116" s="37">
        <f t="shared" si="9"/>
        <v>1.54065E-3</v>
      </c>
      <c r="V116" s="37">
        <f t="shared" si="10"/>
        <v>8.0201000000000003E-4</v>
      </c>
      <c r="W116" s="37">
        <f t="shared" si="11"/>
        <v>-8.7239000000000001E-4</v>
      </c>
      <c r="X116" s="37">
        <f t="shared" si="12"/>
        <v>-1.8209700000000001E-3</v>
      </c>
      <c r="Y116" s="37">
        <f t="shared" si="13"/>
        <v>-3.9642200000000001E-3</v>
      </c>
      <c r="Z116" s="37">
        <f t="shared" si="14"/>
        <v>-6.4547099999999998E-3</v>
      </c>
    </row>
    <row r="117" spans="1:26" x14ac:dyDescent="0.25">
      <c r="A117" s="37">
        <v>6.6677999999999996E-4</v>
      </c>
      <c r="B117" s="37">
        <v>8.9904000000000004E-4</v>
      </c>
      <c r="C117" s="37">
        <v>6.9003999999999995E-4</v>
      </c>
      <c r="D117" s="37">
        <v>4.0687999999999998E-4</v>
      </c>
      <c r="E117" s="37">
        <v>-5.3266000000000001E-4</v>
      </c>
      <c r="F117" s="37">
        <v>-1.1922199999999999E-3</v>
      </c>
      <c r="G117" s="37">
        <v>-2.8918699999999999E-3</v>
      </c>
      <c r="H117" s="38">
        <v>-5.0908400000000001E-3</v>
      </c>
      <c r="S117" s="37">
        <f t="shared" si="15"/>
        <v>6.6677999999999996E-4</v>
      </c>
      <c r="T117" s="37">
        <f t="shared" si="8"/>
        <v>8.9904000000000004E-4</v>
      </c>
      <c r="U117" s="37">
        <f t="shared" si="9"/>
        <v>6.9003999999999995E-4</v>
      </c>
      <c r="V117" s="37">
        <f t="shared" si="10"/>
        <v>4.0687999999999998E-4</v>
      </c>
      <c r="W117" s="37">
        <f t="shared" si="11"/>
        <v>-5.3266000000000001E-4</v>
      </c>
      <c r="X117" s="37">
        <f t="shared" si="12"/>
        <v>-1.1922199999999999E-3</v>
      </c>
      <c r="Y117" s="37">
        <f t="shared" si="13"/>
        <v>-2.8918699999999999E-3</v>
      </c>
      <c r="Z117" s="37">
        <f t="shared" si="14"/>
        <v>-5.0908400000000001E-3</v>
      </c>
    </row>
    <row r="118" spans="1:26" x14ac:dyDescent="0.25">
      <c r="A118" s="37">
        <v>1.6219699999999999E-3</v>
      </c>
      <c r="B118" s="37">
        <v>1.3603300000000001E-3</v>
      </c>
      <c r="C118" s="37">
        <v>8.4006E-4</v>
      </c>
      <c r="D118" s="37">
        <v>4.6303000000000002E-4</v>
      </c>
      <c r="E118" s="37">
        <v>-5.5367000000000003E-4</v>
      </c>
      <c r="F118" s="37">
        <v>-1.20152E-3</v>
      </c>
      <c r="G118" s="37">
        <v>-2.7891700000000001E-3</v>
      </c>
      <c r="H118" s="38">
        <v>-4.7730799999999999E-3</v>
      </c>
      <c r="S118" s="37">
        <f t="shared" si="15"/>
        <v>1.6219699999999999E-3</v>
      </c>
      <c r="T118" s="37">
        <f t="shared" si="8"/>
        <v>1.3603300000000001E-3</v>
      </c>
      <c r="U118" s="37">
        <f t="shared" si="9"/>
        <v>8.4006E-4</v>
      </c>
      <c r="V118" s="37">
        <f t="shared" si="10"/>
        <v>4.6303000000000002E-4</v>
      </c>
      <c r="W118" s="37">
        <f t="shared" si="11"/>
        <v>-5.5367000000000003E-4</v>
      </c>
      <c r="X118" s="37">
        <f t="shared" si="12"/>
        <v>-1.20152E-3</v>
      </c>
      <c r="Y118" s="37">
        <f t="shared" si="13"/>
        <v>-2.7891700000000001E-3</v>
      </c>
      <c r="Z118" s="37">
        <f t="shared" si="14"/>
        <v>-4.7730799999999999E-3</v>
      </c>
    </row>
    <row r="119" spans="1:26" x14ac:dyDescent="0.25">
      <c r="A119" s="37">
        <v>-1.096872E-2</v>
      </c>
      <c r="B119" s="37">
        <v>-6.6654399999999999E-3</v>
      </c>
      <c r="C119" s="37">
        <v>-2.9917899999999998E-3</v>
      </c>
      <c r="D119" s="37">
        <v>-1.40829E-3</v>
      </c>
      <c r="E119" s="37">
        <v>1.2299399999999999E-3</v>
      </c>
      <c r="F119" s="37">
        <v>2.2795300000000001E-3</v>
      </c>
      <c r="G119" s="37">
        <v>3.8352899999999999E-3</v>
      </c>
      <c r="H119" s="38">
        <v>4.6717599999999996E-3</v>
      </c>
      <c r="S119" s="37">
        <f t="shared" si="15"/>
        <v>-1.096872E-2</v>
      </c>
      <c r="T119" s="37">
        <f t="shared" si="8"/>
        <v>-6.6654399999999999E-3</v>
      </c>
      <c r="U119" s="37">
        <f t="shared" si="9"/>
        <v>-2.9917899999999998E-3</v>
      </c>
      <c r="V119" s="37">
        <f t="shared" si="10"/>
        <v>-1.40829E-3</v>
      </c>
      <c r="W119" s="37">
        <f t="shared" si="11"/>
        <v>1.2299399999999999E-3</v>
      </c>
      <c r="X119" s="37">
        <f t="shared" si="12"/>
        <v>2.2795300000000001E-3</v>
      </c>
      <c r="Y119" s="37">
        <f t="shared" si="13"/>
        <v>3.8352899999999999E-3</v>
      </c>
      <c r="Z119" s="37">
        <f t="shared" si="14"/>
        <v>4.6717599999999996E-3</v>
      </c>
    </row>
    <row r="120" spans="1:26" x14ac:dyDescent="0.25">
      <c r="A120" s="37">
        <v>5.9333099999999998E-3</v>
      </c>
      <c r="B120" s="37">
        <v>3.5622800000000001E-3</v>
      </c>
      <c r="C120" s="37">
        <v>1.63996E-3</v>
      </c>
      <c r="D120" s="37">
        <v>7.9405999999999997E-4</v>
      </c>
      <c r="E120" s="37">
        <v>-7.5896000000000004E-4</v>
      </c>
      <c r="F120" s="37">
        <v>-1.49804E-3</v>
      </c>
      <c r="G120" s="37">
        <v>-2.97015E-3</v>
      </c>
      <c r="H120" s="38">
        <v>-4.5097100000000001E-3</v>
      </c>
      <c r="S120" s="37">
        <f t="shared" si="15"/>
        <v>5.9333099999999998E-3</v>
      </c>
      <c r="T120" s="37">
        <f t="shared" si="8"/>
        <v>3.5622800000000001E-3</v>
      </c>
      <c r="U120" s="37">
        <f t="shared" si="9"/>
        <v>1.63996E-3</v>
      </c>
      <c r="V120" s="37">
        <f t="shared" si="10"/>
        <v>7.9405999999999997E-4</v>
      </c>
      <c r="W120" s="37">
        <f t="shared" si="11"/>
        <v>-7.5896000000000004E-4</v>
      </c>
      <c r="X120" s="37">
        <f t="shared" si="12"/>
        <v>-1.49804E-3</v>
      </c>
      <c r="Y120" s="37">
        <f t="shared" si="13"/>
        <v>-2.97015E-3</v>
      </c>
      <c r="Z120" s="37">
        <f t="shared" si="14"/>
        <v>-4.5097100000000001E-3</v>
      </c>
    </row>
    <row r="121" spans="1:26" x14ac:dyDescent="0.25">
      <c r="A121" s="37">
        <v>9.3202700000000003E-3</v>
      </c>
      <c r="B121" s="37">
        <v>5.6353200000000001E-3</v>
      </c>
      <c r="C121" s="37">
        <v>2.6033900000000001E-3</v>
      </c>
      <c r="D121" s="37">
        <v>1.2608000000000001E-3</v>
      </c>
      <c r="E121" s="37">
        <v>-1.20177E-3</v>
      </c>
      <c r="F121" s="37">
        <v>-2.3652199999999999E-3</v>
      </c>
      <c r="G121" s="37">
        <v>-4.6503300000000003E-3</v>
      </c>
      <c r="H121" s="38">
        <v>-6.9834099999999998E-3</v>
      </c>
      <c r="S121" s="37">
        <f t="shared" si="15"/>
        <v>9.3202700000000003E-3</v>
      </c>
      <c r="T121" s="37">
        <f t="shared" si="8"/>
        <v>5.6353200000000001E-3</v>
      </c>
      <c r="U121" s="37">
        <f t="shared" si="9"/>
        <v>2.6033900000000001E-3</v>
      </c>
      <c r="V121" s="37">
        <f t="shared" si="10"/>
        <v>1.2608000000000001E-3</v>
      </c>
      <c r="W121" s="37">
        <f t="shared" si="11"/>
        <v>-1.20177E-3</v>
      </c>
      <c r="X121" s="37">
        <f t="shared" si="12"/>
        <v>-2.3652199999999999E-3</v>
      </c>
      <c r="Y121" s="37">
        <f t="shared" si="13"/>
        <v>-4.6503300000000003E-3</v>
      </c>
      <c r="Z121" s="37">
        <f t="shared" si="14"/>
        <v>-6.9834099999999998E-3</v>
      </c>
    </row>
    <row r="122" spans="1:26" x14ac:dyDescent="0.25">
      <c r="A122" s="37">
        <v>-2.35096E-3</v>
      </c>
      <c r="B122" s="37">
        <v>-1.61695E-3</v>
      </c>
      <c r="C122" s="37">
        <v>-7.8080999999999995E-4</v>
      </c>
      <c r="D122" s="37">
        <v>-3.7478000000000001E-4</v>
      </c>
      <c r="E122" s="37">
        <v>3.2830000000000001E-4</v>
      </c>
      <c r="F122" s="37">
        <v>5.9655999999999999E-4</v>
      </c>
      <c r="G122" s="37">
        <v>9.0662000000000002E-4</v>
      </c>
      <c r="H122" s="38">
        <v>8.5212000000000005E-4</v>
      </c>
      <c r="S122" s="37">
        <f t="shared" si="15"/>
        <v>-2.35096E-3</v>
      </c>
      <c r="T122" s="37">
        <f t="shared" si="8"/>
        <v>-1.61695E-3</v>
      </c>
      <c r="U122" s="37">
        <f t="shared" si="9"/>
        <v>-7.8080999999999995E-4</v>
      </c>
      <c r="V122" s="37">
        <f t="shared" si="10"/>
        <v>-3.7478000000000001E-4</v>
      </c>
      <c r="W122" s="37">
        <f t="shared" si="11"/>
        <v>3.2830000000000001E-4</v>
      </c>
      <c r="X122" s="37">
        <f t="shared" si="12"/>
        <v>5.9655999999999999E-4</v>
      </c>
      <c r="Y122" s="37">
        <f t="shared" si="13"/>
        <v>9.0662000000000002E-4</v>
      </c>
      <c r="Z122" s="37">
        <f t="shared" si="14"/>
        <v>8.5212000000000005E-4</v>
      </c>
    </row>
    <row r="123" spans="1:26" x14ac:dyDescent="0.25">
      <c r="A123" s="37">
        <v>-3.67395E-3</v>
      </c>
      <c r="B123" s="37">
        <v>-2.43225E-3</v>
      </c>
      <c r="C123" s="37">
        <v>-1.1572100000000001E-3</v>
      </c>
      <c r="D123" s="37">
        <v>-5.5555999999999997E-4</v>
      </c>
      <c r="E123" s="37">
        <v>4.9501999999999999E-4</v>
      </c>
      <c r="F123" s="37">
        <v>9.1660999999999999E-4</v>
      </c>
      <c r="G123" s="37">
        <v>1.49603E-3</v>
      </c>
      <c r="H123" s="38">
        <v>1.6656100000000001E-3</v>
      </c>
      <c r="S123" s="37">
        <f t="shared" si="15"/>
        <v>-3.67395E-3</v>
      </c>
      <c r="T123" s="37">
        <f t="shared" si="8"/>
        <v>-2.43225E-3</v>
      </c>
      <c r="U123" s="37">
        <f t="shared" si="9"/>
        <v>-1.1572100000000001E-3</v>
      </c>
      <c r="V123" s="37">
        <f t="shared" si="10"/>
        <v>-5.5555999999999997E-4</v>
      </c>
      <c r="W123" s="37">
        <f t="shared" si="11"/>
        <v>4.9501999999999999E-4</v>
      </c>
      <c r="X123" s="37">
        <f t="shared" si="12"/>
        <v>9.1660999999999999E-4</v>
      </c>
      <c r="Y123" s="37">
        <f t="shared" si="13"/>
        <v>1.49603E-3</v>
      </c>
      <c r="Z123" s="37">
        <f t="shared" si="14"/>
        <v>1.6656100000000001E-3</v>
      </c>
    </row>
    <row r="124" spans="1:26" x14ac:dyDescent="0.25">
      <c r="A124" s="37">
        <v>-2.4373099999999998E-3</v>
      </c>
      <c r="B124" s="37">
        <v>-1.51264E-3</v>
      </c>
      <c r="C124" s="37">
        <v>-6.5815999999999997E-4</v>
      </c>
      <c r="D124" s="37">
        <v>-2.9770000000000003E-4</v>
      </c>
      <c r="E124" s="37">
        <v>2.2327E-4</v>
      </c>
      <c r="F124" s="37">
        <v>3.6190000000000001E-4</v>
      </c>
      <c r="G124" s="37">
        <v>3.5145E-4</v>
      </c>
      <c r="H124" s="38">
        <v>-8.6119999999999995E-5</v>
      </c>
      <c r="S124" s="37">
        <f t="shared" si="15"/>
        <v>-2.4373099999999998E-3</v>
      </c>
      <c r="T124" s="37">
        <f t="shared" si="8"/>
        <v>-1.51264E-3</v>
      </c>
      <c r="U124" s="37">
        <f t="shared" si="9"/>
        <v>-6.5815999999999997E-4</v>
      </c>
      <c r="V124" s="37">
        <f t="shared" si="10"/>
        <v>-2.9770000000000003E-4</v>
      </c>
      <c r="W124" s="37">
        <f t="shared" si="11"/>
        <v>2.2327E-4</v>
      </c>
      <c r="X124" s="37">
        <f t="shared" si="12"/>
        <v>3.6190000000000001E-4</v>
      </c>
      <c r="Y124" s="37">
        <f t="shared" si="13"/>
        <v>3.5145E-4</v>
      </c>
      <c r="Z124" s="37">
        <f t="shared" si="14"/>
        <v>-8.6119999999999995E-5</v>
      </c>
    </row>
    <row r="125" spans="1:26" x14ac:dyDescent="0.25">
      <c r="A125" s="37">
        <v>7.1137199999999996E-3</v>
      </c>
      <c r="B125" s="37">
        <v>4.4578600000000001E-3</v>
      </c>
      <c r="C125" s="37">
        <v>2.1409300000000001E-3</v>
      </c>
      <c r="D125" s="37">
        <v>1.0575199999999999E-3</v>
      </c>
      <c r="E125" s="37">
        <v>-1.04762E-3</v>
      </c>
      <c r="F125" s="37">
        <v>-2.0996700000000001E-3</v>
      </c>
      <c r="G125" s="37">
        <v>-4.2667699999999996E-3</v>
      </c>
      <c r="H125" s="38">
        <v>-6.5863400000000004E-3</v>
      </c>
      <c r="S125" s="37">
        <f t="shared" si="15"/>
        <v>7.1137199999999996E-3</v>
      </c>
      <c r="T125" s="37">
        <f t="shared" si="8"/>
        <v>4.4578600000000001E-3</v>
      </c>
      <c r="U125" s="37">
        <f t="shared" si="9"/>
        <v>2.1409300000000001E-3</v>
      </c>
      <c r="V125" s="37">
        <f t="shared" si="10"/>
        <v>1.0575199999999999E-3</v>
      </c>
      <c r="W125" s="37">
        <f t="shared" si="11"/>
        <v>-1.04762E-3</v>
      </c>
      <c r="X125" s="37">
        <f t="shared" si="12"/>
        <v>-2.0996700000000001E-3</v>
      </c>
      <c r="Y125" s="37">
        <f t="shared" si="13"/>
        <v>-4.2667699999999996E-3</v>
      </c>
      <c r="Z125" s="37">
        <f t="shared" si="14"/>
        <v>-6.5863400000000004E-3</v>
      </c>
    </row>
    <row r="126" spans="1:26" x14ac:dyDescent="0.25">
      <c r="A126" s="37">
        <v>3.84147E-3</v>
      </c>
      <c r="B126" s="37">
        <v>2.4262899999999998E-3</v>
      </c>
      <c r="C126" s="37">
        <v>1.1846199999999999E-3</v>
      </c>
      <c r="D126" s="37">
        <v>5.9159999999999996E-4</v>
      </c>
      <c r="E126" s="37">
        <v>-6.0145000000000001E-4</v>
      </c>
      <c r="F126" s="37">
        <v>-1.22277E-3</v>
      </c>
      <c r="G126" s="37">
        <v>-2.5593600000000001E-3</v>
      </c>
      <c r="H126" s="38">
        <v>-4.0678900000000002E-3</v>
      </c>
      <c r="S126" s="37">
        <f t="shared" si="15"/>
        <v>3.84147E-3</v>
      </c>
      <c r="T126" s="37">
        <f t="shared" si="8"/>
        <v>2.4262899999999998E-3</v>
      </c>
      <c r="U126" s="37">
        <f t="shared" si="9"/>
        <v>1.1846199999999999E-3</v>
      </c>
      <c r="V126" s="37">
        <f t="shared" si="10"/>
        <v>5.9159999999999996E-4</v>
      </c>
      <c r="W126" s="37">
        <f t="shared" si="11"/>
        <v>-6.0145000000000001E-4</v>
      </c>
      <c r="X126" s="37">
        <f t="shared" si="12"/>
        <v>-1.22277E-3</v>
      </c>
      <c r="Y126" s="37">
        <f t="shared" si="13"/>
        <v>-2.5593600000000001E-3</v>
      </c>
      <c r="Z126" s="37">
        <f t="shared" si="14"/>
        <v>-4.0678900000000002E-3</v>
      </c>
    </row>
    <row r="127" spans="1:26" x14ac:dyDescent="0.25">
      <c r="A127" s="37">
        <v>3.8769199999999998E-3</v>
      </c>
      <c r="B127" s="37">
        <v>2.50986E-3</v>
      </c>
      <c r="C127" s="37">
        <v>1.2509400000000001E-3</v>
      </c>
      <c r="D127" s="37">
        <v>6.2993999999999995E-4</v>
      </c>
      <c r="E127" s="37">
        <v>-6.4835999999999995E-4</v>
      </c>
      <c r="F127" s="37">
        <v>-1.3234900000000001E-3</v>
      </c>
      <c r="G127" s="37">
        <v>-2.7823000000000001E-3</v>
      </c>
      <c r="H127" s="38">
        <v>-4.4234000000000001E-3</v>
      </c>
      <c r="S127" s="37">
        <f t="shared" si="15"/>
        <v>3.8769199999999998E-3</v>
      </c>
      <c r="T127" s="37">
        <f t="shared" si="8"/>
        <v>2.50986E-3</v>
      </c>
      <c r="U127" s="37">
        <f t="shared" si="9"/>
        <v>1.2509400000000001E-3</v>
      </c>
      <c r="V127" s="37">
        <f t="shared" si="10"/>
        <v>6.2993999999999995E-4</v>
      </c>
      <c r="W127" s="37">
        <f t="shared" si="11"/>
        <v>-6.4835999999999995E-4</v>
      </c>
      <c r="X127" s="37">
        <f t="shared" si="12"/>
        <v>-1.3234900000000001E-3</v>
      </c>
      <c r="Y127" s="37">
        <f t="shared" si="13"/>
        <v>-2.7823000000000001E-3</v>
      </c>
      <c r="Z127" s="37">
        <f t="shared" si="14"/>
        <v>-4.4234000000000001E-3</v>
      </c>
    </row>
    <row r="128" spans="1:26" x14ac:dyDescent="0.25">
      <c r="A128" s="37">
        <v>3.0024800000000001E-3</v>
      </c>
      <c r="B128" s="37">
        <v>2.0536E-3</v>
      </c>
      <c r="C128" s="37">
        <v>1.07891E-3</v>
      </c>
      <c r="D128" s="37">
        <v>5.5668999999999998E-4</v>
      </c>
      <c r="E128" s="37">
        <v>-5.9818999999999996E-4</v>
      </c>
      <c r="F128" s="37">
        <v>-1.2439700000000001E-3</v>
      </c>
      <c r="G128" s="37">
        <v>-2.6980300000000001E-3</v>
      </c>
      <c r="H128" s="38">
        <v>-4.3934100000000004E-3</v>
      </c>
      <c r="S128" s="37">
        <f t="shared" si="15"/>
        <v>3.0024800000000001E-3</v>
      </c>
      <c r="T128" s="37">
        <f t="shared" si="8"/>
        <v>2.0536E-3</v>
      </c>
      <c r="U128" s="37">
        <f t="shared" si="9"/>
        <v>1.07891E-3</v>
      </c>
      <c r="V128" s="37">
        <f t="shared" si="10"/>
        <v>5.5668999999999998E-4</v>
      </c>
      <c r="W128" s="37">
        <f t="shared" si="11"/>
        <v>-5.9818999999999996E-4</v>
      </c>
      <c r="X128" s="37">
        <f t="shared" si="12"/>
        <v>-1.2439700000000001E-3</v>
      </c>
      <c r="Y128" s="37">
        <f t="shared" si="13"/>
        <v>-2.6980300000000001E-3</v>
      </c>
      <c r="Z128" s="37">
        <f t="shared" si="14"/>
        <v>-4.3934100000000004E-3</v>
      </c>
    </row>
    <row r="129" spans="1:26" x14ac:dyDescent="0.25">
      <c r="A129" s="37">
        <v>1.6206599999999999E-3</v>
      </c>
      <c r="B129" s="37">
        <v>1.3421399999999999E-3</v>
      </c>
      <c r="C129" s="37">
        <v>8.1344999999999996E-4</v>
      </c>
      <c r="D129" s="37">
        <v>4.4398000000000001E-4</v>
      </c>
      <c r="E129" s="37">
        <v>-5.2085E-4</v>
      </c>
      <c r="F129" s="37">
        <v>-1.12032E-3</v>
      </c>
      <c r="G129" s="37">
        <v>-2.55886E-3</v>
      </c>
      <c r="H129" s="38">
        <v>-4.3177700000000003E-3</v>
      </c>
      <c r="S129" s="37">
        <f t="shared" si="15"/>
        <v>1.6206599999999999E-3</v>
      </c>
      <c r="T129" s="37">
        <f t="shared" si="8"/>
        <v>1.3421399999999999E-3</v>
      </c>
      <c r="U129" s="37">
        <f t="shared" si="9"/>
        <v>8.1344999999999996E-4</v>
      </c>
      <c r="V129" s="37">
        <f t="shared" si="10"/>
        <v>4.4398000000000001E-4</v>
      </c>
      <c r="W129" s="37">
        <f t="shared" si="11"/>
        <v>-5.2085E-4</v>
      </c>
      <c r="X129" s="37">
        <f t="shared" si="12"/>
        <v>-1.12032E-3</v>
      </c>
      <c r="Y129" s="37">
        <f t="shared" si="13"/>
        <v>-2.55886E-3</v>
      </c>
      <c r="Z129" s="37">
        <f t="shared" si="14"/>
        <v>-4.3177700000000003E-3</v>
      </c>
    </row>
    <row r="130" spans="1:26" x14ac:dyDescent="0.25">
      <c r="A130" s="37">
        <v>2.6945699999999999E-3</v>
      </c>
      <c r="B130" s="37">
        <v>1.9291600000000001E-3</v>
      </c>
      <c r="C130" s="37">
        <v>1.0470799999999999E-3</v>
      </c>
      <c r="D130" s="37">
        <v>5.4666000000000003E-4</v>
      </c>
      <c r="E130" s="37">
        <v>-5.9692000000000002E-4</v>
      </c>
      <c r="F130" s="37">
        <v>-1.24742E-3</v>
      </c>
      <c r="G130" s="37">
        <v>-2.7190999999999999E-3</v>
      </c>
      <c r="H130" s="38">
        <v>-4.4290700000000002E-3</v>
      </c>
      <c r="S130" s="37">
        <f t="shared" si="15"/>
        <v>2.6945699999999999E-3</v>
      </c>
      <c r="T130" s="37">
        <f t="shared" si="8"/>
        <v>1.9291600000000001E-3</v>
      </c>
      <c r="U130" s="37">
        <f t="shared" si="9"/>
        <v>1.0470799999999999E-3</v>
      </c>
      <c r="V130" s="37">
        <f t="shared" si="10"/>
        <v>5.4666000000000003E-4</v>
      </c>
      <c r="W130" s="37">
        <f t="shared" si="11"/>
        <v>-5.9692000000000002E-4</v>
      </c>
      <c r="X130" s="37">
        <f t="shared" si="12"/>
        <v>-1.24742E-3</v>
      </c>
      <c r="Y130" s="37">
        <f t="shared" si="13"/>
        <v>-2.7190999999999999E-3</v>
      </c>
      <c r="Z130" s="37">
        <f t="shared" si="14"/>
        <v>-4.4290700000000002E-3</v>
      </c>
    </row>
    <row r="131" spans="1:26" x14ac:dyDescent="0.25">
      <c r="A131" s="37">
        <v>-5.5388599999999996E-3</v>
      </c>
      <c r="B131" s="37">
        <v>-3.3123100000000002E-3</v>
      </c>
      <c r="C131" s="37">
        <v>-1.45323E-3</v>
      </c>
      <c r="D131" s="37">
        <v>-6.7402E-4</v>
      </c>
      <c r="E131" s="37">
        <v>5.6612999999999998E-4</v>
      </c>
      <c r="F131" s="37">
        <v>1.0223999999999999E-3</v>
      </c>
      <c r="G131" s="37">
        <v>1.60071E-3</v>
      </c>
      <c r="H131" s="38">
        <v>1.73179E-3</v>
      </c>
      <c r="S131" s="37">
        <f t="shared" si="15"/>
        <v>-5.5388599999999996E-3</v>
      </c>
      <c r="T131" s="37">
        <f t="shared" si="8"/>
        <v>-3.3123100000000002E-3</v>
      </c>
      <c r="U131" s="37">
        <f t="shared" si="9"/>
        <v>-1.45323E-3</v>
      </c>
      <c r="V131" s="37">
        <f t="shared" si="10"/>
        <v>-6.7402E-4</v>
      </c>
      <c r="W131" s="37">
        <f t="shared" si="11"/>
        <v>5.6612999999999998E-4</v>
      </c>
      <c r="X131" s="37">
        <f t="shared" si="12"/>
        <v>1.0223999999999999E-3</v>
      </c>
      <c r="Y131" s="37">
        <f t="shared" si="13"/>
        <v>1.60071E-3</v>
      </c>
      <c r="Z131" s="37">
        <f t="shared" si="14"/>
        <v>1.73179E-3</v>
      </c>
    </row>
    <row r="132" spans="1:26" x14ac:dyDescent="0.25">
      <c r="A132" s="37">
        <v>7.3380900000000002E-3</v>
      </c>
      <c r="B132" s="37">
        <v>4.5346600000000003E-3</v>
      </c>
      <c r="C132" s="37">
        <v>2.1284199999999998E-3</v>
      </c>
      <c r="D132" s="37">
        <v>1.03623E-3</v>
      </c>
      <c r="E132" s="37">
        <v>-9.9244000000000003E-4</v>
      </c>
      <c r="F132" s="37">
        <v>-1.9521899999999999E-3</v>
      </c>
      <c r="G132" s="37">
        <v>-3.81314E-3</v>
      </c>
      <c r="H132" s="38">
        <v>-5.6525799999999999E-3</v>
      </c>
      <c r="S132" s="37">
        <f t="shared" si="15"/>
        <v>7.3380900000000002E-3</v>
      </c>
      <c r="T132" s="37">
        <f t="shared" ref="T132:T195" si="16">B132-K132</f>
        <v>4.5346600000000003E-3</v>
      </c>
      <c r="U132" s="37">
        <f t="shared" ref="U132:U195" si="17">C132-L132</f>
        <v>2.1284199999999998E-3</v>
      </c>
      <c r="V132" s="37">
        <f t="shared" ref="V132:V195" si="18">D132-M132</f>
        <v>1.03623E-3</v>
      </c>
      <c r="W132" s="37">
        <f t="shared" ref="W132:W195" si="19">E132-N132</f>
        <v>-9.9244000000000003E-4</v>
      </c>
      <c r="X132" s="37">
        <f t="shared" ref="X132:X195" si="20">F132-O132</f>
        <v>-1.9521899999999999E-3</v>
      </c>
      <c r="Y132" s="37">
        <f t="shared" ref="Y132:Y195" si="21">G132-P132</f>
        <v>-3.81314E-3</v>
      </c>
      <c r="Z132" s="37">
        <f t="shared" ref="Z132:Z195" si="22">H132-Q132</f>
        <v>-5.6525799999999999E-3</v>
      </c>
    </row>
    <row r="133" spans="1:26" x14ac:dyDescent="0.25">
      <c r="A133" s="37">
        <v>1.0875579999999999E-2</v>
      </c>
      <c r="B133" s="37">
        <v>6.7350099999999996E-3</v>
      </c>
      <c r="C133" s="37">
        <v>3.1635999999999999E-3</v>
      </c>
      <c r="D133" s="37">
        <v>1.5399700000000001E-3</v>
      </c>
      <c r="E133" s="37">
        <v>-1.47281E-3</v>
      </c>
      <c r="F133" s="37">
        <v>-2.89361E-3</v>
      </c>
      <c r="G133" s="37">
        <v>-5.6330900000000003E-3</v>
      </c>
      <c r="H133" s="38">
        <v>-8.3139100000000007E-3</v>
      </c>
      <c r="S133" s="37">
        <f t="shared" ref="S133:S196" si="23">A133-J133</f>
        <v>1.0875579999999999E-2</v>
      </c>
      <c r="T133" s="37">
        <f t="shared" si="16"/>
        <v>6.7350099999999996E-3</v>
      </c>
      <c r="U133" s="37">
        <f t="shared" si="17"/>
        <v>3.1635999999999999E-3</v>
      </c>
      <c r="V133" s="37">
        <f t="shared" si="18"/>
        <v>1.5399700000000001E-3</v>
      </c>
      <c r="W133" s="37">
        <f t="shared" si="19"/>
        <v>-1.47281E-3</v>
      </c>
      <c r="X133" s="37">
        <f t="shared" si="20"/>
        <v>-2.89361E-3</v>
      </c>
      <c r="Y133" s="37">
        <f t="shared" si="21"/>
        <v>-5.6330900000000003E-3</v>
      </c>
      <c r="Z133" s="37">
        <f t="shared" si="22"/>
        <v>-8.3139100000000007E-3</v>
      </c>
    </row>
    <row r="134" spans="1:26" x14ac:dyDescent="0.25">
      <c r="A134" s="37">
        <v>7.1031999999999996E-4</v>
      </c>
      <c r="B134" s="37">
        <v>3.7902999999999998E-4</v>
      </c>
      <c r="C134" s="37">
        <v>1.7932000000000001E-4</v>
      </c>
      <c r="D134" s="37">
        <v>9.3289999999999996E-5</v>
      </c>
      <c r="E134" s="37">
        <v>-1.1144E-4</v>
      </c>
      <c r="F134" s="37">
        <v>-2.5084E-4</v>
      </c>
      <c r="G134" s="37">
        <v>-6.4729999999999996E-4</v>
      </c>
      <c r="H134" s="38">
        <v>-1.2473E-3</v>
      </c>
      <c r="S134" s="37">
        <f t="shared" si="23"/>
        <v>7.1031999999999996E-4</v>
      </c>
      <c r="T134" s="37">
        <f t="shared" si="16"/>
        <v>3.7902999999999998E-4</v>
      </c>
      <c r="U134" s="37">
        <f t="shared" si="17"/>
        <v>1.7932000000000001E-4</v>
      </c>
      <c r="V134" s="37">
        <f t="shared" si="18"/>
        <v>9.3289999999999996E-5</v>
      </c>
      <c r="W134" s="37">
        <f t="shared" si="19"/>
        <v>-1.1144E-4</v>
      </c>
      <c r="X134" s="37">
        <f t="shared" si="20"/>
        <v>-2.5084E-4</v>
      </c>
      <c r="Y134" s="37">
        <f t="shared" si="21"/>
        <v>-6.4729999999999996E-4</v>
      </c>
      <c r="Z134" s="37">
        <f t="shared" si="22"/>
        <v>-1.2473E-3</v>
      </c>
    </row>
    <row r="135" spans="1:26" x14ac:dyDescent="0.25">
      <c r="A135" s="37">
        <v>-4.1075999999999998E-4</v>
      </c>
      <c r="B135" s="37">
        <v>-3.1674999999999997E-4</v>
      </c>
      <c r="C135" s="37">
        <v>-1.4428999999999999E-4</v>
      </c>
      <c r="D135" s="37">
        <v>-6.2730000000000004E-5</v>
      </c>
      <c r="E135" s="37">
        <v>3.3529999999999999E-5</v>
      </c>
      <c r="F135" s="37">
        <v>2.8609999999999999E-5</v>
      </c>
      <c r="G135" s="37">
        <v>-1.2841999999999999E-4</v>
      </c>
      <c r="H135" s="38">
        <v>-5.2510999999999996E-4</v>
      </c>
      <c r="S135" s="37">
        <f t="shared" si="23"/>
        <v>-4.1075999999999998E-4</v>
      </c>
      <c r="T135" s="37">
        <f t="shared" si="16"/>
        <v>-3.1674999999999997E-4</v>
      </c>
      <c r="U135" s="37">
        <f t="shared" si="17"/>
        <v>-1.4428999999999999E-4</v>
      </c>
      <c r="V135" s="37">
        <f t="shared" si="18"/>
        <v>-6.2730000000000004E-5</v>
      </c>
      <c r="W135" s="37">
        <f t="shared" si="19"/>
        <v>3.3529999999999999E-5</v>
      </c>
      <c r="X135" s="37">
        <f t="shared" si="20"/>
        <v>2.8609999999999999E-5</v>
      </c>
      <c r="Y135" s="37">
        <f t="shared" si="21"/>
        <v>-1.2841999999999999E-4</v>
      </c>
      <c r="Z135" s="37">
        <f t="shared" si="22"/>
        <v>-5.2510999999999996E-4</v>
      </c>
    </row>
    <row r="136" spans="1:26" x14ac:dyDescent="0.25">
      <c r="A136" s="37">
        <v>3.9142000000000002E-4</v>
      </c>
      <c r="B136" s="37">
        <v>2.8373999999999999E-4</v>
      </c>
      <c r="C136" s="37">
        <v>1.8331000000000001E-4</v>
      </c>
      <c r="D136" s="37">
        <v>1.0694E-4</v>
      </c>
      <c r="E136" s="37">
        <v>-1.4605E-4</v>
      </c>
      <c r="F136" s="37">
        <v>-3.3875000000000002E-4</v>
      </c>
      <c r="G136" s="37">
        <v>-8.8949999999999999E-4</v>
      </c>
      <c r="H136" s="38">
        <v>-1.6945700000000001E-3</v>
      </c>
      <c r="S136" s="37">
        <f t="shared" si="23"/>
        <v>3.9142000000000002E-4</v>
      </c>
      <c r="T136" s="37">
        <f t="shared" si="16"/>
        <v>2.8373999999999999E-4</v>
      </c>
      <c r="U136" s="37">
        <f t="shared" si="17"/>
        <v>1.8331000000000001E-4</v>
      </c>
      <c r="V136" s="37">
        <f t="shared" si="18"/>
        <v>1.0694E-4</v>
      </c>
      <c r="W136" s="37">
        <f t="shared" si="19"/>
        <v>-1.4605E-4</v>
      </c>
      <c r="X136" s="37">
        <f t="shared" si="20"/>
        <v>-3.3875000000000002E-4</v>
      </c>
      <c r="Y136" s="37">
        <f t="shared" si="21"/>
        <v>-8.8949999999999999E-4</v>
      </c>
      <c r="Z136" s="37">
        <f t="shared" si="22"/>
        <v>-1.6945700000000001E-3</v>
      </c>
    </row>
    <row r="137" spans="1:26" x14ac:dyDescent="0.25">
      <c r="A137" s="37">
        <v>8.5337699999999996E-3</v>
      </c>
      <c r="B137" s="37">
        <v>5.3980800000000004E-3</v>
      </c>
      <c r="C137" s="37">
        <v>2.5929299999999998E-3</v>
      </c>
      <c r="D137" s="37">
        <v>1.2765599999999999E-3</v>
      </c>
      <c r="E137" s="37">
        <v>-1.2485599999999999E-3</v>
      </c>
      <c r="F137" s="37">
        <v>-2.4797700000000001E-3</v>
      </c>
      <c r="G137" s="37">
        <v>-4.9277399999999999E-3</v>
      </c>
      <c r="H137" s="38">
        <v>-7.4092000000000003E-3</v>
      </c>
      <c r="S137" s="37">
        <f t="shared" si="23"/>
        <v>8.5337699999999996E-3</v>
      </c>
      <c r="T137" s="37">
        <f t="shared" si="16"/>
        <v>5.3980800000000004E-3</v>
      </c>
      <c r="U137" s="37">
        <f t="shared" si="17"/>
        <v>2.5929299999999998E-3</v>
      </c>
      <c r="V137" s="37">
        <f t="shared" si="18"/>
        <v>1.2765599999999999E-3</v>
      </c>
      <c r="W137" s="37">
        <f t="shared" si="19"/>
        <v>-1.2485599999999999E-3</v>
      </c>
      <c r="X137" s="37">
        <f t="shared" si="20"/>
        <v>-2.4797700000000001E-3</v>
      </c>
      <c r="Y137" s="37">
        <f t="shared" si="21"/>
        <v>-4.9277399999999999E-3</v>
      </c>
      <c r="Z137" s="37">
        <f t="shared" si="22"/>
        <v>-7.4092000000000003E-3</v>
      </c>
    </row>
    <row r="138" spans="1:26" x14ac:dyDescent="0.25">
      <c r="A138" s="37">
        <v>5.1754100000000001E-3</v>
      </c>
      <c r="B138" s="37">
        <v>3.2903400000000001E-3</v>
      </c>
      <c r="C138" s="37">
        <v>1.59347E-3</v>
      </c>
      <c r="D138" s="37">
        <v>7.8852999999999996E-4</v>
      </c>
      <c r="E138" s="37">
        <v>-7.8047000000000001E-4</v>
      </c>
      <c r="F138" s="37">
        <v>-1.5604200000000001E-3</v>
      </c>
      <c r="G138" s="37">
        <v>-3.1448299999999999E-3</v>
      </c>
      <c r="H138" s="38">
        <v>-4.7983100000000001E-3</v>
      </c>
      <c r="S138" s="37">
        <f t="shared" si="23"/>
        <v>5.1754100000000001E-3</v>
      </c>
      <c r="T138" s="37">
        <f t="shared" si="16"/>
        <v>3.2903400000000001E-3</v>
      </c>
      <c r="U138" s="37">
        <f t="shared" si="17"/>
        <v>1.59347E-3</v>
      </c>
      <c r="V138" s="37">
        <f t="shared" si="18"/>
        <v>7.8852999999999996E-4</v>
      </c>
      <c r="W138" s="37">
        <f t="shared" si="19"/>
        <v>-7.8047000000000001E-4</v>
      </c>
      <c r="X138" s="37">
        <f t="shared" si="20"/>
        <v>-1.5604200000000001E-3</v>
      </c>
      <c r="Y138" s="37">
        <f t="shared" si="21"/>
        <v>-3.1448299999999999E-3</v>
      </c>
      <c r="Z138" s="37">
        <f t="shared" si="22"/>
        <v>-4.7983100000000001E-3</v>
      </c>
    </row>
    <row r="139" spans="1:26" x14ac:dyDescent="0.25">
      <c r="A139" s="37">
        <v>5.1009499999999999E-3</v>
      </c>
      <c r="B139" s="37">
        <v>3.28109E-3</v>
      </c>
      <c r="C139" s="37">
        <v>1.6055799999999999E-3</v>
      </c>
      <c r="D139" s="37">
        <v>7.9816000000000002E-4</v>
      </c>
      <c r="E139" s="37">
        <v>-7.961E-4</v>
      </c>
      <c r="F139" s="37">
        <v>-1.59662E-3</v>
      </c>
      <c r="G139" s="37">
        <v>-3.2331199999999999E-3</v>
      </c>
      <c r="H139" s="38">
        <v>-4.9474999999999996E-3</v>
      </c>
      <c r="S139" s="37">
        <f t="shared" si="23"/>
        <v>5.1009499999999999E-3</v>
      </c>
      <c r="T139" s="37">
        <f t="shared" si="16"/>
        <v>3.28109E-3</v>
      </c>
      <c r="U139" s="37">
        <f t="shared" si="17"/>
        <v>1.6055799999999999E-3</v>
      </c>
      <c r="V139" s="37">
        <f t="shared" si="18"/>
        <v>7.9816000000000002E-4</v>
      </c>
      <c r="W139" s="37">
        <f t="shared" si="19"/>
        <v>-7.961E-4</v>
      </c>
      <c r="X139" s="37">
        <f t="shared" si="20"/>
        <v>-1.59662E-3</v>
      </c>
      <c r="Y139" s="37">
        <f t="shared" si="21"/>
        <v>-3.2331199999999999E-3</v>
      </c>
      <c r="Z139" s="37">
        <f t="shared" si="22"/>
        <v>-4.9474999999999996E-3</v>
      </c>
    </row>
    <row r="140" spans="1:26" x14ac:dyDescent="0.25">
      <c r="A140" s="37">
        <v>4.1857400000000003E-3</v>
      </c>
      <c r="B140" s="37">
        <v>2.7656600000000001E-3</v>
      </c>
      <c r="C140" s="37">
        <v>1.3902999999999999E-3</v>
      </c>
      <c r="D140" s="37">
        <v>7.0025000000000003E-4</v>
      </c>
      <c r="E140" s="37">
        <v>-7.1599999999999995E-4</v>
      </c>
      <c r="F140" s="37">
        <v>-1.45269E-3</v>
      </c>
      <c r="G140" s="37">
        <v>-3.0044799999999999E-3</v>
      </c>
      <c r="H140" s="38">
        <v>-4.68251E-3</v>
      </c>
      <c r="S140" s="37">
        <f t="shared" si="23"/>
        <v>4.1857400000000003E-3</v>
      </c>
      <c r="T140" s="37">
        <f t="shared" si="16"/>
        <v>2.7656600000000001E-3</v>
      </c>
      <c r="U140" s="37">
        <f t="shared" si="17"/>
        <v>1.3902999999999999E-3</v>
      </c>
      <c r="V140" s="37">
        <f t="shared" si="18"/>
        <v>7.0025000000000003E-4</v>
      </c>
      <c r="W140" s="37">
        <f t="shared" si="19"/>
        <v>-7.1599999999999995E-4</v>
      </c>
      <c r="X140" s="37">
        <f t="shared" si="20"/>
        <v>-1.45269E-3</v>
      </c>
      <c r="Y140" s="37">
        <f t="shared" si="21"/>
        <v>-3.0044799999999999E-3</v>
      </c>
      <c r="Z140" s="37">
        <f t="shared" si="22"/>
        <v>-4.68251E-3</v>
      </c>
    </row>
    <row r="141" spans="1:26" x14ac:dyDescent="0.25">
      <c r="A141" s="37">
        <v>2.47402E-3</v>
      </c>
      <c r="B141" s="37">
        <v>1.79693E-3</v>
      </c>
      <c r="C141" s="37">
        <v>9.8148000000000007E-4</v>
      </c>
      <c r="D141" s="37">
        <v>5.1287000000000001E-4</v>
      </c>
      <c r="E141" s="37">
        <v>-5.5929999999999999E-4</v>
      </c>
      <c r="F141" s="37">
        <v>-1.16668E-3</v>
      </c>
      <c r="G141" s="37">
        <v>-2.5303600000000002E-3</v>
      </c>
      <c r="H141" s="38">
        <v>-4.0965899999999998E-3</v>
      </c>
      <c r="S141" s="37">
        <f t="shared" si="23"/>
        <v>2.47402E-3</v>
      </c>
      <c r="T141" s="37">
        <f t="shared" si="16"/>
        <v>1.79693E-3</v>
      </c>
      <c r="U141" s="37">
        <f t="shared" si="17"/>
        <v>9.8148000000000007E-4</v>
      </c>
      <c r="V141" s="37">
        <f t="shared" si="18"/>
        <v>5.1287000000000001E-4</v>
      </c>
      <c r="W141" s="37">
        <f t="shared" si="19"/>
        <v>-5.5929999999999999E-4</v>
      </c>
      <c r="X141" s="37">
        <f t="shared" si="20"/>
        <v>-1.16668E-3</v>
      </c>
      <c r="Y141" s="37">
        <f t="shared" si="21"/>
        <v>-2.5303600000000002E-3</v>
      </c>
      <c r="Z141" s="37">
        <f t="shared" si="22"/>
        <v>-4.0965899999999998E-3</v>
      </c>
    </row>
    <row r="142" spans="1:26" x14ac:dyDescent="0.25">
      <c r="A142" s="37">
        <v>3.0771599999999998E-3</v>
      </c>
      <c r="B142" s="37">
        <v>2.12474E-3</v>
      </c>
      <c r="C142" s="37">
        <v>1.1111199999999999E-3</v>
      </c>
      <c r="D142" s="37">
        <v>5.6965E-4</v>
      </c>
      <c r="E142" s="37">
        <v>-6.0097999999999998E-4</v>
      </c>
      <c r="F142" s="37">
        <v>-1.23591E-3</v>
      </c>
      <c r="G142" s="37">
        <v>-2.6160100000000002E-3</v>
      </c>
      <c r="H142" s="38">
        <v>-4.1528700000000003E-3</v>
      </c>
      <c r="S142" s="37">
        <f t="shared" si="23"/>
        <v>3.0771599999999998E-3</v>
      </c>
      <c r="T142" s="37">
        <f t="shared" si="16"/>
        <v>2.12474E-3</v>
      </c>
      <c r="U142" s="37">
        <f t="shared" si="17"/>
        <v>1.1111199999999999E-3</v>
      </c>
      <c r="V142" s="37">
        <f t="shared" si="18"/>
        <v>5.6965E-4</v>
      </c>
      <c r="W142" s="37">
        <f t="shared" si="19"/>
        <v>-6.0097999999999998E-4</v>
      </c>
      <c r="X142" s="37">
        <f t="shared" si="20"/>
        <v>-1.23591E-3</v>
      </c>
      <c r="Y142" s="37">
        <f t="shared" si="21"/>
        <v>-2.6160100000000002E-3</v>
      </c>
      <c r="Z142" s="37">
        <f t="shared" si="22"/>
        <v>-4.1528700000000003E-3</v>
      </c>
    </row>
    <row r="143" spans="1:26" x14ac:dyDescent="0.25">
      <c r="A143" s="37">
        <v>-3.2896399999999999E-3</v>
      </c>
      <c r="B143" s="37">
        <v>-1.93965E-3</v>
      </c>
      <c r="C143" s="37">
        <v>-8.3407999999999996E-4</v>
      </c>
      <c r="D143" s="37">
        <v>-3.8177000000000003E-4</v>
      </c>
      <c r="E143" s="37">
        <v>3.0920999999999998E-4</v>
      </c>
      <c r="F143" s="37">
        <v>5.4431E-4</v>
      </c>
      <c r="G143" s="37">
        <v>7.8828999999999998E-4</v>
      </c>
      <c r="H143" s="38">
        <v>7.2805000000000005E-4</v>
      </c>
      <c r="S143" s="37">
        <f t="shared" si="23"/>
        <v>-3.2896399999999999E-3</v>
      </c>
      <c r="T143" s="37">
        <f t="shared" si="16"/>
        <v>-1.93965E-3</v>
      </c>
      <c r="U143" s="37">
        <f t="shared" si="17"/>
        <v>-8.3407999999999996E-4</v>
      </c>
      <c r="V143" s="37">
        <f t="shared" si="18"/>
        <v>-3.8177000000000003E-4</v>
      </c>
      <c r="W143" s="37">
        <f t="shared" si="19"/>
        <v>3.0920999999999998E-4</v>
      </c>
      <c r="X143" s="37">
        <f t="shared" si="20"/>
        <v>5.4431E-4</v>
      </c>
      <c r="Y143" s="37">
        <f t="shared" si="21"/>
        <v>7.8828999999999998E-4</v>
      </c>
      <c r="Z143" s="37">
        <f t="shared" si="22"/>
        <v>7.2805000000000005E-4</v>
      </c>
    </row>
    <row r="144" spans="1:26" x14ac:dyDescent="0.25">
      <c r="A144" s="37">
        <v>7.7610099999999996E-3</v>
      </c>
      <c r="B144" s="37">
        <v>4.8529899999999997E-3</v>
      </c>
      <c r="C144" s="37">
        <v>2.2951299999999998E-3</v>
      </c>
      <c r="D144" s="37">
        <v>1.1196999999999999E-3</v>
      </c>
      <c r="E144" s="37">
        <v>-1.0729800000000001E-3</v>
      </c>
      <c r="F144" s="37">
        <v>-2.1075199999999999E-3</v>
      </c>
      <c r="G144" s="37">
        <v>-4.0910800000000004E-3</v>
      </c>
      <c r="H144" s="38">
        <v>-6.0037800000000002E-3</v>
      </c>
      <c r="S144" s="37">
        <f t="shared" si="23"/>
        <v>7.7610099999999996E-3</v>
      </c>
      <c r="T144" s="37">
        <f t="shared" si="16"/>
        <v>4.8529899999999997E-3</v>
      </c>
      <c r="U144" s="37">
        <f t="shared" si="17"/>
        <v>2.2951299999999998E-3</v>
      </c>
      <c r="V144" s="37">
        <f t="shared" si="18"/>
        <v>1.1196999999999999E-3</v>
      </c>
      <c r="W144" s="37">
        <f t="shared" si="19"/>
        <v>-1.0729800000000001E-3</v>
      </c>
      <c r="X144" s="37">
        <f t="shared" si="20"/>
        <v>-2.1075199999999999E-3</v>
      </c>
      <c r="Y144" s="37">
        <f t="shared" si="21"/>
        <v>-4.0910800000000004E-3</v>
      </c>
      <c r="Z144" s="37">
        <f t="shared" si="22"/>
        <v>-6.0037800000000002E-3</v>
      </c>
    </row>
    <row r="145" spans="1:26" x14ac:dyDescent="0.25">
      <c r="A145" s="37">
        <v>1.120471E-2</v>
      </c>
      <c r="B145" s="37">
        <v>7.0135500000000003E-3</v>
      </c>
      <c r="C145" s="37">
        <v>3.3180800000000002E-3</v>
      </c>
      <c r="D145" s="37">
        <v>1.6186E-3</v>
      </c>
      <c r="E145" s="37">
        <v>-1.5499800000000001E-3</v>
      </c>
      <c r="F145" s="37">
        <v>-3.0425999999999999E-3</v>
      </c>
      <c r="G145" s="37">
        <v>-5.8963399999999999E-3</v>
      </c>
      <c r="H145" s="38">
        <v>-8.6338100000000004E-3</v>
      </c>
      <c r="S145" s="37">
        <f t="shared" si="23"/>
        <v>1.120471E-2</v>
      </c>
      <c r="T145" s="37">
        <f t="shared" si="16"/>
        <v>7.0135500000000003E-3</v>
      </c>
      <c r="U145" s="37">
        <f t="shared" si="17"/>
        <v>3.3180800000000002E-3</v>
      </c>
      <c r="V145" s="37">
        <f t="shared" si="18"/>
        <v>1.6186E-3</v>
      </c>
      <c r="W145" s="37">
        <f t="shared" si="19"/>
        <v>-1.5499800000000001E-3</v>
      </c>
      <c r="X145" s="37">
        <f t="shared" si="20"/>
        <v>-3.0425999999999999E-3</v>
      </c>
      <c r="Y145" s="37">
        <f t="shared" si="21"/>
        <v>-5.8963399999999999E-3</v>
      </c>
      <c r="Z145" s="37">
        <f t="shared" si="22"/>
        <v>-8.6338100000000004E-3</v>
      </c>
    </row>
    <row r="146" spans="1:26" x14ac:dyDescent="0.25">
      <c r="A146" s="37">
        <v>2.45218E-3</v>
      </c>
      <c r="B146" s="37">
        <v>1.5147400000000001E-3</v>
      </c>
      <c r="C146" s="37">
        <v>7.2409999999999998E-4</v>
      </c>
      <c r="D146" s="37">
        <v>3.5823000000000002E-4</v>
      </c>
      <c r="E146" s="37">
        <v>-3.5855000000000001E-4</v>
      </c>
      <c r="F146" s="37">
        <v>-7.2464000000000003E-4</v>
      </c>
      <c r="G146" s="37">
        <v>-1.50479E-3</v>
      </c>
      <c r="H146" s="38">
        <v>-2.3844700000000001E-3</v>
      </c>
      <c r="S146" s="37">
        <f t="shared" si="23"/>
        <v>2.45218E-3</v>
      </c>
      <c r="T146" s="37">
        <f t="shared" si="16"/>
        <v>1.5147400000000001E-3</v>
      </c>
      <c r="U146" s="37">
        <f t="shared" si="17"/>
        <v>7.2409999999999998E-4</v>
      </c>
      <c r="V146" s="37">
        <f t="shared" si="18"/>
        <v>3.5823000000000002E-4</v>
      </c>
      <c r="W146" s="37">
        <f t="shared" si="19"/>
        <v>-3.5855000000000001E-4</v>
      </c>
      <c r="X146" s="37">
        <f t="shared" si="20"/>
        <v>-7.2464000000000003E-4</v>
      </c>
      <c r="Y146" s="37">
        <f t="shared" si="21"/>
        <v>-1.50479E-3</v>
      </c>
      <c r="Z146" s="37">
        <f t="shared" si="22"/>
        <v>-2.3844700000000001E-3</v>
      </c>
    </row>
    <row r="147" spans="1:26" x14ac:dyDescent="0.25">
      <c r="A147" s="37">
        <v>1.4826500000000001E-3</v>
      </c>
      <c r="B147" s="37">
        <v>9.0821999999999995E-4</v>
      </c>
      <c r="C147" s="37">
        <v>4.3972E-4</v>
      </c>
      <c r="D147" s="37">
        <v>2.2055999999999999E-4</v>
      </c>
      <c r="E147" s="37">
        <v>-2.2955E-4</v>
      </c>
      <c r="F147" s="37">
        <v>-4.7497000000000001E-4</v>
      </c>
      <c r="G147" s="37">
        <v>-1.03732E-3</v>
      </c>
      <c r="H147" s="38">
        <v>-1.7283299999999999E-3</v>
      </c>
      <c r="S147" s="37">
        <f t="shared" si="23"/>
        <v>1.4826500000000001E-3</v>
      </c>
      <c r="T147" s="37">
        <f t="shared" si="16"/>
        <v>9.0821999999999995E-4</v>
      </c>
      <c r="U147" s="37">
        <f t="shared" si="17"/>
        <v>4.3972E-4</v>
      </c>
      <c r="V147" s="37">
        <f t="shared" si="18"/>
        <v>2.2055999999999999E-4</v>
      </c>
      <c r="W147" s="37">
        <f t="shared" si="19"/>
        <v>-2.2955E-4</v>
      </c>
      <c r="X147" s="37">
        <f t="shared" si="20"/>
        <v>-4.7497000000000001E-4</v>
      </c>
      <c r="Y147" s="37">
        <f t="shared" si="21"/>
        <v>-1.03732E-3</v>
      </c>
      <c r="Z147" s="37">
        <f t="shared" si="22"/>
        <v>-1.7283299999999999E-3</v>
      </c>
    </row>
    <row r="148" spans="1:26" x14ac:dyDescent="0.25">
      <c r="A148" s="37">
        <v>1.9995899999999999E-3</v>
      </c>
      <c r="B148" s="37">
        <v>1.2995999999999999E-3</v>
      </c>
      <c r="C148" s="37">
        <v>6.5507E-4</v>
      </c>
      <c r="D148" s="37">
        <v>3.3249000000000001E-4</v>
      </c>
      <c r="E148" s="37">
        <v>-3.4879000000000003E-4</v>
      </c>
      <c r="F148" s="37">
        <v>-7.1958999999999999E-4</v>
      </c>
      <c r="G148" s="37">
        <v>-1.5468400000000001E-3</v>
      </c>
      <c r="H148" s="38">
        <v>-2.5151399999999999E-3</v>
      </c>
      <c r="S148" s="37">
        <f t="shared" si="23"/>
        <v>1.9995899999999999E-3</v>
      </c>
      <c r="T148" s="37">
        <f t="shared" si="16"/>
        <v>1.2995999999999999E-3</v>
      </c>
      <c r="U148" s="37">
        <f t="shared" si="17"/>
        <v>6.5507E-4</v>
      </c>
      <c r="V148" s="37">
        <f t="shared" si="18"/>
        <v>3.3249000000000001E-4</v>
      </c>
      <c r="W148" s="37">
        <f t="shared" si="19"/>
        <v>-3.4879000000000003E-4</v>
      </c>
      <c r="X148" s="37">
        <f t="shared" si="20"/>
        <v>-7.1958999999999999E-4</v>
      </c>
      <c r="Y148" s="37">
        <f t="shared" si="21"/>
        <v>-1.5468400000000001E-3</v>
      </c>
      <c r="Z148" s="37">
        <f t="shared" si="22"/>
        <v>-2.5151399999999999E-3</v>
      </c>
    </row>
    <row r="149" spans="1:26" x14ac:dyDescent="0.25">
      <c r="A149" s="37">
        <v>8.8962899999999994E-3</v>
      </c>
      <c r="B149" s="37">
        <v>5.6486499999999999E-3</v>
      </c>
      <c r="C149" s="37">
        <v>2.71251E-3</v>
      </c>
      <c r="D149" s="37">
        <v>1.3332400000000001E-3</v>
      </c>
      <c r="E149" s="37">
        <v>-1.2961400000000001E-3</v>
      </c>
      <c r="F149" s="37">
        <v>-2.5632900000000002E-3</v>
      </c>
      <c r="G149" s="37">
        <v>-5.0395099999999996E-3</v>
      </c>
      <c r="H149" s="38">
        <v>-7.4796999999999997E-3</v>
      </c>
      <c r="S149" s="37">
        <f t="shared" si="23"/>
        <v>8.8962899999999994E-3</v>
      </c>
      <c r="T149" s="37">
        <f t="shared" si="16"/>
        <v>5.6486499999999999E-3</v>
      </c>
      <c r="U149" s="37">
        <f t="shared" si="17"/>
        <v>2.71251E-3</v>
      </c>
      <c r="V149" s="37">
        <f t="shared" si="18"/>
        <v>1.3332400000000001E-3</v>
      </c>
      <c r="W149" s="37">
        <f t="shared" si="19"/>
        <v>-1.2961400000000001E-3</v>
      </c>
      <c r="X149" s="37">
        <f t="shared" si="20"/>
        <v>-2.5632900000000002E-3</v>
      </c>
      <c r="Y149" s="37">
        <f t="shared" si="21"/>
        <v>-5.0395099999999996E-3</v>
      </c>
      <c r="Z149" s="37">
        <f t="shared" si="22"/>
        <v>-7.4796999999999997E-3</v>
      </c>
    </row>
    <row r="150" spans="1:26" x14ac:dyDescent="0.25">
      <c r="A150" s="37">
        <v>5.67331E-3</v>
      </c>
      <c r="B150" s="37">
        <v>3.6139499999999999E-3</v>
      </c>
      <c r="C150" s="37">
        <v>1.7439199999999999E-3</v>
      </c>
      <c r="D150" s="37">
        <v>8.5974000000000001E-4</v>
      </c>
      <c r="E150" s="37">
        <v>-8.4161000000000001E-4</v>
      </c>
      <c r="F150" s="37">
        <v>-1.6708599999999999E-3</v>
      </c>
      <c r="G150" s="37">
        <v>-3.3125899999999998E-3</v>
      </c>
      <c r="H150" s="38">
        <v>-4.9607699999999998E-3</v>
      </c>
      <c r="S150" s="37">
        <f t="shared" si="23"/>
        <v>5.67331E-3</v>
      </c>
      <c r="T150" s="37">
        <f t="shared" si="16"/>
        <v>3.6139499999999999E-3</v>
      </c>
      <c r="U150" s="37">
        <f t="shared" si="17"/>
        <v>1.7439199999999999E-3</v>
      </c>
      <c r="V150" s="37">
        <f t="shared" si="18"/>
        <v>8.5974000000000001E-4</v>
      </c>
      <c r="W150" s="37">
        <f t="shared" si="19"/>
        <v>-8.4161000000000001E-4</v>
      </c>
      <c r="X150" s="37">
        <f t="shared" si="20"/>
        <v>-1.6708599999999999E-3</v>
      </c>
      <c r="Y150" s="37">
        <f t="shared" si="21"/>
        <v>-3.3125899999999998E-3</v>
      </c>
      <c r="Z150" s="37">
        <f t="shared" si="22"/>
        <v>-4.9607699999999998E-3</v>
      </c>
    </row>
    <row r="151" spans="1:26" x14ac:dyDescent="0.25">
      <c r="A151" s="37">
        <v>5.5729600000000001E-3</v>
      </c>
      <c r="B151" s="37">
        <v>3.5749000000000002E-3</v>
      </c>
      <c r="C151" s="37">
        <v>1.73599E-3</v>
      </c>
      <c r="D151" s="37">
        <v>8.5828E-4</v>
      </c>
      <c r="E151" s="37">
        <v>-8.4440000000000003E-4</v>
      </c>
      <c r="F151" s="37">
        <v>-1.67997E-3</v>
      </c>
      <c r="G151" s="37">
        <v>-3.3423900000000002E-3</v>
      </c>
      <c r="H151" s="38">
        <v>-5.0181399999999999E-3</v>
      </c>
      <c r="S151" s="37">
        <f t="shared" si="23"/>
        <v>5.5729600000000001E-3</v>
      </c>
      <c r="T151" s="37">
        <f t="shared" si="16"/>
        <v>3.5749000000000002E-3</v>
      </c>
      <c r="U151" s="37">
        <f t="shared" si="17"/>
        <v>1.73599E-3</v>
      </c>
      <c r="V151" s="37">
        <f t="shared" si="18"/>
        <v>8.5828E-4</v>
      </c>
      <c r="W151" s="37">
        <f t="shared" si="19"/>
        <v>-8.4440000000000003E-4</v>
      </c>
      <c r="X151" s="37">
        <f t="shared" si="20"/>
        <v>-1.67997E-3</v>
      </c>
      <c r="Y151" s="37">
        <f t="shared" si="21"/>
        <v>-3.3423900000000002E-3</v>
      </c>
      <c r="Z151" s="37">
        <f t="shared" si="22"/>
        <v>-5.0181399999999999E-3</v>
      </c>
    </row>
    <row r="152" spans="1:26" x14ac:dyDescent="0.25">
      <c r="A152" s="37">
        <v>4.6705799999999997E-3</v>
      </c>
      <c r="B152" s="37">
        <v>3.0449700000000001E-3</v>
      </c>
      <c r="C152" s="37">
        <v>1.50348E-3</v>
      </c>
      <c r="D152" s="37">
        <v>7.4952999999999999E-4</v>
      </c>
      <c r="E152" s="37">
        <v>-7.4958000000000002E-4</v>
      </c>
      <c r="F152" s="37">
        <v>-1.50315E-3</v>
      </c>
      <c r="G152" s="37">
        <v>-3.03608E-3</v>
      </c>
      <c r="H152" s="38">
        <v>-4.6221500000000002E-3</v>
      </c>
      <c r="S152" s="37">
        <f t="shared" si="23"/>
        <v>4.6705799999999997E-3</v>
      </c>
      <c r="T152" s="37">
        <f t="shared" si="16"/>
        <v>3.0449700000000001E-3</v>
      </c>
      <c r="U152" s="37">
        <f t="shared" si="17"/>
        <v>1.50348E-3</v>
      </c>
      <c r="V152" s="37">
        <f t="shared" si="18"/>
        <v>7.4952999999999999E-4</v>
      </c>
      <c r="W152" s="37">
        <f t="shared" si="19"/>
        <v>-7.4958000000000002E-4</v>
      </c>
      <c r="X152" s="37">
        <f t="shared" si="20"/>
        <v>-1.50315E-3</v>
      </c>
      <c r="Y152" s="37">
        <f t="shared" si="21"/>
        <v>-3.03608E-3</v>
      </c>
      <c r="Z152" s="37">
        <f t="shared" si="22"/>
        <v>-4.6221500000000002E-3</v>
      </c>
    </row>
    <row r="153" spans="1:26" x14ac:dyDescent="0.25">
      <c r="A153" s="37">
        <v>2.82102E-3</v>
      </c>
      <c r="B153" s="37">
        <v>1.9528600000000001E-3</v>
      </c>
      <c r="C153" s="37">
        <v>1.0201100000000001E-3</v>
      </c>
      <c r="D153" s="37">
        <v>5.2216999999999997E-4</v>
      </c>
      <c r="E153" s="37">
        <v>-5.4832000000000004E-4</v>
      </c>
      <c r="F153" s="37">
        <v>-1.1244E-3</v>
      </c>
      <c r="G153" s="37">
        <v>-2.3647999999999998E-3</v>
      </c>
      <c r="H153" s="38">
        <v>-3.7285199999999999E-3</v>
      </c>
      <c r="S153" s="37">
        <f t="shared" si="23"/>
        <v>2.82102E-3</v>
      </c>
      <c r="T153" s="37">
        <f t="shared" si="16"/>
        <v>1.9528600000000001E-3</v>
      </c>
      <c r="U153" s="37">
        <f t="shared" si="17"/>
        <v>1.0201100000000001E-3</v>
      </c>
      <c r="V153" s="37">
        <f t="shared" si="18"/>
        <v>5.2216999999999997E-4</v>
      </c>
      <c r="W153" s="37">
        <f t="shared" si="19"/>
        <v>-5.4832000000000004E-4</v>
      </c>
      <c r="X153" s="37">
        <f t="shared" si="20"/>
        <v>-1.1244E-3</v>
      </c>
      <c r="Y153" s="37">
        <f t="shared" si="21"/>
        <v>-2.3647999999999998E-3</v>
      </c>
      <c r="Z153" s="37">
        <f t="shared" si="22"/>
        <v>-3.7285199999999999E-3</v>
      </c>
    </row>
    <row r="154" spans="1:26" x14ac:dyDescent="0.25">
      <c r="A154" s="37">
        <v>3.7499999999999999E-3</v>
      </c>
      <c r="B154" s="37">
        <v>2.5017199999999998E-3</v>
      </c>
      <c r="C154" s="37">
        <v>1.26136E-3</v>
      </c>
      <c r="D154" s="37">
        <v>6.3486E-4</v>
      </c>
      <c r="E154" s="37">
        <v>-6.4590000000000003E-4</v>
      </c>
      <c r="F154" s="37">
        <v>-1.30514E-3</v>
      </c>
      <c r="G154" s="37">
        <v>-2.6714400000000002E-3</v>
      </c>
      <c r="H154" s="38">
        <v>-4.1115500000000003E-3</v>
      </c>
      <c r="S154" s="37">
        <f t="shared" si="23"/>
        <v>3.7499999999999999E-3</v>
      </c>
      <c r="T154" s="37">
        <f t="shared" si="16"/>
        <v>2.5017199999999998E-3</v>
      </c>
      <c r="U154" s="37">
        <f t="shared" si="17"/>
        <v>1.26136E-3</v>
      </c>
      <c r="V154" s="37">
        <f t="shared" si="18"/>
        <v>6.3486E-4</v>
      </c>
      <c r="W154" s="37">
        <f t="shared" si="19"/>
        <v>-6.4590000000000003E-4</v>
      </c>
      <c r="X154" s="37">
        <f t="shared" si="20"/>
        <v>-1.30514E-3</v>
      </c>
      <c r="Y154" s="37">
        <f t="shared" si="21"/>
        <v>-2.6714400000000002E-3</v>
      </c>
      <c r="Z154" s="37">
        <f t="shared" si="22"/>
        <v>-4.1115500000000003E-3</v>
      </c>
    </row>
    <row r="155" spans="1:26" x14ac:dyDescent="0.25">
      <c r="A155" s="37">
        <v>-1.87977E-3</v>
      </c>
      <c r="B155" s="37">
        <v>-1.0893400000000001E-3</v>
      </c>
      <c r="C155" s="37">
        <v>-4.5598999999999998E-4</v>
      </c>
      <c r="D155" s="37">
        <v>-2.0479999999999999E-4</v>
      </c>
      <c r="E155" s="37">
        <v>1.5677000000000001E-4</v>
      </c>
      <c r="F155" s="37">
        <v>2.6423000000000001E-4</v>
      </c>
      <c r="G155" s="37">
        <v>3.2758E-4</v>
      </c>
      <c r="H155" s="38">
        <v>1.8537E-4</v>
      </c>
      <c r="S155" s="37">
        <f t="shared" si="23"/>
        <v>-1.87977E-3</v>
      </c>
      <c r="T155" s="37">
        <f t="shared" si="16"/>
        <v>-1.0893400000000001E-3</v>
      </c>
      <c r="U155" s="37">
        <f t="shared" si="17"/>
        <v>-4.5598999999999998E-4</v>
      </c>
      <c r="V155" s="37">
        <f t="shared" si="18"/>
        <v>-2.0479999999999999E-4</v>
      </c>
      <c r="W155" s="37">
        <f t="shared" si="19"/>
        <v>1.5677000000000001E-4</v>
      </c>
      <c r="X155" s="37">
        <f t="shared" si="20"/>
        <v>2.6423000000000001E-4</v>
      </c>
      <c r="Y155" s="37">
        <f t="shared" si="21"/>
        <v>3.2758E-4</v>
      </c>
      <c r="Z155" s="37">
        <f t="shared" si="22"/>
        <v>1.8537E-4</v>
      </c>
    </row>
    <row r="156" spans="1:26" x14ac:dyDescent="0.25">
      <c r="A156" s="37">
        <v>2.078311E-2</v>
      </c>
      <c r="B156" s="37">
        <v>1.317721E-2</v>
      </c>
      <c r="C156" s="37">
        <v>6.2702399999999998E-3</v>
      </c>
      <c r="D156" s="37">
        <v>3.05923E-3</v>
      </c>
      <c r="E156" s="37">
        <v>-2.91449E-3</v>
      </c>
      <c r="F156" s="37">
        <v>-5.6909999999999999E-3</v>
      </c>
      <c r="G156" s="37">
        <v>-1.0855689999999999E-2</v>
      </c>
      <c r="H156" s="38">
        <v>-1.554262E-2</v>
      </c>
      <c r="S156" s="37">
        <f t="shared" si="23"/>
        <v>2.078311E-2</v>
      </c>
      <c r="T156" s="37">
        <f t="shared" si="16"/>
        <v>1.317721E-2</v>
      </c>
      <c r="U156" s="37">
        <f t="shared" si="17"/>
        <v>6.2702399999999998E-3</v>
      </c>
      <c r="V156" s="37">
        <f t="shared" si="18"/>
        <v>3.05923E-3</v>
      </c>
      <c r="W156" s="37">
        <f t="shared" si="19"/>
        <v>-2.91449E-3</v>
      </c>
      <c r="X156" s="37">
        <f t="shared" si="20"/>
        <v>-5.6909999999999999E-3</v>
      </c>
      <c r="Y156" s="37">
        <f t="shared" si="21"/>
        <v>-1.0855689999999999E-2</v>
      </c>
      <c r="Z156" s="37">
        <f t="shared" si="22"/>
        <v>-1.554262E-2</v>
      </c>
    </row>
    <row r="157" spans="1:26" x14ac:dyDescent="0.25">
      <c r="A157" s="37">
        <v>2.8402139999999999E-2</v>
      </c>
      <c r="B157" s="37">
        <v>1.8012090000000001E-2</v>
      </c>
      <c r="C157" s="37">
        <v>8.5727200000000007E-3</v>
      </c>
      <c r="D157" s="37">
        <v>4.1830399999999998E-3</v>
      </c>
      <c r="E157" s="37">
        <v>-3.9859199999999996E-3</v>
      </c>
      <c r="F157" s="37">
        <v>-7.7838600000000001E-3</v>
      </c>
      <c r="G157" s="37">
        <v>-1.4850550000000001E-2</v>
      </c>
      <c r="H157" s="38">
        <v>-2.1265880000000001E-2</v>
      </c>
      <c r="S157" s="37">
        <f t="shared" si="23"/>
        <v>2.8402139999999999E-2</v>
      </c>
      <c r="T157" s="37">
        <f t="shared" si="16"/>
        <v>1.8012090000000001E-2</v>
      </c>
      <c r="U157" s="37">
        <f t="shared" si="17"/>
        <v>8.5727200000000007E-3</v>
      </c>
      <c r="V157" s="37">
        <f t="shared" si="18"/>
        <v>4.1830399999999998E-3</v>
      </c>
      <c r="W157" s="37">
        <f t="shared" si="19"/>
        <v>-3.9859199999999996E-3</v>
      </c>
      <c r="X157" s="37">
        <f t="shared" si="20"/>
        <v>-7.7838600000000001E-3</v>
      </c>
      <c r="Y157" s="37">
        <f t="shared" si="21"/>
        <v>-1.4850550000000001E-2</v>
      </c>
      <c r="Z157" s="37">
        <f t="shared" si="22"/>
        <v>-2.1265880000000001E-2</v>
      </c>
    </row>
    <row r="158" spans="1:26" x14ac:dyDescent="0.25">
      <c r="A158" s="37">
        <v>1.9495060000000002E-2</v>
      </c>
      <c r="B158" s="37">
        <v>1.236519E-2</v>
      </c>
      <c r="C158" s="37">
        <v>5.8860400000000004E-3</v>
      </c>
      <c r="D158" s="37">
        <v>2.8723099999999999E-3</v>
      </c>
      <c r="E158" s="37">
        <v>-2.73741E-3</v>
      </c>
      <c r="F158" s="37">
        <v>-5.3461799999999999E-3</v>
      </c>
      <c r="G158" s="37">
        <v>-1.020155E-2</v>
      </c>
      <c r="H158" s="38">
        <v>-1.461111E-2</v>
      </c>
      <c r="S158" s="37">
        <f t="shared" si="23"/>
        <v>1.9495060000000002E-2</v>
      </c>
      <c r="T158" s="37">
        <f t="shared" si="16"/>
        <v>1.236519E-2</v>
      </c>
      <c r="U158" s="37">
        <f t="shared" si="17"/>
        <v>5.8860400000000004E-3</v>
      </c>
      <c r="V158" s="37">
        <f t="shared" si="18"/>
        <v>2.8723099999999999E-3</v>
      </c>
      <c r="W158" s="37">
        <f t="shared" si="19"/>
        <v>-2.73741E-3</v>
      </c>
      <c r="X158" s="37">
        <f t="shared" si="20"/>
        <v>-5.3461799999999999E-3</v>
      </c>
      <c r="Y158" s="37">
        <f t="shared" si="21"/>
        <v>-1.020155E-2</v>
      </c>
      <c r="Z158" s="37">
        <f t="shared" si="22"/>
        <v>-1.461111E-2</v>
      </c>
    </row>
    <row r="159" spans="1:26" x14ac:dyDescent="0.25">
      <c r="A159" s="37">
        <v>1.8960230000000002E-2</v>
      </c>
      <c r="B159" s="37">
        <v>1.2027879999999999E-2</v>
      </c>
      <c r="C159" s="37">
        <v>5.7263799999999997E-3</v>
      </c>
      <c r="D159" s="37">
        <v>2.7946199999999998E-3</v>
      </c>
      <c r="E159" s="37">
        <v>-2.6637700000000002E-3</v>
      </c>
      <c r="F159" s="37">
        <v>-5.2027699999999998E-3</v>
      </c>
      <c r="G159" s="37">
        <v>-9.9293999999999997E-3</v>
      </c>
      <c r="H159" s="38">
        <v>-1.422344E-2</v>
      </c>
      <c r="S159" s="37">
        <f t="shared" si="23"/>
        <v>1.8960230000000002E-2</v>
      </c>
      <c r="T159" s="37">
        <f t="shared" si="16"/>
        <v>1.2027879999999999E-2</v>
      </c>
      <c r="U159" s="37">
        <f t="shared" si="17"/>
        <v>5.7263799999999997E-3</v>
      </c>
      <c r="V159" s="37">
        <f t="shared" si="18"/>
        <v>2.7946199999999998E-3</v>
      </c>
      <c r="W159" s="37">
        <f t="shared" si="19"/>
        <v>-2.6637700000000002E-3</v>
      </c>
      <c r="X159" s="37">
        <f t="shared" si="20"/>
        <v>-5.2027699999999998E-3</v>
      </c>
      <c r="Y159" s="37">
        <f t="shared" si="21"/>
        <v>-9.9293999999999997E-3</v>
      </c>
      <c r="Z159" s="37">
        <f t="shared" si="22"/>
        <v>-1.422344E-2</v>
      </c>
    </row>
    <row r="160" spans="1:26" x14ac:dyDescent="0.25">
      <c r="A160" s="37">
        <v>1.7736399999999999E-2</v>
      </c>
      <c r="B160" s="37">
        <v>1.12523E-2</v>
      </c>
      <c r="C160" s="37">
        <v>5.3576800000000001E-3</v>
      </c>
      <c r="D160" s="37">
        <v>2.6148500000000002E-3</v>
      </c>
      <c r="E160" s="37">
        <v>-2.4927899999999999E-3</v>
      </c>
      <c r="F160" s="37">
        <v>-4.8691999999999997E-3</v>
      </c>
      <c r="G160" s="37">
        <v>-9.2944099999999995E-3</v>
      </c>
      <c r="H160" s="38">
        <v>-1.3316349999999999E-2</v>
      </c>
      <c r="S160" s="37">
        <f t="shared" si="23"/>
        <v>1.7736399999999999E-2</v>
      </c>
      <c r="T160" s="37">
        <f t="shared" si="16"/>
        <v>1.12523E-2</v>
      </c>
      <c r="U160" s="37">
        <f t="shared" si="17"/>
        <v>5.3576800000000001E-3</v>
      </c>
      <c r="V160" s="37">
        <f t="shared" si="18"/>
        <v>2.6148500000000002E-3</v>
      </c>
      <c r="W160" s="37">
        <f t="shared" si="19"/>
        <v>-2.4927899999999999E-3</v>
      </c>
      <c r="X160" s="37">
        <f t="shared" si="20"/>
        <v>-4.8691999999999997E-3</v>
      </c>
      <c r="Y160" s="37">
        <f t="shared" si="21"/>
        <v>-9.2944099999999995E-3</v>
      </c>
      <c r="Z160" s="37">
        <f t="shared" si="22"/>
        <v>-1.3316349999999999E-2</v>
      </c>
    </row>
    <row r="161" spans="1:26" x14ac:dyDescent="0.25">
      <c r="A161" s="37">
        <v>2.3321499999999998E-2</v>
      </c>
      <c r="B161" s="37">
        <v>1.479839E-2</v>
      </c>
      <c r="C161" s="37">
        <v>7.0474099999999996E-3</v>
      </c>
      <c r="D161" s="37">
        <v>3.4398300000000001E-3</v>
      </c>
      <c r="E161" s="37">
        <v>-3.2798100000000002E-3</v>
      </c>
      <c r="F161" s="37">
        <v>-6.4070300000000002E-3</v>
      </c>
      <c r="G161" s="37">
        <v>-1.2231779999999999E-2</v>
      </c>
      <c r="H161" s="38">
        <v>-1.752747E-2</v>
      </c>
      <c r="S161" s="37">
        <f t="shared" si="23"/>
        <v>2.3321499999999998E-2</v>
      </c>
      <c r="T161" s="37">
        <f t="shared" si="16"/>
        <v>1.479839E-2</v>
      </c>
      <c r="U161" s="37">
        <f t="shared" si="17"/>
        <v>7.0474099999999996E-3</v>
      </c>
      <c r="V161" s="37">
        <f t="shared" si="18"/>
        <v>3.4398300000000001E-3</v>
      </c>
      <c r="W161" s="37">
        <f t="shared" si="19"/>
        <v>-3.2798100000000002E-3</v>
      </c>
      <c r="X161" s="37">
        <f t="shared" si="20"/>
        <v>-6.4070300000000002E-3</v>
      </c>
      <c r="Y161" s="37">
        <f t="shared" si="21"/>
        <v>-1.2231779999999999E-2</v>
      </c>
      <c r="Z161" s="37">
        <f t="shared" si="22"/>
        <v>-1.752747E-2</v>
      </c>
    </row>
    <row r="162" spans="1:26" x14ac:dyDescent="0.25">
      <c r="A162" s="37">
        <v>1.6889959999999999E-2</v>
      </c>
      <c r="B162" s="37">
        <v>1.071594E-2</v>
      </c>
      <c r="C162" s="37">
        <v>5.1026700000000001E-3</v>
      </c>
      <c r="D162" s="37">
        <v>2.4904900000000002E-3</v>
      </c>
      <c r="E162" s="37">
        <v>-2.3744399999999998E-3</v>
      </c>
      <c r="F162" s="37">
        <v>-4.6382400000000001E-3</v>
      </c>
      <c r="G162" s="37">
        <v>-8.8544000000000001E-3</v>
      </c>
      <c r="H162" s="38">
        <v>-1.2687230000000001E-2</v>
      </c>
      <c r="S162" s="37">
        <f t="shared" si="23"/>
        <v>1.6889959999999999E-2</v>
      </c>
      <c r="T162" s="37">
        <f t="shared" si="16"/>
        <v>1.071594E-2</v>
      </c>
      <c r="U162" s="37">
        <f t="shared" si="17"/>
        <v>5.1026700000000001E-3</v>
      </c>
      <c r="V162" s="37">
        <f t="shared" si="18"/>
        <v>2.4904900000000002E-3</v>
      </c>
      <c r="W162" s="37">
        <f t="shared" si="19"/>
        <v>-2.3744399999999998E-3</v>
      </c>
      <c r="X162" s="37">
        <f t="shared" si="20"/>
        <v>-4.6382400000000001E-3</v>
      </c>
      <c r="Y162" s="37">
        <f t="shared" si="21"/>
        <v>-8.8544000000000001E-3</v>
      </c>
      <c r="Z162" s="37">
        <f t="shared" si="22"/>
        <v>-1.2687230000000001E-2</v>
      </c>
    </row>
    <row r="163" spans="1:26" x14ac:dyDescent="0.25">
      <c r="A163" s="37">
        <v>1.595154E-2</v>
      </c>
      <c r="B163" s="37">
        <v>1.012449E-2</v>
      </c>
      <c r="C163" s="37">
        <v>4.8229800000000001E-3</v>
      </c>
      <c r="D163" s="37">
        <v>2.35447E-3</v>
      </c>
      <c r="E163" s="37">
        <v>-2.2456899999999998E-3</v>
      </c>
      <c r="F163" s="37">
        <v>-4.3876699999999998E-3</v>
      </c>
      <c r="G163" s="37">
        <v>-8.3796200000000008E-3</v>
      </c>
      <c r="H163" s="38">
        <v>-1.201204E-2</v>
      </c>
      <c r="S163" s="37">
        <f t="shared" si="23"/>
        <v>1.595154E-2</v>
      </c>
      <c r="T163" s="37">
        <f t="shared" si="16"/>
        <v>1.012449E-2</v>
      </c>
      <c r="U163" s="37">
        <f t="shared" si="17"/>
        <v>4.8229800000000001E-3</v>
      </c>
      <c r="V163" s="37">
        <f t="shared" si="18"/>
        <v>2.35447E-3</v>
      </c>
      <c r="W163" s="37">
        <f t="shared" si="19"/>
        <v>-2.2456899999999998E-3</v>
      </c>
      <c r="X163" s="37">
        <f t="shared" si="20"/>
        <v>-4.3876699999999998E-3</v>
      </c>
      <c r="Y163" s="37">
        <f t="shared" si="21"/>
        <v>-8.3796200000000008E-3</v>
      </c>
      <c r="Z163" s="37">
        <f t="shared" si="22"/>
        <v>-1.201204E-2</v>
      </c>
    </row>
    <row r="164" spans="1:26" x14ac:dyDescent="0.25">
      <c r="A164" s="37">
        <v>1.4413799999999999E-2</v>
      </c>
      <c r="B164" s="37">
        <v>9.1497100000000001E-3</v>
      </c>
      <c r="C164" s="37">
        <v>4.3593099999999999E-3</v>
      </c>
      <c r="D164" s="37">
        <v>2.1282900000000001E-3</v>
      </c>
      <c r="E164" s="37">
        <v>-2.0303399999999998E-3</v>
      </c>
      <c r="F164" s="37">
        <v>-3.9672900000000001E-3</v>
      </c>
      <c r="G164" s="37">
        <v>-7.5782799999999997E-3</v>
      </c>
      <c r="H164" s="38">
        <v>-1.086558E-2</v>
      </c>
      <c r="S164" s="37">
        <f t="shared" si="23"/>
        <v>1.4413799999999999E-2</v>
      </c>
      <c r="T164" s="37">
        <f t="shared" si="16"/>
        <v>9.1497100000000001E-3</v>
      </c>
      <c r="U164" s="37">
        <f t="shared" si="17"/>
        <v>4.3593099999999999E-3</v>
      </c>
      <c r="V164" s="37">
        <f t="shared" si="18"/>
        <v>2.1282900000000001E-3</v>
      </c>
      <c r="W164" s="37">
        <f t="shared" si="19"/>
        <v>-2.0303399999999998E-3</v>
      </c>
      <c r="X164" s="37">
        <f t="shared" si="20"/>
        <v>-3.9672900000000001E-3</v>
      </c>
      <c r="Y164" s="37">
        <f t="shared" si="21"/>
        <v>-7.5782799999999997E-3</v>
      </c>
      <c r="Z164" s="37">
        <f t="shared" si="22"/>
        <v>-1.086558E-2</v>
      </c>
    </row>
    <row r="165" spans="1:26" x14ac:dyDescent="0.25">
      <c r="A165" s="37">
        <v>1.0293989999999999E-2</v>
      </c>
      <c r="B165" s="37">
        <v>6.5410199999999998E-3</v>
      </c>
      <c r="C165" s="37">
        <v>3.11956E-3</v>
      </c>
      <c r="D165" s="37">
        <v>1.5237899999999999E-3</v>
      </c>
      <c r="E165" s="37">
        <v>-1.4551200000000001E-3</v>
      </c>
      <c r="F165" s="37">
        <v>-2.8447500000000001E-3</v>
      </c>
      <c r="G165" s="37">
        <v>-5.4394400000000002E-3</v>
      </c>
      <c r="H165" s="38">
        <v>-7.80666E-3</v>
      </c>
      <c r="S165" s="37">
        <f t="shared" si="23"/>
        <v>1.0293989999999999E-2</v>
      </c>
      <c r="T165" s="37">
        <f t="shared" si="16"/>
        <v>6.5410199999999998E-3</v>
      </c>
      <c r="U165" s="37">
        <f t="shared" si="17"/>
        <v>3.11956E-3</v>
      </c>
      <c r="V165" s="37">
        <f t="shared" si="18"/>
        <v>1.5237899999999999E-3</v>
      </c>
      <c r="W165" s="37">
        <f t="shared" si="19"/>
        <v>-1.4551200000000001E-3</v>
      </c>
      <c r="X165" s="37">
        <f t="shared" si="20"/>
        <v>-2.8447500000000001E-3</v>
      </c>
      <c r="Y165" s="37">
        <f t="shared" si="21"/>
        <v>-5.4394400000000002E-3</v>
      </c>
      <c r="Z165" s="37">
        <f t="shared" si="22"/>
        <v>-7.80666E-3</v>
      </c>
    </row>
    <row r="166" spans="1:26" x14ac:dyDescent="0.25">
      <c r="A166" s="37">
        <v>1.102066E-2</v>
      </c>
      <c r="B166" s="37">
        <v>7.00383E-3</v>
      </c>
      <c r="C166" s="37">
        <v>3.3407300000000001E-3</v>
      </c>
      <c r="D166" s="37">
        <v>1.63193E-3</v>
      </c>
      <c r="E166" s="37">
        <v>-1.5585499999999999E-3</v>
      </c>
      <c r="F166" s="37">
        <v>-3.0471000000000001E-3</v>
      </c>
      <c r="G166" s="37">
        <v>-5.8268900000000004E-3</v>
      </c>
      <c r="H166" s="38">
        <v>-8.3633600000000002E-3</v>
      </c>
      <c r="S166" s="37">
        <f t="shared" si="23"/>
        <v>1.102066E-2</v>
      </c>
      <c r="T166" s="37">
        <f t="shared" si="16"/>
        <v>7.00383E-3</v>
      </c>
      <c r="U166" s="37">
        <f t="shared" si="17"/>
        <v>3.3407300000000001E-3</v>
      </c>
      <c r="V166" s="37">
        <f t="shared" si="18"/>
        <v>1.63193E-3</v>
      </c>
      <c r="W166" s="37">
        <f t="shared" si="19"/>
        <v>-1.5585499999999999E-3</v>
      </c>
      <c r="X166" s="37">
        <f t="shared" si="20"/>
        <v>-3.0471000000000001E-3</v>
      </c>
      <c r="Y166" s="37">
        <f t="shared" si="21"/>
        <v>-5.8268900000000004E-3</v>
      </c>
      <c r="Z166" s="37">
        <f t="shared" si="22"/>
        <v>-8.3633600000000002E-3</v>
      </c>
    </row>
    <row r="167" spans="1:26" x14ac:dyDescent="0.25">
      <c r="A167" s="37">
        <v>8.0719099999999998E-3</v>
      </c>
      <c r="B167" s="37">
        <v>5.1305700000000001E-3</v>
      </c>
      <c r="C167" s="37">
        <v>2.4474900000000001E-3</v>
      </c>
      <c r="D167" s="37">
        <v>1.19564E-3</v>
      </c>
      <c r="E167" s="37">
        <v>-1.1419900000000001E-3</v>
      </c>
      <c r="F167" s="37">
        <v>-2.2327499999999999E-3</v>
      </c>
      <c r="G167" s="37">
        <v>-4.2698399999999996E-3</v>
      </c>
      <c r="H167" s="38">
        <v>-6.1287599999999996E-3</v>
      </c>
      <c r="S167" s="37">
        <f t="shared" si="23"/>
        <v>8.0719099999999998E-3</v>
      </c>
      <c r="T167" s="37">
        <f t="shared" si="16"/>
        <v>5.1305700000000001E-3</v>
      </c>
      <c r="U167" s="37">
        <f t="shared" si="17"/>
        <v>2.4474900000000001E-3</v>
      </c>
      <c r="V167" s="37">
        <f t="shared" si="18"/>
        <v>1.19564E-3</v>
      </c>
      <c r="W167" s="37">
        <f t="shared" si="19"/>
        <v>-1.1419900000000001E-3</v>
      </c>
      <c r="X167" s="37">
        <f t="shared" si="20"/>
        <v>-2.2327499999999999E-3</v>
      </c>
      <c r="Y167" s="37">
        <f t="shared" si="21"/>
        <v>-4.2698399999999996E-3</v>
      </c>
      <c r="Z167" s="37">
        <f t="shared" si="22"/>
        <v>-6.1287599999999996E-3</v>
      </c>
    </row>
    <row r="168" spans="1:26" x14ac:dyDescent="0.25">
      <c r="A168" s="37">
        <v>1.76042E-2</v>
      </c>
      <c r="B168" s="37">
        <v>1.11918E-2</v>
      </c>
      <c r="C168" s="37">
        <v>5.3398400000000002E-3</v>
      </c>
      <c r="D168" s="37">
        <v>2.6087800000000002E-3</v>
      </c>
      <c r="E168" s="37">
        <v>-2.4919600000000001E-3</v>
      </c>
      <c r="F168" s="37">
        <v>-4.8723400000000002E-3</v>
      </c>
      <c r="G168" s="37">
        <v>-9.31827E-3</v>
      </c>
      <c r="H168" s="38">
        <v>-1.337552E-2</v>
      </c>
      <c r="S168" s="37">
        <f t="shared" si="23"/>
        <v>1.76042E-2</v>
      </c>
      <c r="T168" s="37">
        <f t="shared" si="16"/>
        <v>1.11918E-2</v>
      </c>
      <c r="U168" s="37">
        <f t="shared" si="17"/>
        <v>5.3398400000000002E-3</v>
      </c>
      <c r="V168" s="37">
        <f t="shared" si="18"/>
        <v>2.6087800000000002E-3</v>
      </c>
      <c r="W168" s="37">
        <f t="shared" si="19"/>
        <v>-2.4919600000000001E-3</v>
      </c>
      <c r="X168" s="37">
        <f t="shared" si="20"/>
        <v>-4.8723400000000002E-3</v>
      </c>
      <c r="Y168" s="37">
        <f t="shared" si="21"/>
        <v>-9.31827E-3</v>
      </c>
      <c r="Z168" s="37">
        <f t="shared" si="22"/>
        <v>-1.337552E-2</v>
      </c>
    </row>
    <row r="169" spans="1:26" x14ac:dyDescent="0.25">
      <c r="A169" s="37">
        <v>2.4001459999999999E-2</v>
      </c>
      <c r="B169" s="37">
        <v>1.526158E-2</v>
      </c>
      <c r="C169" s="37">
        <v>7.2828600000000004E-3</v>
      </c>
      <c r="D169" s="37">
        <v>3.5583300000000002E-3</v>
      </c>
      <c r="E169" s="37">
        <v>-3.39953E-3</v>
      </c>
      <c r="F169" s="37">
        <v>-6.6473399999999998E-3</v>
      </c>
      <c r="G169" s="37">
        <v>-1.271478E-2</v>
      </c>
      <c r="H169" s="38">
        <v>-1.8253399999999999E-2</v>
      </c>
      <c r="S169" s="37">
        <f t="shared" si="23"/>
        <v>2.4001459999999999E-2</v>
      </c>
      <c r="T169" s="37">
        <f t="shared" si="16"/>
        <v>1.526158E-2</v>
      </c>
      <c r="U169" s="37">
        <f t="shared" si="17"/>
        <v>7.2828600000000004E-3</v>
      </c>
      <c r="V169" s="37">
        <f t="shared" si="18"/>
        <v>3.5583300000000002E-3</v>
      </c>
      <c r="W169" s="37">
        <f t="shared" si="19"/>
        <v>-3.39953E-3</v>
      </c>
      <c r="X169" s="37">
        <f t="shared" si="20"/>
        <v>-6.6473399999999998E-3</v>
      </c>
      <c r="Y169" s="37">
        <f t="shared" si="21"/>
        <v>-1.271478E-2</v>
      </c>
      <c r="Z169" s="37">
        <f t="shared" si="22"/>
        <v>-1.8253399999999999E-2</v>
      </c>
    </row>
    <row r="170" spans="1:26" x14ac:dyDescent="0.25">
      <c r="A170" s="37">
        <v>1.6491209999999999E-2</v>
      </c>
      <c r="B170" s="37">
        <v>1.048748E-2</v>
      </c>
      <c r="C170" s="37">
        <v>5.0053399999999996E-3</v>
      </c>
      <c r="D170" s="37">
        <v>2.4457300000000001E-3</v>
      </c>
      <c r="E170" s="37">
        <v>-2.3369100000000002E-3</v>
      </c>
      <c r="F170" s="37">
        <v>-4.5698800000000001E-3</v>
      </c>
      <c r="G170" s="37">
        <v>-8.7424000000000009E-3</v>
      </c>
      <c r="H170" s="38">
        <v>-1.2552519999999999E-2</v>
      </c>
      <c r="S170" s="37">
        <f t="shared" si="23"/>
        <v>1.6491209999999999E-2</v>
      </c>
      <c r="T170" s="37">
        <f t="shared" si="16"/>
        <v>1.048748E-2</v>
      </c>
      <c r="U170" s="37">
        <f t="shared" si="17"/>
        <v>5.0053399999999996E-3</v>
      </c>
      <c r="V170" s="37">
        <f t="shared" si="18"/>
        <v>2.4457300000000001E-3</v>
      </c>
      <c r="W170" s="37">
        <f t="shared" si="19"/>
        <v>-2.3369100000000002E-3</v>
      </c>
      <c r="X170" s="37">
        <f t="shared" si="20"/>
        <v>-4.5698800000000001E-3</v>
      </c>
      <c r="Y170" s="37">
        <f t="shared" si="21"/>
        <v>-8.7424000000000009E-3</v>
      </c>
      <c r="Z170" s="37">
        <f t="shared" si="22"/>
        <v>-1.2552519999999999E-2</v>
      </c>
    </row>
    <row r="171" spans="1:26" x14ac:dyDescent="0.25">
      <c r="A171" s="37">
        <v>1.6036439999999999E-2</v>
      </c>
      <c r="B171" s="37">
        <v>1.0199720000000001E-2</v>
      </c>
      <c r="C171" s="37">
        <v>4.8686800000000002E-3</v>
      </c>
      <c r="D171" s="37">
        <v>2.3791200000000002E-3</v>
      </c>
      <c r="E171" s="37">
        <v>-2.2736000000000002E-3</v>
      </c>
      <c r="F171" s="37">
        <v>-4.4463599999999999E-3</v>
      </c>
      <c r="G171" s="37">
        <v>-8.5072399999999992E-3</v>
      </c>
      <c r="H171" s="38">
        <v>-1.221651E-2</v>
      </c>
      <c r="S171" s="37">
        <f t="shared" si="23"/>
        <v>1.6036439999999999E-2</v>
      </c>
      <c r="T171" s="37">
        <f t="shared" si="16"/>
        <v>1.0199720000000001E-2</v>
      </c>
      <c r="U171" s="37">
        <f t="shared" si="17"/>
        <v>4.8686800000000002E-3</v>
      </c>
      <c r="V171" s="37">
        <f t="shared" si="18"/>
        <v>2.3791200000000002E-3</v>
      </c>
      <c r="W171" s="37">
        <f t="shared" si="19"/>
        <v>-2.2736000000000002E-3</v>
      </c>
      <c r="X171" s="37">
        <f t="shared" si="20"/>
        <v>-4.4463599999999999E-3</v>
      </c>
      <c r="Y171" s="37">
        <f t="shared" si="21"/>
        <v>-8.5072399999999992E-3</v>
      </c>
      <c r="Z171" s="37">
        <f t="shared" si="22"/>
        <v>-1.221651E-2</v>
      </c>
    </row>
    <row r="172" spans="1:26" x14ac:dyDescent="0.25">
      <c r="A172" s="37">
        <v>1.5064019999999999E-2</v>
      </c>
      <c r="B172" s="37">
        <v>9.5824599999999992E-3</v>
      </c>
      <c r="C172" s="37">
        <v>4.5747399999999999E-3</v>
      </c>
      <c r="D172" s="37">
        <v>2.2356699999999999E-3</v>
      </c>
      <c r="E172" s="37">
        <v>-2.1368899999999998E-3</v>
      </c>
      <c r="F172" s="37">
        <v>-4.1793999999999998E-3</v>
      </c>
      <c r="G172" s="37">
        <v>-7.9980699999999995E-3</v>
      </c>
      <c r="H172" s="38">
        <v>-1.148772E-2</v>
      </c>
      <c r="S172" s="37">
        <f t="shared" si="23"/>
        <v>1.5064019999999999E-2</v>
      </c>
      <c r="T172" s="37">
        <f t="shared" si="16"/>
        <v>9.5824599999999992E-3</v>
      </c>
      <c r="U172" s="37">
        <f t="shared" si="17"/>
        <v>4.5747399999999999E-3</v>
      </c>
      <c r="V172" s="37">
        <f t="shared" si="18"/>
        <v>2.2356699999999999E-3</v>
      </c>
      <c r="W172" s="37">
        <f t="shared" si="19"/>
        <v>-2.1368899999999998E-3</v>
      </c>
      <c r="X172" s="37">
        <f t="shared" si="20"/>
        <v>-4.1793999999999998E-3</v>
      </c>
      <c r="Y172" s="37">
        <f t="shared" si="21"/>
        <v>-7.9980699999999995E-3</v>
      </c>
      <c r="Z172" s="37">
        <f t="shared" si="22"/>
        <v>-1.148772E-2</v>
      </c>
    </row>
    <row r="173" spans="1:26" x14ac:dyDescent="0.25">
      <c r="A173" s="37">
        <v>1.981451E-2</v>
      </c>
      <c r="B173" s="37">
        <v>1.260616E-2</v>
      </c>
      <c r="C173" s="37">
        <v>6.0191100000000003E-3</v>
      </c>
      <c r="D173" s="37">
        <v>2.94173E-3</v>
      </c>
      <c r="E173" s="37">
        <v>-2.8121299999999999E-3</v>
      </c>
      <c r="F173" s="37">
        <v>-5.5003999999999999E-3</v>
      </c>
      <c r="G173" s="37">
        <v>-1.052733E-2</v>
      </c>
      <c r="H173" s="38">
        <v>-1.512229E-2</v>
      </c>
      <c r="S173" s="37">
        <f t="shared" si="23"/>
        <v>1.981451E-2</v>
      </c>
      <c r="T173" s="37">
        <f t="shared" si="16"/>
        <v>1.260616E-2</v>
      </c>
      <c r="U173" s="37">
        <f t="shared" si="17"/>
        <v>6.0191100000000003E-3</v>
      </c>
      <c r="V173" s="37">
        <f t="shared" si="18"/>
        <v>2.94173E-3</v>
      </c>
      <c r="W173" s="37">
        <f t="shared" si="19"/>
        <v>-2.8121299999999999E-3</v>
      </c>
      <c r="X173" s="37">
        <f t="shared" si="20"/>
        <v>-5.5003999999999999E-3</v>
      </c>
      <c r="Y173" s="37">
        <f t="shared" si="21"/>
        <v>-1.052733E-2</v>
      </c>
      <c r="Z173" s="37">
        <f t="shared" si="22"/>
        <v>-1.512229E-2</v>
      </c>
    </row>
    <row r="174" spans="1:26" x14ac:dyDescent="0.25">
      <c r="A174" s="37">
        <v>1.4531530000000001E-2</v>
      </c>
      <c r="B174" s="37">
        <v>9.2463900000000002E-3</v>
      </c>
      <c r="C174" s="37">
        <v>4.4155599999999998E-3</v>
      </c>
      <c r="D174" s="37">
        <v>2.1581899999999999E-3</v>
      </c>
      <c r="E174" s="37">
        <v>-2.0634E-3</v>
      </c>
      <c r="F174" s="37">
        <v>-4.03624E-3</v>
      </c>
      <c r="G174" s="37">
        <v>-7.7262199999999998E-3</v>
      </c>
      <c r="H174" s="38">
        <v>-1.1100240000000001E-2</v>
      </c>
      <c r="S174" s="37">
        <f t="shared" si="23"/>
        <v>1.4531530000000001E-2</v>
      </c>
      <c r="T174" s="37">
        <f t="shared" si="16"/>
        <v>9.2463900000000002E-3</v>
      </c>
      <c r="U174" s="37">
        <f t="shared" si="17"/>
        <v>4.4155599999999998E-3</v>
      </c>
      <c r="V174" s="37">
        <f t="shared" si="18"/>
        <v>2.1581899999999999E-3</v>
      </c>
      <c r="W174" s="37">
        <f t="shared" si="19"/>
        <v>-2.0634E-3</v>
      </c>
      <c r="X174" s="37">
        <f t="shared" si="20"/>
        <v>-4.03624E-3</v>
      </c>
      <c r="Y174" s="37">
        <f t="shared" si="21"/>
        <v>-7.7262199999999998E-3</v>
      </c>
      <c r="Z174" s="37">
        <f t="shared" si="22"/>
        <v>-1.1100240000000001E-2</v>
      </c>
    </row>
    <row r="175" spans="1:26" x14ac:dyDescent="0.25">
      <c r="A175" s="37">
        <v>1.3697330000000001E-2</v>
      </c>
      <c r="B175" s="37">
        <v>8.7170400000000006E-3</v>
      </c>
      <c r="C175" s="37">
        <v>4.1635400000000003E-3</v>
      </c>
      <c r="D175" s="37">
        <v>2.0352E-3</v>
      </c>
      <c r="E175" s="37">
        <v>-1.94623E-3</v>
      </c>
      <c r="F175" s="37">
        <v>-3.80744E-3</v>
      </c>
      <c r="G175" s="37">
        <v>-7.2898399999999997E-3</v>
      </c>
      <c r="H175" s="38">
        <v>-1.0475669999999999E-2</v>
      </c>
      <c r="S175" s="37">
        <f t="shared" si="23"/>
        <v>1.3697330000000001E-2</v>
      </c>
      <c r="T175" s="37">
        <f t="shared" si="16"/>
        <v>8.7170400000000006E-3</v>
      </c>
      <c r="U175" s="37">
        <f t="shared" si="17"/>
        <v>4.1635400000000003E-3</v>
      </c>
      <c r="V175" s="37">
        <f t="shared" si="18"/>
        <v>2.0352E-3</v>
      </c>
      <c r="W175" s="37">
        <f t="shared" si="19"/>
        <v>-1.94623E-3</v>
      </c>
      <c r="X175" s="37">
        <f t="shared" si="20"/>
        <v>-3.80744E-3</v>
      </c>
      <c r="Y175" s="37">
        <f t="shared" si="21"/>
        <v>-7.2898399999999997E-3</v>
      </c>
      <c r="Z175" s="37">
        <f t="shared" si="22"/>
        <v>-1.0475669999999999E-2</v>
      </c>
    </row>
    <row r="176" spans="1:26" x14ac:dyDescent="0.25">
      <c r="A176" s="37">
        <v>1.246159E-2</v>
      </c>
      <c r="B176" s="37">
        <v>7.9319000000000004E-3</v>
      </c>
      <c r="C176" s="37">
        <v>3.7891999999999999E-3</v>
      </c>
      <c r="D176" s="37">
        <v>1.85239E-3</v>
      </c>
      <c r="E176" s="37">
        <v>-1.7717500000000001E-3</v>
      </c>
      <c r="F176" s="37">
        <v>-3.4664399999999999E-3</v>
      </c>
      <c r="G176" s="37">
        <v>-6.6382999999999998E-3</v>
      </c>
      <c r="H176" s="38">
        <v>-9.5413600000000005E-3</v>
      </c>
      <c r="S176" s="37">
        <f t="shared" si="23"/>
        <v>1.246159E-2</v>
      </c>
      <c r="T176" s="37">
        <f t="shared" si="16"/>
        <v>7.9319000000000004E-3</v>
      </c>
      <c r="U176" s="37">
        <f t="shared" si="17"/>
        <v>3.7891999999999999E-3</v>
      </c>
      <c r="V176" s="37">
        <f t="shared" si="18"/>
        <v>1.85239E-3</v>
      </c>
      <c r="W176" s="37">
        <f t="shared" si="19"/>
        <v>-1.7717500000000001E-3</v>
      </c>
      <c r="X176" s="37">
        <f t="shared" si="20"/>
        <v>-3.4664399999999999E-3</v>
      </c>
      <c r="Y176" s="37">
        <f t="shared" si="21"/>
        <v>-6.6382999999999998E-3</v>
      </c>
      <c r="Z176" s="37">
        <f t="shared" si="22"/>
        <v>-9.5413600000000005E-3</v>
      </c>
    </row>
    <row r="177" spans="1:26" x14ac:dyDescent="0.25">
      <c r="A177" s="37">
        <v>8.9606500000000006E-3</v>
      </c>
      <c r="B177" s="37">
        <v>5.7094600000000004E-3</v>
      </c>
      <c r="C177" s="37">
        <v>2.7303399999999999E-3</v>
      </c>
      <c r="D177" s="37">
        <v>1.33545E-3</v>
      </c>
      <c r="E177" s="37">
        <v>-1.27863E-3</v>
      </c>
      <c r="F177" s="37">
        <v>-2.5029399999999999E-3</v>
      </c>
      <c r="G177" s="37">
        <v>-4.79803E-3</v>
      </c>
      <c r="H177" s="38">
        <v>-6.9031700000000001E-3</v>
      </c>
      <c r="S177" s="37">
        <f t="shared" si="23"/>
        <v>8.9606500000000006E-3</v>
      </c>
      <c r="T177" s="37">
        <f t="shared" si="16"/>
        <v>5.7094600000000004E-3</v>
      </c>
      <c r="U177" s="37">
        <f t="shared" si="17"/>
        <v>2.7303399999999999E-3</v>
      </c>
      <c r="V177" s="37">
        <f t="shared" si="18"/>
        <v>1.33545E-3</v>
      </c>
      <c r="W177" s="37">
        <f t="shared" si="19"/>
        <v>-1.27863E-3</v>
      </c>
      <c r="X177" s="37">
        <f t="shared" si="20"/>
        <v>-2.5029399999999999E-3</v>
      </c>
      <c r="Y177" s="37">
        <f t="shared" si="21"/>
        <v>-4.79803E-3</v>
      </c>
      <c r="Z177" s="37">
        <f t="shared" si="22"/>
        <v>-6.9031700000000001E-3</v>
      </c>
    </row>
    <row r="178" spans="1:26" x14ac:dyDescent="0.25">
      <c r="A178" s="37">
        <v>9.5257099999999997E-3</v>
      </c>
      <c r="B178" s="37">
        <v>6.0699500000000002E-3</v>
      </c>
      <c r="C178" s="37">
        <v>2.9029099999999999E-3</v>
      </c>
      <c r="D178" s="37">
        <v>1.4199E-3</v>
      </c>
      <c r="E178" s="37">
        <v>-1.35954E-3</v>
      </c>
      <c r="F178" s="37">
        <v>-2.6613700000000001E-3</v>
      </c>
      <c r="G178" s="37">
        <v>-5.1019100000000003E-3</v>
      </c>
      <c r="H178" s="38">
        <v>-7.3405700000000003E-3</v>
      </c>
      <c r="S178" s="37">
        <f t="shared" si="23"/>
        <v>9.5257099999999997E-3</v>
      </c>
      <c r="T178" s="37">
        <f t="shared" si="16"/>
        <v>6.0699500000000002E-3</v>
      </c>
      <c r="U178" s="37">
        <f t="shared" si="17"/>
        <v>2.9029099999999999E-3</v>
      </c>
      <c r="V178" s="37">
        <f t="shared" si="18"/>
        <v>1.4199E-3</v>
      </c>
      <c r="W178" s="37">
        <f t="shared" si="19"/>
        <v>-1.35954E-3</v>
      </c>
      <c r="X178" s="37">
        <f t="shared" si="20"/>
        <v>-2.6613700000000001E-3</v>
      </c>
      <c r="Y178" s="37">
        <f t="shared" si="21"/>
        <v>-5.1019100000000003E-3</v>
      </c>
      <c r="Z178" s="37">
        <f t="shared" si="22"/>
        <v>-7.3405700000000003E-3</v>
      </c>
    </row>
    <row r="179" spans="1:26" x14ac:dyDescent="0.25">
      <c r="A179" s="37">
        <v>6.9228600000000003E-3</v>
      </c>
      <c r="B179" s="37">
        <v>4.4116399999999997E-3</v>
      </c>
      <c r="C179" s="37">
        <v>2.1099299999999999E-3</v>
      </c>
      <c r="D179" s="37">
        <v>1.0320399999999999E-3</v>
      </c>
      <c r="E179" s="37">
        <v>-9.8817999999999996E-4</v>
      </c>
      <c r="F179" s="37">
        <v>-1.9344399999999999E-3</v>
      </c>
      <c r="G179" s="37">
        <v>-3.70836E-3</v>
      </c>
      <c r="H179" s="38">
        <v>-5.3355099999999999E-3</v>
      </c>
      <c r="S179" s="37">
        <f t="shared" si="23"/>
        <v>6.9228600000000003E-3</v>
      </c>
      <c r="T179" s="37">
        <f t="shared" si="16"/>
        <v>4.4116399999999997E-3</v>
      </c>
      <c r="U179" s="37">
        <f t="shared" si="17"/>
        <v>2.1099299999999999E-3</v>
      </c>
      <c r="V179" s="37">
        <f t="shared" si="18"/>
        <v>1.0320399999999999E-3</v>
      </c>
      <c r="W179" s="37">
        <f t="shared" si="19"/>
        <v>-9.8817999999999996E-4</v>
      </c>
      <c r="X179" s="37">
        <f t="shared" si="20"/>
        <v>-1.9344399999999999E-3</v>
      </c>
      <c r="Y179" s="37">
        <f t="shared" si="21"/>
        <v>-3.70836E-3</v>
      </c>
      <c r="Z179" s="37">
        <f t="shared" si="22"/>
        <v>-5.3355099999999999E-3</v>
      </c>
    </row>
    <row r="180" spans="1:26" x14ac:dyDescent="0.25">
      <c r="A180" s="37">
        <v>1.4945750000000001E-2</v>
      </c>
      <c r="B180" s="37">
        <v>9.5250899999999999E-3</v>
      </c>
      <c r="C180" s="37">
        <v>4.55574E-3</v>
      </c>
      <c r="D180" s="37">
        <v>2.2284100000000001E-3</v>
      </c>
      <c r="E180" s="37">
        <v>-2.1337600000000002E-3</v>
      </c>
      <c r="F180" s="37">
        <v>-4.1769399999999996E-3</v>
      </c>
      <c r="G180" s="37">
        <v>-8.0071199999999995E-3</v>
      </c>
      <c r="H180" s="38">
        <v>-1.1520020000000001E-2</v>
      </c>
      <c r="S180" s="37">
        <f t="shared" si="23"/>
        <v>1.4945750000000001E-2</v>
      </c>
      <c r="T180" s="37">
        <f t="shared" si="16"/>
        <v>9.5250899999999999E-3</v>
      </c>
      <c r="U180" s="37">
        <f t="shared" si="17"/>
        <v>4.55574E-3</v>
      </c>
      <c r="V180" s="37">
        <f t="shared" si="18"/>
        <v>2.2284100000000001E-3</v>
      </c>
      <c r="W180" s="37">
        <f t="shared" si="19"/>
        <v>-2.1337600000000002E-3</v>
      </c>
      <c r="X180" s="37">
        <f t="shared" si="20"/>
        <v>-4.1769399999999996E-3</v>
      </c>
      <c r="Y180" s="37">
        <f t="shared" si="21"/>
        <v>-8.0071199999999995E-3</v>
      </c>
      <c r="Z180" s="37">
        <f t="shared" si="22"/>
        <v>-1.1520020000000001E-2</v>
      </c>
    </row>
    <row r="181" spans="1:26" x14ac:dyDescent="0.25">
      <c r="A181" s="37">
        <v>2.0337830000000001E-2</v>
      </c>
      <c r="B181" s="37">
        <v>1.296332E-2</v>
      </c>
      <c r="C181" s="37">
        <v>6.2010199999999998E-3</v>
      </c>
      <c r="D181" s="37">
        <v>3.03338E-3</v>
      </c>
      <c r="E181" s="37">
        <v>-2.9048899999999998E-3</v>
      </c>
      <c r="F181" s="37">
        <v>-5.6867999999999997E-3</v>
      </c>
      <c r="G181" s="37">
        <v>-1.0902739999999999E-2</v>
      </c>
      <c r="H181" s="38">
        <v>-1.5687710000000001E-2</v>
      </c>
      <c r="S181" s="37">
        <f t="shared" si="23"/>
        <v>2.0337830000000001E-2</v>
      </c>
      <c r="T181" s="37">
        <f t="shared" si="16"/>
        <v>1.296332E-2</v>
      </c>
      <c r="U181" s="37">
        <f t="shared" si="17"/>
        <v>6.2010199999999998E-3</v>
      </c>
      <c r="V181" s="37">
        <f t="shared" si="18"/>
        <v>3.03338E-3</v>
      </c>
      <c r="W181" s="37">
        <f t="shared" si="19"/>
        <v>-2.9048899999999998E-3</v>
      </c>
      <c r="X181" s="37">
        <f t="shared" si="20"/>
        <v>-5.6867999999999997E-3</v>
      </c>
      <c r="Y181" s="37">
        <f t="shared" si="21"/>
        <v>-1.0902739999999999E-2</v>
      </c>
      <c r="Z181" s="37">
        <f t="shared" si="22"/>
        <v>-1.5687710000000001E-2</v>
      </c>
    </row>
    <row r="182" spans="1:26" x14ac:dyDescent="0.25">
      <c r="A182" s="37">
        <v>1.398137E-2</v>
      </c>
      <c r="B182" s="37">
        <v>8.9128499999999999E-3</v>
      </c>
      <c r="C182" s="37">
        <v>4.2640400000000002E-3</v>
      </c>
      <c r="D182" s="37">
        <v>2.0860000000000002E-3</v>
      </c>
      <c r="E182" s="37">
        <v>-1.9979099999999999E-3</v>
      </c>
      <c r="F182" s="37">
        <v>-3.91151E-3</v>
      </c>
      <c r="G182" s="37">
        <v>-7.5002000000000003E-3</v>
      </c>
      <c r="H182" s="38">
        <v>-1.079339E-2</v>
      </c>
      <c r="S182" s="37">
        <f t="shared" si="23"/>
        <v>1.398137E-2</v>
      </c>
      <c r="T182" s="37">
        <f t="shared" si="16"/>
        <v>8.9128499999999999E-3</v>
      </c>
      <c r="U182" s="37">
        <f t="shared" si="17"/>
        <v>4.2640400000000002E-3</v>
      </c>
      <c r="V182" s="37">
        <f t="shared" si="18"/>
        <v>2.0860000000000002E-3</v>
      </c>
      <c r="W182" s="37">
        <f t="shared" si="19"/>
        <v>-1.9979099999999999E-3</v>
      </c>
      <c r="X182" s="37">
        <f t="shared" si="20"/>
        <v>-3.91151E-3</v>
      </c>
      <c r="Y182" s="37">
        <f t="shared" si="21"/>
        <v>-7.5002000000000003E-3</v>
      </c>
      <c r="Z182" s="37">
        <f t="shared" si="22"/>
        <v>-1.079339E-2</v>
      </c>
    </row>
    <row r="183" spans="1:26" x14ac:dyDescent="0.25">
      <c r="A183" s="37">
        <v>1.359378E-2</v>
      </c>
      <c r="B183" s="37">
        <v>8.66689E-3</v>
      </c>
      <c r="C183" s="37">
        <v>4.1469000000000002E-3</v>
      </c>
      <c r="D183" s="37">
        <v>2.0288200000000002E-3</v>
      </c>
      <c r="E183" s="37">
        <v>-1.94338E-3</v>
      </c>
      <c r="F183" s="37">
        <v>-3.8049899999999998E-3</v>
      </c>
      <c r="G183" s="37">
        <v>-7.2968499999999997E-3</v>
      </c>
      <c r="H183" s="38">
        <v>-1.0502010000000001E-2</v>
      </c>
      <c r="S183" s="37">
        <f t="shared" si="23"/>
        <v>1.359378E-2</v>
      </c>
      <c r="T183" s="37">
        <f t="shared" si="16"/>
        <v>8.66689E-3</v>
      </c>
      <c r="U183" s="37">
        <f t="shared" si="17"/>
        <v>4.1469000000000002E-3</v>
      </c>
      <c r="V183" s="37">
        <f t="shared" si="18"/>
        <v>2.0288200000000002E-3</v>
      </c>
      <c r="W183" s="37">
        <f t="shared" si="19"/>
        <v>-1.94338E-3</v>
      </c>
      <c r="X183" s="37">
        <f t="shared" si="20"/>
        <v>-3.8049899999999998E-3</v>
      </c>
      <c r="Y183" s="37">
        <f t="shared" si="21"/>
        <v>-7.2968499999999997E-3</v>
      </c>
      <c r="Z183" s="37">
        <f t="shared" si="22"/>
        <v>-1.0502010000000001E-2</v>
      </c>
    </row>
    <row r="184" spans="1:26" x14ac:dyDescent="0.25">
      <c r="A184" s="37">
        <v>1.281846E-2</v>
      </c>
      <c r="B184" s="37">
        <v>8.1739599999999992E-3</v>
      </c>
      <c r="C184" s="37">
        <v>3.9117700000000002E-3</v>
      </c>
      <c r="D184" s="37">
        <v>1.9139700000000001E-3</v>
      </c>
      <c r="E184" s="37">
        <v>-1.8337500000000001E-3</v>
      </c>
      <c r="F184" s="37">
        <v>-3.5907299999999999E-3</v>
      </c>
      <c r="G184" s="37">
        <v>-6.8874299999999999E-3</v>
      </c>
      <c r="H184" s="38">
        <v>-9.9149400000000006E-3</v>
      </c>
      <c r="S184" s="37">
        <f t="shared" si="23"/>
        <v>1.281846E-2</v>
      </c>
      <c r="T184" s="37">
        <f t="shared" si="16"/>
        <v>8.1739599999999992E-3</v>
      </c>
      <c r="U184" s="37">
        <f t="shared" si="17"/>
        <v>3.9117700000000002E-3</v>
      </c>
      <c r="V184" s="37">
        <f t="shared" si="18"/>
        <v>1.9139700000000001E-3</v>
      </c>
      <c r="W184" s="37">
        <f t="shared" si="19"/>
        <v>-1.8337500000000001E-3</v>
      </c>
      <c r="X184" s="37">
        <f t="shared" si="20"/>
        <v>-3.5907299999999999E-3</v>
      </c>
      <c r="Y184" s="37">
        <f t="shared" si="21"/>
        <v>-6.8874299999999999E-3</v>
      </c>
      <c r="Z184" s="37">
        <f t="shared" si="22"/>
        <v>-9.9149400000000006E-3</v>
      </c>
    </row>
    <row r="185" spans="1:26" x14ac:dyDescent="0.25">
      <c r="A185" s="37">
        <v>1.6862430000000001E-2</v>
      </c>
      <c r="B185" s="37">
        <v>1.075392E-2</v>
      </c>
      <c r="C185" s="37">
        <v>5.1470099999999996E-3</v>
      </c>
      <c r="D185" s="37">
        <v>2.51849E-3</v>
      </c>
      <c r="E185" s="37">
        <v>-2.4131700000000001E-3</v>
      </c>
      <c r="F185" s="37">
        <v>-4.7255500000000002E-3</v>
      </c>
      <c r="G185" s="37">
        <v>-9.06503E-3</v>
      </c>
      <c r="H185" s="38">
        <v>-1.305096E-2</v>
      </c>
      <c r="S185" s="37">
        <f t="shared" si="23"/>
        <v>1.6862430000000001E-2</v>
      </c>
      <c r="T185" s="37">
        <f t="shared" si="16"/>
        <v>1.075392E-2</v>
      </c>
      <c r="U185" s="37">
        <f t="shared" si="17"/>
        <v>5.1470099999999996E-3</v>
      </c>
      <c r="V185" s="37">
        <f t="shared" si="18"/>
        <v>2.51849E-3</v>
      </c>
      <c r="W185" s="37">
        <f t="shared" si="19"/>
        <v>-2.4131700000000001E-3</v>
      </c>
      <c r="X185" s="37">
        <f t="shared" si="20"/>
        <v>-4.7255500000000002E-3</v>
      </c>
      <c r="Y185" s="37">
        <f t="shared" si="21"/>
        <v>-9.06503E-3</v>
      </c>
      <c r="Z185" s="37">
        <f t="shared" si="22"/>
        <v>-1.305096E-2</v>
      </c>
    </row>
    <row r="186" spans="1:26" x14ac:dyDescent="0.25">
      <c r="A186" s="37">
        <v>1.2383969999999999E-2</v>
      </c>
      <c r="B186" s="37">
        <v>7.8989500000000001E-3</v>
      </c>
      <c r="C186" s="37">
        <v>3.7811300000000002E-3</v>
      </c>
      <c r="D186" s="37">
        <v>1.8502900000000001E-3</v>
      </c>
      <c r="E186" s="37">
        <v>-1.7731800000000001E-3</v>
      </c>
      <c r="F186" s="37">
        <v>-3.47256E-3</v>
      </c>
      <c r="G186" s="37">
        <v>-6.6624099999999997E-3</v>
      </c>
      <c r="H186" s="38">
        <v>-9.5933200000000007E-3</v>
      </c>
      <c r="S186" s="37">
        <f t="shared" si="23"/>
        <v>1.2383969999999999E-2</v>
      </c>
      <c r="T186" s="37">
        <f t="shared" si="16"/>
        <v>7.8989500000000001E-3</v>
      </c>
      <c r="U186" s="37">
        <f t="shared" si="17"/>
        <v>3.7811300000000002E-3</v>
      </c>
      <c r="V186" s="37">
        <f t="shared" si="18"/>
        <v>1.8502900000000001E-3</v>
      </c>
      <c r="W186" s="37">
        <f t="shared" si="19"/>
        <v>-1.7731800000000001E-3</v>
      </c>
      <c r="X186" s="37">
        <f t="shared" si="20"/>
        <v>-3.47256E-3</v>
      </c>
      <c r="Y186" s="37">
        <f t="shared" si="21"/>
        <v>-6.6624099999999997E-3</v>
      </c>
      <c r="Z186" s="37">
        <f t="shared" si="22"/>
        <v>-9.5933200000000007E-3</v>
      </c>
    </row>
    <row r="187" spans="1:26" x14ac:dyDescent="0.25">
      <c r="A187" s="37">
        <v>1.1774379999999999E-2</v>
      </c>
      <c r="B187" s="37">
        <v>7.51149E-3</v>
      </c>
      <c r="C187" s="37">
        <v>3.5963499999999999E-3</v>
      </c>
      <c r="D187" s="37">
        <v>1.76004E-3</v>
      </c>
      <c r="E187" s="37">
        <v>-1.68703E-3</v>
      </c>
      <c r="F187" s="37">
        <v>-3.3041899999999998E-3</v>
      </c>
      <c r="G187" s="37">
        <v>-6.3407300000000002E-3</v>
      </c>
      <c r="H187" s="38">
        <v>-9.1320900000000007E-3</v>
      </c>
      <c r="S187" s="37">
        <f t="shared" si="23"/>
        <v>1.1774379999999999E-2</v>
      </c>
      <c r="T187" s="37">
        <f t="shared" si="16"/>
        <v>7.51149E-3</v>
      </c>
      <c r="U187" s="37">
        <f t="shared" si="17"/>
        <v>3.5963499999999999E-3</v>
      </c>
      <c r="V187" s="37">
        <f t="shared" si="18"/>
        <v>1.76004E-3</v>
      </c>
      <c r="W187" s="37">
        <f t="shared" si="19"/>
        <v>-1.68703E-3</v>
      </c>
      <c r="X187" s="37">
        <f t="shared" si="20"/>
        <v>-3.3041899999999998E-3</v>
      </c>
      <c r="Y187" s="37">
        <f t="shared" si="21"/>
        <v>-6.3407300000000002E-3</v>
      </c>
      <c r="Z187" s="37">
        <f t="shared" si="22"/>
        <v>-9.1320900000000007E-3</v>
      </c>
    </row>
    <row r="188" spans="1:26" x14ac:dyDescent="0.25">
      <c r="A188" s="37">
        <v>1.077412E-2</v>
      </c>
      <c r="B188" s="37">
        <v>6.8746500000000004E-3</v>
      </c>
      <c r="C188" s="37">
        <v>3.2920800000000002E-3</v>
      </c>
      <c r="D188" s="37">
        <v>1.6113E-3</v>
      </c>
      <c r="E188" s="37">
        <v>-1.5447799999999999E-3</v>
      </c>
      <c r="F188" s="37">
        <v>-3.0258799999999999E-3</v>
      </c>
      <c r="G188" s="37">
        <v>-5.8078699999999997E-3</v>
      </c>
      <c r="H188" s="38">
        <v>-8.3664199999999994E-3</v>
      </c>
      <c r="S188" s="37">
        <f t="shared" si="23"/>
        <v>1.077412E-2</v>
      </c>
      <c r="T188" s="37">
        <f t="shared" si="16"/>
        <v>6.8746500000000004E-3</v>
      </c>
      <c r="U188" s="37">
        <f t="shared" si="17"/>
        <v>3.2920800000000002E-3</v>
      </c>
      <c r="V188" s="37">
        <f t="shared" si="18"/>
        <v>1.6113E-3</v>
      </c>
      <c r="W188" s="37">
        <f t="shared" si="19"/>
        <v>-1.5447799999999999E-3</v>
      </c>
      <c r="X188" s="37">
        <f t="shared" si="20"/>
        <v>-3.0258799999999999E-3</v>
      </c>
      <c r="Y188" s="37">
        <f t="shared" si="21"/>
        <v>-5.8078699999999997E-3</v>
      </c>
      <c r="Z188" s="37">
        <f t="shared" si="22"/>
        <v>-8.3664199999999994E-3</v>
      </c>
    </row>
    <row r="189" spans="1:26" x14ac:dyDescent="0.25">
      <c r="A189" s="37">
        <v>7.7917100000000003E-3</v>
      </c>
      <c r="B189" s="37">
        <v>4.9768099999999999E-3</v>
      </c>
      <c r="C189" s="37">
        <v>2.3857100000000001E-3</v>
      </c>
      <c r="D189" s="37">
        <v>1.1682699999999999E-3</v>
      </c>
      <c r="E189" s="37">
        <v>-1.12118E-3</v>
      </c>
      <c r="F189" s="37">
        <v>-2.19725E-3</v>
      </c>
      <c r="G189" s="37">
        <v>-4.2215600000000001E-3</v>
      </c>
      <c r="H189" s="38">
        <v>-6.0871900000000001E-3</v>
      </c>
      <c r="S189" s="37">
        <f t="shared" si="23"/>
        <v>7.7917100000000003E-3</v>
      </c>
      <c r="T189" s="37">
        <f t="shared" si="16"/>
        <v>4.9768099999999999E-3</v>
      </c>
      <c r="U189" s="37">
        <f t="shared" si="17"/>
        <v>2.3857100000000001E-3</v>
      </c>
      <c r="V189" s="37">
        <f t="shared" si="18"/>
        <v>1.1682699999999999E-3</v>
      </c>
      <c r="W189" s="37">
        <f t="shared" si="19"/>
        <v>-1.12118E-3</v>
      </c>
      <c r="X189" s="37">
        <f t="shared" si="20"/>
        <v>-2.19725E-3</v>
      </c>
      <c r="Y189" s="37">
        <f t="shared" si="21"/>
        <v>-4.2215600000000001E-3</v>
      </c>
      <c r="Z189" s="37">
        <f t="shared" si="22"/>
        <v>-6.0871900000000001E-3</v>
      </c>
    </row>
    <row r="190" spans="1:26" x14ac:dyDescent="0.25">
      <c r="A190" s="37">
        <v>8.2281999999999998E-3</v>
      </c>
      <c r="B190" s="37">
        <v>5.25575E-3</v>
      </c>
      <c r="C190" s="37">
        <v>2.5194700000000002E-3</v>
      </c>
      <c r="D190" s="37">
        <v>1.2337800000000001E-3</v>
      </c>
      <c r="E190" s="37">
        <v>-1.18406E-3</v>
      </c>
      <c r="F190" s="37">
        <v>-2.3204800000000002E-3</v>
      </c>
      <c r="G190" s="37">
        <v>-4.4583299999999999E-3</v>
      </c>
      <c r="H190" s="38">
        <v>-6.4285699999999998E-3</v>
      </c>
      <c r="S190" s="37">
        <f t="shared" si="23"/>
        <v>8.2281999999999998E-3</v>
      </c>
      <c r="T190" s="37">
        <f t="shared" si="16"/>
        <v>5.25575E-3</v>
      </c>
      <c r="U190" s="37">
        <f t="shared" si="17"/>
        <v>2.5194700000000002E-3</v>
      </c>
      <c r="V190" s="37">
        <f t="shared" si="18"/>
        <v>1.2337800000000001E-3</v>
      </c>
      <c r="W190" s="37">
        <f t="shared" si="19"/>
        <v>-1.18406E-3</v>
      </c>
      <c r="X190" s="37">
        <f t="shared" si="20"/>
        <v>-2.3204800000000002E-3</v>
      </c>
      <c r="Y190" s="37">
        <f t="shared" si="21"/>
        <v>-4.4583299999999999E-3</v>
      </c>
      <c r="Z190" s="37">
        <f t="shared" si="22"/>
        <v>-6.4285699999999998E-3</v>
      </c>
    </row>
    <row r="191" spans="1:26" x14ac:dyDescent="0.25">
      <c r="A191" s="37">
        <v>5.9368499999999996E-3</v>
      </c>
      <c r="B191" s="37">
        <v>3.7921700000000001E-3</v>
      </c>
      <c r="C191" s="37">
        <v>1.8178599999999999E-3</v>
      </c>
      <c r="D191" s="37">
        <v>8.9019999999999995E-4</v>
      </c>
      <c r="E191" s="37">
        <v>-8.543E-4</v>
      </c>
      <c r="F191" s="37">
        <v>-1.6742E-3</v>
      </c>
      <c r="G191" s="37">
        <v>-3.2165399999999999E-3</v>
      </c>
      <c r="H191" s="38">
        <v>-4.63782E-3</v>
      </c>
      <c r="S191" s="37">
        <f t="shared" si="23"/>
        <v>5.9368499999999996E-3</v>
      </c>
      <c r="T191" s="37">
        <f t="shared" si="16"/>
        <v>3.7921700000000001E-3</v>
      </c>
      <c r="U191" s="37">
        <f t="shared" si="17"/>
        <v>1.8178599999999999E-3</v>
      </c>
      <c r="V191" s="37">
        <f t="shared" si="18"/>
        <v>8.9019999999999995E-4</v>
      </c>
      <c r="W191" s="37">
        <f t="shared" si="19"/>
        <v>-8.543E-4</v>
      </c>
      <c r="X191" s="37">
        <f t="shared" si="20"/>
        <v>-1.6742E-3</v>
      </c>
      <c r="Y191" s="37">
        <f t="shared" si="21"/>
        <v>-3.2165399999999999E-3</v>
      </c>
      <c r="Z191" s="37">
        <f t="shared" si="22"/>
        <v>-4.63782E-3</v>
      </c>
    </row>
    <row r="192" spans="1:26" x14ac:dyDescent="0.25">
      <c r="A192" s="37">
        <v>1.269344E-2</v>
      </c>
      <c r="B192" s="37">
        <v>8.1079499999999992E-3</v>
      </c>
      <c r="C192" s="37">
        <v>3.8866199999999999E-3</v>
      </c>
      <c r="D192" s="37">
        <v>1.90322E-3</v>
      </c>
      <c r="E192" s="37">
        <v>-1.8263800000000001E-3</v>
      </c>
      <c r="F192" s="37">
        <v>-3.5791199999999999E-3</v>
      </c>
      <c r="G192" s="37">
        <v>-6.8758400000000003E-3</v>
      </c>
      <c r="H192" s="38">
        <v>-9.9132300000000003E-3</v>
      </c>
      <c r="S192" s="37">
        <f t="shared" si="23"/>
        <v>1.269344E-2</v>
      </c>
      <c r="T192" s="37">
        <f t="shared" si="16"/>
        <v>8.1079499999999992E-3</v>
      </c>
      <c r="U192" s="37">
        <f t="shared" si="17"/>
        <v>3.8866199999999999E-3</v>
      </c>
      <c r="V192" s="37">
        <f t="shared" si="18"/>
        <v>1.90322E-3</v>
      </c>
      <c r="W192" s="37">
        <f t="shared" si="19"/>
        <v>-1.8263800000000001E-3</v>
      </c>
      <c r="X192" s="37">
        <f t="shared" si="20"/>
        <v>-3.5791199999999999E-3</v>
      </c>
      <c r="Y192" s="37">
        <f t="shared" si="21"/>
        <v>-6.8758400000000003E-3</v>
      </c>
      <c r="Z192" s="37">
        <f t="shared" si="22"/>
        <v>-9.9132300000000003E-3</v>
      </c>
    </row>
    <row r="193" spans="1:26" x14ac:dyDescent="0.25">
      <c r="A193" s="37">
        <v>1.6354E-2</v>
      </c>
      <c r="B193" s="37">
        <v>1.0447639999999999E-2</v>
      </c>
      <c r="C193" s="37">
        <v>5.00892E-3</v>
      </c>
      <c r="D193" s="37">
        <v>2.4529899999999999E-3</v>
      </c>
      <c r="E193" s="37">
        <v>-2.3543100000000001E-3</v>
      </c>
      <c r="F193" s="37">
        <v>-4.6140599999999997E-3</v>
      </c>
      <c r="G193" s="37">
        <v>-8.8654500000000004E-3</v>
      </c>
      <c r="H193" s="38">
        <v>-1.278377E-2</v>
      </c>
      <c r="S193" s="37">
        <f t="shared" si="23"/>
        <v>1.6354E-2</v>
      </c>
      <c r="T193" s="37">
        <f t="shared" si="16"/>
        <v>1.0447639999999999E-2</v>
      </c>
      <c r="U193" s="37">
        <f t="shared" si="17"/>
        <v>5.00892E-3</v>
      </c>
      <c r="V193" s="37">
        <f t="shared" si="18"/>
        <v>2.4529899999999999E-3</v>
      </c>
      <c r="W193" s="37">
        <f t="shared" si="19"/>
        <v>-2.3543100000000001E-3</v>
      </c>
      <c r="X193" s="37">
        <f t="shared" si="20"/>
        <v>-4.6140599999999997E-3</v>
      </c>
      <c r="Y193" s="37">
        <f t="shared" si="21"/>
        <v>-8.8654500000000004E-3</v>
      </c>
      <c r="Z193" s="37">
        <f t="shared" si="22"/>
        <v>-1.278377E-2</v>
      </c>
    </row>
    <row r="194" spans="1:26" x14ac:dyDescent="0.25">
      <c r="A194" s="37">
        <v>7.3611900000000001E-3</v>
      </c>
      <c r="B194" s="37">
        <v>4.7033200000000004E-3</v>
      </c>
      <c r="C194" s="37">
        <v>2.2552499999999999E-3</v>
      </c>
      <c r="D194" s="37">
        <v>1.1045300000000001E-3</v>
      </c>
      <c r="E194" s="37">
        <v>-1.0602700000000001E-3</v>
      </c>
      <c r="F194" s="37">
        <v>-2.0780999999999998E-3</v>
      </c>
      <c r="G194" s="37">
        <v>-3.9934699999999998E-3</v>
      </c>
      <c r="H194" s="38">
        <v>-5.7593599999999998E-3</v>
      </c>
      <c r="S194" s="37">
        <f t="shared" si="23"/>
        <v>7.3611900000000001E-3</v>
      </c>
      <c r="T194" s="37">
        <f t="shared" si="16"/>
        <v>4.7033200000000004E-3</v>
      </c>
      <c r="U194" s="37">
        <f t="shared" si="17"/>
        <v>2.2552499999999999E-3</v>
      </c>
      <c r="V194" s="37">
        <f t="shared" si="18"/>
        <v>1.1045300000000001E-3</v>
      </c>
      <c r="W194" s="37">
        <f t="shared" si="19"/>
        <v>-1.0602700000000001E-3</v>
      </c>
      <c r="X194" s="37">
        <f t="shared" si="20"/>
        <v>-2.0780999999999998E-3</v>
      </c>
      <c r="Y194" s="37">
        <f t="shared" si="21"/>
        <v>-3.9934699999999998E-3</v>
      </c>
      <c r="Z194" s="37">
        <f t="shared" si="22"/>
        <v>-5.7593599999999998E-3</v>
      </c>
    </row>
    <row r="195" spans="1:26" x14ac:dyDescent="0.25">
      <c r="A195" s="37">
        <v>1.052316E-2</v>
      </c>
      <c r="B195" s="37">
        <v>6.7244699999999998E-3</v>
      </c>
      <c r="C195" s="37">
        <v>3.2247999999999999E-3</v>
      </c>
      <c r="D195" s="37">
        <v>1.5794699999999999E-3</v>
      </c>
      <c r="E195" s="37">
        <v>-1.51636E-3</v>
      </c>
      <c r="F195" s="37">
        <v>-2.9722099999999999E-3</v>
      </c>
      <c r="G195" s="37">
        <v>-5.7123499999999997E-3</v>
      </c>
      <c r="H195" s="38">
        <v>-8.2392999999999997E-3</v>
      </c>
      <c r="S195" s="37">
        <f t="shared" si="23"/>
        <v>1.052316E-2</v>
      </c>
      <c r="T195" s="37">
        <f t="shared" si="16"/>
        <v>6.7244699999999998E-3</v>
      </c>
      <c r="U195" s="37">
        <f t="shared" si="17"/>
        <v>3.2247999999999999E-3</v>
      </c>
      <c r="V195" s="37">
        <f t="shared" si="18"/>
        <v>1.5794699999999999E-3</v>
      </c>
      <c r="W195" s="37">
        <f t="shared" si="19"/>
        <v>-1.51636E-3</v>
      </c>
      <c r="X195" s="37">
        <f t="shared" si="20"/>
        <v>-2.9722099999999999E-3</v>
      </c>
      <c r="Y195" s="37">
        <f t="shared" si="21"/>
        <v>-5.7123499999999997E-3</v>
      </c>
      <c r="Z195" s="37">
        <f t="shared" si="22"/>
        <v>-8.2392999999999997E-3</v>
      </c>
    </row>
    <row r="196" spans="1:26" x14ac:dyDescent="0.25">
      <c r="A196" s="37">
        <v>1.0271479999999999E-2</v>
      </c>
      <c r="B196" s="37">
        <v>6.5649599999999999E-3</v>
      </c>
      <c r="C196" s="37">
        <v>3.1489600000000001E-3</v>
      </c>
      <c r="D196" s="37">
        <v>1.5425E-3</v>
      </c>
      <c r="E196" s="37">
        <v>-1.4811799999999999E-3</v>
      </c>
      <c r="F196" s="37">
        <v>-2.9035799999999998E-3</v>
      </c>
      <c r="G196" s="37">
        <v>-5.5817000000000002E-3</v>
      </c>
      <c r="H196" s="38">
        <v>-8.0526599999999997E-3</v>
      </c>
      <c r="S196" s="37">
        <f t="shared" si="23"/>
        <v>1.0271479999999999E-2</v>
      </c>
      <c r="T196" s="37">
        <f t="shared" ref="T196:T214" si="24">B196-K196</f>
        <v>6.5649599999999999E-3</v>
      </c>
      <c r="U196" s="37">
        <f t="shared" ref="U196:U214" si="25">C196-L196</f>
        <v>3.1489600000000001E-3</v>
      </c>
      <c r="V196" s="37">
        <f t="shared" ref="V196:V214" si="26">D196-M196</f>
        <v>1.5425E-3</v>
      </c>
      <c r="W196" s="37">
        <f t="shared" ref="W196:W214" si="27">E196-N196</f>
        <v>-1.4811799999999999E-3</v>
      </c>
      <c r="X196" s="37">
        <f t="shared" ref="X196:X214" si="28">F196-O196</f>
        <v>-2.9035799999999998E-3</v>
      </c>
      <c r="Y196" s="37">
        <f t="shared" ref="Y196:Y214" si="29">G196-P196</f>
        <v>-5.5817000000000002E-3</v>
      </c>
      <c r="Z196" s="37">
        <f t="shared" ref="Z196:Z214" si="30">H196-Q196</f>
        <v>-8.0526599999999997E-3</v>
      </c>
    </row>
    <row r="197" spans="1:26" x14ac:dyDescent="0.25">
      <c r="A197" s="37">
        <v>1.361326E-2</v>
      </c>
      <c r="B197" s="37">
        <v>8.7016200000000002E-3</v>
      </c>
      <c r="C197" s="37">
        <v>4.1742000000000003E-3</v>
      </c>
      <c r="D197" s="37">
        <v>2.0447899999999999E-3</v>
      </c>
      <c r="E197" s="37">
        <v>-1.9636599999999999E-3</v>
      </c>
      <c r="F197" s="37">
        <v>-3.8495299999999999E-3</v>
      </c>
      <c r="G197" s="37">
        <v>-7.4006899999999997E-3</v>
      </c>
      <c r="H197" s="38">
        <v>-1.067764E-2</v>
      </c>
      <c r="S197" s="37">
        <f t="shared" ref="S197:S214" si="31">A197-J197</f>
        <v>1.361326E-2</v>
      </c>
      <c r="T197" s="37">
        <f t="shared" si="24"/>
        <v>8.7016200000000002E-3</v>
      </c>
      <c r="U197" s="37">
        <f t="shared" si="25"/>
        <v>4.1742000000000003E-3</v>
      </c>
      <c r="V197" s="37">
        <f t="shared" si="26"/>
        <v>2.0447899999999999E-3</v>
      </c>
      <c r="W197" s="37">
        <f t="shared" si="27"/>
        <v>-1.9636599999999999E-3</v>
      </c>
      <c r="X197" s="37">
        <f t="shared" si="28"/>
        <v>-3.8495299999999999E-3</v>
      </c>
      <c r="Y197" s="37">
        <f t="shared" si="29"/>
        <v>-7.4006899999999997E-3</v>
      </c>
      <c r="Z197" s="37">
        <f t="shared" si="30"/>
        <v>-1.067764E-2</v>
      </c>
    </row>
    <row r="198" spans="1:26" x14ac:dyDescent="0.25">
      <c r="A198" s="37">
        <v>9.8453399999999993E-3</v>
      </c>
      <c r="B198" s="37">
        <v>6.2938999999999998E-3</v>
      </c>
      <c r="C198" s="37">
        <v>3.0195600000000001E-3</v>
      </c>
      <c r="D198" s="37">
        <v>1.47926E-3</v>
      </c>
      <c r="E198" s="37">
        <v>-1.4207200000000001E-3</v>
      </c>
      <c r="F198" s="37">
        <v>-2.7853299999999999E-3</v>
      </c>
      <c r="G198" s="37">
        <v>-5.3553699999999999E-3</v>
      </c>
      <c r="H198" s="38">
        <v>-7.7275299999999998E-3</v>
      </c>
      <c r="S198" s="37">
        <f t="shared" si="31"/>
        <v>9.8453399999999993E-3</v>
      </c>
      <c r="T198" s="37">
        <f t="shared" si="24"/>
        <v>6.2938999999999998E-3</v>
      </c>
      <c r="U198" s="37">
        <f t="shared" si="25"/>
        <v>3.0195600000000001E-3</v>
      </c>
      <c r="V198" s="37">
        <f t="shared" si="26"/>
        <v>1.47926E-3</v>
      </c>
      <c r="W198" s="37">
        <f t="shared" si="27"/>
        <v>-1.4207200000000001E-3</v>
      </c>
      <c r="X198" s="37">
        <f t="shared" si="28"/>
        <v>-2.7853299999999999E-3</v>
      </c>
      <c r="Y198" s="37">
        <f t="shared" si="29"/>
        <v>-5.3553699999999999E-3</v>
      </c>
      <c r="Z198" s="37">
        <f t="shared" si="30"/>
        <v>-7.7275299999999998E-3</v>
      </c>
    </row>
    <row r="199" spans="1:26" x14ac:dyDescent="0.25">
      <c r="A199" s="37">
        <v>6.6099399999999999E-3</v>
      </c>
      <c r="B199" s="37">
        <v>4.2262200000000002E-3</v>
      </c>
      <c r="C199" s="37">
        <v>2.0278700000000002E-3</v>
      </c>
      <c r="D199" s="37">
        <v>9.9350999999999997E-4</v>
      </c>
      <c r="E199" s="37">
        <v>-9.5434999999999997E-4</v>
      </c>
      <c r="F199" s="37">
        <v>-1.87115E-3</v>
      </c>
      <c r="G199" s="37">
        <v>-3.59823E-3</v>
      </c>
      <c r="H199" s="38">
        <v>-5.1928499999999997E-3</v>
      </c>
      <c r="S199" s="37">
        <f t="shared" si="31"/>
        <v>6.6099399999999999E-3</v>
      </c>
      <c r="T199" s="37">
        <f t="shared" si="24"/>
        <v>4.2262200000000002E-3</v>
      </c>
      <c r="U199" s="37">
        <f t="shared" si="25"/>
        <v>2.0278700000000002E-3</v>
      </c>
      <c r="V199" s="37">
        <f t="shared" si="26"/>
        <v>9.9350999999999997E-4</v>
      </c>
      <c r="W199" s="37">
        <f t="shared" si="27"/>
        <v>-9.5434999999999997E-4</v>
      </c>
      <c r="X199" s="37">
        <f t="shared" si="28"/>
        <v>-1.87115E-3</v>
      </c>
      <c r="Y199" s="37">
        <f t="shared" si="29"/>
        <v>-3.59823E-3</v>
      </c>
      <c r="Z199" s="37">
        <f t="shared" si="30"/>
        <v>-5.1928499999999997E-3</v>
      </c>
    </row>
    <row r="200" spans="1:26" x14ac:dyDescent="0.25">
      <c r="A200" s="37">
        <v>6.7415599999999997E-3</v>
      </c>
      <c r="B200" s="37">
        <v>4.31124E-3</v>
      </c>
      <c r="C200" s="37">
        <v>2.0690999999999999E-3</v>
      </c>
      <c r="D200" s="37">
        <v>1.0138199999999999E-3</v>
      </c>
      <c r="E200" s="37">
        <v>-9.7404999999999996E-4</v>
      </c>
      <c r="F200" s="37">
        <v>-1.9099900000000001E-3</v>
      </c>
      <c r="G200" s="37">
        <v>-3.6736799999999999E-3</v>
      </c>
      <c r="H200" s="38">
        <v>-5.3028499999999996E-3</v>
      </c>
      <c r="S200" s="37">
        <f t="shared" si="31"/>
        <v>6.7415599999999997E-3</v>
      </c>
      <c r="T200" s="37">
        <f t="shared" si="24"/>
        <v>4.31124E-3</v>
      </c>
      <c r="U200" s="37">
        <f t="shared" si="25"/>
        <v>2.0690999999999999E-3</v>
      </c>
      <c r="V200" s="37">
        <f t="shared" si="26"/>
        <v>1.0138199999999999E-3</v>
      </c>
      <c r="W200" s="37">
        <f t="shared" si="27"/>
        <v>-9.7404999999999996E-4</v>
      </c>
      <c r="X200" s="37">
        <f t="shared" si="28"/>
        <v>-1.9099900000000001E-3</v>
      </c>
      <c r="Y200" s="37">
        <f t="shared" si="29"/>
        <v>-3.6736799999999999E-3</v>
      </c>
      <c r="Z200" s="37">
        <f t="shared" si="30"/>
        <v>-5.3028499999999996E-3</v>
      </c>
    </row>
    <row r="201" spans="1:26" x14ac:dyDescent="0.25">
      <c r="A201" s="37">
        <v>6.8217E-3</v>
      </c>
      <c r="B201" s="37">
        <v>4.3667899999999997E-3</v>
      </c>
      <c r="C201" s="37">
        <v>2.0977999999999999E-3</v>
      </c>
      <c r="D201" s="37">
        <v>1.02838E-3</v>
      </c>
      <c r="E201" s="37">
        <v>-9.8897999999999998E-4</v>
      </c>
      <c r="F201" s="37">
        <v>-1.94017E-3</v>
      </c>
      <c r="G201" s="37">
        <v>-3.7351799999999998E-3</v>
      </c>
      <c r="H201" s="38">
        <v>-5.3965000000000003E-3</v>
      </c>
      <c r="S201" s="37">
        <f t="shared" si="31"/>
        <v>6.8217E-3</v>
      </c>
      <c r="T201" s="37">
        <f t="shared" si="24"/>
        <v>4.3667899999999997E-3</v>
      </c>
      <c r="U201" s="37">
        <f t="shared" si="25"/>
        <v>2.0977999999999999E-3</v>
      </c>
      <c r="V201" s="37">
        <f t="shared" si="26"/>
        <v>1.02838E-3</v>
      </c>
      <c r="W201" s="37">
        <f t="shared" si="27"/>
        <v>-9.8897999999999998E-4</v>
      </c>
      <c r="X201" s="37">
        <f t="shared" si="28"/>
        <v>-1.94017E-3</v>
      </c>
      <c r="Y201" s="37">
        <f t="shared" si="29"/>
        <v>-3.7351799999999998E-3</v>
      </c>
      <c r="Z201" s="37">
        <f t="shared" si="30"/>
        <v>-5.3965000000000003E-3</v>
      </c>
    </row>
    <row r="202" spans="1:26" x14ac:dyDescent="0.25">
      <c r="A202" s="37">
        <v>7.1579900000000004E-3</v>
      </c>
      <c r="B202" s="37">
        <v>4.5820699999999997E-3</v>
      </c>
      <c r="C202" s="37">
        <v>2.2012099999999999E-3</v>
      </c>
      <c r="D202" s="37">
        <v>1.07906E-3</v>
      </c>
      <c r="E202" s="37">
        <v>-1.0377299999999999E-3</v>
      </c>
      <c r="F202" s="37">
        <v>-2.0357800000000001E-3</v>
      </c>
      <c r="G202" s="37">
        <v>-3.9191800000000004E-3</v>
      </c>
      <c r="H202" s="38">
        <v>-5.6622499999999997E-3</v>
      </c>
      <c r="S202" s="37">
        <f t="shared" si="31"/>
        <v>7.1579900000000004E-3</v>
      </c>
      <c r="T202" s="37">
        <f t="shared" si="24"/>
        <v>4.5820699999999997E-3</v>
      </c>
      <c r="U202" s="37">
        <f t="shared" si="25"/>
        <v>2.2012099999999999E-3</v>
      </c>
      <c r="V202" s="37">
        <f t="shared" si="26"/>
        <v>1.07906E-3</v>
      </c>
      <c r="W202" s="37">
        <f t="shared" si="27"/>
        <v>-1.0377299999999999E-3</v>
      </c>
      <c r="X202" s="37">
        <f t="shared" si="28"/>
        <v>-2.0357800000000001E-3</v>
      </c>
      <c r="Y202" s="37">
        <f t="shared" si="29"/>
        <v>-3.9191800000000004E-3</v>
      </c>
      <c r="Z202" s="37">
        <f t="shared" si="30"/>
        <v>-5.6622499999999997E-3</v>
      </c>
    </row>
    <row r="203" spans="1:26" x14ac:dyDescent="0.25">
      <c r="A203" s="37">
        <v>5.1329899999999996E-3</v>
      </c>
      <c r="B203" s="37">
        <v>3.2856700000000001E-3</v>
      </c>
      <c r="C203" s="37">
        <v>1.5783500000000001E-3</v>
      </c>
      <c r="D203" s="37">
        <v>7.7371000000000004E-4</v>
      </c>
      <c r="E203" s="37">
        <v>-7.4401999999999997E-4</v>
      </c>
      <c r="F203" s="37">
        <v>-1.4595599999999999E-3</v>
      </c>
      <c r="G203" s="37">
        <v>-2.8097E-3</v>
      </c>
      <c r="H203" s="38">
        <v>-4.0590499999999998E-3</v>
      </c>
      <c r="S203" s="37">
        <f t="shared" si="31"/>
        <v>5.1329899999999996E-3</v>
      </c>
      <c r="T203" s="37">
        <f t="shared" si="24"/>
        <v>3.2856700000000001E-3</v>
      </c>
      <c r="U203" s="37">
        <f t="shared" si="25"/>
        <v>1.5783500000000001E-3</v>
      </c>
      <c r="V203" s="37">
        <f t="shared" si="26"/>
        <v>7.7371000000000004E-4</v>
      </c>
      <c r="W203" s="37">
        <f t="shared" si="27"/>
        <v>-7.4401999999999997E-4</v>
      </c>
      <c r="X203" s="37">
        <f t="shared" si="28"/>
        <v>-1.4595599999999999E-3</v>
      </c>
      <c r="Y203" s="37">
        <f t="shared" si="29"/>
        <v>-2.8097E-3</v>
      </c>
      <c r="Z203" s="37">
        <f t="shared" si="30"/>
        <v>-4.0590499999999998E-3</v>
      </c>
    </row>
    <row r="204" spans="1:26" x14ac:dyDescent="0.25">
      <c r="A204" s="37">
        <v>1.0505830000000001E-2</v>
      </c>
      <c r="B204" s="37">
        <v>6.7247399999999999E-3</v>
      </c>
      <c r="C204" s="37">
        <v>3.2302899999999998E-3</v>
      </c>
      <c r="D204" s="37">
        <v>1.5834600000000001E-3</v>
      </c>
      <c r="E204" s="37">
        <v>-1.52265E-3</v>
      </c>
      <c r="F204" s="37">
        <v>-2.9869300000000001E-3</v>
      </c>
      <c r="G204" s="37">
        <v>-5.7496500000000002E-3</v>
      </c>
      <c r="H204" s="38">
        <v>-8.3058200000000002E-3</v>
      </c>
      <c r="S204" s="37">
        <f t="shared" si="31"/>
        <v>1.0505830000000001E-2</v>
      </c>
      <c r="T204" s="37">
        <f t="shared" si="24"/>
        <v>6.7247399999999999E-3</v>
      </c>
      <c r="U204" s="37">
        <f t="shared" si="25"/>
        <v>3.2302899999999998E-3</v>
      </c>
      <c r="V204" s="37">
        <f t="shared" si="26"/>
        <v>1.5834600000000001E-3</v>
      </c>
      <c r="W204" s="37">
        <f t="shared" si="27"/>
        <v>-1.52265E-3</v>
      </c>
      <c r="X204" s="37">
        <f t="shared" si="28"/>
        <v>-2.9869300000000001E-3</v>
      </c>
      <c r="Y204" s="37">
        <f t="shared" si="29"/>
        <v>-5.7496500000000002E-3</v>
      </c>
      <c r="Z204" s="37">
        <f t="shared" si="30"/>
        <v>-8.3058200000000002E-3</v>
      </c>
    </row>
    <row r="205" spans="1:26" x14ac:dyDescent="0.25">
      <c r="A205" s="37">
        <v>1.4094580000000001E-2</v>
      </c>
      <c r="B205" s="37">
        <v>9.02267E-3</v>
      </c>
      <c r="C205" s="37">
        <v>4.3344999999999998E-3</v>
      </c>
      <c r="D205" s="37">
        <v>2.1248299999999999E-3</v>
      </c>
      <c r="E205" s="37">
        <v>-2.04339E-3</v>
      </c>
      <c r="F205" s="37">
        <v>-4.0086100000000001E-3</v>
      </c>
      <c r="G205" s="37">
        <v>-7.7169300000000003E-3</v>
      </c>
      <c r="H205" s="38">
        <v>-1.114858E-2</v>
      </c>
      <c r="S205" s="37">
        <f t="shared" si="31"/>
        <v>1.4094580000000001E-2</v>
      </c>
      <c r="T205" s="37">
        <f t="shared" si="24"/>
        <v>9.02267E-3</v>
      </c>
      <c r="U205" s="37">
        <f t="shared" si="25"/>
        <v>4.3344999999999998E-3</v>
      </c>
      <c r="V205" s="37">
        <f t="shared" si="26"/>
        <v>2.1248299999999999E-3</v>
      </c>
      <c r="W205" s="37">
        <f t="shared" si="27"/>
        <v>-2.04339E-3</v>
      </c>
      <c r="X205" s="37">
        <f t="shared" si="28"/>
        <v>-4.0086100000000001E-3</v>
      </c>
      <c r="Y205" s="37">
        <f t="shared" si="29"/>
        <v>-7.7169300000000003E-3</v>
      </c>
      <c r="Z205" s="37">
        <f t="shared" si="30"/>
        <v>-1.114858E-2</v>
      </c>
    </row>
    <row r="206" spans="1:26" x14ac:dyDescent="0.25">
      <c r="A206" s="37">
        <v>6.3467699999999998E-3</v>
      </c>
      <c r="B206" s="37">
        <v>4.0635000000000003E-3</v>
      </c>
      <c r="C206" s="37">
        <v>1.9524099999999999E-3</v>
      </c>
      <c r="D206" s="37">
        <v>9.5717000000000003E-4</v>
      </c>
      <c r="E206" s="37">
        <v>-9.2062000000000003E-4</v>
      </c>
      <c r="F206" s="37">
        <v>-1.80616E-3</v>
      </c>
      <c r="G206" s="37">
        <v>-3.4775600000000002E-3</v>
      </c>
      <c r="H206" s="38">
        <v>-5.0247699999999996E-3</v>
      </c>
      <c r="S206" s="37">
        <f t="shared" si="31"/>
        <v>6.3467699999999998E-3</v>
      </c>
      <c r="T206" s="37">
        <f t="shared" si="24"/>
        <v>4.0635000000000003E-3</v>
      </c>
      <c r="U206" s="37">
        <f t="shared" si="25"/>
        <v>1.9524099999999999E-3</v>
      </c>
      <c r="V206" s="37">
        <f t="shared" si="26"/>
        <v>9.5717000000000003E-4</v>
      </c>
      <c r="W206" s="37">
        <f t="shared" si="27"/>
        <v>-9.2062000000000003E-4</v>
      </c>
      <c r="X206" s="37">
        <f t="shared" si="28"/>
        <v>-1.80616E-3</v>
      </c>
      <c r="Y206" s="37">
        <f t="shared" si="29"/>
        <v>-3.4775600000000002E-3</v>
      </c>
      <c r="Z206" s="37">
        <f t="shared" si="30"/>
        <v>-5.0247699999999996E-3</v>
      </c>
    </row>
    <row r="207" spans="1:26" x14ac:dyDescent="0.25">
      <c r="A207" s="37">
        <v>1.0279419999999999E-2</v>
      </c>
      <c r="B207" s="37">
        <v>6.5821100000000004E-3</v>
      </c>
      <c r="C207" s="37">
        <v>3.1628799999999999E-3</v>
      </c>
      <c r="D207" s="37">
        <v>1.55069E-3</v>
      </c>
      <c r="E207" s="37">
        <v>-1.49164E-3</v>
      </c>
      <c r="F207" s="37">
        <v>-2.9266000000000001E-3</v>
      </c>
      <c r="G207" s="37">
        <v>-5.6354200000000004E-3</v>
      </c>
      <c r="H207" s="38">
        <v>-8.1435199999999996E-3</v>
      </c>
      <c r="S207" s="37">
        <f t="shared" si="31"/>
        <v>1.0279419999999999E-2</v>
      </c>
      <c r="T207" s="37">
        <f t="shared" si="24"/>
        <v>6.5821100000000004E-3</v>
      </c>
      <c r="U207" s="37">
        <f t="shared" si="25"/>
        <v>3.1628799999999999E-3</v>
      </c>
      <c r="V207" s="37">
        <f t="shared" si="26"/>
        <v>1.55069E-3</v>
      </c>
      <c r="W207" s="37">
        <f t="shared" si="27"/>
        <v>-1.49164E-3</v>
      </c>
      <c r="X207" s="37">
        <f t="shared" si="28"/>
        <v>-2.9266000000000001E-3</v>
      </c>
      <c r="Y207" s="37">
        <f t="shared" si="29"/>
        <v>-5.6354200000000004E-3</v>
      </c>
      <c r="Z207" s="37">
        <f t="shared" si="30"/>
        <v>-8.1435199999999996E-3</v>
      </c>
    </row>
    <row r="208" spans="1:26" x14ac:dyDescent="0.25">
      <c r="A208" s="37">
        <v>8.8846399999999992E-3</v>
      </c>
      <c r="B208" s="37">
        <v>5.6902300000000001E-3</v>
      </c>
      <c r="C208" s="37">
        <v>2.7349100000000001E-3</v>
      </c>
      <c r="D208" s="37">
        <v>1.3410200000000001E-3</v>
      </c>
      <c r="E208" s="37">
        <v>-1.29024E-3</v>
      </c>
      <c r="F208" s="37">
        <v>-2.5317400000000002E-3</v>
      </c>
      <c r="G208" s="37">
        <v>-4.8761999999999998E-3</v>
      </c>
      <c r="H208" s="38">
        <v>-7.0479999999999996E-3</v>
      </c>
      <c r="S208" s="37">
        <f t="shared" si="31"/>
        <v>8.8846399999999992E-3</v>
      </c>
      <c r="T208" s="37">
        <f t="shared" si="24"/>
        <v>5.6902300000000001E-3</v>
      </c>
      <c r="U208" s="37">
        <f t="shared" si="25"/>
        <v>2.7349100000000001E-3</v>
      </c>
      <c r="V208" s="37">
        <f t="shared" si="26"/>
        <v>1.3410200000000001E-3</v>
      </c>
      <c r="W208" s="37">
        <f t="shared" si="27"/>
        <v>-1.29024E-3</v>
      </c>
      <c r="X208" s="37">
        <f t="shared" si="28"/>
        <v>-2.5317400000000002E-3</v>
      </c>
      <c r="Y208" s="37">
        <f t="shared" si="29"/>
        <v>-4.8761999999999998E-3</v>
      </c>
      <c r="Z208" s="37">
        <f t="shared" si="30"/>
        <v>-7.0479999999999996E-3</v>
      </c>
    </row>
    <row r="209" spans="1:26" x14ac:dyDescent="0.25">
      <c r="A209" s="37">
        <v>1.1770910000000001E-2</v>
      </c>
      <c r="B209" s="37">
        <v>7.5392499999999999E-3</v>
      </c>
      <c r="C209" s="37">
        <v>3.6238400000000001E-3</v>
      </c>
      <c r="D209" s="37">
        <v>1.7769400000000001E-3</v>
      </c>
      <c r="E209" s="37">
        <v>-1.7097499999999999E-3</v>
      </c>
      <c r="F209" s="37">
        <v>-3.3549999999999999E-3</v>
      </c>
      <c r="G209" s="37">
        <v>-6.4621599999999998E-3</v>
      </c>
      <c r="H209" s="38">
        <v>-9.3407999999999998E-3</v>
      </c>
      <c r="S209" s="37">
        <f t="shared" si="31"/>
        <v>1.1770910000000001E-2</v>
      </c>
      <c r="T209" s="37">
        <f t="shared" si="24"/>
        <v>7.5392499999999999E-3</v>
      </c>
      <c r="U209" s="37">
        <f t="shared" si="25"/>
        <v>3.6238400000000001E-3</v>
      </c>
      <c r="V209" s="37">
        <f t="shared" si="26"/>
        <v>1.7769400000000001E-3</v>
      </c>
      <c r="W209" s="37">
        <f t="shared" si="27"/>
        <v>-1.7097499999999999E-3</v>
      </c>
      <c r="X209" s="37">
        <f t="shared" si="28"/>
        <v>-3.3549999999999999E-3</v>
      </c>
      <c r="Y209" s="37">
        <f t="shared" si="29"/>
        <v>-6.4621599999999998E-3</v>
      </c>
      <c r="Z209" s="37">
        <f t="shared" si="30"/>
        <v>-9.3407999999999998E-3</v>
      </c>
    </row>
    <row r="210" spans="1:26" x14ac:dyDescent="0.25">
      <c r="A210" s="37">
        <v>8.5227500000000008E-3</v>
      </c>
      <c r="B210" s="37">
        <v>5.4593599999999999E-3</v>
      </c>
      <c r="C210" s="37">
        <v>2.62437E-3</v>
      </c>
      <c r="D210" s="37">
        <v>1.28692E-3</v>
      </c>
      <c r="E210" s="37">
        <v>-1.2383800000000001E-3</v>
      </c>
      <c r="F210" s="37">
        <v>-2.4301499999999998E-3</v>
      </c>
      <c r="G210" s="37">
        <v>-4.6812299999999998E-3</v>
      </c>
      <c r="H210" s="38">
        <v>-6.7671700000000003E-3</v>
      </c>
      <c r="S210" s="37">
        <f t="shared" si="31"/>
        <v>8.5227500000000008E-3</v>
      </c>
      <c r="T210" s="37">
        <f t="shared" si="24"/>
        <v>5.4593599999999999E-3</v>
      </c>
      <c r="U210" s="37">
        <f t="shared" si="25"/>
        <v>2.62437E-3</v>
      </c>
      <c r="V210" s="37">
        <f t="shared" si="26"/>
        <v>1.28692E-3</v>
      </c>
      <c r="W210" s="37">
        <f t="shared" si="27"/>
        <v>-1.2383800000000001E-3</v>
      </c>
      <c r="X210" s="37">
        <f t="shared" si="28"/>
        <v>-2.4301499999999998E-3</v>
      </c>
      <c r="Y210" s="37">
        <f t="shared" si="29"/>
        <v>-4.6812299999999998E-3</v>
      </c>
      <c r="Z210" s="37">
        <f t="shared" si="30"/>
        <v>-6.7671700000000003E-3</v>
      </c>
    </row>
    <row r="211" spans="1:26" x14ac:dyDescent="0.25">
      <c r="A211" s="37">
        <v>5.73918E-3</v>
      </c>
      <c r="B211" s="37">
        <v>3.6768500000000002E-3</v>
      </c>
      <c r="C211" s="37">
        <v>1.7677599999999999E-3</v>
      </c>
      <c r="D211" s="37">
        <v>8.6691999999999997E-4</v>
      </c>
      <c r="E211" s="37">
        <v>-8.3434999999999998E-4</v>
      </c>
      <c r="F211" s="37">
        <v>-1.63743E-3</v>
      </c>
      <c r="G211" s="37">
        <v>-3.1546500000000002E-3</v>
      </c>
      <c r="H211" s="38">
        <v>-4.561E-3</v>
      </c>
      <c r="S211" s="37">
        <f t="shared" si="31"/>
        <v>5.73918E-3</v>
      </c>
      <c r="T211" s="37">
        <f t="shared" si="24"/>
        <v>3.6768500000000002E-3</v>
      </c>
      <c r="U211" s="37">
        <f t="shared" si="25"/>
        <v>1.7677599999999999E-3</v>
      </c>
      <c r="V211" s="37">
        <f t="shared" si="26"/>
        <v>8.6691999999999997E-4</v>
      </c>
      <c r="W211" s="37">
        <f t="shared" si="27"/>
        <v>-8.3434999999999998E-4</v>
      </c>
      <c r="X211" s="37">
        <f t="shared" si="28"/>
        <v>-1.63743E-3</v>
      </c>
      <c r="Y211" s="37">
        <f t="shared" si="29"/>
        <v>-3.1546500000000002E-3</v>
      </c>
      <c r="Z211" s="37">
        <f t="shared" si="30"/>
        <v>-4.561E-3</v>
      </c>
    </row>
    <row r="212" spans="1:26" x14ac:dyDescent="0.25">
      <c r="A212" s="37">
        <v>5.8469000000000004E-3</v>
      </c>
      <c r="B212" s="37">
        <v>3.7466499999999998E-3</v>
      </c>
      <c r="C212" s="37">
        <v>1.8017E-3</v>
      </c>
      <c r="D212" s="37">
        <v>8.8365999999999998E-4</v>
      </c>
      <c r="E212" s="37">
        <v>-8.5065E-4</v>
      </c>
      <c r="F212" s="37">
        <v>-1.6695900000000001E-3</v>
      </c>
      <c r="G212" s="37">
        <v>-3.2173100000000001E-3</v>
      </c>
      <c r="H212" s="38">
        <v>-4.6525899999999999E-3</v>
      </c>
      <c r="S212" s="37">
        <f t="shared" si="31"/>
        <v>5.8469000000000004E-3</v>
      </c>
      <c r="T212" s="37">
        <f t="shared" si="24"/>
        <v>3.7466499999999998E-3</v>
      </c>
      <c r="U212" s="37">
        <f t="shared" si="25"/>
        <v>1.8017E-3</v>
      </c>
      <c r="V212" s="37">
        <f t="shared" si="26"/>
        <v>8.8365999999999998E-4</v>
      </c>
      <c r="W212" s="37">
        <f t="shared" si="27"/>
        <v>-8.5065E-4</v>
      </c>
      <c r="X212" s="37">
        <f t="shared" si="28"/>
        <v>-1.6695900000000001E-3</v>
      </c>
      <c r="Y212" s="37">
        <f t="shared" si="29"/>
        <v>-3.2173100000000001E-3</v>
      </c>
      <c r="Z212" s="37">
        <f t="shared" si="30"/>
        <v>-4.6525899999999999E-3</v>
      </c>
    </row>
    <row r="213" spans="1:26" x14ac:dyDescent="0.25">
      <c r="A213" s="37"/>
      <c r="B213" s="37"/>
      <c r="C213" s="37"/>
      <c r="D213" s="37"/>
      <c r="E213" s="37"/>
      <c r="F213" s="37"/>
      <c r="G213" s="37"/>
      <c r="H213" s="38"/>
      <c r="S213" s="37">
        <f t="shared" si="31"/>
        <v>0</v>
      </c>
      <c r="T213" s="37">
        <f t="shared" si="24"/>
        <v>0</v>
      </c>
      <c r="U213" s="37">
        <f t="shared" si="25"/>
        <v>0</v>
      </c>
      <c r="V213" s="37">
        <f t="shared" si="26"/>
        <v>0</v>
      </c>
      <c r="W213" s="37">
        <f t="shared" si="27"/>
        <v>0</v>
      </c>
      <c r="X213" s="37">
        <f t="shared" si="28"/>
        <v>0</v>
      </c>
      <c r="Y213" s="37">
        <f t="shared" si="29"/>
        <v>0</v>
      </c>
      <c r="Z213" s="37">
        <f t="shared" si="30"/>
        <v>0</v>
      </c>
    </row>
    <row r="214" spans="1:26" x14ac:dyDescent="0.25">
      <c r="S214" s="37">
        <f t="shared" si="31"/>
        <v>0</v>
      </c>
      <c r="T214" s="37">
        <f t="shared" si="24"/>
        <v>0</v>
      </c>
      <c r="U214" s="37">
        <f t="shared" si="25"/>
        <v>0</v>
      </c>
      <c r="V214" s="37">
        <f t="shared" si="26"/>
        <v>0</v>
      </c>
      <c r="W214" s="37">
        <f t="shared" si="27"/>
        <v>0</v>
      </c>
      <c r="X214" s="37">
        <f t="shared" si="28"/>
        <v>0</v>
      </c>
      <c r="Y214" s="37">
        <f t="shared" si="29"/>
        <v>0</v>
      </c>
      <c r="Z214" s="37">
        <f t="shared" si="30"/>
        <v>0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CX63"/>
  <sheetViews>
    <sheetView workbookViewId="0"/>
  </sheetViews>
  <sheetFormatPr defaultRowHeight="13.2" x14ac:dyDescent="0.25"/>
  <cols>
    <col min="1" max="1" width="9.109375" style="83" customWidth="1"/>
    <col min="2" max="50" width="9.109375" style="192" customWidth="1"/>
    <col min="51" max="92" width="9.109375" style="193" customWidth="1"/>
  </cols>
  <sheetData>
    <row r="3" spans="1:102" x14ac:dyDescent="0.25">
      <c r="B3" s="194">
        <v>-0.5</v>
      </c>
      <c r="C3" s="194">
        <f t="shared" ref="C3: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ref="O3:BY3" si="1">N3+0.01</f>
        <v>-0.36999999999999988</v>
      </c>
      <c r="P3" s="194">
        <f t="shared" si="1"/>
        <v>-0.35999999999999988</v>
      </c>
      <c r="Q3" s="194">
        <f t="shared" si="1"/>
        <v>-0.34999999999999987</v>
      </c>
      <c r="R3" s="194">
        <f t="shared" si="1"/>
        <v>-0.33999999999999986</v>
      </c>
      <c r="S3" s="194">
        <f t="shared" si="1"/>
        <v>-0.32999999999999985</v>
      </c>
      <c r="T3" s="194">
        <f t="shared" si="1"/>
        <v>-0.31999999999999984</v>
      </c>
      <c r="U3" s="194">
        <f t="shared" si="1"/>
        <v>-0.30999999999999983</v>
      </c>
      <c r="V3" s="194">
        <f t="shared" si="1"/>
        <v>-0.29999999999999982</v>
      </c>
      <c r="W3" s="194">
        <f t="shared" si="1"/>
        <v>-0.28999999999999981</v>
      </c>
      <c r="X3" s="194">
        <f t="shared" si="1"/>
        <v>-0.2799999999999998</v>
      </c>
      <c r="Y3" s="194">
        <f t="shared" si="1"/>
        <v>-0.2699999999999998</v>
      </c>
      <c r="Z3" s="194">
        <f t="shared" si="1"/>
        <v>-0.25999999999999979</v>
      </c>
      <c r="AA3" s="194">
        <f t="shared" si="1"/>
        <v>-0.24999999999999978</v>
      </c>
      <c r="AB3" s="194">
        <f t="shared" si="1"/>
        <v>-0.23999999999999977</v>
      </c>
      <c r="AC3" s="194">
        <f t="shared" si="1"/>
        <v>-0.22999999999999976</v>
      </c>
      <c r="AD3" s="194">
        <f t="shared" si="1"/>
        <v>-0.21999999999999975</v>
      </c>
      <c r="AE3" s="194">
        <f t="shared" si="1"/>
        <v>-0.20999999999999974</v>
      </c>
      <c r="AF3" s="194">
        <f t="shared" si="1"/>
        <v>-0.19999999999999973</v>
      </c>
      <c r="AG3" s="194">
        <f t="shared" si="1"/>
        <v>-0.18999999999999972</v>
      </c>
      <c r="AH3" s="194">
        <f t="shared" si="1"/>
        <v>-0.17999999999999972</v>
      </c>
      <c r="AI3" s="194">
        <f t="shared" si="1"/>
        <v>-0.16999999999999971</v>
      </c>
      <c r="AJ3" s="194">
        <f t="shared" si="1"/>
        <v>-0.1599999999999997</v>
      </c>
      <c r="AK3" s="194">
        <f t="shared" si="1"/>
        <v>-0.14999999999999969</v>
      </c>
      <c r="AL3" s="194">
        <f t="shared" si="1"/>
        <v>-0.13999999999999968</v>
      </c>
      <c r="AM3" s="194">
        <f t="shared" si="1"/>
        <v>-0.12999999999999967</v>
      </c>
      <c r="AN3" s="194">
        <f t="shared" si="1"/>
        <v>-0.11999999999999968</v>
      </c>
      <c r="AO3" s="194">
        <f t="shared" si="1"/>
        <v>-0.10999999999999968</v>
      </c>
      <c r="AP3" s="194">
        <f t="shared" si="1"/>
        <v>-9.9999999999999686E-2</v>
      </c>
      <c r="AQ3" s="194">
        <f t="shared" si="1"/>
        <v>-8.9999999999999691E-2</v>
      </c>
      <c r="AR3" s="194">
        <f t="shared" si="1"/>
        <v>-7.9999999999999696E-2</v>
      </c>
      <c r="AS3" s="194">
        <f t="shared" si="1"/>
        <v>-6.9999999999999701E-2</v>
      </c>
      <c r="AT3" s="194">
        <f t="shared" si="1"/>
        <v>-5.9999999999999699E-2</v>
      </c>
      <c r="AU3" s="194">
        <f t="shared" si="1"/>
        <v>-4.9999999999999697E-2</v>
      </c>
      <c r="AV3" s="194">
        <f t="shared" si="1"/>
        <v>-3.9999999999999696E-2</v>
      </c>
      <c r="AW3" s="194">
        <f t="shared" si="1"/>
        <v>-2.9999999999999694E-2</v>
      </c>
      <c r="AX3" s="194">
        <f t="shared" si="1"/>
        <v>-1.9999999999999692E-2</v>
      </c>
      <c r="AY3" s="194">
        <f t="shared" si="1"/>
        <v>-9.9999999999996914E-3</v>
      </c>
      <c r="AZ3" s="194">
        <v>0</v>
      </c>
      <c r="BA3" s="194">
        <f t="shared" si="1"/>
        <v>0.01</v>
      </c>
      <c r="BB3" s="194">
        <f t="shared" si="1"/>
        <v>0.02</v>
      </c>
      <c r="BC3" s="194">
        <f t="shared" si="1"/>
        <v>0.03</v>
      </c>
      <c r="BD3" s="194">
        <f t="shared" si="1"/>
        <v>0.04</v>
      </c>
      <c r="BE3" s="194">
        <f t="shared" si="1"/>
        <v>0.05</v>
      </c>
      <c r="BF3" s="194">
        <f t="shared" si="1"/>
        <v>6.0000000000000005E-2</v>
      </c>
      <c r="BG3" s="194">
        <f t="shared" si="1"/>
        <v>7.0000000000000007E-2</v>
      </c>
      <c r="BH3" s="194">
        <f t="shared" si="1"/>
        <v>0.08</v>
      </c>
      <c r="BI3" s="194">
        <f t="shared" si="1"/>
        <v>0.09</v>
      </c>
      <c r="BJ3" s="194">
        <f t="shared" si="1"/>
        <v>9.9999999999999992E-2</v>
      </c>
      <c r="BK3" s="194">
        <f t="shared" si="1"/>
        <v>0.10999999999999999</v>
      </c>
      <c r="BL3" s="194">
        <f t="shared" si="1"/>
        <v>0.11999999999999998</v>
      </c>
      <c r="BM3" s="194">
        <f t="shared" si="1"/>
        <v>0.12999999999999998</v>
      </c>
      <c r="BN3" s="194">
        <f t="shared" si="1"/>
        <v>0.13999999999999999</v>
      </c>
      <c r="BO3" s="194">
        <f t="shared" si="1"/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ref="BZ3:CN3" si="2">BY3+0.01</f>
        <v>0.26000000000000006</v>
      </c>
      <c r="CA3" s="194">
        <f t="shared" si="2"/>
        <v>0.27000000000000007</v>
      </c>
      <c r="CB3" s="194">
        <f t="shared" si="2"/>
        <v>0.28000000000000008</v>
      </c>
      <c r="CC3" s="194">
        <f t="shared" si="2"/>
        <v>0.29000000000000009</v>
      </c>
      <c r="CD3" s="194">
        <f t="shared" si="2"/>
        <v>0.3000000000000001</v>
      </c>
      <c r="CE3" s="194">
        <f t="shared" si="2"/>
        <v>0.31000000000000011</v>
      </c>
      <c r="CF3" s="194">
        <f t="shared" si="2"/>
        <v>0.32000000000000012</v>
      </c>
      <c r="CG3" s="194">
        <f t="shared" si="2"/>
        <v>0.33000000000000013</v>
      </c>
      <c r="CH3" s="194">
        <f t="shared" si="2"/>
        <v>0.34000000000000014</v>
      </c>
      <c r="CI3" s="194">
        <f t="shared" si="2"/>
        <v>0.35000000000000014</v>
      </c>
      <c r="CJ3" s="194">
        <f t="shared" si="2"/>
        <v>0.36000000000000015</v>
      </c>
      <c r="CK3" s="194">
        <f t="shared" si="2"/>
        <v>0.37000000000000016</v>
      </c>
      <c r="CL3" s="194">
        <f t="shared" si="2"/>
        <v>0.38000000000000017</v>
      </c>
      <c r="CM3" s="194">
        <f t="shared" si="2"/>
        <v>0.39000000000000018</v>
      </c>
      <c r="CN3" s="194">
        <f t="shared" si="2"/>
        <v>0.40000000000000019</v>
      </c>
      <c r="CO3" s="194">
        <f t="shared" ref="CO3:CX3" si="3">CN3+0.01</f>
        <v>0.4100000000000002</v>
      </c>
      <c r="CP3" s="194">
        <f t="shared" si="3"/>
        <v>0.42000000000000021</v>
      </c>
      <c r="CQ3" s="194">
        <f t="shared" si="3"/>
        <v>0.43000000000000022</v>
      </c>
      <c r="CR3" s="194">
        <f t="shared" si="3"/>
        <v>0.44000000000000022</v>
      </c>
      <c r="CS3" s="194">
        <f t="shared" si="3"/>
        <v>0.45000000000000023</v>
      </c>
      <c r="CT3" s="194">
        <f t="shared" si="3"/>
        <v>0.46000000000000024</v>
      </c>
      <c r="CU3" s="194">
        <f t="shared" si="3"/>
        <v>0.47000000000000025</v>
      </c>
      <c r="CV3" s="194">
        <f t="shared" si="3"/>
        <v>0.48000000000000026</v>
      </c>
      <c r="CW3" s="194">
        <f t="shared" si="3"/>
        <v>0.49000000000000027</v>
      </c>
      <c r="CX3" s="194">
        <f t="shared" si="3"/>
        <v>0.50000000000000022</v>
      </c>
    </row>
    <row r="4" spans="1:102" x14ac:dyDescent="0.25">
      <c r="B4" s="194">
        <v>2</v>
      </c>
      <c r="C4" s="194">
        <f>B4+1</f>
        <v>3</v>
      </c>
      <c r="D4" s="194">
        <f t="shared" ref="D4:BO4" si="4">C4+1</f>
        <v>4</v>
      </c>
      <c r="E4" s="194">
        <f t="shared" si="4"/>
        <v>5</v>
      </c>
      <c r="F4" s="194">
        <f t="shared" si="4"/>
        <v>6</v>
      </c>
      <c r="G4" s="194">
        <f t="shared" si="4"/>
        <v>7</v>
      </c>
      <c r="H4" s="194">
        <f t="shared" si="4"/>
        <v>8</v>
      </c>
      <c r="I4" s="194">
        <f t="shared" si="4"/>
        <v>9</v>
      </c>
      <c r="J4" s="194">
        <f t="shared" si="4"/>
        <v>10</v>
      </c>
      <c r="K4" s="194">
        <f t="shared" si="4"/>
        <v>11</v>
      </c>
      <c r="L4" s="194">
        <f t="shared" si="4"/>
        <v>12</v>
      </c>
      <c r="M4" s="194">
        <f t="shared" si="4"/>
        <v>13</v>
      </c>
      <c r="N4" s="194">
        <f t="shared" si="4"/>
        <v>14</v>
      </c>
      <c r="O4" s="194">
        <f t="shared" si="4"/>
        <v>15</v>
      </c>
      <c r="P4" s="194">
        <f t="shared" si="4"/>
        <v>16</v>
      </c>
      <c r="Q4" s="194">
        <f t="shared" si="4"/>
        <v>17</v>
      </c>
      <c r="R4" s="194">
        <f t="shared" si="4"/>
        <v>18</v>
      </c>
      <c r="S4" s="194">
        <f t="shared" si="4"/>
        <v>19</v>
      </c>
      <c r="T4" s="194">
        <f t="shared" si="4"/>
        <v>20</v>
      </c>
      <c r="U4" s="194">
        <f t="shared" si="4"/>
        <v>21</v>
      </c>
      <c r="V4" s="194">
        <f t="shared" si="4"/>
        <v>22</v>
      </c>
      <c r="W4" s="194">
        <f t="shared" si="4"/>
        <v>23</v>
      </c>
      <c r="X4" s="194">
        <f t="shared" si="4"/>
        <v>24</v>
      </c>
      <c r="Y4" s="194">
        <f t="shared" si="4"/>
        <v>25</v>
      </c>
      <c r="Z4" s="194">
        <f t="shared" si="4"/>
        <v>26</v>
      </c>
      <c r="AA4" s="194">
        <f t="shared" si="4"/>
        <v>27</v>
      </c>
      <c r="AB4" s="194">
        <f t="shared" si="4"/>
        <v>28</v>
      </c>
      <c r="AC4" s="194">
        <f t="shared" si="4"/>
        <v>29</v>
      </c>
      <c r="AD4" s="194">
        <f t="shared" si="4"/>
        <v>30</v>
      </c>
      <c r="AE4" s="194">
        <f t="shared" si="4"/>
        <v>31</v>
      </c>
      <c r="AF4" s="194">
        <f t="shared" si="4"/>
        <v>32</v>
      </c>
      <c r="AG4" s="194">
        <f t="shared" si="4"/>
        <v>33</v>
      </c>
      <c r="AH4" s="194">
        <f t="shared" si="4"/>
        <v>34</v>
      </c>
      <c r="AI4" s="194">
        <f t="shared" si="4"/>
        <v>35</v>
      </c>
      <c r="AJ4" s="194">
        <f t="shared" si="4"/>
        <v>36</v>
      </c>
      <c r="AK4" s="194">
        <f t="shared" si="4"/>
        <v>37</v>
      </c>
      <c r="AL4" s="194">
        <f t="shared" si="4"/>
        <v>38</v>
      </c>
      <c r="AM4" s="194">
        <f t="shared" si="4"/>
        <v>39</v>
      </c>
      <c r="AN4" s="194">
        <f t="shared" si="4"/>
        <v>40</v>
      </c>
      <c r="AO4" s="194">
        <f t="shared" si="4"/>
        <v>41</v>
      </c>
      <c r="AP4" s="194">
        <f t="shared" si="4"/>
        <v>42</v>
      </c>
      <c r="AQ4" s="194">
        <f t="shared" si="4"/>
        <v>43</v>
      </c>
      <c r="AR4" s="194">
        <f t="shared" si="4"/>
        <v>44</v>
      </c>
      <c r="AS4" s="194">
        <f t="shared" si="4"/>
        <v>45</v>
      </c>
      <c r="AT4" s="194">
        <f t="shared" si="4"/>
        <v>46</v>
      </c>
      <c r="AU4" s="194">
        <f t="shared" si="4"/>
        <v>47</v>
      </c>
      <c r="AV4" s="194">
        <f t="shared" si="4"/>
        <v>48</v>
      </c>
      <c r="AW4" s="194">
        <f t="shared" si="4"/>
        <v>49</v>
      </c>
      <c r="AX4" s="194">
        <f t="shared" si="4"/>
        <v>50</v>
      </c>
      <c r="AY4" s="194">
        <f t="shared" si="4"/>
        <v>51</v>
      </c>
      <c r="AZ4" s="194">
        <f t="shared" si="4"/>
        <v>52</v>
      </c>
      <c r="BA4" s="194">
        <f t="shared" si="4"/>
        <v>53</v>
      </c>
      <c r="BB4" s="194">
        <f t="shared" si="4"/>
        <v>54</v>
      </c>
      <c r="BC4" s="194">
        <f t="shared" si="4"/>
        <v>55</v>
      </c>
      <c r="BD4" s="194">
        <f t="shared" si="4"/>
        <v>56</v>
      </c>
      <c r="BE4" s="194">
        <f t="shared" si="4"/>
        <v>57</v>
      </c>
      <c r="BF4" s="194">
        <f t="shared" si="4"/>
        <v>58</v>
      </c>
      <c r="BG4" s="194">
        <f t="shared" si="4"/>
        <v>59</v>
      </c>
      <c r="BH4" s="194">
        <f t="shared" si="4"/>
        <v>60</v>
      </c>
      <c r="BI4" s="194">
        <f t="shared" si="4"/>
        <v>61</v>
      </c>
      <c r="BJ4" s="194">
        <f t="shared" si="4"/>
        <v>62</v>
      </c>
      <c r="BK4" s="194">
        <f t="shared" si="4"/>
        <v>63</v>
      </c>
      <c r="BL4" s="194">
        <f t="shared" si="4"/>
        <v>64</v>
      </c>
      <c r="BM4" s="194">
        <f t="shared" si="4"/>
        <v>65</v>
      </c>
      <c r="BN4" s="194">
        <f t="shared" si="4"/>
        <v>66</v>
      </c>
      <c r="BO4" s="194">
        <f t="shared" si="4"/>
        <v>67</v>
      </c>
      <c r="BP4" s="194">
        <f t="shared" ref="BP4:CX4" si="5">BO4+1</f>
        <v>68</v>
      </c>
      <c r="BQ4" s="194">
        <f t="shared" si="5"/>
        <v>69</v>
      </c>
      <c r="BR4" s="194">
        <f t="shared" si="5"/>
        <v>70</v>
      </c>
      <c r="BS4" s="194">
        <f t="shared" si="5"/>
        <v>71</v>
      </c>
      <c r="BT4" s="194">
        <f t="shared" si="5"/>
        <v>72</v>
      </c>
      <c r="BU4" s="194">
        <f t="shared" si="5"/>
        <v>73</v>
      </c>
      <c r="BV4" s="194">
        <f t="shared" si="5"/>
        <v>74</v>
      </c>
      <c r="BW4" s="194">
        <f t="shared" si="5"/>
        <v>75</v>
      </c>
      <c r="BX4" s="194">
        <f t="shared" si="5"/>
        <v>76</v>
      </c>
      <c r="BY4" s="194">
        <f t="shared" si="5"/>
        <v>77</v>
      </c>
      <c r="BZ4" s="194">
        <f t="shared" si="5"/>
        <v>78</v>
      </c>
      <c r="CA4" s="194">
        <f t="shared" si="5"/>
        <v>79</v>
      </c>
      <c r="CB4" s="194">
        <f t="shared" si="5"/>
        <v>80</v>
      </c>
      <c r="CC4" s="194">
        <f t="shared" si="5"/>
        <v>81</v>
      </c>
      <c r="CD4" s="194">
        <f t="shared" si="5"/>
        <v>82</v>
      </c>
      <c r="CE4" s="194">
        <f t="shared" si="5"/>
        <v>83</v>
      </c>
      <c r="CF4" s="194">
        <f t="shared" si="5"/>
        <v>84</v>
      </c>
      <c r="CG4" s="194">
        <f t="shared" si="5"/>
        <v>85</v>
      </c>
      <c r="CH4" s="194">
        <f t="shared" si="5"/>
        <v>86</v>
      </c>
      <c r="CI4" s="194">
        <f t="shared" si="5"/>
        <v>87</v>
      </c>
      <c r="CJ4" s="194">
        <f t="shared" si="5"/>
        <v>88</v>
      </c>
      <c r="CK4" s="194">
        <f t="shared" si="5"/>
        <v>89</v>
      </c>
      <c r="CL4" s="194">
        <f t="shared" si="5"/>
        <v>90</v>
      </c>
      <c r="CM4" s="194">
        <f t="shared" si="5"/>
        <v>91</v>
      </c>
      <c r="CN4" s="194">
        <f t="shared" si="5"/>
        <v>92</v>
      </c>
      <c r="CO4" s="194">
        <f t="shared" si="5"/>
        <v>93</v>
      </c>
      <c r="CP4" s="194">
        <f t="shared" si="5"/>
        <v>94</v>
      </c>
      <c r="CQ4" s="194">
        <f t="shared" si="5"/>
        <v>95</v>
      </c>
      <c r="CR4" s="194">
        <f t="shared" si="5"/>
        <v>96</v>
      </c>
      <c r="CS4" s="194">
        <f t="shared" si="5"/>
        <v>97</v>
      </c>
      <c r="CT4" s="194">
        <f t="shared" si="5"/>
        <v>98</v>
      </c>
      <c r="CU4" s="194">
        <f t="shared" si="5"/>
        <v>99</v>
      </c>
      <c r="CV4" s="194">
        <f t="shared" si="5"/>
        <v>100</v>
      </c>
      <c r="CW4" s="194">
        <f t="shared" si="5"/>
        <v>101</v>
      </c>
      <c r="CX4" s="194">
        <f t="shared" si="5"/>
        <v>102</v>
      </c>
    </row>
    <row r="5" spans="1:102" x14ac:dyDescent="0.25">
      <c r="A5" s="87">
        <v>36739</v>
      </c>
      <c r="B5" s="194">
        <f t="shared" ref="B5:L5" si="6">($V5-$W5)+C5</f>
        <v>0</v>
      </c>
      <c r="C5" s="194">
        <f t="shared" si="6"/>
        <v>0</v>
      </c>
      <c r="D5" s="194">
        <f t="shared" si="6"/>
        <v>0</v>
      </c>
      <c r="E5" s="194">
        <f t="shared" si="6"/>
        <v>0</v>
      </c>
      <c r="F5" s="194">
        <f t="shared" si="6"/>
        <v>0</v>
      </c>
      <c r="G5" s="194">
        <f t="shared" si="6"/>
        <v>0</v>
      </c>
      <c r="H5" s="194">
        <f t="shared" si="6"/>
        <v>0</v>
      </c>
      <c r="I5" s="194">
        <f t="shared" si="6"/>
        <v>0</v>
      </c>
      <c r="J5" s="194">
        <f t="shared" si="6"/>
        <v>0</v>
      </c>
      <c r="K5" s="194">
        <f t="shared" si="6"/>
        <v>0</v>
      </c>
      <c r="L5" s="194">
        <f t="shared" si="6"/>
        <v>0</v>
      </c>
      <c r="M5" s="194">
        <f t="shared" ref="M5:U5" si="7">($V5-$W5)+N5</f>
        <v>0</v>
      </c>
      <c r="N5" s="194">
        <f t="shared" si="7"/>
        <v>0</v>
      </c>
      <c r="O5" s="194">
        <f t="shared" si="7"/>
        <v>0</v>
      </c>
      <c r="P5" s="194">
        <f t="shared" si="7"/>
        <v>0</v>
      </c>
      <c r="Q5" s="194">
        <f t="shared" si="7"/>
        <v>0</v>
      </c>
      <c r="R5" s="194">
        <f t="shared" si="7"/>
        <v>0</v>
      </c>
      <c r="S5" s="194">
        <f t="shared" si="7"/>
        <v>0</v>
      </c>
      <c r="T5" s="194">
        <f t="shared" si="7"/>
        <v>0</v>
      </c>
      <c r="U5" s="194">
        <f t="shared" si="7"/>
        <v>0</v>
      </c>
      <c r="V5" s="194">
        <f>VLOOKUP($A5,GAMMAGRIDS,11,FALSE)</f>
        <v>0</v>
      </c>
      <c r="W5" s="194">
        <f>((V5-AF5)*0.9)+AF5</f>
        <v>0</v>
      </c>
      <c r="X5" s="194">
        <f>((V5-AF5)*0.8)+AF5</f>
        <v>0</v>
      </c>
      <c r="Y5" s="194">
        <f>((V5-AF5)*0.7)+AF5</f>
        <v>0</v>
      </c>
      <c r="Z5" s="194">
        <f>((V5-AF5)*0.6)+AF5</f>
        <v>0</v>
      </c>
      <c r="AA5" s="194">
        <f>((V5-AF5)*0.5)+AF5</f>
        <v>0</v>
      </c>
      <c r="AB5" s="194">
        <f>((V5-AF5)*0.4)+AF5</f>
        <v>0</v>
      </c>
      <c r="AC5" s="194">
        <f>((V5-AF5)*0.3)+AF5</f>
        <v>0</v>
      </c>
      <c r="AD5" s="194">
        <f>((V5-AF5)*0.2)+AF5</f>
        <v>0</v>
      </c>
      <c r="AE5" s="194">
        <f>((V5-AF5)*0.1)+AF5</f>
        <v>0</v>
      </c>
      <c r="AF5" s="194">
        <f>VLOOKUP($A5,GAMMAGRIDS,12,FALSE)</f>
        <v>0</v>
      </c>
      <c r="AG5" s="194">
        <f>((AF5-AP5)*0.9)+AP5</f>
        <v>0</v>
      </c>
      <c r="AH5" s="194">
        <f>((AF5-AP5)*0.8)+AP5</f>
        <v>0</v>
      </c>
      <c r="AI5" s="194">
        <f>((AF5-AP5)*0.7)+AP5</f>
        <v>0</v>
      </c>
      <c r="AJ5" s="194">
        <f>((AF5-AP5)*0.6)+AP5</f>
        <v>0</v>
      </c>
      <c r="AK5" s="194">
        <f>((AF5-AP5)*0.5)+AP5</f>
        <v>0</v>
      </c>
      <c r="AL5" s="194">
        <f>((AF5-AP5)*0.4)+AP5</f>
        <v>0</v>
      </c>
      <c r="AM5" s="194">
        <f>((AF5-AP5)*0.3)+AP5</f>
        <v>0</v>
      </c>
      <c r="AN5" s="194">
        <f>((AF5-AP5)*0.2)+AP5</f>
        <v>0</v>
      </c>
      <c r="AO5" s="194">
        <f>((AF5-AP5)*0.1)+AP5</f>
        <v>0</v>
      </c>
      <c r="AP5" s="194">
        <f>VLOOKUP($A5,GAMMAGRIDS,13,FALSE)</f>
        <v>0</v>
      </c>
      <c r="AQ5" s="194">
        <f>(($AP5-$AU5)*0.8)+$AU5</f>
        <v>0</v>
      </c>
      <c r="AR5" s="194">
        <f>(($AP5-$AU5)*0.6)+$AU5</f>
        <v>0</v>
      </c>
      <c r="AS5" s="194">
        <f>(($AP5-$AU5)*0.4)+$AU5</f>
        <v>0</v>
      </c>
      <c r="AT5" s="194">
        <f>(($AP5-$AU5)*0.2)+$AU5</f>
        <v>0</v>
      </c>
      <c r="AU5" s="194">
        <f>VLOOKUP($A5,GAMMAGRIDS,14,FALSE)</f>
        <v>0</v>
      </c>
      <c r="AV5" s="194">
        <f>(($AU5-$AZ5)*0.8)+$AZ5</f>
        <v>0</v>
      </c>
      <c r="AW5" s="194">
        <f>(($AU5-$AZ5)*0.6)+$AZ5</f>
        <v>0</v>
      </c>
      <c r="AX5" s="194">
        <f>(($AU5-$AZ5)*0.4)+$AZ5</f>
        <v>0</v>
      </c>
      <c r="AY5" s="194">
        <f>(($AU5-$AZ5)*0.2)+$AZ5</f>
        <v>0</v>
      </c>
      <c r="AZ5" s="194">
        <v>0</v>
      </c>
      <c r="BA5" s="194">
        <f>(($BE5-$AZ5)*0.2)+$AZ5</f>
        <v>0</v>
      </c>
      <c r="BB5" s="194">
        <f>(($BE5-$AZ5)*0.4)+$AZ5</f>
        <v>0</v>
      </c>
      <c r="BC5" s="194">
        <f>(($BE5-$AZ5)*0.6)+$AZ5</f>
        <v>0</v>
      </c>
      <c r="BD5" s="194">
        <f>(($BE5-$AZ5)*0.8)+$AZ5</f>
        <v>0</v>
      </c>
      <c r="BE5" s="194">
        <f>VLOOKUP($A5,GAMMAGRIDS,15,FALSE)</f>
        <v>0</v>
      </c>
      <c r="BF5" s="194">
        <f>(($BJ5-$BE5)*0.2)+$BE5</f>
        <v>0</v>
      </c>
      <c r="BG5" s="194">
        <f>(($BJ5-$BE5)*0.4)+$BE5</f>
        <v>0</v>
      </c>
      <c r="BH5" s="194">
        <f>(($BJ5-$BE5)*0.6)+$BE5</f>
        <v>0</v>
      </c>
      <c r="BI5" s="194">
        <f>(($BJ5-$BE5)*0.8)+$BE5</f>
        <v>0</v>
      </c>
      <c r="BJ5" s="194">
        <f>VLOOKUP($A5,GAMMAGRIDS,16,FALSE)</f>
        <v>0</v>
      </c>
      <c r="BK5" s="194">
        <f>((BT5-BJ5)*0.1)+BJ5</f>
        <v>0</v>
      </c>
      <c r="BL5" s="194">
        <f>((BT5-BJ5)*0.2)+BJ5</f>
        <v>0</v>
      </c>
      <c r="BM5" s="194">
        <f>((BT5-BJ5)*0.3)+BJ5</f>
        <v>0</v>
      </c>
      <c r="BN5" s="194">
        <f>((BT5-BJ5)*0.4)+BJ5</f>
        <v>0</v>
      </c>
      <c r="BO5" s="194">
        <f>((BT5-BJ5)*0.5)+BJ5</f>
        <v>0</v>
      </c>
      <c r="BP5" s="194">
        <f>((BT5-BJ5)*0.6)+BJ5</f>
        <v>0</v>
      </c>
      <c r="BQ5" s="194">
        <f>((BT5-BJ5)*0.7)+BJ5</f>
        <v>0</v>
      </c>
      <c r="BR5" s="194">
        <f>((BT5-BJ5)*0.8)+BJ5</f>
        <v>0</v>
      </c>
      <c r="BS5" s="194">
        <f>((BT5-BJ5)*0.9)+BJ5</f>
        <v>0</v>
      </c>
      <c r="BT5" s="194">
        <f>VLOOKUP($A5,GAMMAGRIDS,17,FALSE)</f>
        <v>0</v>
      </c>
      <c r="BU5" s="194">
        <f>((CD5-BT5)*0.1)+BT5</f>
        <v>0</v>
      </c>
      <c r="BV5" s="194">
        <f>((CD5-BT5)*0.2)+BT5</f>
        <v>0</v>
      </c>
      <c r="BW5" s="194">
        <f>((CD5-BT5)*0.3)+BT5</f>
        <v>0</v>
      </c>
      <c r="BX5" s="194">
        <f>((CD5-BT5)*0.4)+BT5</f>
        <v>0</v>
      </c>
      <c r="BY5" s="194">
        <f>((CD5-BT5)*0.5)+BT5</f>
        <v>0</v>
      </c>
      <c r="BZ5" s="194">
        <f>((CD5-BT5)*0.6)+BT5</f>
        <v>0</v>
      </c>
      <c r="CA5" s="194">
        <f>((CD5-BT5)*0.7)+BT5</f>
        <v>0</v>
      </c>
      <c r="CB5" s="194">
        <f>((CD5-BT5)*0.8)+BT5</f>
        <v>0</v>
      </c>
      <c r="CC5" s="194">
        <f>((CD5-BT5)*0.9)+BT5</f>
        <v>0</v>
      </c>
      <c r="CD5" s="194">
        <f>VLOOKUP($A5,GAMMAGRIDS,18,FALSE)</f>
        <v>0</v>
      </c>
      <c r="CE5" s="194">
        <f t="shared" ref="CE5:CE19" si="8">($CD5-$CC5)+CD5</f>
        <v>0</v>
      </c>
      <c r="CF5" s="194">
        <f t="shared" ref="CF5:CN5" si="9">($CD5-$CC5)+CE5</f>
        <v>0</v>
      </c>
      <c r="CG5" s="194">
        <f t="shared" si="9"/>
        <v>0</v>
      </c>
      <c r="CH5" s="194">
        <f t="shared" si="9"/>
        <v>0</v>
      </c>
      <c r="CI5" s="194">
        <f t="shared" si="9"/>
        <v>0</v>
      </c>
      <c r="CJ5" s="194">
        <f t="shared" si="9"/>
        <v>0</v>
      </c>
      <c r="CK5" s="194">
        <f t="shared" si="9"/>
        <v>0</v>
      </c>
      <c r="CL5" s="194">
        <f t="shared" si="9"/>
        <v>0</v>
      </c>
      <c r="CM5" s="194">
        <f t="shared" si="9"/>
        <v>0</v>
      </c>
      <c r="CN5" s="194">
        <f t="shared" si="9"/>
        <v>0</v>
      </c>
      <c r="CO5" s="194">
        <f t="shared" ref="CO5:CX5" si="10">($CD5-$CC5)+CN5</f>
        <v>0</v>
      </c>
      <c r="CP5" s="194">
        <f t="shared" si="10"/>
        <v>0</v>
      </c>
      <c r="CQ5" s="194">
        <f t="shared" si="10"/>
        <v>0</v>
      </c>
      <c r="CR5" s="194">
        <f t="shared" si="10"/>
        <v>0</v>
      </c>
      <c r="CS5" s="194">
        <f t="shared" si="10"/>
        <v>0</v>
      </c>
      <c r="CT5" s="194">
        <f t="shared" si="10"/>
        <v>0</v>
      </c>
      <c r="CU5" s="194">
        <f t="shared" si="10"/>
        <v>0</v>
      </c>
      <c r="CV5" s="194">
        <f t="shared" si="10"/>
        <v>0</v>
      </c>
      <c r="CW5" s="194">
        <f t="shared" si="10"/>
        <v>0</v>
      </c>
      <c r="CX5" s="194">
        <f t="shared" si="10"/>
        <v>0</v>
      </c>
    </row>
    <row r="6" spans="1:102" x14ac:dyDescent="0.25">
      <c r="A6" s="87">
        <v>36770</v>
      </c>
      <c r="B6" s="194">
        <f t="shared" ref="B6:U6" si="11">($V6-$W6)+C6</f>
        <v>0</v>
      </c>
      <c r="C6" s="194">
        <f t="shared" si="11"/>
        <v>0</v>
      </c>
      <c r="D6" s="194">
        <f t="shared" si="11"/>
        <v>0</v>
      </c>
      <c r="E6" s="194">
        <f t="shared" si="11"/>
        <v>0</v>
      </c>
      <c r="F6" s="194">
        <f t="shared" si="11"/>
        <v>0</v>
      </c>
      <c r="G6" s="194">
        <f t="shared" si="11"/>
        <v>0</v>
      </c>
      <c r="H6" s="194">
        <f t="shared" si="11"/>
        <v>0</v>
      </c>
      <c r="I6" s="194">
        <f t="shared" si="11"/>
        <v>0</v>
      </c>
      <c r="J6" s="194">
        <f t="shared" si="11"/>
        <v>0</v>
      </c>
      <c r="K6" s="194">
        <f t="shared" si="11"/>
        <v>0</v>
      </c>
      <c r="L6" s="194">
        <f t="shared" si="11"/>
        <v>0</v>
      </c>
      <c r="M6" s="194">
        <f t="shared" si="11"/>
        <v>0</v>
      </c>
      <c r="N6" s="194">
        <f t="shared" si="11"/>
        <v>0</v>
      </c>
      <c r="O6" s="194">
        <f t="shared" si="11"/>
        <v>0</v>
      </c>
      <c r="P6" s="194">
        <f t="shared" si="11"/>
        <v>0</v>
      </c>
      <c r="Q6" s="194">
        <f t="shared" si="11"/>
        <v>0</v>
      </c>
      <c r="R6" s="194">
        <f t="shared" si="11"/>
        <v>0</v>
      </c>
      <c r="S6" s="194">
        <f t="shared" si="11"/>
        <v>0</v>
      </c>
      <c r="T6" s="194">
        <f t="shared" si="11"/>
        <v>0</v>
      </c>
      <c r="U6" s="194">
        <f t="shared" si="11"/>
        <v>0</v>
      </c>
      <c r="V6" s="194">
        <f t="shared" ref="V6:V62" si="12">VLOOKUP($A6,GAMMAGRIDS,11,FALSE)</f>
        <v>0</v>
      </c>
      <c r="W6" s="194">
        <f t="shared" ref="W6:W62" si="13">((V6-AF6)*0.9)+AF6</f>
        <v>0</v>
      </c>
      <c r="X6" s="194">
        <f t="shared" ref="X6:X62" si="14">((V6-AF6)*0.8)+AF6</f>
        <v>0</v>
      </c>
      <c r="Y6" s="194">
        <f t="shared" ref="Y6:Y62" si="15">((V6-AF6)*0.7)+AF6</f>
        <v>0</v>
      </c>
      <c r="Z6" s="194">
        <f t="shared" ref="Z6:Z62" si="16">((V6-AF6)*0.6)+AF6</f>
        <v>0</v>
      </c>
      <c r="AA6" s="194">
        <f t="shared" ref="AA6:AA62" si="17">((V6-AF6)*0.5)+AF6</f>
        <v>0</v>
      </c>
      <c r="AB6" s="194">
        <f t="shared" ref="AB6:AB62" si="18">((V6-AF6)*0.4)+AF6</f>
        <v>0</v>
      </c>
      <c r="AC6" s="194">
        <f t="shared" ref="AC6:AC62" si="19">((V6-AF6)*0.3)+AF6</f>
        <v>0</v>
      </c>
      <c r="AD6" s="194">
        <f t="shared" ref="AD6:AD62" si="20">((V6-AF6)*0.2)+AF6</f>
        <v>0</v>
      </c>
      <c r="AE6" s="194">
        <f t="shared" ref="AE6:AE62" si="21">((V6-AF6)*0.1)+AF6</f>
        <v>0</v>
      </c>
      <c r="AF6" s="194">
        <f t="shared" ref="AF6:AF62" si="22">VLOOKUP($A6,GAMMAGRIDS,12,FALSE)</f>
        <v>0</v>
      </c>
      <c r="AG6" s="194">
        <f t="shared" ref="AG6:AG62" si="23">((AF6-AP6)*0.9)+AP6</f>
        <v>0</v>
      </c>
      <c r="AH6" s="194">
        <f t="shared" ref="AH6:AH62" si="24">((AF6-AP6)*0.8)+AP6</f>
        <v>0</v>
      </c>
      <c r="AI6" s="194">
        <f t="shared" ref="AI6:AI62" si="25">((AF6-AP6)*0.7)+AP6</f>
        <v>0</v>
      </c>
      <c r="AJ6" s="194">
        <f t="shared" ref="AJ6:AJ62" si="26">((AF6-AP6)*0.6)+AP6</f>
        <v>0</v>
      </c>
      <c r="AK6" s="194">
        <f t="shared" ref="AK6:AK62" si="27">((AF6-AP6)*0.5)+AP6</f>
        <v>0</v>
      </c>
      <c r="AL6" s="194">
        <f t="shared" ref="AL6:AL62" si="28">((AF6-AP6)*0.4)+AP6</f>
        <v>0</v>
      </c>
      <c r="AM6" s="194">
        <f t="shared" ref="AM6:AM62" si="29">((AF6-AP6)*0.3)+AP6</f>
        <v>0</v>
      </c>
      <c r="AN6" s="194">
        <f t="shared" ref="AN6:AN62" si="30">((AF6-AP6)*0.2)+AP6</f>
        <v>0</v>
      </c>
      <c r="AO6" s="194">
        <f t="shared" ref="AO6:AO62" si="31">((AF6-AP6)*0.1)+AP6</f>
        <v>0</v>
      </c>
      <c r="AP6" s="194">
        <f t="shared" ref="AP6:AP62" si="32">VLOOKUP($A6,GAMMAGRIDS,13,FALSE)</f>
        <v>0</v>
      </c>
      <c r="AQ6" s="194">
        <f t="shared" ref="AQ6:AQ62" si="33">(($AP6-$AU6)*0.8)+$AU6</f>
        <v>0</v>
      </c>
      <c r="AR6" s="194">
        <f t="shared" ref="AR6:AR62" si="34">(($AP6-$AU6)*0.6)+$AU6</f>
        <v>0</v>
      </c>
      <c r="AS6" s="194">
        <f t="shared" ref="AS6:AS62" si="35">(($AP6-$AU6)*0.4)+$AU6</f>
        <v>0</v>
      </c>
      <c r="AT6" s="194">
        <f t="shared" ref="AT6:AT62" si="36">(($AP6-$AU6)*0.2)+$AU6</f>
        <v>0</v>
      </c>
      <c r="AU6" s="194">
        <f t="shared" ref="AU6:AU62" si="37">VLOOKUP($A6,GAMMAGRIDS,14,FALSE)</f>
        <v>0</v>
      </c>
      <c r="AV6" s="194">
        <f t="shared" ref="AV6:AV62" si="38">(($AU6-$AZ6)*0.8)+$AZ6</f>
        <v>0</v>
      </c>
      <c r="AW6" s="194">
        <f t="shared" ref="AW6:AW62" si="39">(($AU6-$AZ6)*0.6)+$AZ6</f>
        <v>0</v>
      </c>
      <c r="AX6" s="194">
        <f t="shared" ref="AX6:AX62" si="40">(($AU6-$AZ6)*0.4)+$AZ6</f>
        <v>0</v>
      </c>
      <c r="AY6" s="194">
        <f t="shared" ref="AY6:AY62" si="41">(($AU6-$AZ6)*0.2)+$AZ6</f>
        <v>0</v>
      </c>
      <c r="AZ6" s="194">
        <v>0</v>
      </c>
      <c r="BA6" s="194">
        <f t="shared" ref="BA6:BA62" si="42">(($BE6-$AZ6)*0.2)+$AZ6</f>
        <v>0</v>
      </c>
      <c r="BB6" s="194">
        <f t="shared" ref="BB6:BB62" si="43">(($BE6-$AZ6)*0.4)+$AZ6</f>
        <v>0</v>
      </c>
      <c r="BC6" s="194">
        <f t="shared" ref="BC6:BC62" si="44">(($BE6-$AZ6)*0.6)+$AZ6</f>
        <v>0</v>
      </c>
      <c r="BD6" s="194">
        <f t="shared" ref="BD6:BD62" si="45">(($BE6-$AZ6)*0.8)+$AZ6</f>
        <v>0</v>
      </c>
      <c r="BE6" s="194">
        <f t="shared" ref="BE6:BE62" si="46">VLOOKUP($A6,GAMMAGRIDS,15,FALSE)</f>
        <v>0</v>
      </c>
      <c r="BF6" s="194">
        <f t="shared" ref="BF6:BF62" si="47">(($BJ6-$BE6)*0.2)+$BE6</f>
        <v>0</v>
      </c>
      <c r="BG6" s="194">
        <f t="shared" ref="BG6:BG62" si="48">(($BJ6-$BE6)*0.4)+$BE6</f>
        <v>0</v>
      </c>
      <c r="BH6" s="194">
        <f t="shared" ref="BH6:BH62" si="49">(($BJ6-$BE6)*0.6)+$BE6</f>
        <v>0</v>
      </c>
      <c r="BI6" s="194">
        <f t="shared" ref="BI6:BI62" si="50">(($BJ6-$BE6)*0.8)+$BE6</f>
        <v>0</v>
      </c>
      <c r="BJ6" s="194">
        <f t="shared" ref="BJ6:BJ62" si="51">VLOOKUP($A6,GAMMAGRIDS,16,FALSE)</f>
        <v>0</v>
      </c>
      <c r="BK6" s="194">
        <f t="shared" ref="BK6:BK62" si="52">((BT6-BJ6)*0.1)+BJ6</f>
        <v>0</v>
      </c>
      <c r="BL6" s="194">
        <f t="shared" ref="BL6:BL62" si="53">((BT6-BJ6)*0.2)+BJ6</f>
        <v>0</v>
      </c>
      <c r="BM6" s="194">
        <f t="shared" ref="BM6:BM62" si="54">((BT6-BJ6)*0.3)+BJ6</f>
        <v>0</v>
      </c>
      <c r="BN6" s="194">
        <f t="shared" ref="BN6:BN62" si="55">((BT6-BJ6)*0.4)+BJ6</f>
        <v>0</v>
      </c>
      <c r="BO6" s="194">
        <f t="shared" ref="BO6:BO62" si="56">((BT6-BJ6)*0.5)+BJ6</f>
        <v>0</v>
      </c>
      <c r="BP6" s="194">
        <f t="shared" ref="BP6:BP62" si="57">((BT6-BJ6)*0.6)+BJ6</f>
        <v>0</v>
      </c>
      <c r="BQ6" s="194">
        <f t="shared" ref="BQ6:BQ62" si="58">((BT6-BJ6)*0.7)+BJ6</f>
        <v>0</v>
      </c>
      <c r="BR6" s="194">
        <f t="shared" ref="BR6:BR62" si="59">((BT6-BJ6)*0.8)+BJ6</f>
        <v>0</v>
      </c>
      <c r="BS6" s="194">
        <f t="shared" ref="BS6:BS62" si="60">((BT6-BJ6)*0.9)+BJ6</f>
        <v>0</v>
      </c>
      <c r="BT6" s="194">
        <f t="shared" ref="BT6:BT62" si="61">VLOOKUP($A6,GAMMAGRIDS,17,FALSE)</f>
        <v>0</v>
      </c>
      <c r="BU6" s="194">
        <f t="shared" ref="BU6:BU62" si="62">((CD6-BT6)*0.1)+BT6</f>
        <v>0</v>
      </c>
      <c r="BV6" s="194">
        <f t="shared" ref="BV6:BV62" si="63">((CD6-BT6)*0.2)+BT6</f>
        <v>0</v>
      </c>
      <c r="BW6" s="194">
        <f t="shared" ref="BW6:BW62" si="64">((CD6-BT6)*0.3)+BT6</f>
        <v>0</v>
      </c>
      <c r="BX6" s="194">
        <f t="shared" ref="BX6:BX62" si="65">((CD6-BT6)*0.4)+BT6</f>
        <v>0</v>
      </c>
      <c r="BY6" s="194">
        <f t="shared" ref="BY6:BY62" si="66">((CD6-BT6)*0.5)+BT6</f>
        <v>0</v>
      </c>
      <c r="BZ6" s="194">
        <f t="shared" ref="BZ6:BZ62" si="67">((CD6-BT6)*0.6)+BT6</f>
        <v>0</v>
      </c>
      <c r="CA6" s="194">
        <f t="shared" ref="CA6:CA62" si="68">((CD6-BT6)*0.7)+BT6</f>
        <v>0</v>
      </c>
      <c r="CB6" s="194">
        <f t="shared" ref="CB6:CB62" si="69">((CD6-BT6)*0.8)+BT6</f>
        <v>0</v>
      </c>
      <c r="CC6" s="194">
        <f t="shared" ref="CC6:CC62" si="70">((CD6-BT6)*0.9)+BT6</f>
        <v>0</v>
      </c>
      <c r="CD6" s="194">
        <f t="shared" ref="CD6:CD62" si="71">VLOOKUP($A6,GAMMAGRIDS,18,FALSE)</f>
        <v>0</v>
      </c>
      <c r="CE6" s="194">
        <f t="shared" si="8"/>
        <v>0</v>
      </c>
      <c r="CF6" s="194">
        <f t="shared" ref="CF6:CX6" si="72">($CD6-$CC6)+CE6</f>
        <v>0</v>
      </c>
      <c r="CG6" s="194">
        <f t="shared" si="72"/>
        <v>0</v>
      </c>
      <c r="CH6" s="194">
        <f t="shared" si="72"/>
        <v>0</v>
      </c>
      <c r="CI6" s="194">
        <f t="shared" si="72"/>
        <v>0</v>
      </c>
      <c r="CJ6" s="194">
        <f t="shared" si="72"/>
        <v>0</v>
      </c>
      <c r="CK6" s="194">
        <f t="shared" si="72"/>
        <v>0</v>
      </c>
      <c r="CL6" s="194">
        <f t="shared" si="72"/>
        <v>0</v>
      </c>
      <c r="CM6" s="194">
        <f t="shared" si="72"/>
        <v>0</v>
      </c>
      <c r="CN6" s="194">
        <f t="shared" si="72"/>
        <v>0</v>
      </c>
      <c r="CO6" s="194">
        <f t="shared" si="72"/>
        <v>0</v>
      </c>
      <c r="CP6" s="194">
        <f t="shared" si="72"/>
        <v>0</v>
      </c>
      <c r="CQ6" s="194">
        <f t="shared" si="72"/>
        <v>0</v>
      </c>
      <c r="CR6" s="194">
        <f t="shared" si="72"/>
        <v>0</v>
      </c>
      <c r="CS6" s="194">
        <f t="shared" si="72"/>
        <v>0</v>
      </c>
      <c r="CT6" s="194">
        <f t="shared" si="72"/>
        <v>0</v>
      </c>
      <c r="CU6" s="194">
        <f t="shared" si="72"/>
        <v>0</v>
      </c>
      <c r="CV6" s="194">
        <f t="shared" si="72"/>
        <v>0</v>
      </c>
      <c r="CW6" s="194">
        <f t="shared" si="72"/>
        <v>0</v>
      </c>
      <c r="CX6" s="194">
        <f t="shared" si="72"/>
        <v>0</v>
      </c>
    </row>
    <row r="7" spans="1:102" x14ac:dyDescent="0.25">
      <c r="A7" s="87">
        <v>36800</v>
      </c>
      <c r="B7" s="194">
        <f t="shared" ref="B7:U7" si="73">($V7-$W7)+C7</f>
        <v>-68.337303570000046</v>
      </c>
      <c r="C7" s="194">
        <f t="shared" si="73"/>
        <v>-66.834930270000044</v>
      </c>
      <c r="D7" s="194">
        <f t="shared" si="73"/>
        <v>-65.332556970000041</v>
      </c>
      <c r="E7" s="194">
        <f t="shared" si="73"/>
        <v>-63.830183670000039</v>
      </c>
      <c r="F7" s="194">
        <f t="shared" si="73"/>
        <v>-62.327810370000037</v>
      </c>
      <c r="G7" s="194">
        <f t="shared" si="73"/>
        <v>-60.825437070000035</v>
      </c>
      <c r="H7" s="194">
        <f t="shared" si="73"/>
        <v>-59.323063770000033</v>
      </c>
      <c r="I7" s="194">
        <f t="shared" si="73"/>
        <v>-57.820690470000031</v>
      </c>
      <c r="J7" s="194">
        <f t="shared" si="73"/>
        <v>-56.318317170000029</v>
      </c>
      <c r="K7" s="194">
        <f t="shared" si="73"/>
        <v>-54.815943870000027</v>
      </c>
      <c r="L7" s="194">
        <f t="shared" si="73"/>
        <v>-53.313570570000024</v>
      </c>
      <c r="M7" s="194">
        <f t="shared" si="73"/>
        <v>-51.811197270000022</v>
      </c>
      <c r="N7" s="194">
        <f t="shared" si="73"/>
        <v>-50.30882397000002</v>
      </c>
      <c r="O7" s="194">
        <f t="shared" si="73"/>
        <v>-48.806450670000018</v>
      </c>
      <c r="P7" s="194">
        <f t="shared" si="73"/>
        <v>-47.304077370000016</v>
      </c>
      <c r="Q7" s="194">
        <f t="shared" si="73"/>
        <v>-45.801704070000014</v>
      </c>
      <c r="R7" s="194">
        <f t="shared" si="73"/>
        <v>-44.299330770000012</v>
      </c>
      <c r="S7" s="194">
        <f t="shared" si="73"/>
        <v>-42.796957470000009</v>
      </c>
      <c r="T7" s="194">
        <f t="shared" si="73"/>
        <v>-41.294584170000007</v>
      </c>
      <c r="U7" s="194">
        <f t="shared" si="73"/>
        <v>-39.792210870000005</v>
      </c>
      <c r="V7" s="194">
        <f t="shared" si="12"/>
        <v>-38.289837570000003</v>
      </c>
      <c r="W7" s="194">
        <f t="shared" si="13"/>
        <v>-36.787464270000001</v>
      </c>
      <c r="X7" s="194">
        <f t="shared" si="14"/>
        <v>-35.285090969999999</v>
      </c>
      <c r="Y7" s="194">
        <f t="shared" si="15"/>
        <v>-33.782717669999997</v>
      </c>
      <c r="Z7" s="194">
        <f t="shared" si="16"/>
        <v>-32.280344370000002</v>
      </c>
      <c r="AA7" s="194">
        <f t="shared" si="17"/>
        <v>-30.77797107</v>
      </c>
      <c r="AB7" s="194">
        <f t="shared" si="18"/>
        <v>-29.275597769999997</v>
      </c>
      <c r="AC7" s="194">
        <f t="shared" si="19"/>
        <v>-27.773224469999999</v>
      </c>
      <c r="AD7" s="194">
        <f t="shared" si="20"/>
        <v>-26.270851169999997</v>
      </c>
      <c r="AE7" s="194">
        <f t="shared" si="21"/>
        <v>-24.768477869999998</v>
      </c>
      <c r="AF7" s="194">
        <f t="shared" si="22"/>
        <v>-23.266104569999996</v>
      </c>
      <c r="AG7" s="194">
        <f t="shared" si="23"/>
        <v>-22.007291788999996</v>
      </c>
      <c r="AH7" s="194">
        <f t="shared" si="24"/>
        <v>-20.748479007999997</v>
      </c>
      <c r="AI7" s="194">
        <f t="shared" si="25"/>
        <v>-19.489666226999997</v>
      </c>
      <c r="AJ7" s="194">
        <f t="shared" si="26"/>
        <v>-18.230853445999998</v>
      </c>
      <c r="AK7" s="194">
        <f t="shared" si="27"/>
        <v>-16.972040664999998</v>
      </c>
      <c r="AL7" s="194">
        <f t="shared" si="28"/>
        <v>-15.713227883999998</v>
      </c>
      <c r="AM7" s="194">
        <f t="shared" si="29"/>
        <v>-14.454415102999999</v>
      </c>
      <c r="AN7" s="194">
        <f t="shared" si="30"/>
        <v>-13.195602321999999</v>
      </c>
      <c r="AO7" s="194">
        <f t="shared" si="31"/>
        <v>-11.936789541</v>
      </c>
      <c r="AP7" s="194">
        <f t="shared" si="32"/>
        <v>-10.67797676</v>
      </c>
      <c r="AQ7" s="194">
        <f t="shared" si="33"/>
        <v>-9.5680378580000003</v>
      </c>
      <c r="AR7" s="194">
        <f t="shared" si="34"/>
        <v>-8.4580989560000006</v>
      </c>
      <c r="AS7" s="194">
        <f t="shared" si="35"/>
        <v>-7.3481600540000001</v>
      </c>
      <c r="AT7" s="194">
        <f t="shared" si="36"/>
        <v>-6.2382211519999995</v>
      </c>
      <c r="AU7" s="194">
        <f t="shared" si="37"/>
        <v>-5.1282822499999998</v>
      </c>
      <c r="AV7" s="194">
        <f t="shared" si="38"/>
        <v>-4.1026258000000002</v>
      </c>
      <c r="AW7" s="194">
        <f t="shared" si="39"/>
        <v>-3.0769693499999997</v>
      </c>
      <c r="AX7" s="194">
        <f t="shared" si="40"/>
        <v>-2.0513129000000001</v>
      </c>
      <c r="AY7" s="194">
        <f t="shared" si="41"/>
        <v>-1.0256564500000001</v>
      </c>
      <c r="AZ7" s="194">
        <v>0</v>
      </c>
      <c r="BA7" s="194">
        <f t="shared" si="42"/>
        <v>0.95074066200000018</v>
      </c>
      <c r="BB7" s="194">
        <f t="shared" si="43"/>
        <v>1.9014813240000004</v>
      </c>
      <c r="BC7" s="194">
        <f t="shared" si="44"/>
        <v>2.8522219860000004</v>
      </c>
      <c r="BD7" s="194">
        <f t="shared" si="45"/>
        <v>3.8029626480000007</v>
      </c>
      <c r="BE7" s="194">
        <f t="shared" si="46"/>
        <v>4.7537033100000006</v>
      </c>
      <c r="BF7" s="194">
        <f t="shared" si="47"/>
        <v>5.6376389940000005</v>
      </c>
      <c r="BG7" s="194">
        <f t="shared" si="48"/>
        <v>6.5215746780000003</v>
      </c>
      <c r="BH7" s="194">
        <f t="shared" si="49"/>
        <v>7.4055103619999993</v>
      </c>
      <c r="BI7" s="194">
        <f t="shared" si="50"/>
        <v>8.2894460460000001</v>
      </c>
      <c r="BJ7" s="194">
        <f t="shared" si="51"/>
        <v>9.1733817299999991</v>
      </c>
      <c r="BK7" s="194">
        <f t="shared" si="52"/>
        <v>9.970728467999999</v>
      </c>
      <c r="BL7" s="194">
        <f t="shared" si="53"/>
        <v>10.768075205999999</v>
      </c>
      <c r="BM7" s="194">
        <f t="shared" si="54"/>
        <v>11.565421943999999</v>
      </c>
      <c r="BN7" s="194">
        <f t="shared" si="55"/>
        <v>12.362768681999999</v>
      </c>
      <c r="BO7" s="194">
        <f t="shared" si="56"/>
        <v>13.160115419999999</v>
      </c>
      <c r="BP7" s="194">
        <f t="shared" si="57"/>
        <v>13.957462157999998</v>
      </c>
      <c r="BQ7" s="194">
        <f t="shared" si="58"/>
        <v>14.754808895999998</v>
      </c>
      <c r="BR7" s="194">
        <f t="shared" si="59"/>
        <v>15.552155633999998</v>
      </c>
      <c r="BS7" s="194">
        <f t="shared" si="60"/>
        <v>16.349502371999996</v>
      </c>
      <c r="BT7" s="194">
        <f t="shared" si="61"/>
        <v>17.146849109999998</v>
      </c>
      <c r="BU7" s="194">
        <f t="shared" si="62"/>
        <v>17.845982064999998</v>
      </c>
      <c r="BV7" s="194">
        <f t="shared" si="63"/>
        <v>18.545115019999997</v>
      </c>
      <c r="BW7" s="194">
        <f t="shared" si="64"/>
        <v>19.244247975</v>
      </c>
      <c r="BX7" s="194">
        <f t="shared" si="65"/>
        <v>19.94338093</v>
      </c>
      <c r="BY7" s="194">
        <f t="shared" si="66"/>
        <v>20.642513885</v>
      </c>
      <c r="BZ7" s="194">
        <f t="shared" si="67"/>
        <v>21.341646839999999</v>
      </c>
      <c r="CA7" s="194">
        <f t="shared" si="68"/>
        <v>22.040779794999999</v>
      </c>
      <c r="CB7" s="194">
        <f t="shared" si="69"/>
        <v>22.739912750000002</v>
      </c>
      <c r="CC7" s="194">
        <f t="shared" si="70"/>
        <v>23.439045705000002</v>
      </c>
      <c r="CD7" s="194">
        <f t="shared" si="71"/>
        <v>24.138178660000001</v>
      </c>
      <c r="CE7" s="194">
        <f t="shared" si="8"/>
        <v>24.837311615000001</v>
      </c>
      <c r="CF7" s="194">
        <f t="shared" ref="CF7:CX7" si="74">($CD7-$CC7)+CE7</f>
        <v>25.53644457</v>
      </c>
      <c r="CG7" s="194">
        <f t="shared" si="74"/>
        <v>26.235577525</v>
      </c>
      <c r="CH7" s="194">
        <f t="shared" si="74"/>
        <v>26.93471048</v>
      </c>
      <c r="CI7" s="194">
        <f t="shared" si="74"/>
        <v>27.633843434999999</v>
      </c>
      <c r="CJ7" s="194">
        <f t="shared" si="74"/>
        <v>28.332976389999999</v>
      </c>
      <c r="CK7" s="194">
        <f t="shared" si="74"/>
        <v>29.032109344999999</v>
      </c>
      <c r="CL7" s="194">
        <f t="shared" si="74"/>
        <v>29.731242299999998</v>
      </c>
      <c r="CM7" s="194">
        <f t="shared" si="74"/>
        <v>30.430375254999998</v>
      </c>
      <c r="CN7" s="194">
        <f t="shared" si="74"/>
        <v>31.129508209999997</v>
      </c>
      <c r="CO7" s="194">
        <f t="shared" si="74"/>
        <v>31.828641164999997</v>
      </c>
      <c r="CP7" s="194">
        <f t="shared" si="74"/>
        <v>32.527774119999997</v>
      </c>
      <c r="CQ7" s="194">
        <f t="shared" si="74"/>
        <v>33.226907075</v>
      </c>
      <c r="CR7" s="194">
        <f t="shared" si="74"/>
        <v>33.926040029999996</v>
      </c>
      <c r="CS7" s="194">
        <f t="shared" si="74"/>
        <v>34.625172984999992</v>
      </c>
      <c r="CT7" s="194">
        <f t="shared" si="74"/>
        <v>35.324305939999988</v>
      </c>
      <c r="CU7" s="194">
        <f t="shared" si="74"/>
        <v>36.023438894999984</v>
      </c>
      <c r="CV7" s="194">
        <f t="shared" si="74"/>
        <v>36.72257184999998</v>
      </c>
      <c r="CW7" s="194">
        <f t="shared" si="74"/>
        <v>37.421704804999976</v>
      </c>
      <c r="CX7" s="194">
        <f t="shared" si="74"/>
        <v>38.120837759999972</v>
      </c>
    </row>
    <row r="8" spans="1:102" x14ac:dyDescent="0.25">
      <c r="A8" s="87">
        <v>36831</v>
      </c>
      <c r="B8" s="194">
        <f t="shared" ref="B8:U8" si="75">($V8-$W8)+C8</f>
        <v>-148.73478323999979</v>
      </c>
      <c r="C8" s="194">
        <f t="shared" si="75"/>
        <v>-145.6438445649998</v>
      </c>
      <c r="D8" s="194">
        <f t="shared" si="75"/>
        <v>-142.55290588999981</v>
      </c>
      <c r="E8" s="194">
        <f t="shared" si="75"/>
        <v>-139.46196721499982</v>
      </c>
      <c r="F8" s="194">
        <f t="shared" si="75"/>
        <v>-136.37102853999983</v>
      </c>
      <c r="G8" s="194">
        <f t="shared" si="75"/>
        <v>-133.28008986499984</v>
      </c>
      <c r="H8" s="194">
        <f t="shared" si="75"/>
        <v>-130.18915118999985</v>
      </c>
      <c r="I8" s="194">
        <f t="shared" si="75"/>
        <v>-127.09821251499986</v>
      </c>
      <c r="J8" s="194">
        <f t="shared" si="75"/>
        <v>-124.00727383999987</v>
      </c>
      <c r="K8" s="194">
        <f t="shared" si="75"/>
        <v>-120.91633516499988</v>
      </c>
      <c r="L8" s="194">
        <f t="shared" si="75"/>
        <v>-117.82539648999989</v>
      </c>
      <c r="M8" s="194">
        <f t="shared" si="75"/>
        <v>-114.7344578149999</v>
      </c>
      <c r="N8" s="194">
        <f t="shared" si="75"/>
        <v>-111.64351913999991</v>
      </c>
      <c r="O8" s="194">
        <f t="shared" si="75"/>
        <v>-108.55258046499992</v>
      </c>
      <c r="P8" s="194">
        <f t="shared" si="75"/>
        <v>-105.46164178999993</v>
      </c>
      <c r="Q8" s="194">
        <f t="shared" si="75"/>
        <v>-102.37070311499994</v>
      </c>
      <c r="R8" s="194">
        <f t="shared" si="75"/>
        <v>-99.279764439999951</v>
      </c>
      <c r="S8" s="194">
        <f t="shared" si="75"/>
        <v>-96.188825764999962</v>
      </c>
      <c r="T8" s="194">
        <f t="shared" si="75"/>
        <v>-93.097887089999972</v>
      </c>
      <c r="U8" s="194">
        <f t="shared" si="75"/>
        <v>-90.006948414999982</v>
      </c>
      <c r="V8" s="194">
        <f t="shared" si="12"/>
        <v>-86.916009739999993</v>
      </c>
      <c r="W8" s="194">
        <f t="shared" si="13"/>
        <v>-83.825071065000003</v>
      </c>
      <c r="X8" s="194">
        <f t="shared" si="14"/>
        <v>-80.734132389999999</v>
      </c>
      <c r="Y8" s="194">
        <f t="shared" si="15"/>
        <v>-77.643193714999995</v>
      </c>
      <c r="Z8" s="194">
        <f t="shared" si="16"/>
        <v>-74.552255039999991</v>
      </c>
      <c r="AA8" s="194">
        <f t="shared" si="17"/>
        <v>-71.461316365000002</v>
      </c>
      <c r="AB8" s="194">
        <f t="shared" si="18"/>
        <v>-68.370377689999998</v>
      </c>
      <c r="AC8" s="194">
        <f t="shared" si="19"/>
        <v>-65.279439014999994</v>
      </c>
      <c r="AD8" s="194">
        <f t="shared" si="20"/>
        <v>-62.188500340000004</v>
      </c>
      <c r="AE8" s="194">
        <f t="shared" si="21"/>
        <v>-59.097561665000001</v>
      </c>
      <c r="AF8" s="194">
        <f t="shared" si="22"/>
        <v>-56.006622990000004</v>
      </c>
      <c r="AG8" s="194">
        <f t="shared" si="23"/>
        <v>-53.111367422000001</v>
      </c>
      <c r="AH8" s="194">
        <f t="shared" si="24"/>
        <v>-50.216111854000005</v>
      </c>
      <c r="AI8" s="194">
        <f t="shared" si="25"/>
        <v>-47.320856286000001</v>
      </c>
      <c r="AJ8" s="194">
        <f t="shared" si="26"/>
        <v>-44.425600717999998</v>
      </c>
      <c r="AK8" s="194">
        <f t="shared" si="27"/>
        <v>-41.530345150000002</v>
      </c>
      <c r="AL8" s="194">
        <f t="shared" si="28"/>
        <v>-38.635089582000006</v>
      </c>
      <c r="AM8" s="194">
        <f t="shared" si="29"/>
        <v>-35.739834014000003</v>
      </c>
      <c r="AN8" s="194">
        <f t="shared" si="30"/>
        <v>-32.844578446</v>
      </c>
      <c r="AO8" s="194">
        <f t="shared" si="31"/>
        <v>-29.949322878</v>
      </c>
      <c r="AP8" s="194">
        <f t="shared" si="32"/>
        <v>-27.054067310000001</v>
      </c>
      <c r="AQ8" s="194">
        <f t="shared" si="33"/>
        <v>-24.302004696000001</v>
      </c>
      <c r="AR8" s="194">
        <f t="shared" si="34"/>
        <v>-21.549942082000001</v>
      </c>
      <c r="AS8" s="194">
        <f t="shared" si="35"/>
        <v>-18.797879467999998</v>
      </c>
      <c r="AT8" s="194">
        <f t="shared" si="36"/>
        <v>-16.045816853999998</v>
      </c>
      <c r="AU8" s="194">
        <f t="shared" si="37"/>
        <v>-13.293754239999998</v>
      </c>
      <c r="AV8" s="194">
        <f t="shared" si="38"/>
        <v>-10.635003392</v>
      </c>
      <c r="AW8" s="194">
        <f t="shared" si="39"/>
        <v>-7.9762525439999985</v>
      </c>
      <c r="AX8" s="194">
        <f t="shared" si="40"/>
        <v>-5.3175016959999999</v>
      </c>
      <c r="AY8" s="194">
        <f t="shared" si="41"/>
        <v>-2.6587508479999999</v>
      </c>
      <c r="AZ8" s="194">
        <v>0</v>
      </c>
      <c r="BA8" s="194">
        <f t="shared" si="42"/>
        <v>2.5672482600000004</v>
      </c>
      <c r="BB8" s="194">
        <f t="shared" si="43"/>
        <v>5.1344965200000008</v>
      </c>
      <c r="BC8" s="194">
        <f t="shared" si="44"/>
        <v>7.7017447800000003</v>
      </c>
      <c r="BD8" s="194">
        <f t="shared" si="45"/>
        <v>10.268993040000002</v>
      </c>
      <c r="BE8" s="194">
        <f t="shared" si="46"/>
        <v>12.836241300000001</v>
      </c>
      <c r="BF8" s="194">
        <f t="shared" si="47"/>
        <v>15.313682592000001</v>
      </c>
      <c r="BG8" s="194">
        <f t="shared" si="48"/>
        <v>17.791123884000001</v>
      </c>
      <c r="BH8" s="194">
        <f t="shared" si="49"/>
        <v>20.268565175999999</v>
      </c>
      <c r="BI8" s="194">
        <f t="shared" si="50"/>
        <v>22.746006468000001</v>
      </c>
      <c r="BJ8" s="194">
        <f t="shared" si="51"/>
        <v>25.223447759999999</v>
      </c>
      <c r="BK8" s="194">
        <f t="shared" si="52"/>
        <v>27.569679975</v>
      </c>
      <c r="BL8" s="194">
        <f t="shared" si="53"/>
        <v>29.91591219</v>
      </c>
      <c r="BM8" s="194">
        <f t="shared" si="54"/>
        <v>32.262144405000001</v>
      </c>
      <c r="BN8" s="194">
        <f t="shared" si="55"/>
        <v>34.608376620000001</v>
      </c>
      <c r="BO8" s="194">
        <f t="shared" si="56"/>
        <v>36.954608835000002</v>
      </c>
      <c r="BP8" s="194">
        <f t="shared" si="57"/>
        <v>39.300841049999995</v>
      </c>
      <c r="BQ8" s="194">
        <f t="shared" si="58"/>
        <v>41.647073264999996</v>
      </c>
      <c r="BR8" s="194">
        <f t="shared" si="59"/>
        <v>43.993305480000004</v>
      </c>
      <c r="BS8" s="194">
        <f t="shared" si="60"/>
        <v>46.339537694999997</v>
      </c>
      <c r="BT8" s="194">
        <f t="shared" si="61"/>
        <v>48.685769909999998</v>
      </c>
      <c r="BU8" s="194">
        <f t="shared" si="62"/>
        <v>50.863420511000001</v>
      </c>
      <c r="BV8" s="194">
        <f t="shared" si="63"/>
        <v>53.041071111999997</v>
      </c>
      <c r="BW8" s="194">
        <f t="shared" si="64"/>
        <v>55.218721712999994</v>
      </c>
      <c r="BX8" s="194">
        <f t="shared" si="65"/>
        <v>57.396372313999997</v>
      </c>
      <c r="BY8" s="194">
        <f t="shared" si="66"/>
        <v>59.574022915</v>
      </c>
      <c r="BZ8" s="194">
        <f t="shared" si="67"/>
        <v>61.751673515999997</v>
      </c>
      <c r="CA8" s="194">
        <f t="shared" si="68"/>
        <v>63.929324116999993</v>
      </c>
      <c r="CB8" s="194">
        <f t="shared" si="69"/>
        <v>66.106974718000004</v>
      </c>
      <c r="CC8" s="194">
        <f t="shared" si="70"/>
        <v>68.284625319</v>
      </c>
      <c r="CD8" s="194">
        <f t="shared" si="71"/>
        <v>70.462275919999996</v>
      </c>
      <c r="CE8" s="194">
        <f t="shared" si="8"/>
        <v>72.639926520999992</v>
      </c>
      <c r="CF8" s="194">
        <f t="shared" ref="CF8:CX8" si="76">($CD8-$CC8)+CE8</f>
        <v>74.817577121999989</v>
      </c>
      <c r="CG8" s="194">
        <f t="shared" si="76"/>
        <v>76.995227722999985</v>
      </c>
      <c r="CH8" s="194">
        <f t="shared" si="76"/>
        <v>79.172878323999981</v>
      </c>
      <c r="CI8" s="194">
        <f t="shared" si="76"/>
        <v>81.350528924999978</v>
      </c>
      <c r="CJ8" s="194">
        <f t="shared" si="76"/>
        <v>83.528179525999974</v>
      </c>
      <c r="CK8" s="194">
        <f t="shared" si="76"/>
        <v>85.70583012699997</v>
      </c>
      <c r="CL8" s="194">
        <f t="shared" si="76"/>
        <v>87.883480727999967</v>
      </c>
      <c r="CM8" s="194">
        <f t="shared" si="76"/>
        <v>90.061131328999963</v>
      </c>
      <c r="CN8" s="194">
        <f t="shared" si="76"/>
        <v>92.238781929999959</v>
      </c>
      <c r="CO8" s="194">
        <f t="shared" si="76"/>
        <v>94.416432530999955</v>
      </c>
      <c r="CP8" s="194">
        <f t="shared" si="76"/>
        <v>96.594083131999952</v>
      </c>
      <c r="CQ8" s="194">
        <f t="shared" si="76"/>
        <v>98.771733732999948</v>
      </c>
      <c r="CR8" s="194">
        <f t="shared" si="76"/>
        <v>100.94938433399994</v>
      </c>
      <c r="CS8" s="194">
        <f t="shared" si="76"/>
        <v>103.12703493499994</v>
      </c>
      <c r="CT8" s="194">
        <f t="shared" si="76"/>
        <v>105.30468553599994</v>
      </c>
      <c r="CU8" s="194">
        <f t="shared" si="76"/>
        <v>107.48233613699993</v>
      </c>
      <c r="CV8" s="194">
        <f t="shared" si="76"/>
        <v>109.65998673799993</v>
      </c>
      <c r="CW8" s="194">
        <f t="shared" si="76"/>
        <v>111.83763733899993</v>
      </c>
      <c r="CX8" s="194">
        <f t="shared" si="76"/>
        <v>114.01528793999992</v>
      </c>
    </row>
    <row r="9" spans="1:102" x14ac:dyDescent="0.25">
      <c r="A9" s="87">
        <v>36861</v>
      </c>
      <c r="B9" s="194">
        <f t="shared" ref="B9:U9" si="77">($V9-$W9)+C9</f>
        <v>-91.11203194999996</v>
      </c>
      <c r="C9" s="194">
        <f t="shared" si="77"/>
        <v>-89.292316528999962</v>
      </c>
      <c r="D9" s="194">
        <f t="shared" si="77"/>
        <v>-87.472601107999964</v>
      </c>
      <c r="E9" s="194">
        <f t="shared" si="77"/>
        <v>-85.652885686999966</v>
      </c>
      <c r="F9" s="194">
        <f t="shared" si="77"/>
        <v>-83.833170265999968</v>
      </c>
      <c r="G9" s="194">
        <f t="shared" si="77"/>
        <v>-82.01345484499997</v>
      </c>
      <c r="H9" s="194">
        <f t="shared" si="77"/>
        <v>-80.193739423999972</v>
      </c>
      <c r="I9" s="194">
        <f t="shared" si="77"/>
        <v>-78.374024002999974</v>
      </c>
      <c r="J9" s="194">
        <f t="shared" si="77"/>
        <v>-76.554308581999976</v>
      </c>
      <c r="K9" s="194">
        <f t="shared" si="77"/>
        <v>-74.734593160999978</v>
      </c>
      <c r="L9" s="194">
        <f t="shared" si="77"/>
        <v>-72.91487773999998</v>
      </c>
      <c r="M9" s="194">
        <f t="shared" si="77"/>
        <v>-71.095162318999982</v>
      </c>
      <c r="N9" s="194">
        <f t="shared" si="77"/>
        <v>-69.275446897999984</v>
      </c>
      <c r="O9" s="194">
        <f t="shared" si="77"/>
        <v>-67.455731476999986</v>
      </c>
      <c r="P9" s="194">
        <f t="shared" si="77"/>
        <v>-65.636016055999988</v>
      </c>
      <c r="Q9" s="194">
        <f t="shared" si="77"/>
        <v>-63.81630063499999</v>
      </c>
      <c r="R9" s="194">
        <f t="shared" si="77"/>
        <v>-61.996585213999992</v>
      </c>
      <c r="S9" s="194">
        <f t="shared" si="77"/>
        <v>-60.176869792999995</v>
      </c>
      <c r="T9" s="194">
        <f t="shared" si="77"/>
        <v>-58.357154371999997</v>
      </c>
      <c r="U9" s="194">
        <f t="shared" si="77"/>
        <v>-56.537438950999999</v>
      </c>
      <c r="V9" s="194">
        <f t="shared" si="12"/>
        <v>-54.717723530000001</v>
      </c>
      <c r="W9" s="194">
        <f t="shared" si="13"/>
        <v>-52.898008109000003</v>
      </c>
      <c r="X9" s="194">
        <f t="shared" si="14"/>
        <v>-51.078292688000005</v>
      </c>
      <c r="Y9" s="194">
        <f t="shared" si="15"/>
        <v>-49.258577267</v>
      </c>
      <c r="Z9" s="194">
        <f t="shared" si="16"/>
        <v>-47.438861846000002</v>
      </c>
      <c r="AA9" s="194">
        <f t="shared" si="17"/>
        <v>-45.619146425000004</v>
      </c>
      <c r="AB9" s="194">
        <f t="shared" si="18"/>
        <v>-43.799431004000006</v>
      </c>
      <c r="AC9" s="194">
        <f t="shared" si="19"/>
        <v>-41.979715583000008</v>
      </c>
      <c r="AD9" s="194">
        <f t="shared" si="20"/>
        <v>-40.160000162000003</v>
      </c>
      <c r="AE9" s="194">
        <f t="shared" si="21"/>
        <v>-38.340284741000005</v>
      </c>
      <c r="AF9" s="194">
        <f t="shared" si="22"/>
        <v>-36.520569320000007</v>
      </c>
      <c r="AG9" s="194">
        <f t="shared" si="23"/>
        <v>-34.692562666000008</v>
      </c>
      <c r="AH9" s="194">
        <f t="shared" si="24"/>
        <v>-32.864556012000008</v>
      </c>
      <c r="AI9" s="194">
        <f t="shared" si="25"/>
        <v>-31.036549358000002</v>
      </c>
      <c r="AJ9" s="194">
        <f t="shared" si="26"/>
        <v>-29.208542704000003</v>
      </c>
      <c r="AK9" s="194">
        <f t="shared" si="27"/>
        <v>-27.380536050000003</v>
      </c>
      <c r="AL9" s="194">
        <f t="shared" si="28"/>
        <v>-25.552529396000004</v>
      </c>
      <c r="AM9" s="194">
        <f t="shared" si="29"/>
        <v>-23.724522742000001</v>
      </c>
      <c r="AN9" s="194">
        <f t="shared" si="30"/>
        <v>-21.896516088000002</v>
      </c>
      <c r="AO9" s="194">
        <f t="shared" si="31"/>
        <v>-20.068509433999999</v>
      </c>
      <c r="AP9" s="194">
        <f t="shared" si="32"/>
        <v>-18.24050278</v>
      </c>
      <c r="AQ9" s="194">
        <f t="shared" si="33"/>
        <v>-16.413971973999999</v>
      </c>
      <c r="AR9" s="194">
        <f t="shared" si="34"/>
        <v>-14.587441167999998</v>
      </c>
      <c r="AS9" s="194">
        <f t="shared" si="35"/>
        <v>-12.760910361999999</v>
      </c>
      <c r="AT9" s="194">
        <f t="shared" si="36"/>
        <v>-10.934379556</v>
      </c>
      <c r="AU9" s="194">
        <f t="shared" si="37"/>
        <v>-9.1078487499999987</v>
      </c>
      <c r="AV9" s="194">
        <f t="shared" si="38"/>
        <v>-7.2862789999999995</v>
      </c>
      <c r="AW9" s="194">
        <f t="shared" si="39"/>
        <v>-5.4647092499999994</v>
      </c>
      <c r="AX9" s="194">
        <f t="shared" si="40"/>
        <v>-3.6431394999999998</v>
      </c>
      <c r="AY9" s="194">
        <f t="shared" si="41"/>
        <v>-1.8215697499999999</v>
      </c>
      <c r="AZ9" s="194">
        <v>0</v>
      </c>
      <c r="BA9" s="194">
        <f t="shared" si="42"/>
        <v>1.813948806</v>
      </c>
      <c r="BB9" s="194">
        <f t="shared" si="43"/>
        <v>3.6278976119999999</v>
      </c>
      <c r="BC9" s="194">
        <f t="shared" si="44"/>
        <v>5.441846417999999</v>
      </c>
      <c r="BD9" s="194">
        <f t="shared" si="45"/>
        <v>7.2557952239999999</v>
      </c>
      <c r="BE9" s="194">
        <f t="shared" si="46"/>
        <v>9.069744029999999</v>
      </c>
      <c r="BF9" s="194">
        <f t="shared" si="47"/>
        <v>10.873558711999999</v>
      </c>
      <c r="BG9" s="194">
        <f t="shared" si="48"/>
        <v>12.677373394</v>
      </c>
      <c r="BH9" s="194">
        <f t="shared" si="49"/>
        <v>14.481188075999999</v>
      </c>
      <c r="BI9" s="194">
        <f t="shared" si="50"/>
        <v>16.285002758000001</v>
      </c>
      <c r="BJ9" s="194">
        <f t="shared" si="51"/>
        <v>18.08881744</v>
      </c>
      <c r="BK9" s="194">
        <f t="shared" si="52"/>
        <v>19.872810264000002</v>
      </c>
      <c r="BL9" s="194">
        <f t="shared" si="53"/>
        <v>21.656803088</v>
      </c>
      <c r="BM9" s="194">
        <f t="shared" si="54"/>
        <v>23.440795912000002</v>
      </c>
      <c r="BN9" s="194">
        <f t="shared" si="55"/>
        <v>25.224788736000001</v>
      </c>
      <c r="BO9" s="194">
        <f t="shared" si="56"/>
        <v>27.008781560000003</v>
      </c>
      <c r="BP9" s="194">
        <f t="shared" si="57"/>
        <v>28.792774384000005</v>
      </c>
      <c r="BQ9" s="194">
        <f t="shared" si="58"/>
        <v>30.576767208000003</v>
      </c>
      <c r="BR9" s="194">
        <f t="shared" si="59"/>
        <v>32.360760032000002</v>
      </c>
      <c r="BS9" s="194">
        <f t="shared" si="60"/>
        <v>34.144752856000011</v>
      </c>
      <c r="BT9" s="194">
        <f t="shared" si="61"/>
        <v>35.928745680000006</v>
      </c>
      <c r="BU9" s="194">
        <f t="shared" si="62"/>
        <v>37.679321037000008</v>
      </c>
      <c r="BV9" s="194">
        <f t="shared" si="63"/>
        <v>39.429896394000004</v>
      </c>
      <c r="BW9" s="194">
        <f t="shared" si="64"/>
        <v>41.180471751000006</v>
      </c>
      <c r="BX9" s="194">
        <f t="shared" si="65"/>
        <v>42.931047108000001</v>
      </c>
      <c r="BY9" s="194">
        <f t="shared" si="66"/>
        <v>44.681622465000004</v>
      </c>
      <c r="BZ9" s="194">
        <f t="shared" si="67"/>
        <v>46.432197822000006</v>
      </c>
      <c r="CA9" s="194">
        <f t="shared" si="68"/>
        <v>48.182773179000002</v>
      </c>
      <c r="CB9" s="194">
        <f t="shared" si="69"/>
        <v>49.933348536000004</v>
      </c>
      <c r="CC9" s="194">
        <f t="shared" si="70"/>
        <v>51.683923892999999</v>
      </c>
      <c r="CD9" s="194">
        <f t="shared" si="71"/>
        <v>53.434499250000002</v>
      </c>
      <c r="CE9" s="194">
        <f t="shared" si="8"/>
        <v>55.185074607000004</v>
      </c>
      <c r="CF9" s="194">
        <f t="shared" ref="CF9:CX9" si="78">($CD9-$CC9)+CE9</f>
        <v>56.935649964000007</v>
      </c>
      <c r="CG9" s="194">
        <f t="shared" si="78"/>
        <v>58.686225321000009</v>
      </c>
      <c r="CH9" s="194">
        <f t="shared" si="78"/>
        <v>60.436800678000012</v>
      </c>
      <c r="CI9" s="194">
        <f t="shared" si="78"/>
        <v>62.187376035000014</v>
      </c>
      <c r="CJ9" s="194">
        <f t="shared" si="78"/>
        <v>63.937951392000016</v>
      </c>
      <c r="CK9" s="194">
        <f t="shared" si="78"/>
        <v>65.688526749000019</v>
      </c>
      <c r="CL9" s="194">
        <f t="shared" si="78"/>
        <v>67.439102106000021</v>
      </c>
      <c r="CM9" s="194">
        <f t="shared" si="78"/>
        <v>69.189677463000024</v>
      </c>
      <c r="CN9" s="194">
        <f t="shared" si="78"/>
        <v>70.940252820000026</v>
      </c>
      <c r="CO9" s="194">
        <f t="shared" si="78"/>
        <v>72.690828177000029</v>
      </c>
      <c r="CP9" s="194">
        <f t="shared" si="78"/>
        <v>74.441403534000031</v>
      </c>
      <c r="CQ9" s="194">
        <f t="shared" si="78"/>
        <v>76.191978891000034</v>
      </c>
      <c r="CR9" s="194">
        <f t="shared" si="78"/>
        <v>77.942554248000036</v>
      </c>
      <c r="CS9" s="194">
        <f t="shared" si="78"/>
        <v>79.693129605000038</v>
      </c>
      <c r="CT9" s="194">
        <f t="shared" si="78"/>
        <v>81.443704962000041</v>
      </c>
      <c r="CU9" s="194">
        <f t="shared" si="78"/>
        <v>83.194280319000043</v>
      </c>
      <c r="CV9" s="194">
        <f t="shared" si="78"/>
        <v>84.944855676000046</v>
      </c>
      <c r="CW9" s="194">
        <f t="shared" si="78"/>
        <v>86.695431033000048</v>
      </c>
      <c r="CX9" s="194">
        <f t="shared" si="78"/>
        <v>88.446006390000051</v>
      </c>
    </row>
    <row r="10" spans="1:102" x14ac:dyDescent="0.25">
      <c r="A10" s="87">
        <v>36892</v>
      </c>
      <c r="B10" s="194">
        <f t="shared" ref="B10:U10" si="79">($V10-$W10)+C10</f>
        <v>-91.283904780000057</v>
      </c>
      <c r="C10" s="194">
        <f t="shared" si="79"/>
        <v>-89.441110641000051</v>
      </c>
      <c r="D10" s="194">
        <f t="shared" si="79"/>
        <v>-87.598316502000046</v>
      </c>
      <c r="E10" s="194">
        <f t="shared" si="79"/>
        <v>-85.75552236300004</v>
      </c>
      <c r="F10" s="194">
        <f t="shared" si="79"/>
        <v>-83.912728224000034</v>
      </c>
      <c r="G10" s="194">
        <f t="shared" si="79"/>
        <v>-82.069934085000028</v>
      </c>
      <c r="H10" s="194">
        <f t="shared" si="79"/>
        <v>-80.227139946000023</v>
      </c>
      <c r="I10" s="194">
        <f t="shared" si="79"/>
        <v>-78.384345807000017</v>
      </c>
      <c r="J10" s="194">
        <f t="shared" si="79"/>
        <v>-76.541551668000011</v>
      </c>
      <c r="K10" s="194">
        <f t="shared" si="79"/>
        <v>-74.698757529000005</v>
      </c>
      <c r="L10" s="194">
        <f t="shared" si="79"/>
        <v>-72.855963389999999</v>
      </c>
      <c r="M10" s="194">
        <f t="shared" si="79"/>
        <v>-71.013169250999994</v>
      </c>
      <c r="N10" s="194">
        <f t="shared" si="79"/>
        <v>-69.170375111999988</v>
      </c>
      <c r="O10" s="194">
        <f t="shared" si="79"/>
        <v>-67.327580972999982</v>
      </c>
      <c r="P10" s="194">
        <f t="shared" si="79"/>
        <v>-65.484786833999991</v>
      </c>
      <c r="Q10" s="194">
        <f t="shared" si="79"/>
        <v>-63.641992694999992</v>
      </c>
      <c r="R10" s="194">
        <f t="shared" si="79"/>
        <v>-61.799198555999993</v>
      </c>
      <c r="S10" s="194">
        <f t="shared" si="79"/>
        <v>-59.956404416999995</v>
      </c>
      <c r="T10" s="194">
        <f t="shared" si="79"/>
        <v>-58.113610277999996</v>
      </c>
      <c r="U10" s="194">
        <f t="shared" si="79"/>
        <v>-56.270816138999997</v>
      </c>
      <c r="V10" s="194">
        <f t="shared" si="12"/>
        <v>-54.428021999999999</v>
      </c>
      <c r="W10" s="194">
        <f t="shared" si="13"/>
        <v>-52.585227861</v>
      </c>
      <c r="X10" s="194">
        <f t="shared" si="14"/>
        <v>-50.742433722000001</v>
      </c>
      <c r="Y10" s="194">
        <f t="shared" si="15"/>
        <v>-48.899639582999995</v>
      </c>
      <c r="Z10" s="194">
        <f t="shared" si="16"/>
        <v>-47.056845443999997</v>
      </c>
      <c r="AA10" s="194">
        <f t="shared" si="17"/>
        <v>-45.214051304999998</v>
      </c>
      <c r="AB10" s="194">
        <f t="shared" si="18"/>
        <v>-43.371257165999999</v>
      </c>
      <c r="AC10" s="194">
        <f t="shared" si="19"/>
        <v>-41.528463027000001</v>
      </c>
      <c r="AD10" s="194">
        <f t="shared" si="20"/>
        <v>-39.685668887999995</v>
      </c>
      <c r="AE10" s="194">
        <f t="shared" si="21"/>
        <v>-37.842874748999996</v>
      </c>
      <c r="AF10" s="194">
        <f t="shared" si="22"/>
        <v>-36.000080609999998</v>
      </c>
      <c r="AG10" s="194">
        <f t="shared" si="23"/>
        <v>-34.183702169</v>
      </c>
      <c r="AH10" s="194">
        <f t="shared" si="24"/>
        <v>-32.367323728000002</v>
      </c>
      <c r="AI10" s="194">
        <f t="shared" si="25"/>
        <v>-30.550945286999998</v>
      </c>
      <c r="AJ10" s="194">
        <f t="shared" si="26"/>
        <v>-28.734566846</v>
      </c>
      <c r="AK10" s="194">
        <f t="shared" si="27"/>
        <v>-26.918188404999999</v>
      </c>
      <c r="AL10" s="194">
        <f t="shared" si="28"/>
        <v>-25.101809963999997</v>
      </c>
      <c r="AM10" s="194">
        <f t="shared" si="29"/>
        <v>-23.285431523</v>
      </c>
      <c r="AN10" s="194">
        <f t="shared" si="30"/>
        <v>-21.469053081999999</v>
      </c>
      <c r="AO10" s="194">
        <f t="shared" si="31"/>
        <v>-19.652674641000001</v>
      </c>
      <c r="AP10" s="194">
        <f t="shared" si="32"/>
        <v>-17.8362962</v>
      </c>
      <c r="AQ10" s="194">
        <f t="shared" si="33"/>
        <v>-16.043735148</v>
      </c>
      <c r="AR10" s="194">
        <f t="shared" si="34"/>
        <v>-14.251174096</v>
      </c>
      <c r="AS10" s="194">
        <f t="shared" si="35"/>
        <v>-12.458613044</v>
      </c>
      <c r="AT10" s="194">
        <f t="shared" si="36"/>
        <v>-10.666051992</v>
      </c>
      <c r="AU10" s="194">
        <f t="shared" si="37"/>
        <v>-8.8734909399999999</v>
      </c>
      <c r="AV10" s="194">
        <f t="shared" si="38"/>
        <v>-7.0987927520000005</v>
      </c>
      <c r="AW10" s="194">
        <f t="shared" si="39"/>
        <v>-5.3240945640000001</v>
      </c>
      <c r="AX10" s="194">
        <f t="shared" si="40"/>
        <v>-3.5493963760000002</v>
      </c>
      <c r="AY10" s="194">
        <f t="shared" si="41"/>
        <v>-1.7746981880000001</v>
      </c>
      <c r="AZ10" s="194">
        <v>0</v>
      </c>
      <c r="BA10" s="194">
        <f t="shared" si="42"/>
        <v>1.755536548</v>
      </c>
      <c r="BB10" s="194">
        <f t="shared" si="43"/>
        <v>3.5110730960000001</v>
      </c>
      <c r="BC10" s="194">
        <f t="shared" si="44"/>
        <v>5.2666096439999999</v>
      </c>
      <c r="BD10" s="194">
        <f t="shared" si="45"/>
        <v>7.0221461920000001</v>
      </c>
      <c r="BE10" s="194">
        <f t="shared" si="46"/>
        <v>8.7776827399999995</v>
      </c>
      <c r="BF10" s="194">
        <f t="shared" si="47"/>
        <v>10.512850768</v>
      </c>
      <c r="BG10" s="194">
        <f t="shared" si="48"/>
        <v>12.248018796</v>
      </c>
      <c r="BH10" s="194">
        <f t="shared" si="49"/>
        <v>13.983186824000001</v>
      </c>
      <c r="BI10" s="194">
        <f t="shared" si="50"/>
        <v>15.718354852000001</v>
      </c>
      <c r="BJ10" s="194">
        <f t="shared" si="51"/>
        <v>17.453522880000001</v>
      </c>
      <c r="BK10" s="194">
        <f t="shared" si="52"/>
        <v>19.156038702</v>
      </c>
      <c r="BL10" s="194">
        <f t="shared" si="53"/>
        <v>20.858554524000002</v>
      </c>
      <c r="BM10" s="194">
        <f t="shared" si="54"/>
        <v>22.561070346000001</v>
      </c>
      <c r="BN10" s="194">
        <f t="shared" si="55"/>
        <v>24.263586168000003</v>
      </c>
      <c r="BO10" s="194">
        <f t="shared" si="56"/>
        <v>25.966101990000002</v>
      </c>
      <c r="BP10" s="194">
        <f t="shared" si="57"/>
        <v>27.668617812000001</v>
      </c>
      <c r="BQ10" s="194">
        <f t="shared" si="58"/>
        <v>29.371133634000003</v>
      </c>
      <c r="BR10" s="194">
        <f t="shared" si="59"/>
        <v>31.073649456000005</v>
      </c>
      <c r="BS10" s="194">
        <f t="shared" si="60"/>
        <v>32.776165278000001</v>
      </c>
      <c r="BT10" s="194">
        <f t="shared" si="61"/>
        <v>34.478681100000003</v>
      </c>
      <c r="BU10" s="194">
        <f t="shared" si="62"/>
        <v>36.134601099000001</v>
      </c>
      <c r="BV10" s="194">
        <f t="shared" si="63"/>
        <v>37.790521097999999</v>
      </c>
      <c r="BW10" s="194">
        <f t="shared" si="64"/>
        <v>39.446441097000005</v>
      </c>
      <c r="BX10" s="194">
        <f t="shared" si="65"/>
        <v>41.102361096000003</v>
      </c>
      <c r="BY10" s="194">
        <f t="shared" si="66"/>
        <v>42.758281095000001</v>
      </c>
      <c r="BZ10" s="194">
        <f t="shared" si="67"/>
        <v>44.414201093999999</v>
      </c>
      <c r="CA10" s="194">
        <f t="shared" si="68"/>
        <v>46.070121092999997</v>
      </c>
      <c r="CB10" s="194">
        <f t="shared" si="69"/>
        <v>47.726041092000003</v>
      </c>
      <c r="CC10" s="194">
        <f t="shared" si="70"/>
        <v>49.381961091000001</v>
      </c>
      <c r="CD10" s="194">
        <f t="shared" si="71"/>
        <v>51.037881089999999</v>
      </c>
      <c r="CE10" s="194">
        <f t="shared" si="8"/>
        <v>52.693801088999997</v>
      </c>
      <c r="CF10" s="194">
        <f t="shared" ref="CF10:CX10" si="80">($CD10-$CC10)+CE10</f>
        <v>54.349721087999995</v>
      </c>
      <c r="CG10" s="194">
        <f t="shared" si="80"/>
        <v>56.005641086999994</v>
      </c>
      <c r="CH10" s="194">
        <f t="shared" si="80"/>
        <v>57.661561085999992</v>
      </c>
      <c r="CI10" s="194">
        <f t="shared" si="80"/>
        <v>59.31748108499999</v>
      </c>
      <c r="CJ10" s="194">
        <f t="shared" si="80"/>
        <v>60.973401083999988</v>
      </c>
      <c r="CK10" s="194">
        <f t="shared" si="80"/>
        <v>62.629321082999986</v>
      </c>
      <c r="CL10" s="194">
        <f t="shared" si="80"/>
        <v>64.285241081999985</v>
      </c>
      <c r="CM10" s="194">
        <f t="shared" si="80"/>
        <v>65.94116108099999</v>
      </c>
      <c r="CN10" s="194">
        <f t="shared" si="80"/>
        <v>67.597081079999981</v>
      </c>
      <c r="CO10" s="194">
        <f t="shared" si="80"/>
        <v>69.253001078999972</v>
      </c>
      <c r="CP10" s="194">
        <f t="shared" si="80"/>
        <v>70.908921077999963</v>
      </c>
      <c r="CQ10" s="194">
        <f t="shared" si="80"/>
        <v>72.564841076999954</v>
      </c>
      <c r="CR10" s="194">
        <f t="shared" si="80"/>
        <v>74.220761075999945</v>
      </c>
      <c r="CS10" s="194">
        <f t="shared" si="80"/>
        <v>75.876681074999937</v>
      </c>
      <c r="CT10" s="194">
        <f t="shared" si="80"/>
        <v>77.532601073999928</v>
      </c>
      <c r="CU10" s="194">
        <f t="shared" si="80"/>
        <v>79.188521072999919</v>
      </c>
      <c r="CV10" s="194">
        <f t="shared" si="80"/>
        <v>80.84444107199991</v>
      </c>
      <c r="CW10" s="194">
        <f t="shared" si="80"/>
        <v>82.500361070999901</v>
      </c>
      <c r="CX10" s="194">
        <f t="shared" si="80"/>
        <v>84.156281069999892</v>
      </c>
    </row>
    <row r="11" spans="1:102" x14ac:dyDescent="0.25">
      <c r="A11" s="87">
        <v>36923</v>
      </c>
      <c r="B11" s="194">
        <f t="shared" ref="B11:U11" si="81">($V11-$W11)+C11</f>
        <v>-43.204729580000034</v>
      </c>
      <c r="C11" s="194">
        <f t="shared" si="81"/>
        <v>-42.325366921000033</v>
      </c>
      <c r="D11" s="194">
        <f t="shared" si="81"/>
        <v>-41.446004262000031</v>
      </c>
      <c r="E11" s="194">
        <f t="shared" si="81"/>
        <v>-40.566641603000029</v>
      </c>
      <c r="F11" s="194">
        <f t="shared" si="81"/>
        <v>-39.687278944000028</v>
      </c>
      <c r="G11" s="194">
        <f t="shared" si="81"/>
        <v>-38.807916285000026</v>
      </c>
      <c r="H11" s="194">
        <f t="shared" si="81"/>
        <v>-37.928553626000024</v>
      </c>
      <c r="I11" s="194">
        <f t="shared" si="81"/>
        <v>-37.049190967000023</v>
      </c>
      <c r="J11" s="194">
        <f t="shared" si="81"/>
        <v>-36.169828308000021</v>
      </c>
      <c r="K11" s="194">
        <f t="shared" si="81"/>
        <v>-35.290465649000019</v>
      </c>
      <c r="L11" s="194">
        <f t="shared" si="81"/>
        <v>-34.411102990000018</v>
      </c>
      <c r="M11" s="194">
        <f t="shared" si="81"/>
        <v>-33.531740331000016</v>
      </c>
      <c r="N11" s="194">
        <f t="shared" si="81"/>
        <v>-32.652377672000014</v>
      </c>
      <c r="O11" s="194">
        <f t="shared" si="81"/>
        <v>-31.773015013000013</v>
      </c>
      <c r="P11" s="194">
        <f t="shared" si="81"/>
        <v>-30.893652354000011</v>
      </c>
      <c r="Q11" s="194">
        <f t="shared" si="81"/>
        <v>-30.014289695000009</v>
      </c>
      <c r="R11" s="194">
        <f t="shared" si="81"/>
        <v>-29.134927036000008</v>
      </c>
      <c r="S11" s="194">
        <f t="shared" si="81"/>
        <v>-28.255564377000006</v>
      </c>
      <c r="T11" s="194">
        <f t="shared" si="81"/>
        <v>-27.376201718000004</v>
      </c>
      <c r="U11" s="194">
        <f t="shared" si="81"/>
        <v>-26.496839059000003</v>
      </c>
      <c r="V11" s="194">
        <f t="shared" si="12"/>
        <v>-25.617476400000001</v>
      </c>
      <c r="W11" s="194">
        <f t="shared" si="13"/>
        <v>-24.738113740999999</v>
      </c>
      <c r="X11" s="194">
        <f t="shared" si="14"/>
        <v>-23.858751082000001</v>
      </c>
      <c r="Y11" s="194">
        <f t="shared" si="15"/>
        <v>-22.979388423</v>
      </c>
      <c r="Z11" s="194">
        <f t="shared" si="16"/>
        <v>-22.100025764000002</v>
      </c>
      <c r="AA11" s="194">
        <f t="shared" si="17"/>
        <v>-21.220663105</v>
      </c>
      <c r="AB11" s="194">
        <f t="shared" si="18"/>
        <v>-20.341300445999998</v>
      </c>
      <c r="AC11" s="194">
        <f t="shared" si="19"/>
        <v>-19.461937787</v>
      </c>
      <c r="AD11" s="194">
        <f t="shared" si="20"/>
        <v>-18.582575127999998</v>
      </c>
      <c r="AE11" s="194">
        <f t="shared" si="21"/>
        <v>-17.703212469</v>
      </c>
      <c r="AF11" s="194">
        <f t="shared" si="22"/>
        <v>-16.823849809999999</v>
      </c>
      <c r="AG11" s="194">
        <f t="shared" si="23"/>
        <v>-15.968650421</v>
      </c>
      <c r="AH11" s="194">
        <f t="shared" si="24"/>
        <v>-15.113451032</v>
      </c>
      <c r="AI11" s="194">
        <f t="shared" si="25"/>
        <v>-14.258251642999998</v>
      </c>
      <c r="AJ11" s="194">
        <f t="shared" si="26"/>
        <v>-13.403052253999999</v>
      </c>
      <c r="AK11" s="194">
        <f t="shared" si="27"/>
        <v>-12.547852864999999</v>
      </c>
      <c r="AL11" s="194">
        <f t="shared" si="28"/>
        <v>-11.692653476</v>
      </c>
      <c r="AM11" s="194">
        <f t="shared" si="29"/>
        <v>-10.837454086999999</v>
      </c>
      <c r="AN11" s="194">
        <f t="shared" si="30"/>
        <v>-9.9822546980000002</v>
      </c>
      <c r="AO11" s="194">
        <f t="shared" si="31"/>
        <v>-9.1270553089999993</v>
      </c>
      <c r="AP11" s="194">
        <f t="shared" si="32"/>
        <v>-8.2718559200000001</v>
      </c>
      <c r="AQ11" s="194">
        <f t="shared" si="33"/>
        <v>-7.4372242240000004</v>
      </c>
      <c r="AR11" s="194">
        <f t="shared" si="34"/>
        <v>-6.6025925280000006</v>
      </c>
      <c r="AS11" s="194">
        <f t="shared" si="35"/>
        <v>-5.767960832</v>
      </c>
      <c r="AT11" s="194">
        <f t="shared" si="36"/>
        <v>-4.9333291360000002</v>
      </c>
      <c r="AU11" s="194">
        <f t="shared" si="37"/>
        <v>-4.0986974400000005</v>
      </c>
      <c r="AV11" s="194">
        <f t="shared" si="38"/>
        <v>-3.2789579520000007</v>
      </c>
      <c r="AW11" s="194">
        <f t="shared" si="39"/>
        <v>-2.4592184640000001</v>
      </c>
      <c r="AX11" s="194">
        <f t="shared" si="40"/>
        <v>-1.6394789760000004</v>
      </c>
      <c r="AY11" s="194">
        <f t="shared" si="41"/>
        <v>-0.81973948800000018</v>
      </c>
      <c r="AZ11" s="194">
        <v>0</v>
      </c>
      <c r="BA11" s="194">
        <f t="shared" si="42"/>
        <v>0.80406074800000005</v>
      </c>
      <c r="BB11" s="194">
        <f t="shared" si="43"/>
        <v>1.6081214960000001</v>
      </c>
      <c r="BC11" s="194">
        <f t="shared" si="44"/>
        <v>2.4121822439999998</v>
      </c>
      <c r="BD11" s="194">
        <f t="shared" si="45"/>
        <v>3.2162429920000002</v>
      </c>
      <c r="BE11" s="194">
        <f t="shared" si="46"/>
        <v>4.0203037400000001</v>
      </c>
      <c r="BF11" s="194">
        <f t="shared" si="47"/>
        <v>4.8080024459999997</v>
      </c>
      <c r="BG11" s="194">
        <f t="shared" si="48"/>
        <v>5.5957011520000002</v>
      </c>
      <c r="BH11" s="194">
        <f t="shared" si="49"/>
        <v>6.3833998579999998</v>
      </c>
      <c r="BI11" s="194">
        <f t="shared" si="50"/>
        <v>7.1710985640000002</v>
      </c>
      <c r="BJ11" s="194">
        <f t="shared" si="51"/>
        <v>7.9587972699999998</v>
      </c>
      <c r="BK11" s="194">
        <f t="shared" si="52"/>
        <v>8.7206706490000006</v>
      </c>
      <c r="BL11" s="194">
        <f t="shared" si="53"/>
        <v>9.4825440279999995</v>
      </c>
      <c r="BM11" s="194">
        <f t="shared" si="54"/>
        <v>10.244417407</v>
      </c>
      <c r="BN11" s="194">
        <f t="shared" si="55"/>
        <v>11.006290786000001</v>
      </c>
      <c r="BO11" s="194">
        <f t="shared" si="56"/>
        <v>11.768164165000002</v>
      </c>
      <c r="BP11" s="194">
        <f t="shared" si="57"/>
        <v>12.530037544000001</v>
      </c>
      <c r="BQ11" s="194">
        <f t="shared" si="58"/>
        <v>13.291910923</v>
      </c>
      <c r="BR11" s="194">
        <f t="shared" si="59"/>
        <v>14.053784302000002</v>
      </c>
      <c r="BS11" s="194">
        <f t="shared" si="60"/>
        <v>14.815657681000001</v>
      </c>
      <c r="BT11" s="194">
        <f t="shared" si="61"/>
        <v>15.577531060000002</v>
      </c>
      <c r="BU11" s="194">
        <f t="shared" si="62"/>
        <v>16.303120364000002</v>
      </c>
      <c r="BV11" s="194">
        <f t="shared" si="63"/>
        <v>17.028709668000001</v>
      </c>
      <c r="BW11" s="194">
        <f t="shared" si="64"/>
        <v>17.754298972000001</v>
      </c>
      <c r="BX11" s="194">
        <f t="shared" si="65"/>
        <v>18.479888276000004</v>
      </c>
      <c r="BY11" s="194">
        <f t="shared" si="66"/>
        <v>19.20547758</v>
      </c>
      <c r="BZ11" s="194">
        <f t="shared" si="67"/>
        <v>19.931066884000003</v>
      </c>
      <c r="CA11" s="194">
        <f t="shared" si="68"/>
        <v>20.656656187999999</v>
      </c>
      <c r="CB11" s="194">
        <f t="shared" si="69"/>
        <v>21.382245492000003</v>
      </c>
      <c r="CC11" s="194">
        <f t="shared" si="70"/>
        <v>22.107834796000002</v>
      </c>
      <c r="CD11" s="194">
        <f t="shared" si="71"/>
        <v>22.833424100000002</v>
      </c>
      <c r="CE11" s="194">
        <f t="shared" si="8"/>
        <v>23.559013404000002</v>
      </c>
      <c r="CF11" s="194">
        <f t="shared" ref="CF11:CX11" si="82">($CD11-$CC11)+CE11</f>
        <v>24.284602708000001</v>
      </c>
      <c r="CG11" s="194">
        <f t="shared" si="82"/>
        <v>25.010192012000001</v>
      </c>
      <c r="CH11" s="194">
        <f t="shared" si="82"/>
        <v>25.735781316000001</v>
      </c>
      <c r="CI11" s="194">
        <f t="shared" si="82"/>
        <v>26.46137062</v>
      </c>
      <c r="CJ11" s="194">
        <f t="shared" si="82"/>
        <v>27.186959924</v>
      </c>
      <c r="CK11" s="194">
        <f t="shared" si="82"/>
        <v>27.912549228</v>
      </c>
      <c r="CL11" s="194">
        <f t="shared" si="82"/>
        <v>28.638138531999999</v>
      </c>
      <c r="CM11" s="194">
        <f t="shared" si="82"/>
        <v>29.363727835999999</v>
      </c>
      <c r="CN11" s="194">
        <f t="shared" si="82"/>
        <v>30.089317139999999</v>
      </c>
      <c r="CO11" s="194">
        <f t="shared" si="82"/>
        <v>30.814906443999998</v>
      </c>
      <c r="CP11" s="194">
        <f t="shared" si="82"/>
        <v>31.540495747999998</v>
      </c>
      <c r="CQ11" s="194">
        <f t="shared" si="82"/>
        <v>32.266085051999994</v>
      </c>
      <c r="CR11" s="194">
        <f t="shared" si="82"/>
        <v>32.99167435599999</v>
      </c>
      <c r="CS11" s="194">
        <f t="shared" si="82"/>
        <v>33.717263659999986</v>
      </c>
      <c r="CT11" s="194">
        <f t="shared" si="82"/>
        <v>34.442852963999982</v>
      </c>
      <c r="CU11" s="194">
        <f t="shared" si="82"/>
        <v>35.168442267999978</v>
      </c>
      <c r="CV11" s="194">
        <f t="shared" si="82"/>
        <v>35.894031571999975</v>
      </c>
      <c r="CW11" s="194">
        <f t="shared" si="82"/>
        <v>36.619620875999971</v>
      </c>
      <c r="CX11" s="194">
        <f t="shared" si="82"/>
        <v>37.345210179999967</v>
      </c>
    </row>
    <row r="12" spans="1:102" x14ac:dyDescent="0.25">
      <c r="A12" s="87">
        <v>36951</v>
      </c>
      <c r="B12" s="194">
        <f t="shared" ref="B12:U12" si="83">($V12-$W12)+C12</f>
        <v>-47.765328839999931</v>
      </c>
      <c r="C12" s="194">
        <f t="shared" si="83"/>
        <v>-46.827234486999934</v>
      </c>
      <c r="D12" s="194">
        <f t="shared" si="83"/>
        <v>-45.889140133999938</v>
      </c>
      <c r="E12" s="194">
        <f t="shared" si="83"/>
        <v>-44.951045780999941</v>
      </c>
      <c r="F12" s="194">
        <f t="shared" si="83"/>
        <v>-44.012951427999944</v>
      </c>
      <c r="G12" s="194">
        <f t="shared" si="83"/>
        <v>-43.074857074999947</v>
      </c>
      <c r="H12" s="194">
        <f t="shared" si="83"/>
        <v>-42.136762721999951</v>
      </c>
      <c r="I12" s="194">
        <f t="shared" si="83"/>
        <v>-41.198668368999954</v>
      </c>
      <c r="J12" s="194">
        <f t="shared" si="83"/>
        <v>-40.260574015999957</v>
      </c>
      <c r="K12" s="194">
        <f t="shared" si="83"/>
        <v>-39.32247966299996</v>
      </c>
      <c r="L12" s="194">
        <f t="shared" si="83"/>
        <v>-38.384385309999963</v>
      </c>
      <c r="M12" s="194">
        <f t="shared" si="83"/>
        <v>-37.446290956999967</v>
      </c>
      <c r="N12" s="194">
        <f t="shared" si="83"/>
        <v>-36.50819660399997</v>
      </c>
      <c r="O12" s="194">
        <f t="shared" si="83"/>
        <v>-35.570102250999973</v>
      </c>
      <c r="P12" s="194">
        <f t="shared" si="83"/>
        <v>-34.632007897999976</v>
      </c>
      <c r="Q12" s="194">
        <f t="shared" si="83"/>
        <v>-33.69391354499998</v>
      </c>
      <c r="R12" s="194">
        <f t="shared" si="83"/>
        <v>-32.755819191999983</v>
      </c>
      <c r="S12" s="194">
        <f t="shared" si="83"/>
        <v>-31.817724838999986</v>
      </c>
      <c r="T12" s="194">
        <f t="shared" si="83"/>
        <v>-30.879630485999989</v>
      </c>
      <c r="U12" s="194">
        <f t="shared" si="83"/>
        <v>-29.941536132999993</v>
      </c>
      <c r="V12" s="194">
        <f t="shared" si="12"/>
        <v>-29.003441779999996</v>
      </c>
      <c r="W12" s="194">
        <f t="shared" si="13"/>
        <v>-28.065347426999999</v>
      </c>
      <c r="X12" s="194">
        <f t="shared" si="14"/>
        <v>-27.127253073999995</v>
      </c>
      <c r="Y12" s="194">
        <f t="shared" si="15"/>
        <v>-26.189158720999998</v>
      </c>
      <c r="Z12" s="194">
        <f t="shared" si="16"/>
        <v>-25.251064367999998</v>
      </c>
      <c r="AA12" s="194">
        <f t="shared" si="17"/>
        <v>-24.312970014999998</v>
      </c>
      <c r="AB12" s="194">
        <f t="shared" si="18"/>
        <v>-23.374875661999997</v>
      </c>
      <c r="AC12" s="194">
        <f t="shared" si="19"/>
        <v>-22.436781308999997</v>
      </c>
      <c r="AD12" s="194">
        <f t="shared" si="20"/>
        <v>-21.498686956</v>
      </c>
      <c r="AE12" s="194">
        <f t="shared" si="21"/>
        <v>-20.560592603</v>
      </c>
      <c r="AF12" s="194">
        <f t="shared" si="22"/>
        <v>-19.62249825</v>
      </c>
      <c r="AG12" s="194">
        <f t="shared" si="23"/>
        <v>-18.653034343999998</v>
      </c>
      <c r="AH12" s="194">
        <f t="shared" si="24"/>
        <v>-17.683570438</v>
      </c>
      <c r="AI12" s="194">
        <f t="shared" si="25"/>
        <v>-16.714106531999999</v>
      </c>
      <c r="AJ12" s="194">
        <f t="shared" si="26"/>
        <v>-15.744642626000001</v>
      </c>
      <c r="AK12" s="194">
        <f t="shared" si="27"/>
        <v>-14.77517872</v>
      </c>
      <c r="AL12" s="194">
        <f t="shared" si="28"/>
        <v>-13.805714814000002</v>
      </c>
      <c r="AM12" s="194">
        <f t="shared" si="29"/>
        <v>-12.836250908</v>
      </c>
      <c r="AN12" s="194">
        <f t="shared" si="30"/>
        <v>-11.866787002000001</v>
      </c>
      <c r="AO12" s="194">
        <f t="shared" si="31"/>
        <v>-10.897323096000001</v>
      </c>
      <c r="AP12" s="194">
        <f t="shared" si="32"/>
        <v>-9.9278591900000013</v>
      </c>
      <c r="AQ12" s="194">
        <f t="shared" si="33"/>
        <v>-8.9399473680000021</v>
      </c>
      <c r="AR12" s="194">
        <f t="shared" si="34"/>
        <v>-7.9520355460000012</v>
      </c>
      <c r="AS12" s="194">
        <f t="shared" si="35"/>
        <v>-6.9641237240000002</v>
      </c>
      <c r="AT12" s="194">
        <f t="shared" si="36"/>
        <v>-5.9762119020000002</v>
      </c>
      <c r="AU12" s="194">
        <f t="shared" si="37"/>
        <v>-4.9883000800000001</v>
      </c>
      <c r="AV12" s="194">
        <f t="shared" si="38"/>
        <v>-3.9906400640000004</v>
      </c>
      <c r="AW12" s="194">
        <f t="shared" si="39"/>
        <v>-2.9929800480000002</v>
      </c>
      <c r="AX12" s="194">
        <f t="shared" si="40"/>
        <v>-1.9953200320000002</v>
      </c>
      <c r="AY12" s="194">
        <f t="shared" si="41"/>
        <v>-0.99766001600000009</v>
      </c>
      <c r="AZ12" s="194">
        <v>0</v>
      </c>
      <c r="BA12" s="194">
        <f t="shared" si="42"/>
        <v>1.0054741980000002</v>
      </c>
      <c r="BB12" s="194">
        <f t="shared" si="43"/>
        <v>2.0109483960000003</v>
      </c>
      <c r="BC12" s="194">
        <f t="shared" si="44"/>
        <v>3.0164225940000002</v>
      </c>
      <c r="BD12" s="194">
        <f t="shared" si="45"/>
        <v>4.0218967920000006</v>
      </c>
      <c r="BE12" s="194">
        <f t="shared" si="46"/>
        <v>5.0273709900000005</v>
      </c>
      <c r="BF12" s="194">
        <f t="shared" si="47"/>
        <v>6.0389271580000008</v>
      </c>
      <c r="BG12" s="194">
        <f t="shared" si="48"/>
        <v>7.0504833260000002</v>
      </c>
      <c r="BH12" s="194">
        <f t="shared" si="49"/>
        <v>8.0620394940000004</v>
      </c>
      <c r="BI12" s="194">
        <f t="shared" si="50"/>
        <v>9.0735956620000007</v>
      </c>
      <c r="BJ12" s="194">
        <f t="shared" si="51"/>
        <v>10.085151830000001</v>
      </c>
      <c r="BK12" s="194">
        <f t="shared" si="52"/>
        <v>11.102647857000001</v>
      </c>
      <c r="BL12" s="194">
        <f t="shared" si="53"/>
        <v>12.120143884000001</v>
      </c>
      <c r="BM12" s="194">
        <f t="shared" si="54"/>
        <v>13.137639911000001</v>
      </c>
      <c r="BN12" s="194">
        <f t="shared" si="55"/>
        <v>14.155135938000001</v>
      </c>
      <c r="BO12" s="194">
        <f t="shared" si="56"/>
        <v>15.172631965000001</v>
      </c>
      <c r="BP12" s="194">
        <f t="shared" si="57"/>
        <v>16.190127992000001</v>
      </c>
      <c r="BQ12" s="194">
        <f t="shared" si="58"/>
        <v>17.207624019000001</v>
      </c>
      <c r="BR12" s="194">
        <f t="shared" si="59"/>
        <v>18.225120046000001</v>
      </c>
      <c r="BS12" s="194">
        <f t="shared" si="60"/>
        <v>19.242616073000001</v>
      </c>
      <c r="BT12" s="194">
        <f t="shared" si="61"/>
        <v>20.260112100000001</v>
      </c>
      <c r="BU12" s="194">
        <f t="shared" si="62"/>
        <v>21.280638892999999</v>
      </c>
      <c r="BV12" s="194">
        <f t="shared" si="63"/>
        <v>22.301165686000001</v>
      </c>
      <c r="BW12" s="194">
        <f t="shared" si="64"/>
        <v>23.321692478999999</v>
      </c>
      <c r="BX12" s="194">
        <f t="shared" si="65"/>
        <v>24.342219272000001</v>
      </c>
      <c r="BY12" s="194">
        <f t="shared" si="66"/>
        <v>25.362746065</v>
      </c>
      <c r="BZ12" s="194">
        <f t="shared" si="67"/>
        <v>26.383272857999998</v>
      </c>
      <c r="CA12" s="194">
        <f t="shared" si="68"/>
        <v>27.403799651</v>
      </c>
      <c r="CB12" s="194">
        <f t="shared" si="69"/>
        <v>28.424326444000002</v>
      </c>
      <c r="CC12" s="194">
        <f t="shared" si="70"/>
        <v>29.444853236999997</v>
      </c>
      <c r="CD12" s="194">
        <f t="shared" si="71"/>
        <v>30.465380029999999</v>
      </c>
      <c r="CE12" s="194">
        <f t="shared" si="8"/>
        <v>31.485906823000001</v>
      </c>
      <c r="CF12" s="194">
        <f t="shared" ref="CF12:CX12" si="84">($CD12-$CC12)+CE12</f>
        <v>32.506433616000002</v>
      </c>
      <c r="CG12" s="194">
        <f t="shared" si="84"/>
        <v>33.526960409000004</v>
      </c>
      <c r="CH12" s="194">
        <f t="shared" si="84"/>
        <v>34.547487202000006</v>
      </c>
      <c r="CI12" s="194">
        <f t="shared" si="84"/>
        <v>35.568013995000008</v>
      </c>
      <c r="CJ12" s="194">
        <f t="shared" si="84"/>
        <v>36.58854078800001</v>
      </c>
      <c r="CK12" s="194">
        <f t="shared" si="84"/>
        <v>37.609067581000012</v>
      </c>
      <c r="CL12" s="194">
        <f t="shared" si="84"/>
        <v>38.629594374000014</v>
      </c>
      <c r="CM12" s="194">
        <f t="shared" si="84"/>
        <v>39.650121167000016</v>
      </c>
      <c r="CN12" s="194">
        <f t="shared" si="84"/>
        <v>40.670647960000018</v>
      </c>
      <c r="CO12" s="194">
        <f t="shared" si="84"/>
        <v>41.69117475300002</v>
      </c>
      <c r="CP12" s="194">
        <f t="shared" si="84"/>
        <v>42.711701546000022</v>
      </c>
      <c r="CQ12" s="194">
        <f t="shared" si="84"/>
        <v>43.732228339000024</v>
      </c>
      <c r="CR12" s="194">
        <f t="shared" si="84"/>
        <v>44.752755132000026</v>
      </c>
      <c r="CS12" s="194">
        <f t="shared" si="84"/>
        <v>45.773281925000028</v>
      </c>
      <c r="CT12" s="194">
        <f t="shared" si="84"/>
        <v>46.79380871800003</v>
      </c>
      <c r="CU12" s="194">
        <f t="shared" si="84"/>
        <v>47.814335511000031</v>
      </c>
      <c r="CV12" s="194">
        <f t="shared" si="84"/>
        <v>48.834862304000033</v>
      </c>
      <c r="CW12" s="194">
        <f t="shared" si="84"/>
        <v>49.855389097000035</v>
      </c>
      <c r="CX12" s="194">
        <f t="shared" si="84"/>
        <v>50.875915890000037</v>
      </c>
    </row>
    <row r="13" spans="1:102" x14ac:dyDescent="0.25">
      <c r="A13" s="87">
        <v>36982</v>
      </c>
      <c r="B13" s="194">
        <f t="shared" ref="B13:U13" si="85">($V13-$W13)+C13</f>
        <v>-12.896171930000015</v>
      </c>
      <c r="C13" s="194">
        <f t="shared" si="85"/>
        <v>-12.633538029000015</v>
      </c>
      <c r="D13" s="194">
        <f t="shared" si="85"/>
        <v>-12.370904128000014</v>
      </c>
      <c r="E13" s="194">
        <f t="shared" si="85"/>
        <v>-12.108270227000013</v>
      </c>
      <c r="F13" s="194">
        <f t="shared" si="85"/>
        <v>-11.845636326000012</v>
      </c>
      <c r="G13" s="194">
        <f t="shared" si="85"/>
        <v>-11.583002425000011</v>
      </c>
      <c r="H13" s="194">
        <f t="shared" si="85"/>
        <v>-11.32036852400001</v>
      </c>
      <c r="I13" s="194">
        <f t="shared" si="85"/>
        <v>-11.057734623000009</v>
      </c>
      <c r="J13" s="194">
        <f t="shared" si="85"/>
        <v>-10.795100722000008</v>
      </c>
      <c r="K13" s="194">
        <f t="shared" si="85"/>
        <v>-10.532466821000007</v>
      </c>
      <c r="L13" s="194">
        <f t="shared" si="85"/>
        <v>-10.269832920000006</v>
      </c>
      <c r="M13" s="194">
        <f t="shared" si="85"/>
        <v>-10.007199019000005</v>
      </c>
      <c r="N13" s="194">
        <f t="shared" si="85"/>
        <v>-9.7445651180000041</v>
      </c>
      <c r="O13" s="194">
        <f t="shared" si="85"/>
        <v>-9.4819312170000032</v>
      </c>
      <c r="P13" s="194">
        <f t="shared" si="85"/>
        <v>-9.2192973160000022</v>
      </c>
      <c r="Q13" s="194">
        <f t="shared" si="85"/>
        <v>-8.9566634150000013</v>
      </c>
      <c r="R13" s="194">
        <f t="shared" si="85"/>
        <v>-8.6940295140000003</v>
      </c>
      <c r="S13" s="194">
        <f t="shared" si="85"/>
        <v>-8.4313956129999994</v>
      </c>
      <c r="T13" s="194">
        <f t="shared" si="85"/>
        <v>-8.1687617120000002</v>
      </c>
      <c r="U13" s="194">
        <f t="shared" si="85"/>
        <v>-7.9061278110000002</v>
      </c>
      <c r="V13" s="194">
        <f t="shared" si="12"/>
        <v>-7.6434939100000001</v>
      </c>
      <c r="W13" s="194">
        <f t="shared" si="13"/>
        <v>-7.3808600090000001</v>
      </c>
      <c r="X13" s="194">
        <f t="shared" si="14"/>
        <v>-7.118226108</v>
      </c>
      <c r="Y13" s="194">
        <f t="shared" si="15"/>
        <v>-6.8555922069999999</v>
      </c>
      <c r="Z13" s="194">
        <f t="shared" si="16"/>
        <v>-6.5929583059999999</v>
      </c>
      <c r="AA13" s="194">
        <f t="shared" si="17"/>
        <v>-6.3303244049999998</v>
      </c>
      <c r="AB13" s="194">
        <f t="shared" si="18"/>
        <v>-6.0676905039999998</v>
      </c>
      <c r="AC13" s="194">
        <f t="shared" si="19"/>
        <v>-5.8050566029999997</v>
      </c>
      <c r="AD13" s="194">
        <f t="shared" si="20"/>
        <v>-5.5424227019999996</v>
      </c>
      <c r="AE13" s="194">
        <f t="shared" si="21"/>
        <v>-5.2797888009999996</v>
      </c>
      <c r="AF13" s="194">
        <f t="shared" si="22"/>
        <v>-5.0171548999999995</v>
      </c>
      <c r="AG13" s="194">
        <f t="shared" si="23"/>
        <v>-4.7617045840000003</v>
      </c>
      <c r="AH13" s="194">
        <f t="shared" si="24"/>
        <v>-4.5062542679999993</v>
      </c>
      <c r="AI13" s="194">
        <f t="shared" si="25"/>
        <v>-4.2508039520000001</v>
      </c>
      <c r="AJ13" s="194">
        <f t="shared" si="26"/>
        <v>-3.9953536359999999</v>
      </c>
      <c r="AK13" s="194">
        <f t="shared" si="27"/>
        <v>-3.7399033199999998</v>
      </c>
      <c r="AL13" s="194">
        <f t="shared" si="28"/>
        <v>-3.4844530039999997</v>
      </c>
      <c r="AM13" s="194">
        <f t="shared" si="29"/>
        <v>-3.229002688</v>
      </c>
      <c r="AN13" s="194">
        <f t="shared" si="30"/>
        <v>-2.9735523719999999</v>
      </c>
      <c r="AO13" s="194">
        <f t="shared" si="31"/>
        <v>-2.7181020560000002</v>
      </c>
      <c r="AP13" s="194">
        <f t="shared" si="32"/>
        <v>-2.4626517400000001</v>
      </c>
      <c r="AQ13" s="194">
        <f t="shared" si="33"/>
        <v>-2.2138749240000002</v>
      </c>
      <c r="AR13" s="194">
        <f t="shared" si="34"/>
        <v>-1.9650981079999998</v>
      </c>
      <c r="AS13" s="194">
        <f t="shared" si="35"/>
        <v>-1.7163212919999999</v>
      </c>
      <c r="AT13" s="194">
        <f t="shared" si="36"/>
        <v>-1.467544476</v>
      </c>
      <c r="AU13" s="194">
        <f t="shared" si="37"/>
        <v>-1.2187676599999999</v>
      </c>
      <c r="AV13" s="194">
        <f t="shared" si="38"/>
        <v>-0.97501412799999998</v>
      </c>
      <c r="AW13" s="194">
        <f t="shared" si="39"/>
        <v>-0.73126059599999993</v>
      </c>
      <c r="AX13" s="194">
        <f t="shared" si="40"/>
        <v>-0.48750706399999999</v>
      </c>
      <c r="AY13" s="194">
        <f t="shared" si="41"/>
        <v>-0.24375353199999999</v>
      </c>
      <c r="AZ13" s="194">
        <v>0</v>
      </c>
      <c r="BA13" s="194">
        <f t="shared" si="42"/>
        <v>0.23835911000000004</v>
      </c>
      <c r="BB13" s="194">
        <f t="shared" si="43"/>
        <v>0.47671822000000008</v>
      </c>
      <c r="BC13" s="194">
        <f t="shared" si="44"/>
        <v>0.71507733000000007</v>
      </c>
      <c r="BD13" s="194">
        <f t="shared" si="45"/>
        <v>0.95343644000000016</v>
      </c>
      <c r="BE13" s="194">
        <f t="shared" si="46"/>
        <v>1.1917955500000001</v>
      </c>
      <c r="BF13" s="194">
        <f t="shared" si="47"/>
        <v>1.4244496020000001</v>
      </c>
      <c r="BG13" s="194">
        <f t="shared" si="48"/>
        <v>1.6571036540000001</v>
      </c>
      <c r="BH13" s="194">
        <f t="shared" si="49"/>
        <v>1.8897577060000001</v>
      </c>
      <c r="BI13" s="194">
        <f t="shared" si="50"/>
        <v>2.1224117580000001</v>
      </c>
      <c r="BJ13" s="194">
        <f t="shared" si="51"/>
        <v>2.3550658100000001</v>
      </c>
      <c r="BK13" s="194">
        <f t="shared" si="52"/>
        <v>2.5786577240000002</v>
      </c>
      <c r="BL13" s="194">
        <f t="shared" si="53"/>
        <v>2.8022496380000002</v>
      </c>
      <c r="BM13" s="194">
        <f t="shared" si="54"/>
        <v>3.0258415519999997</v>
      </c>
      <c r="BN13" s="194">
        <f t="shared" si="55"/>
        <v>3.2494334659999997</v>
      </c>
      <c r="BO13" s="194">
        <f t="shared" si="56"/>
        <v>3.4730253799999997</v>
      </c>
      <c r="BP13" s="194">
        <f t="shared" si="57"/>
        <v>3.6966172939999993</v>
      </c>
      <c r="BQ13" s="194">
        <f t="shared" si="58"/>
        <v>3.9202092079999993</v>
      </c>
      <c r="BR13" s="194">
        <f t="shared" si="59"/>
        <v>4.1438011219999993</v>
      </c>
      <c r="BS13" s="194">
        <f t="shared" si="60"/>
        <v>4.3673930359999993</v>
      </c>
      <c r="BT13" s="194">
        <f t="shared" si="61"/>
        <v>4.5909849499999993</v>
      </c>
      <c r="BU13" s="194">
        <f t="shared" si="62"/>
        <v>4.8019486789999997</v>
      </c>
      <c r="BV13" s="194">
        <f t="shared" si="63"/>
        <v>5.0129124079999992</v>
      </c>
      <c r="BW13" s="194">
        <f t="shared" si="64"/>
        <v>5.2238761369999995</v>
      </c>
      <c r="BX13" s="194">
        <f t="shared" si="65"/>
        <v>5.434839865999999</v>
      </c>
      <c r="BY13" s="194">
        <f t="shared" si="66"/>
        <v>5.6458035949999994</v>
      </c>
      <c r="BZ13" s="194">
        <f t="shared" si="67"/>
        <v>5.8567673239999998</v>
      </c>
      <c r="CA13" s="194">
        <f t="shared" si="68"/>
        <v>6.0677310529999993</v>
      </c>
      <c r="CB13" s="194">
        <f t="shared" si="69"/>
        <v>6.2786947819999996</v>
      </c>
      <c r="CC13" s="194">
        <f t="shared" si="70"/>
        <v>6.489658511</v>
      </c>
      <c r="CD13" s="194">
        <f t="shared" si="71"/>
        <v>6.7006222399999995</v>
      </c>
      <c r="CE13" s="194">
        <f t="shared" si="8"/>
        <v>6.911585968999999</v>
      </c>
      <c r="CF13" s="194">
        <f t="shared" ref="CF13:CX13" si="86">($CD13-$CC13)+CE13</f>
        <v>7.1225496979999985</v>
      </c>
      <c r="CG13" s="194">
        <f t="shared" si="86"/>
        <v>7.333513426999998</v>
      </c>
      <c r="CH13" s="194">
        <f t="shared" si="86"/>
        <v>7.5444771559999975</v>
      </c>
      <c r="CI13" s="194">
        <f t="shared" si="86"/>
        <v>7.755440884999997</v>
      </c>
      <c r="CJ13" s="194">
        <f t="shared" si="86"/>
        <v>7.9664046139999964</v>
      </c>
      <c r="CK13" s="194">
        <f t="shared" si="86"/>
        <v>8.1773683429999959</v>
      </c>
      <c r="CL13" s="194">
        <f t="shared" si="86"/>
        <v>8.3883320719999954</v>
      </c>
      <c r="CM13" s="194">
        <f t="shared" si="86"/>
        <v>8.5992958009999949</v>
      </c>
      <c r="CN13" s="194">
        <f t="shared" si="86"/>
        <v>8.8102595299999944</v>
      </c>
      <c r="CO13" s="194">
        <f t="shared" si="86"/>
        <v>9.0212232589999939</v>
      </c>
      <c r="CP13" s="194">
        <f t="shared" si="86"/>
        <v>9.2321869879999934</v>
      </c>
      <c r="CQ13" s="194">
        <f t="shared" si="86"/>
        <v>9.4431507169999929</v>
      </c>
      <c r="CR13" s="194">
        <f t="shared" si="86"/>
        <v>9.6541144459999924</v>
      </c>
      <c r="CS13" s="194">
        <f t="shared" si="86"/>
        <v>9.8650781749999918</v>
      </c>
      <c r="CT13" s="194">
        <f t="shared" si="86"/>
        <v>10.076041903999991</v>
      </c>
      <c r="CU13" s="194">
        <f t="shared" si="86"/>
        <v>10.287005632999991</v>
      </c>
      <c r="CV13" s="194">
        <f t="shared" si="86"/>
        <v>10.49796936199999</v>
      </c>
      <c r="CW13" s="194">
        <f t="shared" si="86"/>
        <v>10.70893309099999</v>
      </c>
      <c r="CX13" s="194">
        <f t="shared" si="86"/>
        <v>10.919896819999989</v>
      </c>
    </row>
    <row r="14" spans="1:102" x14ac:dyDescent="0.25">
      <c r="A14" s="87">
        <v>37012</v>
      </c>
      <c r="B14" s="194">
        <f t="shared" ref="B14:U14" si="87">($V14-$W14)+C14</f>
        <v>-13.247706570000002</v>
      </c>
      <c r="C14" s="194">
        <f t="shared" si="87"/>
        <v>-12.979189474000002</v>
      </c>
      <c r="D14" s="194">
        <f t="shared" si="87"/>
        <v>-12.710672378000002</v>
      </c>
      <c r="E14" s="194">
        <f t="shared" si="87"/>
        <v>-12.442155282000002</v>
      </c>
      <c r="F14" s="194">
        <f t="shared" si="87"/>
        <v>-12.173638186000002</v>
      </c>
      <c r="G14" s="194">
        <f t="shared" si="87"/>
        <v>-11.905121090000002</v>
      </c>
      <c r="H14" s="194">
        <f t="shared" si="87"/>
        <v>-11.636603994000001</v>
      </c>
      <c r="I14" s="194">
        <f t="shared" si="87"/>
        <v>-11.368086898000001</v>
      </c>
      <c r="J14" s="194">
        <f t="shared" si="87"/>
        <v>-11.099569802000001</v>
      </c>
      <c r="K14" s="194">
        <f t="shared" si="87"/>
        <v>-10.831052706000001</v>
      </c>
      <c r="L14" s="194">
        <f t="shared" si="87"/>
        <v>-10.562535610000001</v>
      </c>
      <c r="M14" s="194">
        <f t="shared" si="87"/>
        <v>-10.294018514000001</v>
      </c>
      <c r="N14" s="194">
        <f t="shared" si="87"/>
        <v>-10.025501418000001</v>
      </c>
      <c r="O14" s="194">
        <f t="shared" si="87"/>
        <v>-9.756984322000001</v>
      </c>
      <c r="P14" s="194">
        <f t="shared" si="87"/>
        <v>-9.4884672260000009</v>
      </c>
      <c r="Q14" s="194">
        <f t="shared" si="87"/>
        <v>-9.2199501300000009</v>
      </c>
      <c r="R14" s="194">
        <f t="shared" si="87"/>
        <v>-8.9514330340000008</v>
      </c>
      <c r="S14" s="194">
        <f t="shared" si="87"/>
        <v>-8.6829159380000007</v>
      </c>
      <c r="T14" s="194">
        <f t="shared" si="87"/>
        <v>-8.4143988420000007</v>
      </c>
      <c r="U14" s="194">
        <f t="shared" si="87"/>
        <v>-8.1458817460000006</v>
      </c>
      <c r="V14" s="194">
        <f t="shared" si="12"/>
        <v>-7.8773646499999996</v>
      </c>
      <c r="W14" s="194">
        <f t="shared" si="13"/>
        <v>-7.6088475539999996</v>
      </c>
      <c r="X14" s="194">
        <f t="shared" si="14"/>
        <v>-7.3403304580000004</v>
      </c>
      <c r="Y14" s="194">
        <f t="shared" si="15"/>
        <v>-7.0718133619999994</v>
      </c>
      <c r="Z14" s="194">
        <f t="shared" si="16"/>
        <v>-6.8032962659999994</v>
      </c>
      <c r="AA14" s="194">
        <f t="shared" si="17"/>
        <v>-6.5347791700000002</v>
      </c>
      <c r="AB14" s="194">
        <f t="shared" si="18"/>
        <v>-6.2662620740000001</v>
      </c>
      <c r="AC14" s="194">
        <f t="shared" si="19"/>
        <v>-5.9977449780000001</v>
      </c>
      <c r="AD14" s="194">
        <f t="shared" si="20"/>
        <v>-5.729227882</v>
      </c>
      <c r="AE14" s="194">
        <f t="shared" si="21"/>
        <v>-5.4607107859999999</v>
      </c>
      <c r="AF14" s="194">
        <f t="shared" si="22"/>
        <v>-5.1921936899999999</v>
      </c>
      <c r="AG14" s="194">
        <f t="shared" si="23"/>
        <v>-4.9287767250000005</v>
      </c>
      <c r="AH14" s="194">
        <f t="shared" si="24"/>
        <v>-4.6653597599999994</v>
      </c>
      <c r="AI14" s="194">
        <f t="shared" si="25"/>
        <v>-4.4019427950000001</v>
      </c>
      <c r="AJ14" s="194">
        <f t="shared" si="26"/>
        <v>-4.1385258299999998</v>
      </c>
      <c r="AK14" s="194">
        <f t="shared" si="27"/>
        <v>-3.8751088650000001</v>
      </c>
      <c r="AL14" s="194">
        <f t="shared" si="28"/>
        <v>-3.6116919000000003</v>
      </c>
      <c r="AM14" s="194">
        <f t="shared" si="29"/>
        <v>-3.3482749350000001</v>
      </c>
      <c r="AN14" s="194">
        <f t="shared" si="30"/>
        <v>-3.0848579700000003</v>
      </c>
      <c r="AO14" s="194">
        <f t="shared" si="31"/>
        <v>-2.8214410050000001</v>
      </c>
      <c r="AP14" s="194">
        <f t="shared" si="32"/>
        <v>-2.5580240400000003</v>
      </c>
      <c r="AQ14" s="194">
        <f t="shared" si="33"/>
        <v>-2.3000389640000005</v>
      </c>
      <c r="AR14" s="194">
        <f t="shared" si="34"/>
        <v>-2.0420538880000003</v>
      </c>
      <c r="AS14" s="194">
        <f t="shared" si="35"/>
        <v>-1.7840688120000001</v>
      </c>
      <c r="AT14" s="194">
        <f t="shared" si="36"/>
        <v>-1.5260837360000001</v>
      </c>
      <c r="AU14" s="194">
        <f t="shared" si="37"/>
        <v>-1.2680986600000002</v>
      </c>
      <c r="AV14" s="194">
        <f t="shared" si="38"/>
        <v>-1.0144789280000002</v>
      </c>
      <c r="AW14" s="194">
        <f t="shared" si="39"/>
        <v>-0.76085919600000007</v>
      </c>
      <c r="AX14" s="194">
        <f t="shared" si="40"/>
        <v>-0.50723946400000008</v>
      </c>
      <c r="AY14" s="194">
        <f t="shared" si="41"/>
        <v>-0.25361973200000004</v>
      </c>
      <c r="AZ14" s="194">
        <v>0</v>
      </c>
      <c r="BA14" s="194">
        <f t="shared" si="42"/>
        <v>0.248773354</v>
      </c>
      <c r="BB14" s="194">
        <f t="shared" si="43"/>
        <v>0.497546708</v>
      </c>
      <c r="BC14" s="194">
        <f t="shared" si="44"/>
        <v>0.7463200619999999</v>
      </c>
      <c r="BD14" s="194">
        <f t="shared" si="45"/>
        <v>0.99509341600000001</v>
      </c>
      <c r="BE14" s="194">
        <f t="shared" si="46"/>
        <v>1.2438667699999999</v>
      </c>
      <c r="BF14" s="194">
        <f t="shared" si="47"/>
        <v>1.4873769459999999</v>
      </c>
      <c r="BG14" s="194">
        <f t="shared" si="48"/>
        <v>1.7308871219999999</v>
      </c>
      <c r="BH14" s="194">
        <f t="shared" si="49"/>
        <v>1.974397298</v>
      </c>
      <c r="BI14" s="194">
        <f t="shared" si="50"/>
        <v>2.217907474</v>
      </c>
      <c r="BJ14" s="194">
        <f t="shared" si="51"/>
        <v>2.46141765</v>
      </c>
      <c r="BK14" s="194">
        <f t="shared" si="52"/>
        <v>2.696337932</v>
      </c>
      <c r="BL14" s="194">
        <f t="shared" si="53"/>
        <v>2.9312582140000001</v>
      </c>
      <c r="BM14" s="194">
        <f t="shared" si="54"/>
        <v>3.1661784960000001</v>
      </c>
      <c r="BN14" s="194">
        <f t="shared" si="55"/>
        <v>3.4010987780000002</v>
      </c>
      <c r="BO14" s="194">
        <f t="shared" si="56"/>
        <v>3.6360190599999997</v>
      </c>
      <c r="BP14" s="194">
        <f t="shared" si="57"/>
        <v>3.8709393419999998</v>
      </c>
      <c r="BQ14" s="194">
        <f t="shared" si="58"/>
        <v>4.1058596239999998</v>
      </c>
      <c r="BR14" s="194">
        <f t="shared" si="59"/>
        <v>4.3407799059999999</v>
      </c>
      <c r="BS14" s="194">
        <f t="shared" si="60"/>
        <v>4.5757001879999999</v>
      </c>
      <c r="BT14" s="194">
        <f t="shared" si="61"/>
        <v>4.8106204699999999</v>
      </c>
      <c r="BU14" s="194">
        <f t="shared" si="62"/>
        <v>5.0331986190000002</v>
      </c>
      <c r="BV14" s="194">
        <f t="shared" si="63"/>
        <v>5.2557767679999996</v>
      </c>
      <c r="BW14" s="194">
        <f t="shared" si="64"/>
        <v>5.4783549169999999</v>
      </c>
      <c r="BX14" s="194">
        <f t="shared" si="65"/>
        <v>5.7009330660000002</v>
      </c>
      <c r="BY14" s="194">
        <f t="shared" si="66"/>
        <v>5.9235112149999996</v>
      </c>
      <c r="BZ14" s="194">
        <f t="shared" si="67"/>
        <v>6.1460893639999998</v>
      </c>
      <c r="CA14" s="194">
        <f t="shared" si="68"/>
        <v>6.3686675130000001</v>
      </c>
      <c r="CB14" s="194">
        <f t="shared" si="69"/>
        <v>6.5912456620000004</v>
      </c>
      <c r="CC14" s="194">
        <f t="shared" si="70"/>
        <v>6.8138238110000007</v>
      </c>
      <c r="CD14" s="194">
        <f t="shared" si="71"/>
        <v>7.0364019600000001</v>
      </c>
      <c r="CE14" s="194">
        <f t="shared" si="8"/>
        <v>7.2589801089999995</v>
      </c>
      <c r="CF14" s="194">
        <f t="shared" ref="CF14:CX14" si="88">($CD14-$CC14)+CE14</f>
        <v>7.4815582579999989</v>
      </c>
      <c r="CG14" s="194">
        <f t="shared" si="88"/>
        <v>7.7041364069999982</v>
      </c>
      <c r="CH14" s="194">
        <f t="shared" si="88"/>
        <v>7.9267145559999976</v>
      </c>
      <c r="CI14" s="194">
        <f t="shared" si="88"/>
        <v>8.149292704999997</v>
      </c>
      <c r="CJ14" s="194">
        <f t="shared" si="88"/>
        <v>8.3718708539999973</v>
      </c>
      <c r="CK14" s="194">
        <f t="shared" si="88"/>
        <v>8.5944490029999976</v>
      </c>
      <c r="CL14" s="194">
        <f t="shared" si="88"/>
        <v>8.8170271519999979</v>
      </c>
      <c r="CM14" s="194">
        <f t="shared" si="88"/>
        <v>9.0396053009999981</v>
      </c>
      <c r="CN14" s="194">
        <f t="shared" si="88"/>
        <v>9.2621834499999984</v>
      </c>
      <c r="CO14" s="194">
        <f t="shared" si="88"/>
        <v>9.4847615989999987</v>
      </c>
      <c r="CP14" s="194">
        <f t="shared" si="88"/>
        <v>9.707339747999999</v>
      </c>
      <c r="CQ14" s="194">
        <f t="shared" si="88"/>
        <v>9.9299178969999993</v>
      </c>
      <c r="CR14" s="194">
        <f t="shared" si="88"/>
        <v>10.152496046</v>
      </c>
      <c r="CS14" s="194">
        <f t="shared" si="88"/>
        <v>10.375074195</v>
      </c>
      <c r="CT14" s="194">
        <f t="shared" si="88"/>
        <v>10.597652344</v>
      </c>
      <c r="CU14" s="194">
        <f t="shared" si="88"/>
        <v>10.820230493</v>
      </c>
      <c r="CV14" s="194">
        <f t="shared" si="88"/>
        <v>11.042808642000001</v>
      </c>
      <c r="CW14" s="194">
        <f t="shared" si="88"/>
        <v>11.265386791000001</v>
      </c>
      <c r="CX14" s="194">
        <f t="shared" si="88"/>
        <v>11.487964940000001</v>
      </c>
    </row>
    <row r="15" spans="1:102" x14ac:dyDescent="0.25">
      <c r="A15" s="87">
        <v>37043</v>
      </c>
      <c r="B15" s="194">
        <f t="shared" ref="B15:U15" si="89">($V15-$W15)+C15</f>
        <v>-11.557734949999984</v>
      </c>
      <c r="C15" s="194">
        <f t="shared" si="89"/>
        <v>-11.325633659999985</v>
      </c>
      <c r="D15" s="194">
        <f t="shared" si="89"/>
        <v>-11.093532369999986</v>
      </c>
      <c r="E15" s="194">
        <f t="shared" si="89"/>
        <v>-10.861431079999987</v>
      </c>
      <c r="F15" s="194">
        <f t="shared" si="89"/>
        <v>-10.629329789999987</v>
      </c>
      <c r="G15" s="194">
        <f t="shared" si="89"/>
        <v>-10.397228499999988</v>
      </c>
      <c r="H15" s="194">
        <f t="shared" si="89"/>
        <v>-10.165127209999989</v>
      </c>
      <c r="I15" s="194">
        <f t="shared" si="89"/>
        <v>-9.9330259199999897</v>
      </c>
      <c r="J15" s="194">
        <f t="shared" si="89"/>
        <v>-9.7009246299999905</v>
      </c>
      <c r="K15" s="194">
        <f t="shared" si="89"/>
        <v>-9.4688233399999913</v>
      </c>
      <c r="L15" s="194">
        <f t="shared" si="89"/>
        <v>-9.236722049999992</v>
      </c>
      <c r="M15" s="194">
        <f t="shared" si="89"/>
        <v>-9.0046207599999928</v>
      </c>
      <c r="N15" s="194">
        <f t="shared" si="89"/>
        <v>-8.7725194699999935</v>
      </c>
      <c r="O15" s="194">
        <f t="shared" si="89"/>
        <v>-8.5404181799999943</v>
      </c>
      <c r="P15" s="194">
        <f t="shared" si="89"/>
        <v>-8.3083168899999951</v>
      </c>
      <c r="Q15" s="194">
        <f t="shared" si="89"/>
        <v>-8.0762155999999958</v>
      </c>
      <c r="R15" s="194">
        <f t="shared" si="89"/>
        <v>-7.8441143099999966</v>
      </c>
      <c r="S15" s="194">
        <f t="shared" si="89"/>
        <v>-7.6120130199999974</v>
      </c>
      <c r="T15" s="194">
        <f t="shared" si="89"/>
        <v>-7.3799117299999981</v>
      </c>
      <c r="U15" s="194">
        <f t="shared" si="89"/>
        <v>-7.1478104399999989</v>
      </c>
      <c r="V15" s="194">
        <f t="shared" si="12"/>
        <v>-6.9157091499999996</v>
      </c>
      <c r="W15" s="194">
        <f t="shared" si="13"/>
        <v>-6.6836078600000004</v>
      </c>
      <c r="X15" s="194">
        <f t="shared" si="14"/>
        <v>-6.4515065699999994</v>
      </c>
      <c r="Y15" s="194">
        <f t="shared" si="15"/>
        <v>-6.2194052800000001</v>
      </c>
      <c r="Z15" s="194">
        <f t="shared" si="16"/>
        <v>-5.98730399</v>
      </c>
      <c r="AA15" s="194">
        <f t="shared" si="17"/>
        <v>-5.7552026999999999</v>
      </c>
      <c r="AB15" s="194">
        <f t="shared" si="18"/>
        <v>-5.5231014099999998</v>
      </c>
      <c r="AC15" s="194">
        <f t="shared" si="19"/>
        <v>-5.2910001199999996</v>
      </c>
      <c r="AD15" s="194">
        <f t="shared" si="20"/>
        <v>-5.0588988300000004</v>
      </c>
      <c r="AE15" s="194">
        <f t="shared" si="21"/>
        <v>-4.8267975400000003</v>
      </c>
      <c r="AF15" s="194">
        <f t="shared" si="22"/>
        <v>-4.5946962500000001</v>
      </c>
      <c r="AG15" s="194">
        <f t="shared" si="23"/>
        <v>-4.3632464479999999</v>
      </c>
      <c r="AH15" s="194">
        <f t="shared" si="24"/>
        <v>-4.1317966459999997</v>
      </c>
      <c r="AI15" s="194">
        <f t="shared" si="25"/>
        <v>-3.900346844</v>
      </c>
      <c r="AJ15" s="194">
        <f t="shared" si="26"/>
        <v>-3.6688970420000002</v>
      </c>
      <c r="AK15" s="194">
        <f t="shared" si="27"/>
        <v>-3.43744724</v>
      </c>
      <c r="AL15" s="194">
        <f t="shared" si="28"/>
        <v>-3.2059974379999998</v>
      </c>
      <c r="AM15" s="194">
        <f t="shared" si="29"/>
        <v>-2.9745476360000001</v>
      </c>
      <c r="AN15" s="194">
        <f t="shared" si="30"/>
        <v>-2.7430978339999998</v>
      </c>
      <c r="AO15" s="194">
        <f t="shared" si="31"/>
        <v>-2.5116480320000001</v>
      </c>
      <c r="AP15" s="194">
        <f t="shared" si="32"/>
        <v>-2.2801982299999999</v>
      </c>
      <c r="AQ15" s="194">
        <f t="shared" si="33"/>
        <v>-2.0510060800000001</v>
      </c>
      <c r="AR15" s="194">
        <f t="shared" si="34"/>
        <v>-1.8218139299999998</v>
      </c>
      <c r="AS15" s="194">
        <f t="shared" si="35"/>
        <v>-1.59262178</v>
      </c>
      <c r="AT15" s="194">
        <f t="shared" si="36"/>
        <v>-1.3634296299999999</v>
      </c>
      <c r="AU15" s="194">
        <f t="shared" si="37"/>
        <v>-1.1342374799999999</v>
      </c>
      <c r="AV15" s="194">
        <f t="shared" si="38"/>
        <v>-0.90738998399999993</v>
      </c>
      <c r="AW15" s="194">
        <f t="shared" si="39"/>
        <v>-0.68054248799999995</v>
      </c>
      <c r="AX15" s="194">
        <f t="shared" si="40"/>
        <v>-0.45369499199999996</v>
      </c>
      <c r="AY15" s="194">
        <f t="shared" si="41"/>
        <v>-0.22684749599999998</v>
      </c>
      <c r="AZ15" s="194">
        <v>0</v>
      </c>
      <c r="BA15" s="194">
        <f t="shared" si="42"/>
        <v>0.22396295799999999</v>
      </c>
      <c r="BB15" s="194">
        <f t="shared" si="43"/>
        <v>0.44792591599999998</v>
      </c>
      <c r="BC15" s="194">
        <f t="shared" si="44"/>
        <v>0.67188887399999997</v>
      </c>
      <c r="BD15" s="194">
        <f t="shared" si="45"/>
        <v>0.89585183199999996</v>
      </c>
      <c r="BE15" s="194">
        <f t="shared" si="46"/>
        <v>1.1198147899999999</v>
      </c>
      <c r="BF15" s="194">
        <f t="shared" si="47"/>
        <v>1.3404096059999999</v>
      </c>
      <c r="BG15" s="194">
        <f t="shared" si="48"/>
        <v>1.5610044219999999</v>
      </c>
      <c r="BH15" s="194">
        <f t="shared" si="49"/>
        <v>1.7815992380000001</v>
      </c>
      <c r="BI15" s="194">
        <f t="shared" si="50"/>
        <v>2.0021940540000003</v>
      </c>
      <c r="BJ15" s="194">
        <f t="shared" si="51"/>
        <v>2.22278887</v>
      </c>
      <c r="BK15" s="194">
        <f t="shared" si="52"/>
        <v>2.4374922429999999</v>
      </c>
      <c r="BL15" s="194">
        <f t="shared" si="53"/>
        <v>2.6521956160000002</v>
      </c>
      <c r="BM15" s="194">
        <f t="shared" si="54"/>
        <v>2.8668989890000001</v>
      </c>
      <c r="BN15" s="194">
        <f t="shared" si="55"/>
        <v>3.0816023619999999</v>
      </c>
      <c r="BO15" s="194">
        <f t="shared" si="56"/>
        <v>3.2963057349999998</v>
      </c>
      <c r="BP15" s="194">
        <f t="shared" si="57"/>
        <v>3.5110091079999997</v>
      </c>
      <c r="BQ15" s="194">
        <f t="shared" si="58"/>
        <v>3.725712481</v>
      </c>
      <c r="BR15" s="194">
        <f t="shared" si="59"/>
        <v>3.9404158540000003</v>
      </c>
      <c r="BS15" s="194">
        <f t="shared" si="60"/>
        <v>4.1551192270000001</v>
      </c>
      <c r="BT15" s="194">
        <f t="shared" si="61"/>
        <v>4.3698226</v>
      </c>
      <c r="BU15" s="194">
        <f t="shared" si="62"/>
        <v>4.5755366100000003</v>
      </c>
      <c r="BV15" s="194">
        <f t="shared" si="63"/>
        <v>4.7812506199999998</v>
      </c>
      <c r="BW15" s="194">
        <f t="shared" si="64"/>
        <v>4.9869646300000001</v>
      </c>
      <c r="BX15" s="194">
        <f t="shared" si="65"/>
        <v>5.1926786400000005</v>
      </c>
      <c r="BY15" s="194">
        <f t="shared" si="66"/>
        <v>5.3983926499999999</v>
      </c>
      <c r="BZ15" s="194">
        <f t="shared" si="67"/>
        <v>5.6041066600000002</v>
      </c>
      <c r="CA15" s="194">
        <f t="shared" si="68"/>
        <v>5.8098206700000006</v>
      </c>
      <c r="CB15" s="194">
        <f t="shared" si="69"/>
        <v>6.0155346800000009</v>
      </c>
      <c r="CC15" s="194">
        <f t="shared" si="70"/>
        <v>6.2212486900000004</v>
      </c>
      <c r="CD15" s="194">
        <f t="shared" si="71"/>
        <v>6.4269627000000007</v>
      </c>
      <c r="CE15" s="194">
        <f t="shared" si="8"/>
        <v>6.632676710000001</v>
      </c>
      <c r="CF15" s="194">
        <f t="shared" ref="CF15:CX15" si="90">($CD15-$CC15)+CE15</f>
        <v>6.8383907200000014</v>
      </c>
      <c r="CG15" s="194">
        <f t="shared" si="90"/>
        <v>7.0441047300000017</v>
      </c>
      <c r="CH15" s="194">
        <f t="shared" si="90"/>
        <v>7.249818740000002</v>
      </c>
      <c r="CI15" s="194">
        <f t="shared" si="90"/>
        <v>7.4555327500000024</v>
      </c>
      <c r="CJ15" s="194">
        <f t="shared" si="90"/>
        <v>7.6612467600000027</v>
      </c>
      <c r="CK15" s="194">
        <f t="shared" si="90"/>
        <v>7.866960770000003</v>
      </c>
      <c r="CL15" s="194">
        <f t="shared" si="90"/>
        <v>8.0726747800000034</v>
      </c>
      <c r="CM15" s="194">
        <f t="shared" si="90"/>
        <v>8.2783887900000046</v>
      </c>
      <c r="CN15" s="194">
        <f t="shared" si="90"/>
        <v>8.4841028000000058</v>
      </c>
      <c r="CO15" s="194">
        <f t="shared" si="90"/>
        <v>8.6898168100000071</v>
      </c>
      <c r="CP15" s="194">
        <f t="shared" si="90"/>
        <v>8.8955308200000083</v>
      </c>
      <c r="CQ15" s="194">
        <f t="shared" si="90"/>
        <v>9.1012448300000095</v>
      </c>
      <c r="CR15" s="194">
        <f t="shared" si="90"/>
        <v>9.3069588400000107</v>
      </c>
      <c r="CS15" s="194">
        <f t="shared" si="90"/>
        <v>9.5126728500000119</v>
      </c>
      <c r="CT15" s="194">
        <f t="shared" si="90"/>
        <v>9.7183868600000132</v>
      </c>
      <c r="CU15" s="194">
        <f t="shared" si="90"/>
        <v>9.9241008700000144</v>
      </c>
      <c r="CV15" s="194">
        <f t="shared" si="90"/>
        <v>10.129814880000016</v>
      </c>
      <c r="CW15" s="194">
        <f t="shared" si="90"/>
        <v>10.335528890000017</v>
      </c>
      <c r="CX15" s="194">
        <f t="shared" si="90"/>
        <v>10.541242900000018</v>
      </c>
    </row>
    <row r="16" spans="1:102" x14ac:dyDescent="0.25">
      <c r="A16" s="87">
        <v>37073</v>
      </c>
      <c r="B16" s="194">
        <f t="shared" ref="B16:U16" si="91">($V16-$W16)+C16</f>
        <v>-9.1511850500000058</v>
      </c>
      <c r="C16" s="194">
        <f t="shared" si="91"/>
        <v>-8.9660578910000055</v>
      </c>
      <c r="D16" s="194">
        <f t="shared" si="91"/>
        <v>-8.7809307320000052</v>
      </c>
      <c r="E16" s="194">
        <f t="shared" si="91"/>
        <v>-8.5958035730000049</v>
      </c>
      <c r="F16" s="194">
        <f t="shared" si="91"/>
        <v>-8.4106764140000045</v>
      </c>
      <c r="G16" s="194">
        <f t="shared" si="91"/>
        <v>-8.2255492550000042</v>
      </c>
      <c r="H16" s="194">
        <f t="shared" si="91"/>
        <v>-8.0404220960000039</v>
      </c>
      <c r="I16" s="194">
        <f t="shared" si="91"/>
        <v>-7.8552949370000045</v>
      </c>
      <c r="J16" s="194">
        <f t="shared" si="91"/>
        <v>-7.6701677780000042</v>
      </c>
      <c r="K16" s="194">
        <f t="shared" si="91"/>
        <v>-7.4850406190000038</v>
      </c>
      <c r="L16" s="194">
        <f t="shared" si="91"/>
        <v>-7.2999134600000035</v>
      </c>
      <c r="M16" s="194">
        <f t="shared" si="91"/>
        <v>-7.1147863010000032</v>
      </c>
      <c r="N16" s="194">
        <f t="shared" si="91"/>
        <v>-6.9296591420000029</v>
      </c>
      <c r="O16" s="194">
        <f t="shared" si="91"/>
        <v>-6.7445319830000026</v>
      </c>
      <c r="P16" s="194">
        <f t="shared" si="91"/>
        <v>-6.5594048240000022</v>
      </c>
      <c r="Q16" s="194">
        <f t="shared" si="91"/>
        <v>-6.3742776650000019</v>
      </c>
      <c r="R16" s="194">
        <f t="shared" si="91"/>
        <v>-6.1891505060000016</v>
      </c>
      <c r="S16" s="194">
        <f t="shared" si="91"/>
        <v>-6.0040233470000013</v>
      </c>
      <c r="T16" s="194">
        <f t="shared" si="91"/>
        <v>-5.818896188000001</v>
      </c>
      <c r="U16" s="194">
        <f t="shared" si="91"/>
        <v>-5.6337690290000006</v>
      </c>
      <c r="V16" s="194">
        <f t="shared" si="12"/>
        <v>-5.4486418700000003</v>
      </c>
      <c r="W16" s="194">
        <f t="shared" si="13"/>
        <v>-5.263514711</v>
      </c>
      <c r="X16" s="194">
        <f t="shared" si="14"/>
        <v>-5.0783875520000006</v>
      </c>
      <c r="Y16" s="194">
        <f t="shared" si="15"/>
        <v>-4.8932603930000003</v>
      </c>
      <c r="Z16" s="194">
        <f t="shared" si="16"/>
        <v>-4.7081332339999999</v>
      </c>
      <c r="AA16" s="194">
        <f t="shared" si="17"/>
        <v>-4.5230060749999996</v>
      </c>
      <c r="AB16" s="194">
        <f t="shared" si="18"/>
        <v>-4.3378789160000002</v>
      </c>
      <c r="AC16" s="194">
        <f t="shared" si="19"/>
        <v>-4.1527517569999999</v>
      </c>
      <c r="AD16" s="194">
        <f t="shared" si="20"/>
        <v>-3.967624598</v>
      </c>
      <c r="AE16" s="194">
        <f t="shared" si="21"/>
        <v>-3.7824974389999997</v>
      </c>
      <c r="AF16" s="194">
        <f t="shared" si="22"/>
        <v>-3.5973702799999998</v>
      </c>
      <c r="AG16" s="194">
        <f t="shared" si="23"/>
        <v>-3.4151179589999998</v>
      </c>
      <c r="AH16" s="194">
        <f t="shared" si="24"/>
        <v>-3.2328656379999998</v>
      </c>
      <c r="AI16" s="194">
        <f t="shared" si="25"/>
        <v>-3.0506133169999998</v>
      </c>
      <c r="AJ16" s="194">
        <f t="shared" si="26"/>
        <v>-2.8683609959999998</v>
      </c>
      <c r="AK16" s="194">
        <f t="shared" si="27"/>
        <v>-2.6861086749999998</v>
      </c>
      <c r="AL16" s="194">
        <f t="shared" si="28"/>
        <v>-2.5038563539999998</v>
      </c>
      <c r="AM16" s="194">
        <f t="shared" si="29"/>
        <v>-2.3216040329999998</v>
      </c>
      <c r="AN16" s="194">
        <f t="shared" si="30"/>
        <v>-2.1393517119999998</v>
      </c>
      <c r="AO16" s="194">
        <f t="shared" si="31"/>
        <v>-1.9570993909999999</v>
      </c>
      <c r="AP16" s="194">
        <f t="shared" si="32"/>
        <v>-1.7748470699999999</v>
      </c>
      <c r="AQ16" s="194">
        <f t="shared" si="33"/>
        <v>-1.5959634380000001</v>
      </c>
      <c r="AR16" s="194">
        <f t="shared" si="34"/>
        <v>-1.4170798059999998</v>
      </c>
      <c r="AS16" s="194">
        <f t="shared" si="35"/>
        <v>-1.238196174</v>
      </c>
      <c r="AT16" s="194">
        <f t="shared" si="36"/>
        <v>-1.059312542</v>
      </c>
      <c r="AU16" s="194">
        <f t="shared" si="37"/>
        <v>-0.88042891000000001</v>
      </c>
      <c r="AV16" s="194">
        <f t="shared" si="38"/>
        <v>-0.7043431280000001</v>
      </c>
      <c r="AW16" s="194">
        <f t="shared" si="39"/>
        <v>-0.52825734599999996</v>
      </c>
      <c r="AX16" s="194">
        <f t="shared" si="40"/>
        <v>-0.35217156400000005</v>
      </c>
      <c r="AY16" s="194">
        <f t="shared" si="41"/>
        <v>-0.17608578200000002</v>
      </c>
      <c r="AZ16" s="194">
        <v>0</v>
      </c>
      <c r="BA16" s="194">
        <f t="shared" si="42"/>
        <v>0.17292744800000001</v>
      </c>
      <c r="BB16" s="194">
        <f t="shared" si="43"/>
        <v>0.34585489600000002</v>
      </c>
      <c r="BC16" s="194">
        <f t="shared" si="44"/>
        <v>0.51878234400000001</v>
      </c>
      <c r="BD16" s="194">
        <f t="shared" si="45"/>
        <v>0.69170979200000005</v>
      </c>
      <c r="BE16" s="194">
        <f t="shared" si="46"/>
        <v>0.86463723999999997</v>
      </c>
      <c r="BF16" s="194">
        <f t="shared" si="47"/>
        <v>1.03408104</v>
      </c>
      <c r="BG16" s="194">
        <f t="shared" si="48"/>
        <v>1.20352484</v>
      </c>
      <c r="BH16" s="194">
        <f t="shared" si="49"/>
        <v>1.3729686399999999</v>
      </c>
      <c r="BI16" s="194">
        <f t="shared" si="50"/>
        <v>1.5424124400000001</v>
      </c>
      <c r="BJ16" s="194">
        <f t="shared" si="51"/>
        <v>1.7118562399999999</v>
      </c>
      <c r="BK16" s="194">
        <f t="shared" si="52"/>
        <v>1.8755189159999999</v>
      </c>
      <c r="BL16" s="194">
        <f t="shared" si="53"/>
        <v>2.0391815919999998</v>
      </c>
      <c r="BM16" s="194">
        <f t="shared" si="54"/>
        <v>2.2028442679999998</v>
      </c>
      <c r="BN16" s="194">
        <f t="shared" si="55"/>
        <v>2.3665069440000002</v>
      </c>
      <c r="BO16" s="194">
        <f t="shared" si="56"/>
        <v>2.5301696199999997</v>
      </c>
      <c r="BP16" s="194">
        <f t="shared" si="57"/>
        <v>2.6938322960000001</v>
      </c>
      <c r="BQ16" s="194">
        <f t="shared" si="58"/>
        <v>2.8574949719999996</v>
      </c>
      <c r="BR16" s="194">
        <f t="shared" si="59"/>
        <v>3.021157648</v>
      </c>
      <c r="BS16" s="194">
        <f t="shared" si="60"/>
        <v>3.1848203239999999</v>
      </c>
      <c r="BT16" s="194">
        <f t="shared" si="61"/>
        <v>3.3484829999999999</v>
      </c>
      <c r="BU16" s="194">
        <f t="shared" si="62"/>
        <v>3.503710967</v>
      </c>
      <c r="BV16" s="194">
        <f t="shared" si="63"/>
        <v>3.658938934</v>
      </c>
      <c r="BW16" s="194">
        <f t="shared" si="64"/>
        <v>3.8141669009999997</v>
      </c>
      <c r="BX16" s="194">
        <f t="shared" si="65"/>
        <v>3.9693948679999997</v>
      </c>
      <c r="BY16" s="194">
        <f t="shared" si="66"/>
        <v>4.1246228350000003</v>
      </c>
      <c r="BZ16" s="194">
        <f t="shared" si="67"/>
        <v>4.2798508019999995</v>
      </c>
      <c r="CA16" s="194">
        <f t="shared" si="68"/>
        <v>4.4350787689999995</v>
      </c>
      <c r="CB16" s="194">
        <f t="shared" si="69"/>
        <v>4.5903067359999996</v>
      </c>
      <c r="CC16" s="194">
        <f t="shared" si="70"/>
        <v>4.7455347029999997</v>
      </c>
      <c r="CD16" s="194">
        <f t="shared" si="71"/>
        <v>4.9007626699999998</v>
      </c>
      <c r="CE16" s="194">
        <f t="shared" si="8"/>
        <v>5.0559906369999998</v>
      </c>
      <c r="CF16" s="194">
        <f t="shared" ref="CF16:CX16" si="92">($CD16-$CC16)+CE16</f>
        <v>5.2112186039999999</v>
      </c>
      <c r="CG16" s="194">
        <f t="shared" si="92"/>
        <v>5.366446571</v>
      </c>
      <c r="CH16" s="194">
        <f t="shared" si="92"/>
        <v>5.5216745380000001</v>
      </c>
      <c r="CI16" s="194">
        <f t="shared" si="92"/>
        <v>5.6769025050000002</v>
      </c>
      <c r="CJ16" s="194">
        <f t="shared" si="92"/>
        <v>5.8321304720000002</v>
      </c>
      <c r="CK16" s="194">
        <f t="shared" si="92"/>
        <v>5.9873584390000003</v>
      </c>
      <c r="CL16" s="194">
        <f t="shared" si="92"/>
        <v>6.1425864060000004</v>
      </c>
      <c r="CM16" s="194">
        <f t="shared" si="92"/>
        <v>6.2978143730000005</v>
      </c>
      <c r="CN16" s="194">
        <f t="shared" si="92"/>
        <v>6.4530423400000005</v>
      </c>
      <c r="CO16" s="194">
        <f t="shared" si="92"/>
        <v>6.6082703070000006</v>
      </c>
      <c r="CP16" s="194">
        <f t="shared" si="92"/>
        <v>6.7634982740000007</v>
      </c>
      <c r="CQ16" s="194">
        <f t="shared" si="92"/>
        <v>6.9187262410000008</v>
      </c>
      <c r="CR16" s="194">
        <f t="shared" si="92"/>
        <v>7.0739542080000009</v>
      </c>
      <c r="CS16" s="194">
        <f t="shared" si="92"/>
        <v>7.2291821750000009</v>
      </c>
      <c r="CT16" s="194">
        <f t="shared" si="92"/>
        <v>7.384410142000001</v>
      </c>
      <c r="CU16" s="194">
        <f t="shared" si="92"/>
        <v>7.5396381090000011</v>
      </c>
      <c r="CV16" s="194">
        <f t="shared" si="92"/>
        <v>7.6948660760000012</v>
      </c>
      <c r="CW16" s="194">
        <f t="shared" si="92"/>
        <v>7.8500940430000012</v>
      </c>
      <c r="CX16" s="194">
        <f t="shared" si="92"/>
        <v>8.0053220100000004</v>
      </c>
    </row>
    <row r="17" spans="1:102" x14ac:dyDescent="0.25">
      <c r="A17" s="87">
        <v>37104</v>
      </c>
      <c r="B17" s="194">
        <f t="shared" ref="B17:U17" si="93">($V17-$W17)+C17</f>
        <v>-7.9710852799999934</v>
      </c>
      <c r="C17" s="194">
        <f t="shared" si="93"/>
        <v>-7.8088702379999937</v>
      </c>
      <c r="D17" s="194">
        <f t="shared" si="93"/>
        <v>-7.646655195999994</v>
      </c>
      <c r="E17" s="194">
        <f t="shared" si="93"/>
        <v>-7.4844401539999943</v>
      </c>
      <c r="F17" s="194">
        <f t="shared" si="93"/>
        <v>-7.3222251119999946</v>
      </c>
      <c r="G17" s="194">
        <f t="shared" si="93"/>
        <v>-7.1600100699999949</v>
      </c>
      <c r="H17" s="194">
        <f t="shared" si="93"/>
        <v>-6.9977950279999952</v>
      </c>
      <c r="I17" s="194">
        <f t="shared" si="93"/>
        <v>-6.8355799859999955</v>
      </c>
      <c r="J17" s="194">
        <f t="shared" si="93"/>
        <v>-6.6733649439999958</v>
      </c>
      <c r="K17" s="194">
        <f t="shared" si="93"/>
        <v>-6.5111499019999961</v>
      </c>
      <c r="L17" s="194">
        <f t="shared" si="93"/>
        <v>-6.3489348599999964</v>
      </c>
      <c r="M17" s="194">
        <f t="shared" si="93"/>
        <v>-6.1867198179999967</v>
      </c>
      <c r="N17" s="194">
        <f t="shared" si="93"/>
        <v>-6.024504775999997</v>
      </c>
      <c r="O17" s="194">
        <f t="shared" si="93"/>
        <v>-5.8622897339999973</v>
      </c>
      <c r="P17" s="194">
        <f t="shared" si="93"/>
        <v>-5.7000746919999976</v>
      </c>
      <c r="Q17" s="194">
        <f t="shared" si="93"/>
        <v>-5.5378596499999979</v>
      </c>
      <c r="R17" s="194">
        <f t="shared" si="93"/>
        <v>-5.3756446079999982</v>
      </c>
      <c r="S17" s="194">
        <f t="shared" si="93"/>
        <v>-5.2134295659999985</v>
      </c>
      <c r="T17" s="194">
        <f t="shared" si="93"/>
        <v>-5.0512145239999988</v>
      </c>
      <c r="U17" s="194">
        <f t="shared" si="93"/>
        <v>-4.8889994819999991</v>
      </c>
      <c r="V17" s="194">
        <f t="shared" si="12"/>
        <v>-4.7267844399999994</v>
      </c>
      <c r="W17" s="194">
        <f t="shared" si="13"/>
        <v>-4.5645693979999997</v>
      </c>
      <c r="X17" s="194">
        <f t="shared" si="14"/>
        <v>-4.402354356</v>
      </c>
      <c r="Y17" s="194">
        <f t="shared" si="15"/>
        <v>-4.2401393139999994</v>
      </c>
      <c r="Z17" s="194">
        <f t="shared" si="16"/>
        <v>-4.0779242719999997</v>
      </c>
      <c r="AA17" s="194">
        <f t="shared" si="17"/>
        <v>-3.9157092299999996</v>
      </c>
      <c r="AB17" s="194">
        <f t="shared" si="18"/>
        <v>-3.7534941879999995</v>
      </c>
      <c r="AC17" s="194">
        <f t="shared" si="19"/>
        <v>-3.5912791459999998</v>
      </c>
      <c r="AD17" s="194">
        <f t="shared" si="20"/>
        <v>-3.4290641039999996</v>
      </c>
      <c r="AE17" s="194">
        <f t="shared" si="21"/>
        <v>-3.2668490619999999</v>
      </c>
      <c r="AF17" s="194">
        <f t="shared" si="22"/>
        <v>-3.1046340199999998</v>
      </c>
      <c r="AG17" s="194">
        <f t="shared" si="23"/>
        <v>-2.9465614389999999</v>
      </c>
      <c r="AH17" s="194">
        <f t="shared" si="24"/>
        <v>-2.788488858</v>
      </c>
      <c r="AI17" s="194">
        <f t="shared" si="25"/>
        <v>-2.6304162769999997</v>
      </c>
      <c r="AJ17" s="194">
        <f t="shared" si="26"/>
        <v>-2.4723436959999998</v>
      </c>
      <c r="AK17" s="194">
        <f t="shared" si="27"/>
        <v>-2.3142711149999999</v>
      </c>
      <c r="AL17" s="194">
        <f t="shared" si="28"/>
        <v>-2.1561985340000001</v>
      </c>
      <c r="AM17" s="194">
        <f t="shared" si="29"/>
        <v>-1.998125953</v>
      </c>
      <c r="AN17" s="194">
        <f t="shared" si="30"/>
        <v>-1.8400533720000001</v>
      </c>
      <c r="AO17" s="194">
        <f t="shared" si="31"/>
        <v>-1.681980791</v>
      </c>
      <c r="AP17" s="194">
        <f t="shared" si="32"/>
        <v>-1.5239082100000001</v>
      </c>
      <c r="AQ17" s="194">
        <f t="shared" si="33"/>
        <v>-1.369930042</v>
      </c>
      <c r="AR17" s="194">
        <f t="shared" si="34"/>
        <v>-1.2159518739999999</v>
      </c>
      <c r="AS17" s="194">
        <f t="shared" si="35"/>
        <v>-1.0619737060000001</v>
      </c>
      <c r="AT17" s="194">
        <f t="shared" si="36"/>
        <v>-0.90799553799999999</v>
      </c>
      <c r="AU17" s="194">
        <f t="shared" si="37"/>
        <v>-0.75401737000000002</v>
      </c>
      <c r="AV17" s="194">
        <f t="shared" si="38"/>
        <v>-0.60321389600000008</v>
      </c>
      <c r="AW17" s="194">
        <f t="shared" si="39"/>
        <v>-0.45241042199999998</v>
      </c>
      <c r="AX17" s="194">
        <f t="shared" si="40"/>
        <v>-0.30160694800000004</v>
      </c>
      <c r="AY17" s="194">
        <f t="shared" si="41"/>
        <v>-0.15080347400000002</v>
      </c>
      <c r="AZ17" s="194">
        <v>0</v>
      </c>
      <c r="BA17" s="194">
        <f t="shared" si="42"/>
        <v>0.14733566000000001</v>
      </c>
      <c r="BB17" s="194">
        <f t="shared" si="43"/>
        <v>0.29467132000000001</v>
      </c>
      <c r="BC17" s="194">
        <f t="shared" si="44"/>
        <v>0.44200697999999999</v>
      </c>
      <c r="BD17" s="194">
        <f t="shared" si="45"/>
        <v>0.58934264000000003</v>
      </c>
      <c r="BE17" s="194">
        <f t="shared" si="46"/>
        <v>0.73667830000000001</v>
      </c>
      <c r="BF17" s="194">
        <f t="shared" si="47"/>
        <v>0.88028334200000002</v>
      </c>
      <c r="BG17" s="194">
        <f t="shared" si="48"/>
        <v>1.0238883840000002</v>
      </c>
      <c r="BH17" s="194">
        <f t="shared" si="49"/>
        <v>1.1674934260000001</v>
      </c>
      <c r="BI17" s="194">
        <f t="shared" si="50"/>
        <v>1.311098468</v>
      </c>
      <c r="BJ17" s="194">
        <f t="shared" si="51"/>
        <v>1.4547035100000001</v>
      </c>
      <c r="BK17" s="194">
        <f t="shared" si="52"/>
        <v>1.592277822</v>
      </c>
      <c r="BL17" s="194">
        <f t="shared" si="53"/>
        <v>1.7298521340000002</v>
      </c>
      <c r="BM17" s="194">
        <f t="shared" si="54"/>
        <v>1.8674264460000001</v>
      </c>
      <c r="BN17" s="194">
        <f t="shared" si="55"/>
        <v>2.005000758</v>
      </c>
      <c r="BO17" s="194">
        <f t="shared" si="56"/>
        <v>2.1425750699999999</v>
      </c>
      <c r="BP17" s="194">
        <f t="shared" si="57"/>
        <v>2.2801493819999998</v>
      </c>
      <c r="BQ17" s="194">
        <f t="shared" si="58"/>
        <v>2.4177236940000002</v>
      </c>
      <c r="BR17" s="194">
        <f t="shared" si="59"/>
        <v>2.5552980060000001</v>
      </c>
      <c r="BS17" s="194">
        <f t="shared" si="60"/>
        <v>2.692872318</v>
      </c>
      <c r="BT17" s="194">
        <f t="shared" si="61"/>
        <v>2.83044663</v>
      </c>
      <c r="BU17" s="194">
        <f t="shared" si="62"/>
        <v>2.959434871</v>
      </c>
      <c r="BV17" s="194">
        <f t="shared" si="63"/>
        <v>3.0884231120000001</v>
      </c>
      <c r="BW17" s="194">
        <f t="shared" si="64"/>
        <v>3.2174113529999997</v>
      </c>
      <c r="BX17" s="194">
        <f t="shared" si="65"/>
        <v>3.3463995939999998</v>
      </c>
      <c r="BY17" s="194">
        <f t="shared" si="66"/>
        <v>3.4753878349999998</v>
      </c>
      <c r="BZ17" s="194">
        <f t="shared" si="67"/>
        <v>3.6043760759999999</v>
      </c>
      <c r="CA17" s="194">
        <f t="shared" si="68"/>
        <v>3.7333643169999995</v>
      </c>
      <c r="CB17" s="194">
        <f t="shared" si="69"/>
        <v>3.8623525579999995</v>
      </c>
      <c r="CC17" s="194">
        <f t="shared" si="70"/>
        <v>3.9913407989999996</v>
      </c>
      <c r="CD17" s="194">
        <f t="shared" si="71"/>
        <v>4.1203290399999997</v>
      </c>
      <c r="CE17" s="194">
        <f t="shared" si="8"/>
        <v>4.2493172809999997</v>
      </c>
      <c r="CF17" s="194">
        <f t="shared" ref="CF17:CX17" si="94">($CD17-$CC17)+CE17</f>
        <v>4.3783055219999998</v>
      </c>
      <c r="CG17" s="194">
        <f t="shared" si="94"/>
        <v>4.5072937629999998</v>
      </c>
      <c r="CH17" s="194">
        <f t="shared" si="94"/>
        <v>4.6362820039999999</v>
      </c>
      <c r="CI17" s="194">
        <f t="shared" si="94"/>
        <v>4.765270245</v>
      </c>
      <c r="CJ17" s="194">
        <f t="shared" si="94"/>
        <v>4.894258486</v>
      </c>
      <c r="CK17" s="194">
        <f t="shared" si="94"/>
        <v>5.0232467270000001</v>
      </c>
      <c r="CL17" s="194">
        <f t="shared" si="94"/>
        <v>5.1522349680000001</v>
      </c>
      <c r="CM17" s="194">
        <f t="shared" si="94"/>
        <v>5.2812232090000002</v>
      </c>
      <c r="CN17" s="194">
        <f t="shared" si="94"/>
        <v>5.4102114500000003</v>
      </c>
      <c r="CO17" s="194">
        <f t="shared" si="94"/>
        <v>5.5391996910000003</v>
      </c>
      <c r="CP17" s="194">
        <f t="shared" si="94"/>
        <v>5.6681879320000004</v>
      </c>
      <c r="CQ17" s="194">
        <f t="shared" si="94"/>
        <v>5.7971761730000004</v>
      </c>
      <c r="CR17" s="194">
        <f t="shared" si="94"/>
        <v>5.9261644140000005</v>
      </c>
      <c r="CS17" s="194">
        <f t="shared" si="94"/>
        <v>6.0551526550000005</v>
      </c>
      <c r="CT17" s="194">
        <f t="shared" si="94"/>
        <v>6.1841408960000006</v>
      </c>
      <c r="CU17" s="194">
        <f t="shared" si="94"/>
        <v>6.3131291370000007</v>
      </c>
      <c r="CV17" s="194">
        <f t="shared" si="94"/>
        <v>6.4421173780000007</v>
      </c>
      <c r="CW17" s="194">
        <f t="shared" si="94"/>
        <v>6.5711056190000008</v>
      </c>
      <c r="CX17" s="194">
        <f t="shared" si="94"/>
        <v>6.7000938600000008</v>
      </c>
    </row>
    <row r="18" spans="1:102" x14ac:dyDescent="0.25">
      <c r="A18" s="87">
        <v>37135</v>
      </c>
      <c r="B18" s="194">
        <f t="shared" ref="B18:U18" si="95">($V18-$W18)+C18</f>
        <v>-1.9968882999999984</v>
      </c>
      <c r="C18" s="194">
        <f t="shared" si="95"/>
        <v>-1.9559377539999985</v>
      </c>
      <c r="D18" s="194">
        <f t="shared" si="95"/>
        <v>-1.9149872079999986</v>
      </c>
      <c r="E18" s="194">
        <f t="shared" si="95"/>
        <v>-1.8740366619999986</v>
      </c>
      <c r="F18" s="194">
        <f t="shared" si="95"/>
        <v>-1.8330861159999987</v>
      </c>
      <c r="G18" s="194">
        <f t="shared" si="95"/>
        <v>-1.7921355699999988</v>
      </c>
      <c r="H18" s="194">
        <f t="shared" si="95"/>
        <v>-1.7511850239999989</v>
      </c>
      <c r="I18" s="194">
        <f t="shared" si="95"/>
        <v>-1.7102344779999989</v>
      </c>
      <c r="J18" s="194">
        <f t="shared" si="95"/>
        <v>-1.669283931999999</v>
      </c>
      <c r="K18" s="194">
        <f t="shared" si="95"/>
        <v>-1.6283333859999991</v>
      </c>
      <c r="L18" s="194">
        <f t="shared" si="95"/>
        <v>-1.5873828399999992</v>
      </c>
      <c r="M18" s="194">
        <f t="shared" si="95"/>
        <v>-1.5464322939999993</v>
      </c>
      <c r="N18" s="194">
        <f t="shared" si="95"/>
        <v>-1.5054817479999993</v>
      </c>
      <c r="O18" s="194">
        <f t="shared" si="95"/>
        <v>-1.4645312019999994</v>
      </c>
      <c r="P18" s="194">
        <f t="shared" si="95"/>
        <v>-1.4235806559999995</v>
      </c>
      <c r="Q18" s="194">
        <f t="shared" si="95"/>
        <v>-1.3826301099999996</v>
      </c>
      <c r="R18" s="194">
        <f t="shared" si="95"/>
        <v>-1.3416795639999997</v>
      </c>
      <c r="S18" s="194">
        <f t="shared" si="95"/>
        <v>-1.3007290179999997</v>
      </c>
      <c r="T18" s="194">
        <f t="shared" si="95"/>
        <v>-1.2597784719999998</v>
      </c>
      <c r="U18" s="194">
        <f t="shared" si="95"/>
        <v>-1.2188279259999999</v>
      </c>
      <c r="V18" s="194">
        <f t="shared" si="12"/>
        <v>-1.17787738</v>
      </c>
      <c r="W18" s="194">
        <f t="shared" si="13"/>
        <v>-1.1369268340000001</v>
      </c>
      <c r="X18" s="194">
        <f t="shared" si="14"/>
        <v>-1.0959762879999999</v>
      </c>
      <c r="Y18" s="194">
        <f t="shared" si="15"/>
        <v>-1.055025742</v>
      </c>
      <c r="Z18" s="194">
        <f t="shared" si="16"/>
        <v>-1.0140751959999998</v>
      </c>
      <c r="AA18" s="194">
        <f t="shared" si="17"/>
        <v>-0.97312464999999992</v>
      </c>
      <c r="AB18" s="194">
        <f t="shared" si="18"/>
        <v>-0.93217410399999989</v>
      </c>
      <c r="AC18" s="194">
        <f t="shared" si="19"/>
        <v>-0.89122355799999986</v>
      </c>
      <c r="AD18" s="194">
        <f t="shared" si="20"/>
        <v>-0.85027301199999994</v>
      </c>
      <c r="AE18" s="194">
        <f t="shared" si="21"/>
        <v>-0.80932246599999991</v>
      </c>
      <c r="AF18" s="194">
        <f t="shared" si="22"/>
        <v>-0.76837191999999988</v>
      </c>
      <c r="AG18" s="194">
        <f t="shared" si="23"/>
        <v>-0.7289720959999999</v>
      </c>
      <c r="AH18" s="194">
        <f t="shared" si="24"/>
        <v>-0.68957227199999993</v>
      </c>
      <c r="AI18" s="194">
        <f t="shared" si="25"/>
        <v>-0.65017244799999974</v>
      </c>
      <c r="AJ18" s="194">
        <f t="shared" si="26"/>
        <v>-0.61077262399999976</v>
      </c>
      <c r="AK18" s="194">
        <f t="shared" si="27"/>
        <v>-0.57137279999999979</v>
      </c>
      <c r="AL18" s="194">
        <f t="shared" si="28"/>
        <v>-0.53197297599999982</v>
      </c>
      <c r="AM18" s="194">
        <f t="shared" si="29"/>
        <v>-0.49257315199999974</v>
      </c>
      <c r="AN18" s="194">
        <f t="shared" si="30"/>
        <v>-0.45317332799999976</v>
      </c>
      <c r="AO18" s="194">
        <f t="shared" si="31"/>
        <v>-0.41377350399999974</v>
      </c>
      <c r="AP18" s="194">
        <f t="shared" si="32"/>
        <v>-0.37437367999999971</v>
      </c>
      <c r="AQ18" s="194">
        <f t="shared" si="33"/>
        <v>-0.33640385399999972</v>
      </c>
      <c r="AR18" s="194">
        <f t="shared" si="34"/>
        <v>-0.2984340279999998</v>
      </c>
      <c r="AS18" s="194">
        <f t="shared" si="35"/>
        <v>-0.26046420199999981</v>
      </c>
      <c r="AT18" s="194">
        <f t="shared" si="36"/>
        <v>-0.22249437599999985</v>
      </c>
      <c r="AU18" s="194">
        <f t="shared" si="37"/>
        <v>-0.1845245499999999</v>
      </c>
      <c r="AV18" s="194">
        <f t="shared" si="38"/>
        <v>-0.14761963999999991</v>
      </c>
      <c r="AW18" s="194">
        <f t="shared" si="39"/>
        <v>-0.11071472999999994</v>
      </c>
      <c r="AX18" s="194">
        <f t="shared" si="40"/>
        <v>-7.3809819999999957E-2</v>
      </c>
      <c r="AY18" s="194">
        <f t="shared" si="41"/>
        <v>-3.6904909999999978E-2</v>
      </c>
      <c r="AZ18" s="194">
        <v>0</v>
      </c>
      <c r="BA18" s="194">
        <f t="shared" si="42"/>
        <v>3.5765507999999981E-2</v>
      </c>
      <c r="BB18" s="194">
        <f t="shared" si="43"/>
        <v>7.1531015999999961E-2</v>
      </c>
      <c r="BC18" s="194">
        <f t="shared" si="44"/>
        <v>0.10729652399999993</v>
      </c>
      <c r="BD18" s="194">
        <f t="shared" si="45"/>
        <v>0.14306203199999992</v>
      </c>
      <c r="BE18" s="194">
        <f t="shared" si="46"/>
        <v>0.1788275399999999</v>
      </c>
      <c r="BF18" s="194">
        <f t="shared" si="47"/>
        <v>0.21338896399999988</v>
      </c>
      <c r="BG18" s="194">
        <f t="shared" si="48"/>
        <v>0.24795038799999986</v>
      </c>
      <c r="BH18" s="194">
        <f t="shared" si="49"/>
        <v>0.28251181199999981</v>
      </c>
      <c r="BI18" s="194">
        <f t="shared" si="50"/>
        <v>0.31707323599999981</v>
      </c>
      <c r="BJ18" s="194">
        <f t="shared" si="51"/>
        <v>0.35163465999999977</v>
      </c>
      <c r="BK18" s="194">
        <f t="shared" si="52"/>
        <v>0.3842849299999998</v>
      </c>
      <c r="BL18" s="194">
        <f t="shared" si="53"/>
        <v>0.41693519999999984</v>
      </c>
      <c r="BM18" s="194">
        <f t="shared" si="54"/>
        <v>0.44958546999999982</v>
      </c>
      <c r="BN18" s="194">
        <f t="shared" si="55"/>
        <v>0.48223573999999991</v>
      </c>
      <c r="BO18" s="194">
        <f t="shared" si="56"/>
        <v>0.51488600999999989</v>
      </c>
      <c r="BP18" s="194">
        <f t="shared" si="57"/>
        <v>0.54753627999999988</v>
      </c>
      <c r="BQ18" s="194">
        <f t="shared" si="58"/>
        <v>0.58018654999999997</v>
      </c>
      <c r="BR18" s="194">
        <f t="shared" si="59"/>
        <v>0.61283682000000006</v>
      </c>
      <c r="BS18" s="194">
        <f t="shared" si="60"/>
        <v>0.64548709000000004</v>
      </c>
      <c r="BT18" s="194">
        <f t="shared" si="61"/>
        <v>0.67813736000000002</v>
      </c>
      <c r="BU18" s="194">
        <f t="shared" si="62"/>
        <v>0.70812382500000004</v>
      </c>
      <c r="BV18" s="194">
        <f t="shared" si="63"/>
        <v>0.73811029000000006</v>
      </c>
      <c r="BW18" s="194">
        <f t="shared" si="64"/>
        <v>0.76809675499999996</v>
      </c>
      <c r="BX18" s="194">
        <f t="shared" si="65"/>
        <v>0.79808321999999998</v>
      </c>
      <c r="BY18" s="194">
        <f t="shared" si="66"/>
        <v>0.828069685</v>
      </c>
      <c r="BZ18" s="194">
        <f t="shared" si="67"/>
        <v>0.85805615000000002</v>
      </c>
      <c r="CA18" s="194">
        <f t="shared" si="68"/>
        <v>0.88804261500000004</v>
      </c>
      <c r="CB18" s="194">
        <f t="shared" si="69"/>
        <v>0.91802907999999994</v>
      </c>
      <c r="CC18" s="194">
        <f t="shared" si="70"/>
        <v>0.94801554500000007</v>
      </c>
      <c r="CD18" s="194">
        <f t="shared" si="71"/>
        <v>0.97800200999999998</v>
      </c>
      <c r="CE18" s="194">
        <f t="shared" si="8"/>
        <v>1.0079884749999999</v>
      </c>
      <c r="CF18" s="194">
        <f t="shared" ref="CF18:CX18" si="96">($CD18-$CC18)+CE18</f>
        <v>1.0379749399999998</v>
      </c>
      <c r="CG18" s="194">
        <f t="shared" si="96"/>
        <v>1.0679614049999997</v>
      </c>
      <c r="CH18" s="194">
        <f t="shared" si="96"/>
        <v>1.0979478699999996</v>
      </c>
      <c r="CI18" s="194">
        <f t="shared" si="96"/>
        <v>1.1279343349999995</v>
      </c>
      <c r="CJ18" s="194">
        <f t="shared" si="96"/>
        <v>1.1579207999999994</v>
      </c>
      <c r="CK18" s="194">
        <f t="shared" si="96"/>
        <v>1.1879072649999993</v>
      </c>
      <c r="CL18" s="194">
        <f t="shared" si="96"/>
        <v>1.2178937299999992</v>
      </c>
      <c r="CM18" s="194">
        <f t="shared" si="96"/>
        <v>1.2478801949999991</v>
      </c>
      <c r="CN18" s="194">
        <f t="shared" si="96"/>
        <v>1.277866659999999</v>
      </c>
      <c r="CO18" s="194">
        <f t="shared" si="96"/>
        <v>1.307853124999999</v>
      </c>
      <c r="CP18" s="194">
        <f t="shared" si="96"/>
        <v>1.3378395899999989</v>
      </c>
      <c r="CQ18" s="194">
        <f t="shared" si="96"/>
        <v>1.3678260549999988</v>
      </c>
      <c r="CR18" s="194">
        <f t="shared" si="96"/>
        <v>1.3978125199999987</v>
      </c>
      <c r="CS18" s="194">
        <f t="shared" si="96"/>
        <v>1.4277989849999986</v>
      </c>
      <c r="CT18" s="194">
        <f t="shared" si="96"/>
        <v>1.4577854499999985</v>
      </c>
      <c r="CU18" s="194">
        <f t="shared" si="96"/>
        <v>1.4877719149999984</v>
      </c>
      <c r="CV18" s="194">
        <f t="shared" si="96"/>
        <v>1.5177583799999983</v>
      </c>
      <c r="CW18" s="194">
        <f t="shared" si="96"/>
        <v>1.5477448449999982</v>
      </c>
      <c r="CX18" s="194">
        <f t="shared" si="96"/>
        <v>1.5777313099999981</v>
      </c>
    </row>
    <row r="19" spans="1:102" x14ac:dyDescent="0.25">
      <c r="A19" s="87">
        <v>37165</v>
      </c>
      <c r="B19" s="194">
        <f t="shared" ref="B19:U19" si="97">($V19-$W19)+C19</f>
        <v>-2.2801094000000015</v>
      </c>
      <c r="C19" s="194">
        <f t="shared" si="97"/>
        <v>-2.2334700540000014</v>
      </c>
      <c r="D19" s="194">
        <f t="shared" si="97"/>
        <v>-2.1868307080000013</v>
      </c>
      <c r="E19" s="194">
        <f t="shared" si="97"/>
        <v>-2.1401913620000013</v>
      </c>
      <c r="F19" s="194">
        <f t="shared" si="97"/>
        <v>-2.0935520160000012</v>
      </c>
      <c r="G19" s="194">
        <f t="shared" si="97"/>
        <v>-2.0469126700000011</v>
      </c>
      <c r="H19" s="194">
        <f t="shared" si="97"/>
        <v>-2.000273324000001</v>
      </c>
      <c r="I19" s="194">
        <f t="shared" si="97"/>
        <v>-1.9536339780000009</v>
      </c>
      <c r="J19" s="194">
        <f t="shared" si="97"/>
        <v>-1.9069946320000009</v>
      </c>
      <c r="K19" s="194">
        <f t="shared" si="97"/>
        <v>-1.8603552860000008</v>
      </c>
      <c r="L19" s="194">
        <f t="shared" si="97"/>
        <v>-1.8137159400000007</v>
      </c>
      <c r="M19" s="194">
        <f t="shared" si="97"/>
        <v>-1.7670765940000006</v>
      </c>
      <c r="N19" s="194">
        <f t="shared" si="97"/>
        <v>-1.7204372480000005</v>
      </c>
      <c r="O19" s="194">
        <f t="shared" si="97"/>
        <v>-1.6737979020000004</v>
      </c>
      <c r="P19" s="194">
        <f t="shared" si="97"/>
        <v>-1.6271585560000004</v>
      </c>
      <c r="Q19" s="194">
        <f t="shared" si="97"/>
        <v>-1.5805192100000003</v>
      </c>
      <c r="R19" s="194">
        <f t="shared" si="97"/>
        <v>-1.5338798640000002</v>
      </c>
      <c r="S19" s="194">
        <f t="shared" si="97"/>
        <v>-1.4872405180000001</v>
      </c>
      <c r="T19" s="194">
        <f t="shared" si="97"/>
        <v>-1.440601172</v>
      </c>
      <c r="U19" s="194">
        <f t="shared" si="97"/>
        <v>-1.393961826</v>
      </c>
      <c r="V19" s="194">
        <f t="shared" si="12"/>
        <v>-1.3473224799999999</v>
      </c>
      <c r="W19" s="194">
        <f t="shared" si="13"/>
        <v>-1.3006831339999998</v>
      </c>
      <c r="X19" s="194">
        <f t="shared" si="14"/>
        <v>-1.2540437879999999</v>
      </c>
      <c r="Y19" s="194">
        <f t="shared" si="15"/>
        <v>-1.2074044419999999</v>
      </c>
      <c r="Z19" s="194">
        <f t="shared" si="16"/>
        <v>-1.160765096</v>
      </c>
      <c r="AA19" s="194">
        <f t="shared" si="17"/>
        <v>-1.1141257499999999</v>
      </c>
      <c r="AB19" s="194">
        <f t="shared" si="18"/>
        <v>-1.0674864039999998</v>
      </c>
      <c r="AC19" s="194">
        <f t="shared" si="19"/>
        <v>-1.020847058</v>
      </c>
      <c r="AD19" s="194">
        <f t="shared" si="20"/>
        <v>-0.97420771199999989</v>
      </c>
      <c r="AE19" s="194">
        <f t="shared" si="21"/>
        <v>-0.92756836599999992</v>
      </c>
      <c r="AF19" s="194">
        <f t="shared" si="22"/>
        <v>-0.88092901999999995</v>
      </c>
      <c r="AG19" s="194">
        <f t="shared" si="23"/>
        <v>-0.83592272700000003</v>
      </c>
      <c r="AH19" s="194">
        <f t="shared" si="24"/>
        <v>-0.790916434</v>
      </c>
      <c r="AI19" s="194">
        <f t="shared" si="25"/>
        <v>-0.74591014099999997</v>
      </c>
      <c r="AJ19" s="194">
        <f t="shared" si="26"/>
        <v>-0.70090384800000005</v>
      </c>
      <c r="AK19" s="194">
        <f t="shared" si="27"/>
        <v>-0.65589755500000002</v>
      </c>
      <c r="AL19" s="194">
        <f t="shared" si="28"/>
        <v>-0.61089126199999999</v>
      </c>
      <c r="AM19" s="194">
        <f t="shared" si="29"/>
        <v>-0.56588496900000007</v>
      </c>
      <c r="AN19" s="194">
        <f t="shared" si="30"/>
        <v>-0.52087867600000004</v>
      </c>
      <c r="AO19" s="194">
        <f t="shared" si="31"/>
        <v>-0.47587238300000007</v>
      </c>
      <c r="AP19" s="194">
        <f t="shared" si="32"/>
        <v>-0.43086609000000009</v>
      </c>
      <c r="AQ19" s="194">
        <f t="shared" si="33"/>
        <v>-0.38725962800000008</v>
      </c>
      <c r="AR19" s="194">
        <f t="shared" si="34"/>
        <v>-0.34365316600000007</v>
      </c>
      <c r="AS19" s="194">
        <f t="shared" si="35"/>
        <v>-0.300046704</v>
      </c>
      <c r="AT19" s="194">
        <f t="shared" si="36"/>
        <v>-0.25644024199999998</v>
      </c>
      <c r="AU19" s="194">
        <f t="shared" si="37"/>
        <v>-0.21283377999999997</v>
      </c>
      <c r="AV19" s="194">
        <f t="shared" si="38"/>
        <v>-0.17026702399999999</v>
      </c>
      <c r="AW19" s="194">
        <f t="shared" si="39"/>
        <v>-0.12770026799999998</v>
      </c>
      <c r="AX19" s="194">
        <f t="shared" si="40"/>
        <v>-8.5133511999999995E-2</v>
      </c>
      <c r="AY19" s="194">
        <f t="shared" si="41"/>
        <v>-4.2566755999999997E-2</v>
      </c>
      <c r="AZ19" s="194">
        <v>0</v>
      </c>
      <c r="BA19" s="194">
        <f t="shared" si="42"/>
        <v>4.1457307999999984E-2</v>
      </c>
      <c r="BB19" s="194">
        <f t="shared" si="43"/>
        <v>8.2914615999999969E-2</v>
      </c>
      <c r="BC19" s="194">
        <f t="shared" si="44"/>
        <v>0.12437192399999994</v>
      </c>
      <c r="BD19" s="194">
        <f t="shared" si="45"/>
        <v>0.16582923199999994</v>
      </c>
      <c r="BE19" s="194">
        <f t="shared" si="46"/>
        <v>0.20728653999999991</v>
      </c>
      <c r="BF19" s="194">
        <f t="shared" si="47"/>
        <v>0.24757367199999997</v>
      </c>
      <c r="BG19" s="194">
        <f t="shared" si="48"/>
        <v>0.28786080400000003</v>
      </c>
      <c r="BH19" s="194">
        <f t="shared" si="49"/>
        <v>0.32814793600000003</v>
      </c>
      <c r="BI19" s="194">
        <f t="shared" si="50"/>
        <v>0.36843506800000014</v>
      </c>
      <c r="BJ19" s="194">
        <f t="shared" si="51"/>
        <v>0.40872220000000015</v>
      </c>
      <c r="BK19" s="194">
        <f t="shared" si="52"/>
        <v>0.44715369200000016</v>
      </c>
      <c r="BL19" s="194">
        <f t="shared" si="53"/>
        <v>0.48558518400000017</v>
      </c>
      <c r="BM19" s="194">
        <f t="shared" si="54"/>
        <v>0.52401667600000013</v>
      </c>
      <c r="BN19" s="194">
        <f t="shared" si="55"/>
        <v>0.56244816800000019</v>
      </c>
      <c r="BO19" s="194">
        <f t="shared" si="56"/>
        <v>0.60087966000000015</v>
      </c>
      <c r="BP19" s="194">
        <f t="shared" si="57"/>
        <v>0.6393111520000001</v>
      </c>
      <c r="BQ19" s="194">
        <f t="shared" si="58"/>
        <v>0.67774264400000006</v>
      </c>
      <c r="BR19" s="194">
        <f t="shared" si="59"/>
        <v>0.71617413600000024</v>
      </c>
      <c r="BS19" s="194">
        <f t="shared" si="60"/>
        <v>0.75460562800000019</v>
      </c>
      <c r="BT19" s="194">
        <f t="shared" si="61"/>
        <v>0.79303712000000015</v>
      </c>
      <c r="BU19" s="194">
        <f t="shared" si="62"/>
        <v>0.8288839520000002</v>
      </c>
      <c r="BV19" s="194">
        <f t="shared" si="63"/>
        <v>0.86473078400000014</v>
      </c>
      <c r="BW19" s="194">
        <f t="shared" si="64"/>
        <v>0.90057761600000019</v>
      </c>
      <c r="BX19" s="194">
        <f t="shared" si="65"/>
        <v>0.93642444800000013</v>
      </c>
      <c r="BY19" s="194">
        <f t="shared" si="66"/>
        <v>0.97227128000000018</v>
      </c>
      <c r="BZ19" s="194">
        <f t="shared" si="67"/>
        <v>1.0081181120000002</v>
      </c>
      <c r="CA19" s="194">
        <f t="shared" si="68"/>
        <v>1.0439649440000003</v>
      </c>
      <c r="CB19" s="194">
        <f t="shared" si="69"/>
        <v>1.0798117760000001</v>
      </c>
      <c r="CC19" s="194">
        <f t="shared" si="70"/>
        <v>1.1156586080000002</v>
      </c>
      <c r="CD19" s="194">
        <f t="shared" si="71"/>
        <v>1.1515054400000002</v>
      </c>
      <c r="CE19" s="194">
        <f t="shared" si="8"/>
        <v>1.1873522720000003</v>
      </c>
      <c r="CF19" s="194">
        <f t="shared" ref="CF19:CX19" si="98">($CD19-$CC19)+CE19</f>
        <v>1.2231991040000003</v>
      </c>
      <c r="CG19" s="194">
        <f t="shared" si="98"/>
        <v>1.2590459360000004</v>
      </c>
      <c r="CH19" s="194">
        <f t="shared" si="98"/>
        <v>1.2948927680000004</v>
      </c>
      <c r="CI19" s="194">
        <f t="shared" si="98"/>
        <v>1.3307396000000005</v>
      </c>
      <c r="CJ19" s="194">
        <f t="shared" si="98"/>
        <v>1.3665864320000005</v>
      </c>
      <c r="CK19" s="194">
        <f t="shared" si="98"/>
        <v>1.4024332640000006</v>
      </c>
      <c r="CL19" s="194">
        <f t="shared" si="98"/>
        <v>1.4382800960000006</v>
      </c>
      <c r="CM19" s="194">
        <f t="shared" si="98"/>
        <v>1.4741269280000007</v>
      </c>
      <c r="CN19" s="194">
        <f t="shared" si="98"/>
        <v>1.5099737600000007</v>
      </c>
      <c r="CO19" s="194">
        <f t="shared" si="98"/>
        <v>1.5458205920000008</v>
      </c>
      <c r="CP19" s="194">
        <f t="shared" si="98"/>
        <v>1.5816674240000008</v>
      </c>
      <c r="CQ19" s="194">
        <f t="shared" si="98"/>
        <v>1.6175142560000009</v>
      </c>
      <c r="CR19" s="194">
        <f t="shared" si="98"/>
        <v>1.6533610880000009</v>
      </c>
      <c r="CS19" s="194">
        <f t="shared" si="98"/>
        <v>1.689207920000001</v>
      </c>
      <c r="CT19" s="194">
        <f t="shared" si="98"/>
        <v>1.725054752000001</v>
      </c>
      <c r="CU19" s="194">
        <f t="shared" si="98"/>
        <v>1.7609015840000011</v>
      </c>
      <c r="CV19" s="194">
        <f t="shared" si="98"/>
        <v>1.7967484160000011</v>
      </c>
      <c r="CW19" s="194">
        <f t="shared" si="98"/>
        <v>1.8325952480000012</v>
      </c>
      <c r="CX19" s="194">
        <f t="shared" si="98"/>
        <v>1.8684420800000012</v>
      </c>
    </row>
    <row r="20" spans="1:102" x14ac:dyDescent="0.25">
      <c r="A20" s="87">
        <v>37196</v>
      </c>
      <c r="B20" s="194">
        <f t="shared" ref="B20:U20" si="99">($V20-$W20)+C20</f>
        <v>-8.4446898599999933</v>
      </c>
      <c r="C20" s="194">
        <f t="shared" si="99"/>
        <v>-8.2714879569999944</v>
      </c>
      <c r="D20" s="194">
        <f t="shared" si="99"/>
        <v>-8.0982860539999955</v>
      </c>
      <c r="E20" s="194">
        <f t="shared" si="99"/>
        <v>-7.9250841509999965</v>
      </c>
      <c r="F20" s="194">
        <f t="shared" si="99"/>
        <v>-7.7518822479999967</v>
      </c>
      <c r="G20" s="194">
        <f t="shared" si="99"/>
        <v>-7.5786803449999969</v>
      </c>
      <c r="H20" s="194">
        <f t="shared" si="99"/>
        <v>-7.4054784419999971</v>
      </c>
      <c r="I20" s="194">
        <f t="shared" si="99"/>
        <v>-7.2322765389999972</v>
      </c>
      <c r="J20" s="194">
        <f t="shared" si="99"/>
        <v>-7.0590746359999974</v>
      </c>
      <c r="K20" s="194">
        <f t="shared" si="99"/>
        <v>-6.8858727329999976</v>
      </c>
      <c r="L20" s="194">
        <f t="shared" si="99"/>
        <v>-6.7126708299999978</v>
      </c>
      <c r="M20" s="194">
        <f t="shared" si="99"/>
        <v>-6.5394689269999979</v>
      </c>
      <c r="N20" s="194">
        <f t="shared" si="99"/>
        <v>-6.3662670239999981</v>
      </c>
      <c r="O20" s="194">
        <f t="shared" si="99"/>
        <v>-6.1930651209999983</v>
      </c>
      <c r="P20" s="194">
        <f t="shared" si="99"/>
        <v>-6.0198632179999985</v>
      </c>
      <c r="Q20" s="194">
        <f t="shared" si="99"/>
        <v>-5.8466613149999986</v>
      </c>
      <c r="R20" s="194">
        <f t="shared" si="99"/>
        <v>-5.6734594119999988</v>
      </c>
      <c r="S20" s="194">
        <f t="shared" si="99"/>
        <v>-5.500257508999999</v>
      </c>
      <c r="T20" s="194">
        <f t="shared" si="99"/>
        <v>-5.3270556059999992</v>
      </c>
      <c r="U20" s="194">
        <f t="shared" si="99"/>
        <v>-5.1538537029999993</v>
      </c>
      <c r="V20" s="194">
        <f t="shared" si="12"/>
        <v>-4.9806517999999995</v>
      </c>
      <c r="W20" s="194">
        <f t="shared" si="13"/>
        <v>-4.8074498969999997</v>
      </c>
      <c r="X20" s="194">
        <f t="shared" si="14"/>
        <v>-4.6342479939999999</v>
      </c>
      <c r="Y20" s="194">
        <f t="shared" si="15"/>
        <v>-4.461046091</v>
      </c>
      <c r="Z20" s="194">
        <f t="shared" si="16"/>
        <v>-4.2878441879999993</v>
      </c>
      <c r="AA20" s="194">
        <f t="shared" si="17"/>
        <v>-4.1146422849999995</v>
      </c>
      <c r="AB20" s="194">
        <f t="shared" si="18"/>
        <v>-3.9414403819999997</v>
      </c>
      <c r="AC20" s="194">
        <f t="shared" si="19"/>
        <v>-3.7682384789999999</v>
      </c>
      <c r="AD20" s="194">
        <f t="shared" si="20"/>
        <v>-3.595036576</v>
      </c>
      <c r="AE20" s="194">
        <f t="shared" si="21"/>
        <v>-3.4218346729999998</v>
      </c>
      <c r="AF20" s="194">
        <f t="shared" si="22"/>
        <v>-3.2486327699999999</v>
      </c>
      <c r="AG20" s="194">
        <f t="shared" si="23"/>
        <v>-3.0826243240000002</v>
      </c>
      <c r="AH20" s="194">
        <f t="shared" si="24"/>
        <v>-2.916615878</v>
      </c>
      <c r="AI20" s="194">
        <f t="shared" si="25"/>
        <v>-2.7506074319999998</v>
      </c>
      <c r="AJ20" s="194">
        <f t="shared" si="26"/>
        <v>-2.584598986</v>
      </c>
      <c r="AK20" s="194">
        <f t="shared" si="27"/>
        <v>-2.4185905400000003</v>
      </c>
      <c r="AL20" s="194">
        <f t="shared" si="28"/>
        <v>-2.2525820940000001</v>
      </c>
      <c r="AM20" s="194">
        <f t="shared" si="29"/>
        <v>-2.0865736479999999</v>
      </c>
      <c r="AN20" s="194">
        <f t="shared" si="30"/>
        <v>-1.9205652020000001</v>
      </c>
      <c r="AO20" s="194">
        <f t="shared" si="31"/>
        <v>-1.7545567560000002</v>
      </c>
      <c r="AP20" s="194">
        <f t="shared" si="32"/>
        <v>-1.5885483100000002</v>
      </c>
      <c r="AQ20" s="194">
        <f t="shared" si="33"/>
        <v>-1.4279119080000002</v>
      </c>
      <c r="AR20" s="194">
        <f t="shared" si="34"/>
        <v>-1.2672755060000001</v>
      </c>
      <c r="AS20" s="194">
        <f t="shared" si="35"/>
        <v>-1.1066391040000001</v>
      </c>
      <c r="AT20" s="194">
        <f t="shared" si="36"/>
        <v>-0.94600270200000003</v>
      </c>
      <c r="AU20" s="194">
        <f t="shared" si="37"/>
        <v>-0.78536629999999996</v>
      </c>
      <c r="AV20" s="194">
        <f t="shared" si="38"/>
        <v>-0.62829303999999997</v>
      </c>
      <c r="AW20" s="194">
        <f t="shared" si="39"/>
        <v>-0.47121977999999998</v>
      </c>
      <c r="AX20" s="194">
        <f t="shared" si="40"/>
        <v>-0.31414651999999998</v>
      </c>
      <c r="AY20" s="194">
        <f t="shared" si="41"/>
        <v>-0.15707325999999999</v>
      </c>
      <c r="AZ20" s="194">
        <v>0</v>
      </c>
      <c r="BA20" s="194">
        <f t="shared" si="42"/>
        <v>0.15352822399999999</v>
      </c>
      <c r="BB20" s="194">
        <f t="shared" si="43"/>
        <v>0.30705644799999998</v>
      </c>
      <c r="BC20" s="194">
        <f t="shared" si="44"/>
        <v>0.46058467199999997</v>
      </c>
      <c r="BD20" s="194">
        <f t="shared" si="45"/>
        <v>0.61411289599999996</v>
      </c>
      <c r="BE20" s="194">
        <f t="shared" si="46"/>
        <v>0.76764111999999995</v>
      </c>
      <c r="BF20" s="194">
        <f t="shared" si="47"/>
        <v>0.91764591799999995</v>
      </c>
      <c r="BG20" s="194">
        <f t="shared" si="48"/>
        <v>1.0676507159999999</v>
      </c>
      <c r="BH20" s="194">
        <f t="shared" si="49"/>
        <v>1.217655514</v>
      </c>
      <c r="BI20" s="194">
        <f t="shared" si="50"/>
        <v>1.3676603119999999</v>
      </c>
      <c r="BJ20" s="194">
        <f t="shared" si="51"/>
        <v>1.51766511</v>
      </c>
      <c r="BK20" s="194">
        <f t="shared" si="52"/>
        <v>1.6624365170000002</v>
      </c>
      <c r="BL20" s="194">
        <f t="shared" si="53"/>
        <v>1.8072079240000001</v>
      </c>
      <c r="BM20" s="194">
        <f t="shared" si="54"/>
        <v>1.951979331</v>
      </c>
      <c r="BN20" s="194">
        <f t="shared" si="55"/>
        <v>2.0967507379999999</v>
      </c>
      <c r="BO20" s="194">
        <f t="shared" si="56"/>
        <v>2.2415221450000002</v>
      </c>
      <c r="BP20" s="194">
        <f t="shared" si="57"/>
        <v>2.3862935520000002</v>
      </c>
      <c r="BQ20" s="194">
        <f t="shared" si="58"/>
        <v>2.5310649590000001</v>
      </c>
      <c r="BR20" s="194">
        <f t="shared" si="59"/>
        <v>2.6758363660000004</v>
      </c>
      <c r="BS20" s="194">
        <f t="shared" si="60"/>
        <v>2.8206077730000003</v>
      </c>
      <c r="BT20" s="194">
        <f t="shared" si="61"/>
        <v>2.9653791800000002</v>
      </c>
      <c r="BU20" s="194">
        <f t="shared" si="62"/>
        <v>3.1032748420000003</v>
      </c>
      <c r="BV20" s="194">
        <f t="shared" si="63"/>
        <v>3.2411705040000003</v>
      </c>
      <c r="BW20" s="194">
        <f t="shared" si="64"/>
        <v>3.3790661659999999</v>
      </c>
      <c r="BX20" s="194">
        <f t="shared" si="65"/>
        <v>3.5169618279999999</v>
      </c>
      <c r="BY20" s="194">
        <f t="shared" si="66"/>
        <v>3.6548574899999999</v>
      </c>
      <c r="BZ20" s="194">
        <f t="shared" si="67"/>
        <v>3.792753152</v>
      </c>
      <c r="CA20" s="194">
        <f t="shared" si="68"/>
        <v>3.9306488139999995</v>
      </c>
      <c r="CB20" s="194">
        <f t="shared" si="69"/>
        <v>4.0685444759999996</v>
      </c>
      <c r="CC20" s="194">
        <f t="shared" si="70"/>
        <v>4.2064401379999996</v>
      </c>
      <c r="CD20" s="194">
        <f t="shared" si="71"/>
        <v>4.3443357999999996</v>
      </c>
      <c r="CE20" s="194">
        <f t="shared" ref="CE20:CX32" si="100">($CD20-$CC20)+CD20</f>
        <v>4.4822314619999997</v>
      </c>
      <c r="CF20" s="194">
        <f t="shared" si="100"/>
        <v>4.6201271239999997</v>
      </c>
      <c r="CG20" s="194">
        <f t="shared" si="100"/>
        <v>4.7580227859999997</v>
      </c>
      <c r="CH20" s="194">
        <f t="shared" si="100"/>
        <v>4.8959184479999998</v>
      </c>
      <c r="CI20" s="194">
        <f t="shared" si="100"/>
        <v>5.0338141099999998</v>
      </c>
      <c r="CJ20" s="194">
        <f t="shared" si="100"/>
        <v>5.1717097719999998</v>
      </c>
      <c r="CK20" s="194">
        <f t="shared" si="100"/>
        <v>5.3096054339999998</v>
      </c>
      <c r="CL20" s="194">
        <f t="shared" si="100"/>
        <v>5.4475010959999999</v>
      </c>
      <c r="CM20" s="194">
        <f t="shared" si="100"/>
        <v>5.5853967579999999</v>
      </c>
      <c r="CN20" s="194">
        <f t="shared" si="100"/>
        <v>5.7232924199999999</v>
      </c>
      <c r="CO20" s="194">
        <f t="shared" si="100"/>
        <v>5.861188082</v>
      </c>
      <c r="CP20" s="194">
        <f t="shared" si="100"/>
        <v>5.999083744</v>
      </c>
      <c r="CQ20" s="194">
        <f t="shared" si="100"/>
        <v>6.136979406</v>
      </c>
      <c r="CR20" s="194">
        <f t="shared" si="100"/>
        <v>6.2748750680000001</v>
      </c>
      <c r="CS20" s="194">
        <f t="shared" si="100"/>
        <v>6.4127707300000001</v>
      </c>
      <c r="CT20" s="194">
        <f t="shared" si="100"/>
        <v>6.5506663920000001</v>
      </c>
      <c r="CU20" s="194">
        <f t="shared" si="100"/>
        <v>6.6885620540000001</v>
      </c>
      <c r="CV20" s="194">
        <f t="shared" si="100"/>
        <v>6.8264577160000002</v>
      </c>
      <c r="CW20" s="194">
        <f t="shared" si="100"/>
        <v>6.9643533780000002</v>
      </c>
      <c r="CX20" s="194">
        <f t="shared" si="100"/>
        <v>7.1022490400000002</v>
      </c>
    </row>
    <row r="21" spans="1:102" x14ac:dyDescent="0.25">
      <c r="A21" s="87">
        <v>37226</v>
      </c>
      <c r="B21" s="194">
        <f t="shared" ref="B21:U21" si="101">($V21-$W21)+C21</f>
        <v>-7.4790024399999933</v>
      </c>
      <c r="C21" s="194">
        <f t="shared" si="101"/>
        <v>-7.3252520529999936</v>
      </c>
      <c r="D21" s="194">
        <f t="shared" si="101"/>
        <v>-7.1715016659999939</v>
      </c>
      <c r="E21" s="194">
        <f t="shared" si="101"/>
        <v>-7.0177512789999943</v>
      </c>
      <c r="F21" s="194">
        <f t="shared" si="101"/>
        <v>-6.8640008919999946</v>
      </c>
      <c r="G21" s="194">
        <f t="shared" si="101"/>
        <v>-6.710250504999995</v>
      </c>
      <c r="H21" s="194">
        <f t="shared" si="101"/>
        <v>-6.5565001179999953</v>
      </c>
      <c r="I21" s="194">
        <f t="shared" si="101"/>
        <v>-6.4027497309999957</v>
      </c>
      <c r="J21" s="194">
        <f t="shared" si="101"/>
        <v>-6.248999343999996</v>
      </c>
      <c r="K21" s="194">
        <f t="shared" si="101"/>
        <v>-6.0952489569999964</v>
      </c>
      <c r="L21" s="194">
        <f t="shared" si="101"/>
        <v>-5.9414985699999967</v>
      </c>
      <c r="M21" s="194">
        <f t="shared" si="101"/>
        <v>-5.787748182999997</v>
      </c>
      <c r="N21" s="194">
        <f t="shared" si="101"/>
        <v>-5.6339977959999974</v>
      </c>
      <c r="O21" s="194">
        <f t="shared" si="101"/>
        <v>-5.4802474089999977</v>
      </c>
      <c r="P21" s="194">
        <f t="shared" si="101"/>
        <v>-5.3264970219999981</v>
      </c>
      <c r="Q21" s="194">
        <f t="shared" si="101"/>
        <v>-5.1727466349999984</v>
      </c>
      <c r="R21" s="194">
        <f t="shared" si="101"/>
        <v>-5.0189962479999988</v>
      </c>
      <c r="S21" s="194">
        <f t="shared" si="101"/>
        <v>-4.8652458609999991</v>
      </c>
      <c r="T21" s="194">
        <f t="shared" si="101"/>
        <v>-4.7114954739999995</v>
      </c>
      <c r="U21" s="194">
        <f t="shared" si="101"/>
        <v>-4.5577450869999998</v>
      </c>
      <c r="V21" s="194">
        <f t="shared" si="12"/>
        <v>-4.4039947000000002</v>
      </c>
      <c r="W21" s="194">
        <f t="shared" si="13"/>
        <v>-4.2502443130000005</v>
      </c>
      <c r="X21" s="194">
        <f t="shared" si="14"/>
        <v>-4.096493926</v>
      </c>
      <c r="Y21" s="194">
        <f t="shared" si="15"/>
        <v>-3.9427435390000003</v>
      </c>
      <c r="Z21" s="194">
        <f t="shared" si="16"/>
        <v>-3.7889931520000002</v>
      </c>
      <c r="AA21" s="194">
        <f t="shared" si="17"/>
        <v>-3.6352427650000001</v>
      </c>
      <c r="AB21" s="194">
        <f t="shared" si="18"/>
        <v>-3.481492378</v>
      </c>
      <c r="AC21" s="194">
        <f t="shared" si="19"/>
        <v>-3.3277419909999999</v>
      </c>
      <c r="AD21" s="194">
        <f t="shared" si="20"/>
        <v>-3.1739916040000002</v>
      </c>
      <c r="AE21" s="194">
        <f t="shared" si="21"/>
        <v>-3.0202412170000001</v>
      </c>
      <c r="AF21" s="194">
        <f t="shared" si="22"/>
        <v>-2.86649083</v>
      </c>
      <c r="AG21" s="194">
        <f t="shared" si="23"/>
        <v>-2.7197477050000001</v>
      </c>
      <c r="AH21" s="194">
        <f t="shared" si="24"/>
        <v>-2.5730045800000001</v>
      </c>
      <c r="AI21" s="194">
        <f t="shared" si="25"/>
        <v>-2.4262614549999997</v>
      </c>
      <c r="AJ21" s="194">
        <f t="shared" si="26"/>
        <v>-2.2795183300000001</v>
      </c>
      <c r="AK21" s="194">
        <f t="shared" si="27"/>
        <v>-2.1327752050000002</v>
      </c>
      <c r="AL21" s="194">
        <f t="shared" si="28"/>
        <v>-1.9860320800000002</v>
      </c>
      <c r="AM21" s="194">
        <f t="shared" si="29"/>
        <v>-1.839288955</v>
      </c>
      <c r="AN21" s="194">
        <f t="shared" si="30"/>
        <v>-1.69254583</v>
      </c>
      <c r="AO21" s="194">
        <f t="shared" si="31"/>
        <v>-1.5458027050000001</v>
      </c>
      <c r="AP21" s="194">
        <f t="shared" si="32"/>
        <v>-1.3990595800000001</v>
      </c>
      <c r="AQ21" s="194">
        <f t="shared" si="33"/>
        <v>-1.2574663400000001</v>
      </c>
      <c r="AR21" s="194">
        <f t="shared" si="34"/>
        <v>-1.1158731</v>
      </c>
      <c r="AS21" s="194">
        <f t="shared" si="35"/>
        <v>-0.97427986</v>
      </c>
      <c r="AT21" s="194">
        <f t="shared" si="36"/>
        <v>-0.83268662000000004</v>
      </c>
      <c r="AU21" s="194">
        <f t="shared" si="37"/>
        <v>-0.69109337999999998</v>
      </c>
      <c r="AV21" s="194">
        <f t="shared" si="38"/>
        <v>-0.55287470400000005</v>
      </c>
      <c r="AW21" s="194">
        <f t="shared" si="39"/>
        <v>-0.41465602799999995</v>
      </c>
      <c r="AX21" s="194">
        <f t="shared" si="40"/>
        <v>-0.27643735200000003</v>
      </c>
      <c r="AY21" s="194">
        <f t="shared" si="41"/>
        <v>-0.13821867600000001</v>
      </c>
      <c r="AZ21" s="194">
        <v>0</v>
      </c>
      <c r="BA21" s="194">
        <f t="shared" si="42"/>
        <v>0.1348897</v>
      </c>
      <c r="BB21" s="194">
        <f t="shared" si="43"/>
        <v>0.2697794</v>
      </c>
      <c r="BC21" s="194">
        <f t="shared" si="44"/>
        <v>0.4046691</v>
      </c>
      <c r="BD21" s="194">
        <f t="shared" si="45"/>
        <v>0.53955880000000001</v>
      </c>
      <c r="BE21" s="194">
        <f t="shared" si="46"/>
        <v>0.67444850000000001</v>
      </c>
      <c r="BF21" s="194">
        <f t="shared" si="47"/>
        <v>0.80605595799999996</v>
      </c>
      <c r="BG21" s="194">
        <f t="shared" si="48"/>
        <v>0.93766341600000003</v>
      </c>
      <c r="BH21" s="194">
        <f t="shared" si="49"/>
        <v>1.0692708739999999</v>
      </c>
      <c r="BI21" s="194">
        <f t="shared" si="50"/>
        <v>1.200878332</v>
      </c>
      <c r="BJ21" s="194">
        <f t="shared" si="51"/>
        <v>1.33248579</v>
      </c>
      <c r="BK21" s="194">
        <f t="shared" si="52"/>
        <v>1.45926362</v>
      </c>
      <c r="BL21" s="194">
        <f t="shared" si="53"/>
        <v>1.58604145</v>
      </c>
      <c r="BM21" s="194">
        <f t="shared" si="54"/>
        <v>1.7128192799999999</v>
      </c>
      <c r="BN21" s="194">
        <f t="shared" si="55"/>
        <v>1.8395971100000001</v>
      </c>
      <c r="BO21" s="194">
        <f t="shared" si="56"/>
        <v>1.9663749400000001</v>
      </c>
      <c r="BP21" s="194">
        <f t="shared" si="57"/>
        <v>2.0931527700000001</v>
      </c>
      <c r="BQ21" s="194">
        <f t="shared" si="58"/>
        <v>2.2199306000000001</v>
      </c>
      <c r="BR21" s="194">
        <f t="shared" si="59"/>
        <v>2.3467084300000001</v>
      </c>
      <c r="BS21" s="194">
        <f t="shared" si="60"/>
        <v>2.47348626</v>
      </c>
      <c r="BT21" s="194">
        <f t="shared" si="61"/>
        <v>2.60026409</v>
      </c>
      <c r="BU21" s="194">
        <f t="shared" si="62"/>
        <v>2.7207730469999998</v>
      </c>
      <c r="BV21" s="194">
        <f t="shared" si="63"/>
        <v>2.841282004</v>
      </c>
      <c r="BW21" s="194">
        <f t="shared" si="64"/>
        <v>2.9617909610000002</v>
      </c>
      <c r="BX21" s="194">
        <f t="shared" si="65"/>
        <v>3.0822999179999999</v>
      </c>
      <c r="BY21" s="194">
        <f t="shared" si="66"/>
        <v>3.2028088749999997</v>
      </c>
      <c r="BZ21" s="194">
        <f t="shared" si="67"/>
        <v>3.3233178319999999</v>
      </c>
      <c r="CA21" s="194">
        <f t="shared" si="68"/>
        <v>3.4438267890000001</v>
      </c>
      <c r="CB21" s="194">
        <f t="shared" si="69"/>
        <v>3.5643357459999998</v>
      </c>
      <c r="CC21" s="194">
        <f t="shared" si="70"/>
        <v>3.6848447029999996</v>
      </c>
      <c r="CD21" s="194">
        <f t="shared" si="71"/>
        <v>3.8053536599999997</v>
      </c>
      <c r="CE21" s="194">
        <f t="shared" si="100"/>
        <v>3.9258626169999999</v>
      </c>
      <c r="CF21" s="194">
        <f t="shared" si="100"/>
        <v>4.0463715740000001</v>
      </c>
      <c r="CG21" s="194">
        <f t="shared" si="100"/>
        <v>4.1668805310000003</v>
      </c>
      <c r="CH21" s="194">
        <f t="shared" si="100"/>
        <v>4.2873894880000005</v>
      </c>
      <c r="CI21" s="194">
        <f t="shared" si="100"/>
        <v>4.4078984450000007</v>
      </c>
      <c r="CJ21" s="194">
        <f t="shared" si="100"/>
        <v>4.5284074020000009</v>
      </c>
      <c r="CK21" s="194">
        <f t="shared" si="100"/>
        <v>4.6489163590000011</v>
      </c>
      <c r="CL21" s="194">
        <f t="shared" si="100"/>
        <v>4.7694253160000013</v>
      </c>
      <c r="CM21" s="194">
        <f t="shared" si="100"/>
        <v>4.8899342730000015</v>
      </c>
      <c r="CN21" s="194">
        <f t="shared" si="100"/>
        <v>5.0104432300000017</v>
      </c>
      <c r="CO21" s="194">
        <f t="shared" si="100"/>
        <v>5.1309521870000019</v>
      </c>
      <c r="CP21" s="194">
        <f t="shared" si="100"/>
        <v>5.2514611440000021</v>
      </c>
      <c r="CQ21" s="194">
        <f t="shared" si="100"/>
        <v>5.3719701010000023</v>
      </c>
      <c r="CR21" s="194">
        <f t="shared" si="100"/>
        <v>5.4924790580000025</v>
      </c>
      <c r="CS21" s="194">
        <f t="shared" si="100"/>
        <v>5.6129880150000027</v>
      </c>
      <c r="CT21" s="194">
        <f t="shared" si="100"/>
        <v>5.7334969720000029</v>
      </c>
      <c r="CU21" s="194">
        <f t="shared" si="100"/>
        <v>5.8540059290000031</v>
      </c>
      <c r="CV21" s="194">
        <f t="shared" si="100"/>
        <v>5.9745148860000032</v>
      </c>
      <c r="CW21" s="194">
        <f t="shared" si="100"/>
        <v>6.0950238430000034</v>
      </c>
      <c r="CX21" s="194">
        <f t="shared" si="100"/>
        <v>6.2155328000000036</v>
      </c>
    </row>
    <row r="22" spans="1:102" x14ac:dyDescent="0.25">
      <c r="A22" s="87">
        <v>37257</v>
      </c>
      <c r="B22" s="194">
        <f t="shared" ref="B22:U22" si="102">($V22-$W22)+C22</f>
        <v>-5.5652966999999967</v>
      </c>
      <c r="C22" s="194">
        <f t="shared" si="102"/>
        <v>-5.4501045779999968</v>
      </c>
      <c r="D22" s="194">
        <f t="shared" si="102"/>
        <v>-5.334912455999997</v>
      </c>
      <c r="E22" s="194">
        <f t="shared" si="102"/>
        <v>-5.2197203339999971</v>
      </c>
      <c r="F22" s="194">
        <f t="shared" si="102"/>
        <v>-5.1045282119999973</v>
      </c>
      <c r="G22" s="194">
        <f t="shared" si="102"/>
        <v>-4.9893360899999974</v>
      </c>
      <c r="H22" s="194">
        <f t="shared" si="102"/>
        <v>-4.8741439679999976</v>
      </c>
      <c r="I22" s="194">
        <f t="shared" si="102"/>
        <v>-4.7589518459999978</v>
      </c>
      <c r="J22" s="194">
        <f t="shared" si="102"/>
        <v>-4.6437597239999979</v>
      </c>
      <c r="K22" s="194">
        <f t="shared" si="102"/>
        <v>-4.5285676019999981</v>
      </c>
      <c r="L22" s="194">
        <f t="shared" si="102"/>
        <v>-4.4133754799999982</v>
      </c>
      <c r="M22" s="194">
        <f t="shared" si="102"/>
        <v>-4.2981833579999984</v>
      </c>
      <c r="N22" s="194">
        <f t="shared" si="102"/>
        <v>-4.1829912359999986</v>
      </c>
      <c r="O22" s="194">
        <f t="shared" si="102"/>
        <v>-4.0677991139999987</v>
      </c>
      <c r="P22" s="194">
        <f t="shared" si="102"/>
        <v>-3.9526069919999989</v>
      </c>
      <c r="Q22" s="194">
        <f t="shared" si="102"/>
        <v>-3.837414869999999</v>
      </c>
      <c r="R22" s="194">
        <f t="shared" si="102"/>
        <v>-3.7222227479999992</v>
      </c>
      <c r="S22" s="194">
        <f t="shared" si="102"/>
        <v>-3.6070306259999994</v>
      </c>
      <c r="T22" s="194">
        <f t="shared" si="102"/>
        <v>-3.4918385039999995</v>
      </c>
      <c r="U22" s="194">
        <f t="shared" si="102"/>
        <v>-3.3766463819999997</v>
      </c>
      <c r="V22" s="194">
        <f t="shared" si="12"/>
        <v>-3.2614542599999998</v>
      </c>
      <c r="W22" s="194">
        <f t="shared" si="13"/>
        <v>-3.146262138</v>
      </c>
      <c r="X22" s="194">
        <f t="shared" si="14"/>
        <v>-3.0310700160000001</v>
      </c>
      <c r="Y22" s="194">
        <f t="shared" si="15"/>
        <v>-2.9158778939999999</v>
      </c>
      <c r="Z22" s="194">
        <f t="shared" si="16"/>
        <v>-2.800685772</v>
      </c>
      <c r="AA22" s="194">
        <f t="shared" si="17"/>
        <v>-2.6854936499999997</v>
      </c>
      <c r="AB22" s="194">
        <f t="shared" si="18"/>
        <v>-2.5703015279999999</v>
      </c>
      <c r="AC22" s="194">
        <f t="shared" si="19"/>
        <v>-2.455109406</v>
      </c>
      <c r="AD22" s="194">
        <f t="shared" si="20"/>
        <v>-2.3399172840000002</v>
      </c>
      <c r="AE22" s="194">
        <f t="shared" si="21"/>
        <v>-2.2247251619999999</v>
      </c>
      <c r="AF22" s="194">
        <f t="shared" si="22"/>
        <v>-2.1095330400000001</v>
      </c>
      <c r="AG22" s="194">
        <f t="shared" si="23"/>
        <v>-2.0009288770000002</v>
      </c>
      <c r="AH22" s="194">
        <f t="shared" si="24"/>
        <v>-1.8923247140000001</v>
      </c>
      <c r="AI22" s="194">
        <f t="shared" si="25"/>
        <v>-1.783720551</v>
      </c>
      <c r="AJ22" s="194">
        <f t="shared" si="26"/>
        <v>-1.6751163880000002</v>
      </c>
      <c r="AK22" s="194">
        <f t="shared" si="27"/>
        <v>-1.5665122250000001</v>
      </c>
      <c r="AL22" s="194">
        <f t="shared" si="28"/>
        <v>-1.457908062</v>
      </c>
      <c r="AM22" s="194">
        <f t="shared" si="29"/>
        <v>-1.3493038990000001</v>
      </c>
      <c r="AN22" s="194">
        <f t="shared" si="30"/>
        <v>-1.2406997360000001</v>
      </c>
      <c r="AO22" s="194">
        <f t="shared" si="31"/>
        <v>-1.1320955730000002</v>
      </c>
      <c r="AP22" s="194">
        <f t="shared" si="32"/>
        <v>-1.0234914100000001</v>
      </c>
      <c r="AQ22" s="194">
        <f t="shared" si="33"/>
        <v>-0.91962103600000011</v>
      </c>
      <c r="AR22" s="194">
        <f t="shared" si="34"/>
        <v>-0.81575066200000002</v>
      </c>
      <c r="AS22" s="194">
        <f t="shared" si="35"/>
        <v>-0.71188028800000003</v>
      </c>
      <c r="AT22" s="194">
        <f t="shared" si="36"/>
        <v>-0.60800991399999993</v>
      </c>
      <c r="AU22" s="194">
        <f t="shared" si="37"/>
        <v>-0.50413953999999994</v>
      </c>
      <c r="AV22" s="194">
        <f t="shared" si="38"/>
        <v>-0.40331163199999998</v>
      </c>
      <c r="AW22" s="194">
        <f t="shared" si="39"/>
        <v>-0.30248372399999995</v>
      </c>
      <c r="AX22" s="194">
        <f t="shared" si="40"/>
        <v>-0.20165581599999999</v>
      </c>
      <c r="AY22" s="194">
        <f t="shared" si="41"/>
        <v>-0.10082790799999999</v>
      </c>
      <c r="AZ22" s="194">
        <v>0</v>
      </c>
      <c r="BA22" s="194">
        <f t="shared" si="42"/>
        <v>9.7862950000000004E-2</v>
      </c>
      <c r="BB22" s="194">
        <f t="shared" si="43"/>
        <v>0.19572590000000001</v>
      </c>
      <c r="BC22" s="194">
        <f t="shared" si="44"/>
        <v>0.29358885000000001</v>
      </c>
      <c r="BD22" s="194">
        <f t="shared" si="45"/>
        <v>0.39145180000000002</v>
      </c>
      <c r="BE22" s="194">
        <f t="shared" si="46"/>
        <v>0.48931475000000002</v>
      </c>
      <c r="BF22" s="194">
        <f t="shared" si="47"/>
        <v>0.58428860800000004</v>
      </c>
      <c r="BG22" s="194">
        <f t="shared" si="48"/>
        <v>0.67926246599999995</v>
      </c>
      <c r="BH22" s="194">
        <f t="shared" si="49"/>
        <v>0.77423632399999986</v>
      </c>
      <c r="BI22" s="194">
        <f t="shared" si="50"/>
        <v>0.869210182</v>
      </c>
      <c r="BJ22" s="194">
        <f t="shared" si="51"/>
        <v>0.96418403999999991</v>
      </c>
      <c r="BK22" s="194">
        <f t="shared" si="52"/>
        <v>1.0549726419999998</v>
      </c>
      <c r="BL22" s="194">
        <f t="shared" si="53"/>
        <v>1.145761244</v>
      </c>
      <c r="BM22" s="194">
        <f t="shared" si="54"/>
        <v>1.236549846</v>
      </c>
      <c r="BN22" s="194">
        <f t="shared" si="55"/>
        <v>1.3273384479999999</v>
      </c>
      <c r="BO22" s="194">
        <f t="shared" si="56"/>
        <v>1.4181270499999998</v>
      </c>
      <c r="BP22" s="194">
        <f t="shared" si="57"/>
        <v>1.5089156519999998</v>
      </c>
      <c r="BQ22" s="194">
        <f t="shared" si="58"/>
        <v>1.5997042539999999</v>
      </c>
      <c r="BR22" s="194">
        <f t="shared" si="59"/>
        <v>1.6904928560000001</v>
      </c>
      <c r="BS22" s="194">
        <f t="shared" si="60"/>
        <v>1.781281458</v>
      </c>
      <c r="BT22" s="194">
        <f t="shared" si="61"/>
        <v>1.87207006</v>
      </c>
      <c r="BU22" s="194">
        <f t="shared" si="62"/>
        <v>1.9575188210000001</v>
      </c>
      <c r="BV22" s="194">
        <f t="shared" si="63"/>
        <v>2.0429675820000002</v>
      </c>
      <c r="BW22" s="194">
        <f t="shared" si="64"/>
        <v>2.128416343</v>
      </c>
      <c r="BX22" s="194">
        <f t="shared" si="65"/>
        <v>2.2138651039999999</v>
      </c>
      <c r="BY22" s="194">
        <f t="shared" si="66"/>
        <v>2.2993138650000002</v>
      </c>
      <c r="BZ22" s="194">
        <f t="shared" si="67"/>
        <v>2.3847626260000001</v>
      </c>
      <c r="CA22" s="194">
        <f t="shared" si="68"/>
        <v>2.470211387</v>
      </c>
      <c r="CB22" s="194">
        <f t="shared" si="69"/>
        <v>2.5556601480000003</v>
      </c>
      <c r="CC22" s="194">
        <f t="shared" si="70"/>
        <v>2.6411089090000002</v>
      </c>
      <c r="CD22" s="194">
        <f t="shared" si="71"/>
        <v>2.72655767</v>
      </c>
      <c r="CE22" s="194">
        <f t="shared" si="100"/>
        <v>2.8120064309999999</v>
      </c>
      <c r="CF22" s="194">
        <f t="shared" si="100"/>
        <v>2.8974551919999998</v>
      </c>
      <c r="CG22" s="194">
        <f t="shared" si="100"/>
        <v>2.9829039529999997</v>
      </c>
      <c r="CH22" s="194">
        <f t="shared" si="100"/>
        <v>3.0683527139999995</v>
      </c>
      <c r="CI22" s="194">
        <f t="shared" si="100"/>
        <v>3.1538014749999994</v>
      </c>
      <c r="CJ22" s="194">
        <f t="shared" si="100"/>
        <v>3.2392502359999993</v>
      </c>
      <c r="CK22" s="194">
        <f t="shared" si="100"/>
        <v>3.3246989969999992</v>
      </c>
      <c r="CL22" s="194">
        <f t="shared" si="100"/>
        <v>3.410147757999999</v>
      </c>
      <c r="CM22" s="194">
        <f t="shared" si="100"/>
        <v>3.4955965189999989</v>
      </c>
      <c r="CN22" s="194">
        <f t="shared" si="100"/>
        <v>3.5810452799999988</v>
      </c>
      <c r="CO22" s="194">
        <f t="shared" si="100"/>
        <v>3.6664940409999986</v>
      </c>
      <c r="CP22" s="194">
        <f t="shared" si="100"/>
        <v>3.7519428019999985</v>
      </c>
      <c r="CQ22" s="194">
        <f t="shared" si="100"/>
        <v>3.8373915629999984</v>
      </c>
      <c r="CR22" s="194">
        <f t="shared" si="100"/>
        <v>3.9228403239999983</v>
      </c>
      <c r="CS22" s="194">
        <f t="shared" si="100"/>
        <v>4.0082890849999977</v>
      </c>
      <c r="CT22" s="194">
        <f t="shared" si="100"/>
        <v>4.093737845999998</v>
      </c>
      <c r="CU22" s="194">
        <f t="shared" si="100"/>
        <v>4.1791866069999983</v>
      </c>
      <c r="CV22" s="194">
        <f t="shared" si="100"/>
        <v>4.2646353679999986</v>
      </c>
      <c r="CW22" s="194">
        <f t="shared" si="100"/>
        <v>4.350084128999999</v>
      </c>
      <c r="CX22" s="194">
        <f t="shared" si="100"/>
        <v>4.4355328899999993</v>
      </c>
    </row>
    <row r="23" spans="1:102" x14ac:dyDescent="0.25">
      <c r="A23" s="87">
        <v>37288</v>
      </c>
      <c r="B23" s="194">
        <f t="shared" ref="B23:U23" si="103">($V23-$W23)+C23</f>
        <v>-5.6192557400000034</v>
      </c>
      <c r="C23" s="194">
        <f t="shared" si="103"/>
        <v>-5.503178400000003</v>
      </c>
      <c r="D23" s="194">
        <f t="shared" si="103"/>
        <v>-5.3871010600000027</v>
      </c>
      <c r="E23" s="194">
        <f t="shared" si="103"/>
        <v>-5.2710237200000023</v>
      </c>
      <c r="F23" s="194">
        <f t="shared" si="103"/>
        <v>-5.1549463800000019</v>
      </c>
      <c r="G23" s="194">
        <f t="shared" si="103"/>
        <v>-5.0388690400000016</v>
      </c>
      <c r="H23" s="194">
        <f t="shared" si="103"/>
        <v>-4.9227917000000012</v>
      </c>
      <c r="I23" s="194">
        <f t="shared" si="103"/>
        <v>-4.8067143600000009</v>
      </c>
      <c r="J23" s="194">
        <f t="shared" si="103"/>
        <v>-4.6906370200000005</v>
      </c>
      <c r="K23" s="194">
        <f t="shared" si="103"/>
        <v>-4.5745596800000001</v>
      </c>
      <c r="L23" s="194">
        <f t="shared" si="103"/>
        <v>-4.4584823399999998</v>
      </c>
      <c r="M23" s="194">
        <f t="shared" si="103"/>
        <v>-4.3424049999999994</v>
      </c>
      <c r="N23" s="194">
        <f t="shared" si="103"/>
        <v>-4.226327659999999</v>
      </c>
      <c r="O23" s="194">
        <f t="shared" si="103"/>
        <v>-4.1102503199999987</v>
      </c>
      <c r="P23" s="194">
        <f t="shared" si="103"/>
        <v>-3.9941729799999992</v>
      </c>
      <c r="Q23" s="194">
        <f t="shared" si="103"/>
        <v>-3.8780956399999993</v>
      </c>
      <c r="R23" s="194">
        <f t="shared" si="103"/>
        <v>-3.7620182999999994</v>
      </c>
      <c r="S23" s="194">
        <f t="shared" si="103"/>
        <v>-3.6459409599999995</v>
      </c>
      <c r="T23" s="194">
        <f t="shared" si="103"/>
        <v>-3.5298636199999995</v>
      </c>
      <c r="U23" s="194">
        <f t="shared" si="103"/>
        <v>-3.4137862799999996</v>
      </c>
      <c r="V23" s="194">
        <f t="shared" si="12"/>
        <v>-3.2977089399999997</v>
      </c>
      <c r="W23" s="194">
        <f t="shared" si="13"/>
        <v>-3.1816315999999998</v>
      </c>
      <c r="X23" s="194">
        <f t="shared" si="14"/>
        <v>-3.0655542599999999</v>
      </c>
      <c r="Y23" s="194">
        <f t="shared" si="15"/>
        <v>-2.9494769199999995</v>
      </c>
      <c r="Z23" s="194">
        <f t="shared" si="16"/>
        <v>-2.83339958</v>
      </c>
      <c r="AA23" s="194">
        <f t="shared" si="17"/>
        <v>-2.7173222399999997</v>
      </c>
      <c r="AB23" s="194">
        <f t="shared" si="18"/>
        <v>-2.6012449000000002</v>
      </c>
      <c r="AC23" s="194">
        <f t="shared" si="19"/>
        <v>-2.4851675599999998</v>
      </c>
      <c r="AD23" s="194">
        <f t="shared" si="20"/>
        <v>-2.3690902199999999</v>
      </c>
      <c r="AE23" s="194">
        <f t="shared" si="21"/>
        <v>-2.25301288</v>
      </c>
      <c r="AF23" s="194">
        <f t="shared" si="22"/>
        <v>-2.1369355400000001</v>
      </c>
      <c r="AG23" s="194">
        <f t="shared" si="23"/>
        <v>-2.027098633</v>
      </c>
      <c r="AH23" s="194">
        <f t="shared" si="24"/>
        <v>-1.917261726</v>
      </c>
      <c r="AI23" s="194">
        <f t="shared" si="25"/>
        <v>-1.807424819</v>
      </c>
      <c r="AJ23" s="194">
        <f t="shared" si="26"/>
        <v>-1.6975879119999999</v>
      </c>
      <c r="AK23" s="194">
        <f t="shared" si="27"/>
        <v>-1.5877510049999999</v>
      </c>
      <c r="AL23" s="194">
        <f t="shared" si="28"/>
        <v>-1.4779140980000001</v>
      </c>
      <c r="AM23" s="194">
        <f t="shared" si="29"/>
        <v>-1.368077191</v>
      </c>
      <c r="AN23" s="194">
        <f t="shared" si="30"/>
        <v>-1.258240284</v>
      </c>
      <c r="AO23" s="194">
        <f t="shared" si="31"/>
        <v>-1.1484033769999999</v>
      </c>
      <c r="AP23" s="194">
        <f t="shared" si="32"/>
        <v>-1.0385664699999999</v>
      </c>
      <c r="AQ23" s="194">
        <f t="shared" si="33"/>
        <v>-0.93324768000000002</v>
      </c>
      <c r="AR23" s="194">
        <f t="shared" si="34"/>
        <v>-0.82792888999999992</v>
      </c>
      <c r="AS23" s="194">
        <f t="shared" si="35"/>
        <v>-0.72261010000000003</v>
      </c>
      <c r="AT23" s="194">
        <f t="shared" si="36"/>
        <v>-0.61729131000000004</v>
      </c>
      <c r="AU23" s="194">
        <f t="shared" si="37"/>
        <v>-0.51197252000000004</v>
      </c>
      <c r="AV23" s="194">
        <f t="shared" si="38"/>
        <v>-0.40957801600000004</v>
      </c>
      <c r="AW23" s="194">
        <f t="shared" si="39"/>
        <v>-0.30718351199999999</v>
      </c>
      <c r="AX23" s="194">
        <f t="shared" si="40"/>
        <v>-0.20478900800000002</v>
      </c>
      <c r="AY23" s="194">
        <f t="shared" si="41"/>
        <v>-0.10239450400000001</v>
      </c>
      <c r="AZ23" s="194">
        <v>0</v>
      </c>
      <c r="BA23" s="194">
        <f t="shared" si="42"/>
        <v>9.9534744000000008E-2</v>
      </c>
      <c r="BB23" s="194">
        <f t="shared" si="43"/>
        <v>0.19906948800000002</v>
      </c>
      <c r="BC23" s="194">
        <f t="shared" si="44"/>
        <v>0.29860423199999997</v>
      </c>
      <c r="BD23" s="194">
        <f t="shared" si="45"/>
        <v>0.39813897600000003</v>
      </c>
      <c r="BE23" s="194">
        <f t="shared" si="46"/>
        <v>0.49767371999999999</v>
      </c>
      <c r="BF23" s="194">
        <f t="shared" si="47"/>
        <v>0.59441209800000006</v>
      </c>
      <c r="BG23" s="194">
        <f t="shared" si="48"/>
        <v>0.69115047600000001</v>
      </c>
      <c r="BH23" s="194">
        <f t="shared" si="49"/>
        <v>0.78788885399999997</v>
      </c>
      <c r="BI23" s="194">
        <f t="shared" si="50"/>
        <v>0.88462723200000015</v>
      </c>
      <c r="BJ23" s="194">
        <f t="shared" si="51"/>
        <v>0.98136561000000011</v>
      </c>
      <c r="BK23" s="194">
        <f t="shared" si="52"/>
        <v>1.074043641</v>
      </c>
      <c r="BL23" s="194">
        <f t="shared" si="53"/>
        <v>1.166721672</v>
      </c>
      <c r="BM23" s="194">
        <f t="shared" si="54"/>
        <v>1.2593997030000001</v>
      </c>
      <c r="BN23" s="194">
        <f t="shared" si="55"/>
        <v>1.3520777340000001</v>
      </c>
      <c r="BO23" s="194">
        <f t="shared" si="56"/>
        <v>1.444755765</v>
      </c>
      <c r="BP23" s="194">
        <f t="shared" si="57"/>
        <v>1.537433796</v>
      </c>
      <c r="BQ23" s="194">
        <f t="shared" si="58"/>
        <v>1.6301118269999999</v>
      </c>
      <c r="BR23" s="194">
        <f t="shared" si="59"/>
        <v>1.7227898580000001</v>
      </c>
      <c r="BS23" s="194">
        <f t="shared" si="60"/>
        <v>1.815467889</v>
      </c>
      <c r="BT23" s="194">
        <f t="shared" si="61"/>
        <v>1.9081459199999999</v>
      </c>
      <c r="BU23" s="194">
        <f t="shared" si="62"/>
        <v>1.9956181739999999</v>
      </c>
      <c r="BV23" s="194">
        <f t="shared" si="63"/>
        <v>2.0830904279999998</v>
      </c>
      <c r="BW23" s="194">
        <f t="shared" si="64"/>
        <v>2.1705626819999999</v>
      </c>
      <c r="BX23" s="194">
        <f t="shared" si="65"/>
        <v>2.258034936</v>
      </c>
      <c r="BY23" s="194">
        <f t="shared" si="66"/>
        <v>2.3455071900000002</v>
      </c>
      <c r="BZ23" s="194">
        <f t="shared" si="67"/>
        <v>2.4329794439999999</v>
      </c>
      <c r="CA23" s="194">
        <f t="shared" si="68"/>
        <v>2.520451698</v>
      </c>
      <c r="CB23" s="194">
        <f t="shared" si="69"/>
        <v>2.6079239520000002</v>
      </c>
      <c r="CC23" s="194">
        <f t="shared" si="70"/>
        <v>2.6953962059999999</v>
      </c>
      <c r="CD23" s="194">
        <f t="shared" si="71"/>
        <v>2.78286846</v>
      </c>
      <c r="CE23" s="194">
        <f t="shared" si="100"/>
        <v>2.8703407140000001</v>
      </c>
      <c r="CF23" s="194">
        <f t="shared" si="100"/>
        <v>2.9578129680000003</v>
      </c>
      <c r="CG23" s="194">
        <f t="shared" si="100"/>
        <v>3.0452852220000004</v>
      </c>
      <c r="CH23" s="194">
        <f t="shared" si="100"/>
        <v>3.1327574760000005</v>
      </c>
      <c r="CI23" s="194">
        <f t="shared" si="100"/>
        <v>3.2202297300000007</v>
      </c>
      <c r="CJ23" s="194">
        <f t="shared" si="100"/>
        <v>3.3077019840000008</v>
      </c>
      <c r="CK23" s="194">
        <f t="shared" si="100"/>
        <v>3.395174238000001</v>
      </c>
      <c r="CL23" s="194">
        <f t="shared" si="100"/>
        <v>3.4826464920000011</v>
      </c>
      <c r="CM23" s="194">
        <f t="shared" si="100"/>
        <v>3.5701187460000012</v>
      </c>
      <c r="CN23" s="194">
        <f t="shared" si="100"/>
        <v>3.6575910000000014</v>
      </c>
      <c r="CO23" s="194">
        <f t="shared" si="100"/>
        <v>3.7450632540000015</v>
      </c>
      <c r="CP23" s="194">
        <f t="shared" si="100"/>
        <v>3.8325355080000016</v>
      </c>
      <c r="CQ23" s="194">
        <f t="shared" si="100"/>
        <v>3.9200077620000018</v>
      </c>
      <c r="CR23" s="194">
        <f t="shared" si="100"/>
        <v>4.0074800160000024</v>
      </c>
      <c r="CS23" s="194">
        <f t="shared" si="100"/>
        <v>4.0949522700000021</v>
      </c>
      <c r="CT23" s="194">
        <f t="shared" si="100"/>
        <v>4.1824245240000018</v>
      </c>
      <c r="CU23" s="194">
        <f t="shared" si="100"/>
        <v>4.2698967780000014</v>
      </c>
      <c r="CV23" s="194">
        <f t="shared" si="100"/>
        <v>4.3573690320000011</v>
      </c>
      <c r="CW23" s="194">
        <f t="shared" si="100"/>
        <v>4.4448412860000008</v>
      </c>
      <c r="CX23" s="194">
        <f t="shared" si="100"/>
        <v>4.5323135400000005</v>
      </c>
    </row>
    <row r="24" spans="1:102" x14ac:dyDescent="0.25">
      <c r="A24" s="87">
        <v>37316</v>
      </c>
      <c r="B24" s="194">
        <f t="shared" ref="B24:U24" si="104">($V24-$W24)+C24</f>
        <v>-7.4481509399999881</v>
      </c>
      <c r="C24" s="194">
        <f t="shared" si="104"/>
        <v>-7.2945797149999887</v>
      </c>
      <c r="D24" s="194">
        <f t="shared" si="104"/>
        <v>-7.1410084899999893</v>
      </c>
      <c r="E24" s="194">
        <f t="shared" si="104"/>
        <v>-6.9874372649999898</v>
      </c>
      <c r="F24" s="194">
        <f t="shared" si="104"/>
        <v>-6.8338660399999904</v>
      </c>
      <c r="G24" s="194">
        <f t="shared" si="104"/>
        <v>-6.680294814999991</v>
      </c>
      <c r="H24" s="194">
        <f t="shared" si="104"/>
        <v>-6.5267235899999916</v>
      </c>
      <c r="I24" s="194">
        <f t="shared" si="104"/>
        <v>-6.3731523649999922</v>
      </c>
      <c r="J24" s="194">
        <f t="shared" si="104"/>
        <v>-6.2195811399999927</v>
      </c>
      <c r="K24" s="194">
        <f t="shared" si="104"/>
        <v>-6.0660099149999933</v>
      </c>
      <c r="L24" s="194">
        <f t="shared" si="104"/>
        <v>-5.9124386899999939</v>
      </c>
      <c r="M24" s="194">
        <f t="shared" si="104"/>
        <v>-5.7588674649999945</v>
      </c>
      <c r="N24" s="194">
        <f t="shared" si="104"/>
        <v>-5.605296239999995</v>
      </c>
      <c r="O24" s="194">
        <f t="shared" si="104"/>
        <v>-5.4517250149999956</v>
      </c>
      <c r="P24" s="194">
        <f t="shared" si="104"/>
        <v>-5.2981537899999962</v>
      </c>
      <c r="Q24" s="194">
        <f t="shared" si="104"/>
        <v>-5.1445825649999968</v>
      </c>
      <c r="R24" s="194">
        <f t="shared" si="104"/>
        <v>-4.9910113399999974</v>
      </c>
      <c r="S24" s="194">
        <f t="shared" si="104"/>
        <v>-4.8374401149999979</v>
      </c>
      <c r="T24" s="194">
        <f t="shared" si="104"/>
        <v>-4.6838688899999985</v>
      </c>
      <c r="U24" s="194">
        <f t="shared" si="104"/>
        <v>-4.5302976649999991</v>
      </c>
      <c r="V24" s="194">
        <f t="shared" si="12"/>
        <v>-4.3767264399999997</v>
      </c>
      <c r="W24" s="194">
        <f t="shared" si="13"/>
        <v>-4.2231552150000002</v>
      </c>
      <c r="X24" s="194">
        <f t="shared" si="14"/>
        <v>-4.0695839899999999</v>
      </c>
      <c r="Y24" s="194">
        <f t="shared" si="15"/>
        <v>-3.9160127649999996</v>
      </c>
      <c r="Z24" s="194">
        <f t="shared" si="16"/>
        <v>-3.7624415399999998</v>
      </c>
      <c r="AA24" s="194">
        <f t="shared" si="17"/>
        <v>-3.6088703149999999</v>
      </c>
      <c r="AB24" s="194">
        <f t="shared" si="18"/>
        <v>-3.45529909</v>
      </c>
      <c r="AC24" s="194">
        <f t="shared" si="19"/>
        <v>-3.3017278650000002</v>
      </c>
      <c r="AD24" s="194">
        <f t="shared" si="20"/>
        <v>-3.1481566399999998</v>
      </c>
      <c r="AE24" s="194">
        <f t="shared" si="21"/>
        <v>-2.994585415</v>
      </c>
      <c r="AF24" s="194">
        <f t="shared" si="22"/>
        <v>-2.8410141900000001</v>
      </c>
      <c r="AG24" s="194">
        <f t="shared" si="23"/>
        <v>-2.6951924150000002</v>
      </c>
      <c r="AH24" s="194">
        <f t="shared" si="24"/>
        <v>-2.5493706400000002</v>
      </c>
      <c r="AI24" s="194">
        <f t="shared" si="25"/>
        <v>-2.4035488650000003</v>
      </c>
      <c r="AJ24" s="194">
        <f t="shared" si="26"/>
        <v>-2.2577270899999999</v>
      </c>
      <c r="AK24" s="194">
        <f t="shared" si="27"/>
        <v>-2.111905315</v>
      </c>
      <c r="AL24" s="194">
        <f t="shared" si="28"/>
        <v>-1.9660835400000001</v>
      </c>
      <c r="AM24" s="194">
        <f t="shared" si="29"/>
        <v>-1.8202617649999999</v>
      </c>
      <c r="AN24" s="194">
        <f t="shared" si="30"/>
        <v>-1.67443999</v>
      </c>
      <c r="AO24" s="194">
        <f t="shared" si="31"/>
        <v>-1.5286182149999998</v>
      </c>
      <c r="AP24" s="194">
        <f t="shared" si="32"/>
        <v>-1.3827964399999999</v>
      </c>
      <c r="AQ24" s="194">
        <f t="shared" si="33"/>
        <v>-1.2426875900000001</v>
      </c>
      <c r="AR24" s="194">
        <f t="shared" si="34"/>
        <v>-1.10257874</v>
      </c>
      <c r="AS24" s="194">
        <f t="shared" si="35"/>
        <v>-0.96246988999999994</v>
      </c>
      <c r="AT24" s="194">
        <f t="shared" si="36"/>
        <v>-0.82236103999999999</v>
      </c>
      <c r="AU24" s="194">
        <f t="shared" si="37"/>
        <v>-0.68225219000000004</v>
      </c>
      <c r="AV24" s="194">
        <f t="shared" si="38"/>
        <v>-0.54580175200000003</v>
      </c>
      <c r="AW24" s="194">
        <f t="shared" si="39"/>
        <v>-0.40935131400000002</v>
      </c>
      <c r="AX24" s="194">
        <f t="shared" si="40"/>
        <v>-0.27290087600000001</v>
      </c>
      <c r="AY24" s="194">
        <f t="shared" si="41"/>
        <v>-0.13645043800000001</v>
      </c>
      <c r="AZ24" s="194">
        <v>0</v>
      </c>
      <c r="BA24" s="194">
        <f t="shared" si="42"/>
        <v>0.13284775000000001</v>
      </c>
      <c r="BB24" s="194">
        <f t="shared" si="43"/>
        <v>0.26569550000000003</v>
      </c>
      <c r="BC24" s="194">
        <f t="shared" si="44"/>
        <v>0.39854324999999996</v>
      </c>
      <c r="BD24" s="194">
        <f t="shared" si="45"/>
        <v>0.53139100000000006</v>
      </c>
      <c r="BE24" s="194">
        <f t="shared" si="46"/>
        <v>0.66423874999999999</v>
      </c>
      <c r="BF24" s="194">
        <f t="shared" si="47"/>
        <v>0.79354758999999997</v>
      </c>
      <c r="BG24" s="194">
        <f t="shared" si="48"/>
        <v>0.92285643000000006</v>
      </c>
      <c r="BH24" s="194">
        <f t="shared" si="49"/>
        <v>1.0521652700000002</v>
      </c>
      <c r="BI24" s="194">
        <f t="shared" si="50"/>
        <v>1.1814741100000001</v>
      </c>
      <c r="BJ24" s="194">
        <f t="shared" si="51"/>
        <v>1.3107829500000001</v>
      </c>
      <c r="BK24" s="194">
        <f t="shared" si="52"/>
        <v>1.43491312</v>
      </c>
      <c r="BL24" s="194">
        <f t="shared" si="53"/>
        <v>1.55904329</v>
      </c>
      <c r="BM24" s="194">
        <f t="shared" si="54"/>
        <v>1.6831734599999999</v>
      </c>
      <c r="BN24" s="194">
        <f t="shared" si="55"/>
        <v>1.80730363</v>
      </c>
      <c r="BO24" s="194">
        <f t="shared" si="56"/>
        <v>1.9314338</v>
      </c>
      <c r="BP24" s="194">
        <f t="shared" si="57"/>
        <v>2.0555639699999997</v>
      </c>
      <c r="BQ24" s="194">
        <f t="shared" si="58"/>
        <v>2.1796941399999996</v>
      </c>
      <c r="BR24" s="194">
        <f t="shared" si="59"/>
        <v>2.30382431</v>
      </c>
      <c r="BS24" s="194">
        <f t="shared" si="60"/>
        <v>2.4279544799999999</v>
      </c>
      <c r="BT24" s="194">
        <f t="shared" si="61"/>
        <v>2.5520846499999998</v>
      </c>
      <c r="BU24" s="194">
        <f t="shared" si="62"/>
        <v>2.6695245139999999</v>
      </c>
      <c r="BV24" s="194">
        <f t="shared" si="63"/>
        <v>2.786964378</v>
      </c>
      <c r="BW24" s="194">
        <f t="shared" si="64"/>
        <v>2.904404242</v>
      </c>
      <c r="BX24" s="194">
        <f t="shared" si="65"/>
        <v>3.0218441060000001</v>
      </c>
      <c r="BY24" s="194">
        <f t="shared" si="66"/>
        <v>3.1392839700000001</v>
      </c>
      <c r="BZ24" s="194">
        <f t="shared" si="67"/>
        <v>3.2567238339999998</v>
      </c>
      <c r="CA24" s="194">
        <f t="shared" si="68"/>
        <v>3.3741636979999998</v>
      </c>
      <c r="CB24" s="194">
        <f t="shared" si="69"/>
        <v>3.4916035619999999</v>
      </c>
      <c r="CC24" s="194">
        <f t="shared" si="70"/>
        <v>3.6090434259999999</v>
      </c>
      <c r="CD24" s="194">
        <f t="shared" si="71"/>
        <v>3.72648329</v>
      </c>
      <c r="CE24" s="194">
        <f t="shared" si="100"/>
        <v>3.8439231540000001</v>
      </c>
      <c r="CF24" s="194">
        <f t="shared" si="100"/>
        <v>3.9613630180000001</v>
      </c>
      <c r="CG24" s="194">
        <f t="shared" si="100"/>
        <v>4.0788028819999997</v>
      </c>
      <c r="CH24" s="194">
        <f t="shared" si="100"/>
        <v>4.1962427459999994</v>
      </c>
      <c r="CI24" s="194">
        <f t="shared" si="100"/>
        <v>4.313682609999999</v>
      </c>
      <c r="CJ24" s="194">
        <f t="shared" si="100"/>
        <v>4.4311224739999986</v>
      </c>
      <c r="CK24" s="194">
        <f t="shared" si="100"/>
        <v>4.5485623379999982</v>
      </c>
      <c r="CL24" s="194">
        <f t="shared" si="100"/>
        <v>4.6660022019999978</v>
      </c>
      <c r="CM24" s="194">
        <f t="shared" si="100"/>
        <v>4.7834420659999974</v>
      </c>
      <c r="CN24" s="194">
        <f t="shared" si="100"/>
        <v>4.9008819299999971</v>
      </c>
      <c r="CO24" s="194">
        <f t="shared" si="100"/>
        <v>5.0183217939999967</v>
      </c>
      <c r="CP24" s="194">
        <f t="shared" si="100"/>
        <v>5.1357616579999963</v>
      </c>
      <c r="CQ24" s="194">
        <f t="shared" si="100"/>
        <v>5.2532015219999959</v>
      </c>
      <c r="CR24" s="194">
        <f t="shared" si="100"/>
        <v>5.3706413859999955</v>
      </c>
      <c r="CS24" s="194">
        <f t="shared" si="100"/>
        <v>5.4880812499999951</v>
      </c>
      <c r="CT24" s="194">
        <f t="shared" si="100"/>
        <v>5.6055211139999948</v>
      </c>
      <c r="CU24" s="194">
        <f t="shared" si="100"/>
        <v>5.7229609779999944</v>
      </c>
      <c r="CV24" s="194">
        <f t="shared" si="100"/>
        <v>5.840400841999994</v>
      </c>
      <c r="CW24" s="194">
        <f t="shared" si="100"/>
        <v>5.9578407059999936</v>
      </c>
      <c r="CX24" s="194">
        <f t="shared" si="100"/>
        <v>6.0752805699999932</v>
      </c>
    </row>
    <row r="25" spans="1:102" x14ac:dyDescent="0.25">
      <c r="A25" s="87">
        <v>37347</v>
      </c>
      <c r="B25" s="194">
        <f t="shared" ref="B25:U25" si="105">($V25-$W25)+C25</f>
        <v>-4.6289692399999947</v>
      </c>
      <c r="C25" s="194">
        <f t="shared" si="105"/>
        <v>-4.5382358479999949</v>
      </c>
      <c r="D25" s="194">
        <f t="shared" si="105"/>
        <v>-4.4475024559999952</v>
      </c>
      <c r="E25" s="194">
        <f t="shared" si="105"/>
        <v>-4.3567690639999954</v>
      </c>
      <c r="F25" s="194">
        <f t="shared" si="105"/>
        <v>-4.2660356719999957</v>
      </c>
      <c r="G25" s="194">
        <f t="shared" si="105"/>
        <v>-4.1753022799999959</v>
      </c>
      <c r="H25" s="194">
        <f t="shared" si="105"/>
        <v>-4.0845688879999962</v>
      </c>
      <c r="I25" s="194">
        <f t="shared" si="105"/>
        <v>-3.9938354959999964</v>
      </c>
      <c r="J25" s="194">
        <f t="shared" si="105"/>
        <v>-3.9031021039999967</v>
      </c>
      <c r="K25" s="194">
        <f t="shared" si="105"/>
        <v>-3.8123687119999969</v>
      </c>
      <c r="L25" s="194">
        <f t="shared" si="105"/>
        <v>-3.7216353199999972</v>
      </c>
      <c r="M25" s="194">
        <f t="shared" si="105"/>
        <v>-3.6309019279999974</v>
      </c>
      <c r="N25" s="194">
        <f t="shared" si="105"/>
        <v>-3.5401685359999977</v>
      </c>
      <c r="O25" s="194">
        <f t="shared" si="105"/>
        <v>-3.449435143999998</v>
      </c>
      <c r="P25" s="194">
        <f t="shared" si="105"/>
        <v>-3.3587017519999982</v>
      </c>
      <c r="Q25" s="194">
        <f t="shared" si="105"/>
        <v>-3.2679683599999985</v>
      </c>
      <c r="R25" s="194">
        <f t="shared" si="105"/>
        <v>-3.1772349679999987</v>
      </c>
      <c r="S25" s="194">
        <f t="shared" si="105"/>
        <v>-3.086501575999999</v>
      </c>
      <c r="T25" s="194">
        <f t="shared" si="105"/>
        <v>-2.9957681839999992</v>
      </c>
      <c r="U25" s="194">
        <f t="shared" si="105"/>
        <v>-2.9050347919999995</v>
      </c>
      <c r="V25" s="194">
        <f t="shared" si="12"/>
        <v>-2.8143013999999997</v>
      </c>
      <c r="W25" s="194">
        <f t="shared" si="13"/>
        <v>-2.723568008</v>
      </c>
      <c r="X25" s="194">
        <f t="shared" si="14"/>
        <v>-2.6328346159999998</v>
      </c>
      <c r="Y25" s="194">
        <f t="shared" si="15"/>
        <v>-2.542101224</v>
      </c>
      <c r="Z25" s="194">
        <f t="shared" si="16"/>
        <v>-2.4513678319999999</v>
      </c>
      <c r="AA25" s="194">
        <f t="shared" si="17"/>
        <v>-2.3606344400000001</v>
      </c>
      <c r="AB25" s="194">
        <f t="shared" si="18"/>
        <v>-2.2699010480000004</v>
      </c>
      <c r="AC25" s="194">
        <f t="shared" si="19"/>
        <v>-2.1791676560000002</v>
      </c>
      <c r="AD25" s="194">
        <f t="shared" si="20"/>
        <v>-2.0884342640000004</v>
      </c>
      <c r="AE25" s="194">
        <f t="shared" si="21"/>
        <v>-1.9977008720000005</v>
      </c>
      <c r="AF25" s="194">
        <f t="shared" si="22"/>
        <v>-1.9069674800000005</v>
      </c>
      <c r="AG25" s="194">
        <f t="shared" si="23"/>
        <v>-1.8126752690000005</v>
      </c>
      <c r="AH25" s="194">
        <f t="shared" si="24"/>
        <v>-1.7183830580000006</v>
      </c>
      <c r="AI25" s="194">
        <f t="shared" si="25"/>
        <v>-1.6240908470000002</v>
      </c>
      <c r="AJ25" s="194">
        <f t="shared" si="26"/>
        <v>-1.5297986360000002</v>
      </c>
      <c r="AK25" s="194">
        <f t="shared" si="27"/>
        <v>-1.4355064250000003</v>
      </c>
      <c r="AL25" s="194">
        <f t="shared" si="28"/>
        <v>-1.3412142140000003</v>
      </c>
      <c r="AM25" s="194">
        <f t="shared" si="29"/>
        <v>-1.2469220030000001</v>
      </c>
      <c r="AN25" s="194">
        <f t="shared" si="30"/>
        <v>-1.1526297920000002</v>
      </c>
      <c r="AO25" s="194">
        <f t="shared" si="31"/>
        <v>-1.058337581</v>
      </c>
      <c r="AP25" s="194">
        <f t="shared" si="32"/>
        <v>-0.96404537000000001</v>
      </c>
      <c r="AQ25" s="194">
        <f t="shared" si="33"/>
        <v>-0.86800439200000001</v>
      </c>
      <c r="AR25" s="194">
        <f t="shared" si="34"/>
        <v>-0.77196341400000001</v>
      </c>
      <c r="AS25" s="194">
        <f t="shared" si="35"/>
        <v>-0.67592243600000013</v>
      </c>
      <c r="AT25" s="194">
        <f t="shared" si="36"/>
        <v>-0.57988145800000013</v>
      </c>
      <c r="AU25" s="194">
        <f t="shared" si="37"/>
        <v>-0.48384048000000013</v>
      </c>
      <c r="AV25" s="194">
        <f t="shared" si="38"/>
        <v>-0.3870723840000001</v>
      </c>
      <c r="AW25" s="194">
        <f t="shared" si="39"/>
        <v>-0.29030428800000008</v>
      </c>
      <c r="AX25" s="194">
        <f t="shared" si="40"/>
        <v>-0.19353619200000005</v>
      </c>
      <c r="AY25" s="194">
        <f t="shared" si="41"/>
        <v>-9.6768096000000026E-2</v>
      </c>
      <c r="AZ25" s="194">
        <v>0</v>
      </c>
      <c r="BA25" s="194">
        <f t="shared" si="42"/>
        <v>9.7206732000000032E-2</v>
      </c>
      <c r="BB25" s="194">
        <f t="shared" si="43"/>
        <v>0.19441346400000006</v>
      </c>
      <c r="BC25" s="194">
        <f t="shared" si="44"/>
        <v>0.29162019600000005</v>
      </c>
      <c r="BD25" s="194">
        <f t="shared" si="45"/>
        <v>0.38882692800000013</v>
      </c>
      <c r="BE25" s="194">
        <f t="shared" si="46"/>
        <v>0.48603366000000015</v>
      </c>
      <c r="BF25" s="194">
        <f t="shared" si="47"/>
        <v>0.58340740600000007</v>
      </c>
      <c r="BG25" s="194">
        <f t="shared" si="48"/>
        <v>0.680781152</v>
      </c>
      <c r="BH25" s="194">
        <f t="shared" si="49"/>
        <v>0.77815489799999993</v>
      </c>
      <c r="BI25" s="194">
        <f t="shared" si="50"/>
        <v>0.87552864399999986</v>
      </c>
      <c r="BJ25" s="194">
        <f t="shared" si="51"/>
        <v>0.97290238999999978</v>
      </c>
      <c r="BK25" s="194">
        <f t="shared" si="52"/>
        <v>1.0699775099999997</v>
      </c>
      <c r="BL25" s="194">
        <f t="shared" si="53"/>
        <v>1.1670526299999997</v>
      </c>
      <c r="BM25" s="194">
        <f t="shared" si="54"/>
        <v>1.2641277499999997</v>
      </c>
      <c r="BN25" s="194">
        <f t="shared" si="55"/>
        <v>1.3612028699999998</v>
      </c>
      <c r="BO25" s="194">
        <f t="shared" si="56"/>
        <v>1.4582779899999998</v>
      </c>
      <c r="BP25" s="194">
        <f t="shared" si="57"/>
        <v>1.5553531099999998</v>
      </c>
      <c r="BQ25" s="194">
        <f t="shared" si="58"/>
        <v>1.6524282299999997</v>
      </c>
      <c r="BR25" s="194">
        <f t="shared" si="59"/>
        <v>1.7495033499999999</v>
      </c>
      <c r="BS25" s="194">
        <f t="shared" si="60"/>
        <v>1.8465784699999999</v>
      </c>
      <c r="BT25" s="194">
        <f t="shared" si="61"/>
        <v>1.9436535899999998</v>
      </c>
      <c r="BU25" s="194">
        <f t="shared" si="62"/>
        <v>2.0395578189999997</v>
      </c>
      <c r="BV25" s="194">
        <f t="shared" si="63"/>
        <v>2.1354620479999999</v>
      </c>
      <c r="BW25" s="194">
        <f t="shared" si="64"/>
        <v>2.2313662769999998</v>
      </c>
      <c r="BX25" s="194">
        <f t="shared" si="65"/>
        <v>2.3272705059999996</v>
      </c>
      <c r="BY25" s="194">
        <f t="shared" si="66"/>
        <v>2.4231747349999999</v>
      </c>
      <c r="BZ25" s="194">
        <f t="shared" si="67"/>
        <v>2.5190789639999998</v>
      </c>
      <c r="CA25" s="194">
        <f t="shared" si="68"/>
        <v>2.6149831929999996</v>
      </c>
      <c r="CB25" s="194">
        <f t="shared" si="69"/>
        <v>2.7108874219999999</v>
      </c>
      <c r="CC25" s="194">
        <f t="shared" si="70"/>
        <v>2.8067916509999997</v>
      </c>
      <c r="CD25" s="194">
        <f t="shared" si="71"/>
        <v>2.9026958799999996</v>
      </c>
      <c r="CE25" s="194">
        <f t="shared" si="100"/>
        <v>2.9986001089999994</v>
      </c>
      <c r="CF25" s="194">
        <f t="shared" si="100"/>
        <v>3.0945043379999992</v>
      </c>
      <c r="CG25" s="194">
        <f t="shared" si="100"/>
        <v>3.1904085669999991</v>
      </c>
      <c r="CH25" s="194">
        <f t="shared" si="100"/>
        <v>3.2863127959999989</v>
      </c>
      <c r="CI25" s="194">
        <f t="shared" si="100"/>
        <v>3.3822170249999988</v>
      </c>
      <c r="CJ25" s="194">
        <f t="shared" si="100"/>
        <v>3.4781212539999986</v>
      </c>
      <c r="CK25" s="194">
        <f t="shared" si="100"/>
        <v>3.5740254829999984</v>
      </c>
      <c r="CL25" s="194">
        <f t="shared" si="100"/>
        <v>3.6699297119999983</v>
      </c>
      <c r="CM25" s="194">
        <f t="shared" si="100"/>
        <v>3.7658339409999981</v>
      </c>
      <c r="CN25" s="194">
        <f t="shared" si="100"/>
        <v>3.861738169999998</v>
      </c>
      <c r="CO25" s="194">
        <f t="shared" si="100"/>
        <v>3.9576423989999978</v>
      </c>
      <c r="CP25" s="194">
        <f t="shared" si="100"/>
        <v>4.0535466279999977</v>
      </c>
      <c r="CQ25" s="194">
        <f t="shared" si="100"/>
        <v>4.1494508569999979</v>
      </c>
      <c r="CR25" s="194">
        <f t="shared" si="100"/>
        <v>4.2453550859999982</v>
      </c>
      <c r="CS25" s="194">
        <f t="shared" si="100"/>
        <v>4.3412593149999985</v>
      </c>
      <c r="CT25" s="194">
        <f t="shared" si="100"/>
        <v>4.4371635439999988</v>
      </c>
      <c r="CU25" s="194">
        <f t="shared" si="100"/>
        <v>4.5330677729999991</v>
      </c>
      <c r="CV25" s="194">
        <f t="shared" si="100"/>
        <v>4.6289720019999994</v>
      </c>
      <c r="CW25" s="194">
        <f t="shared" si="100"/>
        <v>4.7248762309999996</v>
      </c>
      <c r="CX25" s="194">
        <f t="shared" si="100"/>
        <v>4.8207804599999999</v>
      </c>
    </row>
    <row r="26" spans="1:102" x14ac:dyDescent="0.25">
      <c r="A26" s="87">
        <v>37377</v>
      </c>
      <c r="B26" s="194">
        <f t="shared" ref="B26:U26" si="106">($V26-$W26)+C26</f>
        <v>-4.5081046500000035</v>
      </c>
      <c r="C26" s="194">
        <f t="shared" si="106"/>
        <v>-4.4208265350000033</v>
      </c>
      <c r="D26" s="194">
        <f t="shared" si="106"/>
        <v>-4.3335484200000032</v>
      </c>
      <c r="E26" s="194">
        <f t="shared" si="106"/>
        <v>-4.246270305000003</v>
      </c>
      <c r="F26" s="194">
        <f t="shared" si="106"/>
        <v>-4.1589921900000029</v>
      </c>
      <c r="G26" s="194">
        <f t="shared" si="106"/>
        <v>-4.0717140750000027</v>
      </c>
      <c r="H26" s="194">
        <f t="shared" si="106"/>
        <v>-3.9844359600000026</v>
      </c>
      <c r="I26" s="194">
        <f t="shared" si="106"/>
        <v>-3.8971578450000024</v>
      </c>
      <c r="J26" s="194">
        <f t="shared" si="106"/>
        <v>-3.8098797300000022</v>
      </c>
      <c r="K26" s="194">
        <f t="shared" si="106"/>
        <v>-3.7226016150000021</v>
      </c>
      <c r="L26" s="194">
        <f t="shared" si="106"/>
        <v>-3.6353235000000019</v>
      </c>
      <c r="M26" s="194">
        <f t="shared" si="106"/>
        <v>-3.5480453850000018</v>
      </c>
      <c r="N26" s="194">
        <f t="shared" si="106"/>
        <v>-3.4607672700000016</v>
      </c>
      <c r="O26" s="194">
        <f t="shared" si="106"/>
        <v>-3.3734891550000015</v>
      </c>
      <c r="P26" s="194">
        <f t="shared" si="106"/>
        <v>-3.2862110400000013</v>
      </c>
      <c r="Q26" s="194">
        <f t="shared" si="106"/>
        <v>-3.1989329250000011</v>
      </c>
      <c r="R26" s="194">
        <f t="shared" si="106"/>
        <v>-3.111654810000001</v>
      </c>
      <c r="S26" s="194">
        <f t="shared" si="106"/>
        <v>-3.0243766950000008</v>
      </c>
      <c r="T26" s="194">
        <f t="shared" si="106"/>
        <v>-2.9370985800000007</v>
      </c>
      <c r="U26" s="194">
        <f t="shared" si="106"/>
        <v>-2.8498204650000005</v>
      </c>
      <c r="V26" s="194">
        <f t="shared" si="12"/>
        <v>-2.7625423500000004</v>
      </c>
      <c r="W26" s="194">
        <f t="shared" si="13"/>
        <v>-2.6752642350000002</v>
      </c>
      <c r="X26" s="194">
        <f t="shared" si="14"/>
        <v>-2.5879861200000001</v>
      </c>
      <c r="Y26" s="194">
        <f t="shared" si="15"/>
        <v>-2.5007080049999999</v>
      </c>
      <c r="Z26" s="194">
        <f t="shared" si="16"/>
        <v>-2.4134298900000002</v>
      </c>
      <c r="AA26" s="194">
        <f t="shared" si="17"/>
        <v>-2.326151775</v>
      </c>
      <c r="AB26" s="194">
        <f t="shared" si="18"/>
        <v>-2.2388736599999999</v>
      </c>
      <c r="AC26" s="194">
        <f t="shared" si="19"/>
        <v>-2.1515955449999997</v>
      </c>
      <c r="AD26" s="194">
        <f t="shared" si="20"/>
        <v>-2.06431743</v>
      </c>
      <c r="AE26" s="194">
        <f t="shared" si="21"/>
        <v>-1.9770393149999999</v>
      </c>
      <c r="AF26" s="194">
        <f t="shared" si="22"/>
        <v>-1.8897611999999997</v>
      </c>
      <c r="AG26" s="194">
        <f t="shared" si="23"/>
        <v>-1.7971573939999996</v>
      </c>
      <c r="AH26" s="194">
        <f t="shared" si="24"/>
        <v>-1.7045535879999998</v>
      </c>
      <c r="AI26" s="194">
        <f t="shared" si="25"/>
        <v>-1.6119497819999995</v>
      </c>
      <c r="AJ26" s="194">
        <f t="shared" si="26"/>
        <v>-1.5193459759999997</v>
      </c>
      <c r="AK26" s="194">
        <f t="shared" si="27"/>
        <v>-1.4267421699999998</v>
      </c>
      <c r="AL26" s="194">
        <f t="shared" si="28"/>
        <v>-1.3341383639999997</v>
      </c>
      <c r="AM26" s="194">
        <f t="shared" si="29"/>
        <v>-1.2415345579999997</v>
      </c>
      <c r="AN26" s="194">
        <f t="shared" si="30"/>
        <v>-1.1489307519999996</v>
      </c>
      <c r="AO26" s="194">
        <f t="shared" si="31"/>
        <v>-1.0563269459999998</v>
      </c>
      <c r="AP26" s="194">
        <f t="shared" si="32"/>
        <v>-0.9637231399999997</v>
      </c>
      <c r="AQ26" s="194">
        <f t="shared" si="33"/>
        <v>-0.86810114999999977</v>
      </c>
      <c r="AR26" s="194">
        <f t="shared" si="34"/>
        <v>-0.77247915999999983</v>
      </c>
      <c r="AS26" s="194">
        <f t="shared" si="35"/>
        <v>-0.67685717000000001</v>
      </c>
      <c r="AT26" s="194">
        <f t="shared" si="36"/>
        <v>-0.58123518000000007</v>
      </c>
      <c r="AU26" s="194">
        <f t="shared" si="37"/>
        <v>-0.48561319000000014</v>
      </c>
      <c r="AV26" s="194">
        <f t="shared" si="38"/>
        <v>-0.38849055200000016</v>
      </c>
      <c r="AW26" s="194">
        <f t="shared" si="39"/>
        <v>-0.29136791400000006</v>
      </c>
      <c r="AX26" s="194">
        <f t="shared" si="40"/>
        <v>-0.19424527600000008</v>
      </c>
      <c r="AY26" s="194">
        <f t="shared" si="41"/>
        <v>-9.7122638000000039E-2</v>
      </c>
      <c r="AZ26" s="194">
        <v>0</v>
      </c>
      <c r="BA26" s="194">
        <f t="shared" si="42"/>
        <v>9.8210271999999987E-2</v>
      </c>
      <c r="BB26" s="194">
        <f t="shared" si="43"/>
        <v>0.19642054399999997</v>
      </c>
      <c r="BC26" s="194">
        <f t="shared" si="44"/>
        <v>0.29463081599999996</v>
      </c>
      <c r="BD26" s="194">
        <f t="shared" si="45"/>
        <v>0.39284108799999995</v>
      </c>
      <c r="BE26" s="194">
        <f t="shared" si="46"/>
        <v>0.49105135999999994</v>
      </c>
      <c r="BF26" s="194">
        <f t="shared" si="47"/>
        <v>0.59001986799999995</v>
      </c>
      <c r="BG26" s="194">
        <f t="shared" si="48"/>
        <v>0.68898837599999996</v>
      </c>
      <c r="BH26" s="194">
        <f t="shared" si="49"/>
        <v>0.78795688399999997</v>
      </c>
      <c r="BI26" s="194">
        <f t="shared" si="50"/>
        <v>0.88692539199999998</v>
      </c>
      <c r="BJ26" s="194">
        <f t="shared" si="51"/>
        <v>0.98589389999999999</v>
      </c>
      <c r="BK26" s="194">
        <f t="shared" si="52"/>
        <v>1.085391505</v>
      </c>
      <c r="BL26" s="194">
        <f t="shared" si="53"/>
        <v>1.1848891100000001</v>
      </c>
      <c r="BM26" s="194">
        <f t="shared" si="54"/>
        <v>1.2843867150000001</v>
      </c>
      <c r="BN26" s="194">
        <f t="shared" si="55"/>
        <v>1.3838843200000002</v>
      </c>
      <c r="BO26" s="194">
        <f t="shared" si="56"/>
        <v>1.4833819250000002</v>
      </c>
      <c r="BP26" s="194">
        <f t="shared" si="57"/>
        <v>1.58287953</v>
      </c>
      <c r="BQ26" s="194">
        <f t="shared" si="58"/>
        <v>1.6823771350000001</v>
      </c>
      <c r="BR26" s="194">
        <f t="shared" si="59"/>
        <v>1.7818747400000001</v>
      </c>
      <c r="BS26" s="194">
        <f t="shared" si="60"/>
        <v>1.8813723450000002</v>
      </c>
      <c r="BT26" s="194">
        <f t="shared" si="61"/>
        <v>1.9808699500000002</v>
      </c>
      <c r="BU26" s="194">
        <f t="shared" si="62"/>
        <v>2.0800962680000001</v>
      </c>
      <c r="BV26" s="194">
        <f t="shared" si="63"/>
        <v>2.1793225860000001</v>
      </c>
      <c r="BW26" s="194">
        <f t="shared" si="64"/>
        <v>2.2785489040000004</v>
      </c>
      <c r="BX26" s="194">
        <f t="shared" si="65"/>
        <v>2.3777752220000004</v>
      </c>
      <c r="BY26" s="194">
        <f t="shared" si="66"/>
        <v>2.4770015400000003</v>
      </c>
      <c r="BZ26" s="194">
        <f t="shared" si="67"/>
        <v>2.5762278580000002</v>
      </c>
      <c r="CA26" s="194">
        <f t="shared" si="68"/>
        <v>2.6754541760000001</v>
      </c>
      <c r="CB26" s="194">
        <f t="shared" si="69"/>
        <v>2.7746804940000005</v>
      </c>
      <c r="CC26" s="194">
        <f t="shared" si="70"/>
        <v>2.8739068120000004</v>
      </c>
      <c r="CD26" s="194">
        <f t="shared" si="71"/>
        <v>2.9731331300000003</v>
      </c>
      <c r="CE26" s="194">
        <f t="shared" si="100"/>
        <v>3.0723594480000003</v>
      </c>
      <c r="CF26" s="194">
        <f t="shared" si="100"/>
        <v>3.1715857660000002</v>
      </c>
      <c r="CG26" s="194">
        <f t="shared" si="100"/>
        <v>3.2708120840000001</v>
      </c>
      <c r="CH26" s="194">
        <f t="shared" si="100"/>
        <v>3.370038402</v>
      </c>
      <c r="CI26" s="194">
        <f t="shared" si="100"/>
        <v>3.46926472</v>
      </c>
      <c r="CJ26" s="194">
        <f t="shared" si="100"/>
        <v>3.5684910379999999</v>
      </c>
      <c r="CK26" s="194">
        <f t="shared" si="100"/>
        <v>3.6677173559999998</v>
      </c>
      <c r="CL26" s="194">
        <f t="shared" si="100"/>
        <v>3.7669436739999997</v>
      </c>
      <c r="CM26" s="194">
        <f t="shared" si="100"/>
        <v>3.8661699919999997</v>
      </c>
      <c r="CN26" s="194">
        <f t="shared" si="100"/>
        <v>3.9653963099999996</v>
      </c>
      <c r="CO26" s="194">
        <f t="shared" si="100"/>
        <v>4.0646226279999995</v>
      </c>
      <c r="CP26" s="194">
        <f t="shared" si="100"/>
        <v>4.1638489459999999</v>
      </c>
      <c r="CQ26" s="194">
        <f t="shared" si="100"/>
        <v>4.2630752639999994</v>
      </c>
      <c r="CR26" s="194">
        <f t="shared" si="100"/>
        <v>4.3623015819999988</v>
      </c>
      <c r="CS26" s="194">
        <f t="shared" si="100"/>
        <v>4.4615278999999983</v>
      </c>
      <c r="CT26" s="194">
        <f t="shared" si="100"/>
        <v>4.5607542179999978</v>
      </c>
      <c r="CU26" s="194">
        <f t="shared" si="100"/>
        <v>4.6599805359999973</v>
      </c>
      <c r="CV26" s="194">
        <f t="shared" si="100"/>
        <v>4.7592068539999968</v>
      </c>
      <c r="CW26" s="194">
        <f t="shared" si="100"/>
        <v>4.8584331719999962</v>
      </c>
      <c r="CX26" s="194">
        <f t="shared" si="100"/>
        <v>4.9576594899999957</v>
      </c>
    </row>
    <row r="27" spans="1:102" x14ac:dyDescent="0.25">
      <c r="A27" s="87">
        <v>37408</v>
      </c>
      <c r="B27" s="194">
        <f t="shared" ref="B27:U27" si="107">($V27-$W27)+C27</f>
        <v>-4.1207674999999986</v>
      </c>
      <c r="C27" s="194">
        <f t="shared" si="107"/>
        <v>-4.0414013539999987</v>
      </c>
      <c r="D27" s="194">
        <f t="shared" si="107"/>
        <v>-3.9620352079999988</v>
      </c>
      <c r="E27" s="194">
        <f t="shared" si="107"/>
        <v>-3.8826690619999988</v>
      </c>
      <c r="F27" s="194">
        <f t="shared" si="107"/>
        <v>-3.8033029159999989</v>
      </c>
      <c r="G27" s="194">
        <f t="shared" si="107"/>
        <v>-3.723936769999999</v>
      </c>
      <c r="H27" s="194">
        <f t="shared" si="107"/>
        <v>-3.6445706239999991</v>
      </c>
      <c r="I27" s="194">
        <f t="shared" si="107"/>
        <v>-3.5652044779999992</v>
      </c>
      <c r="J27" s="194">
        <f t="shared" si="107"/>
        <v>-3.4858383319999993</v>
      </c>
      <c r="K27" s="194">
        <f t="shared" si="107"/>
        <v>-3.4064721859999993</v>
      </c>
      <c r="L27" s="194">
        <f t="shared" si="107"/>
        <v>-3.3271060399999994</v>
      </c>
      <c r="M27" s="194">
        <f t="shared" si="107"/>
        <v>-3.2477398939999995</v>
      </c>
      <c r="N27" s="194">
        <f t="shared" si="107"/>
        <v>-3.1683737479999996</v>
      </c>
      <c r="O27" s="194">
        <f t="shared" si="107"/>
        <v>-3.0890076019999997</v>
      </c>
      <c r="P27" s="194">
        <f t="shared" si="107"/>
        <v>-3.0096414559999998</v>
      </c>
      <c r="Q27" s="194">
        <f t="shared" si="107"/>
        <v>-2.9302753099999999</v>
      </c>
      <c r="R27" s="194">
        <f t="shared" si="107"/>
        <v>-2.8509091639999999</v>
      </c>
      <c r="S27" s="194">
        <f t="shared" si="107"/>
        <v>-2.771543018</v>
      </c>
      <c r="T27" s="194">
        <f t="shared" si="107"/>
        <v>-2.6921768720000001</v>
      </c>
      <c r="U27" s="194">
        <f t="shared" si="107"/>
        <v>-2.6128107260000002</v>
      </c>
      <c r="V27" s="194">
        <f t="shared" si="12"/>
        <v>-2.5334445800000003</v>
      </c>
      <c r="W27" s="194">
        <f t="shared" si="13"/>
        <v>-2.4540784340000004</v>
      </c>
      <c r="X27" s="194">
        <f t="shared" si="14"/>
        <v>-2.3747122880000004</v>
      </c>
      <c r="Y27" s="194">
        <f t="shared" si="15"/>
        <v>-2.2953461420000001</v>
      </c>
      <c r="Z27" s="194">
        <f t="shared" si="16"/>
        <v>-2.2159799960000002</v>
      </c>
      <c r="AA27" s="194">
        <f t="shared" si="17"/>
        <v>-2.1366138499999998</v>
      </c>
      <c r="AB27" s="194">
        <f t="shared" si="18"/>
        <v>-2.0572477039999999</v>
      </c>
      <c r="AC27" s="194">
        <f t="shared" si="19"/>
        <v>-1.977881558</v>
      </c>
      <c r="AD27" s="194">
        <f t="shared" si="20"/>
        <v>-1.8985154119999998</v>
      </c>
      <c r="AE27" s="194">
        <f t="shared" si="21"/>
        <v>-1.8191492659999999</v>
      </c>
      <c r="AF27" s="194">
        <f t="shared" si="22"/>
        <v>-1.7397831199999998</v>
      </c>
      <c r="AG27" s="194">
        <f t="shared" si="23"/>
        <v>-1.6548405949999998</v>
      </c>
      <c r="AH27" s="194">
        <f t="shared" si="24"/>
        <v>-1.5698980699999998</v>
      </c>
      <c r="AI27" s="194">
        <f t="shared" si="25"/>
        <v>-1.4849555449999998</v>
      </c>
      <c r="AJ27" s="194">
        <f t="shared" si="26"/>
        <v>-1.4000130199999998</v>
      </c>
      <c r="AK27" s="194">
        <f t="shared" si="27"/>
        <v>-1.3150704949999998</v>
      </c>
      <c r="AL27" s="194">
        <f t="shared" si="28"/>
        <v>-1.2301279699999998</v>
      </c>
      <c r="AM27" s="194">
        <f t="shared" si="29"/>
        <v>-1.1451854449999999</v>
      </c>
      <c r="AN27" s="194">
        <f t="shared" si="30"/>
        <v>-1.0602429199999999</v>
      </c>
      <c r="AO27" s="194">
        <f t="shared" si="31"/>
        <v>-0.97530039499999988</v>
      </c>
      <c r="AP27" s="194">
        <f t="shared" si="32"/>
        <v>-0.89035786999999988</v>
      </c>
      <c r="AQ27" s="194">
        <f t="shared" si="33"/>
        <v>-0.80216594199999991</v>
      </c>
      <c r="AR27" s="194">
        <f t="shared" si="34"/>
        <v>-0.71397401399999993</v>
      </c>
      <c r="AS27" s="194">
        <f t="shared" si="35"/>
        <v>-0.62578208599999985</v>
      </c>
      <c r="AT27" s="194">
        <f t="shared" si="36"/>
        <v>-0.53759015799999987</v>
      </c>
      <c r="AU27" s="194">
        <f t="shared" si="37"/>
        <v>-0.4493982299999999</v>
      </c>
      <c r="AV27" s="194">
        <f t="shared" si="38"/>
        <v>-0.35951858399999992</v>
      </c>
      <c r="AW27" s="194">
        <f t="shared" si="39"/>
        <v>-0.26963893799999994</v>
      </c>
      <c r="AX27" s="194">
        <f t="shared" si="40"/>
        <v>-0.17975929199999996</v>
      </c>
      <c r="AY27" s="194">
        <f t="shared" si="41"/>
        <v>-8.987964599999998E-2</v>
      </c>
      <c r="AZ27" s="194">
        <v>0</v>
      </c>
      <c r="BA27" s="194">
        <f t="shared" si="42"/>
        <v>9.1167743999999995E-2</v>
      </c>
      <c r="BB27" s="194">
        <f t="shared" si="43"/>
        <v>0.18233548799999999</v>
      </c>
      <c r="BC27" s="194">
        <f t="shared" si="44"/>
        <v>0.27350323199999993</v>
      </c>
      <c r="BD27" s="194">
        <f t="shared" si="45"/>
        <v>0.36467097599999998</v>
      </c>
      <c r="BE27" s="194">
        <f t="shared" si="46"/>
        <v>0.45583871999999992</v>
      </c>
      <c r="BF27" s="194">
        <f t="shared" si="47"/>
        <v>0.54796719399999994</v>
      </c>
      <c r="BG27" s="194">
        <f t="shared" si="48"/>
        <v>0.64009566800000006</v>
      </c>
      <c r="BH27" s="194">
        <f t="shared" si="49"/>
        <v>0.73222414200000008</v>
      </c>
      <c r="BI27" s="194">
        <f t="shared" si="50"/>
        <v>0.8243526160000002</v>
      </c>
      <c r="BJ27" s="194">
        <f t="shared" si="51"/>
        <v>0.91648109000000022</v>
      </c>
      <c r="BK27" s="194">
        <f t="shared" si="52"/>
        <v>1.0094609090000002</v>
      </c>
      <c r="BL27" s="194">
        <f t="shared" si="53"/>
        <v>1.1024407280000004</v>
      </c>
      <c r="BM27" s="194">
        <f t="shared" si="54"/>
        <v>1.1954205470000003</v>
      </c>
      <c r="BN27" s="194">
        <f t="shared" si="55"/>
        <v>1.2884003660000003</v>
      </c>
      <c r="BO27" s="194">
        <f t="shared" si="56"/>
        <v>1.3813801850000003</v>
      </c>
      <c r="BP27" s="194">
        <f t="shared" si="57"/>
        <v>1.4743600040000002</v>
      </c>
      <c r="BQ27" s="194">
        <f t="shared" si="58"/>
        <v>1.5673398230000004</v>
      </c>
      <c r="BR27" s="194">
        <f t="shared" si="59"/>
        <v>1.6603196420000006</v>
      </c>
      <c r="BS27" s="194">
        <f t="shared" si="60"/>
        <v>1.7532994610000006</v>
      </c>
      <c r="BT27" s="194">
        <f t="shared" si="61"/>
        <v>1.8462792800000005</v>
      </c>
      <c r="BU27" s="194">
        <f t="shared" si="62"/>
        <v>1.9394617980000004</v>
      </c>
      <c r="BV27" s="194">
        <f t="shared" si="63"/>
        <v>2.0326443160000003</v>
      </c>
      <c r="BW27" s="194">
        <f t="shared" si="64"/>
        <v>2.1258268340000002</v>
      </c>
      <c r="BX27" s="194">
        <f t="shared" si="65"/>
        <v>2.2190093520000005</v>
      </c>
      <c r="BY27" s="194">
        <f t="shared" si="66"/>
        <v>2.3121918700000004</v>
      </c>
      <c r="BZ27" s="194">
        <f t="shared" si="67"/>
        <v>2.4053743880000003</v>
      </c>
      <c r="CA27" s="194">
        <f t="shared" si="68"/>
        <v>2.4985569060000001</v>
      </c>
      <c r="CB27" s="194">
        <f t="shared" si="69"/>
        <v>2.591739424</v>
      </c>
      <c r="CC27" s="194">
        <f t="shared" si="70"/>
        <v>2.6849219419999999</v>
      </c>
      <c r="CD27" s="194">
        <f t="shared" si="71"/>
        <v>2.7781044599999998</v>
      </c>
      <c r="CE27" s="194">
        <f t="shared" si="100"/>
        <v>2.8712869779999997</v>
      </c>
      <c r="CF27" s="194">
        <f t="shared" si="100"/>
        <v>2.9644694959999995</v>
      </c>
      <c r="CG27" s="194">
        <f t="shared" si="100"/>
        <v>3.0576520139999994</v>
      </c>
      <c r="CH27" s="194">
        <f t="shared" si="100"/>
        <v>3.1508345319999993</v>
      </c>
      <c r="CI27" s="194">
        <f t="shared" si="100"/>
        <v>3.2440170499999992</v>
      </c>
      <c r="CJ27" s="194">
        <f t="shared" si="100"/>
        <v>3.3371995679999991</v>
      </c>
      <c r="CK27" s="194">
        <f t="shared" si="100"/>
        <v>3.4303820859999989</v>
      </c>
      <c r="CL27" s="194">
        <f t="shared" si="100"/>
        <v>3.5235646039999988</v>
      </c>
      <c r="CM27" s="194">
        <f t="shared" si="100"/>
        <v>3.6167471219999987</v>
      </c>
      <c r="CN27" s="194">
        <f t="shared" si="100"/>
        <v>3.7099296399999986</v>
      </c>
      <c r="CO27" s="194">
        <f t="shared" si="100"/>
        <v>3.8031121579999985</v>
      </c>
      <c r="CP27" s="194">
        <f t="shared" si="100"/>
        <v>3.8962946759999983</v>
      </c>
      <c r="CQ27" s="194">
        <f t="shared" si="100"/>
        <v>3.9894771939999982</v>
      </c>
      <c r="CR27" s="194">
        <f t="shared" si="100"/>
        <v>4.0826597119999981</v>
      </c>
      <c r="CS27" s="194">
        <f t="shared" si="100"/>
        <v>4.175842229999998</v>
      </c>
      <c r="CT27" s="194">
        <f t="shared" si="100"/>
        <v>4.2690247479999979</v>
      </c>
      <c r="CU27" s="194">
        <f t="shared" si="100"/>
        <v>4.3622072659999978</v>
      </c>
      <c r="CV27" s="194">
        <f t="shared" si="100"/>
        <v>4.4553897839999976</v>
      </c>
      <c r="CW27" s="194">
        <f t="shared" si="100"/>
        <v>4.5485723019999975</v>
      </c>
      <c r="CX27" s="194">
        <f t="shared" si="100"/>
        <v>4.6417548199999974</v>
      </c>
    </row>
    <row r="28" spans="1:102" x14ac:dyDescent="0.25">
      <c r="A28" s="87">
        <v>37438</v>
      </c>
      <c r="B28" s="194">
        <f t="shared" ref="B28:U28" si="108">($V28-$W28)+C28</f>
        <v>-4.2040103199999947</v>
      </c>
      <c r="C28" s="194">
        <f t="shared" si="108"/>
        <v>-4.122197777999995</v>
      </c>
      <c r="D28" s="194">
        <f t="shared" si="108"/>
        <v>-4.0403852359999952</v>
      </c>
      <c r="E28" s="194">
        <f t="shared" si="108"/>
        <v>-3.9585726939999955</v>
      </c>
      <c r="F28" s="194">
        <f t="shared" si="108"/>
        <v>-3.8767601519999957</v>
      </c>
      <c r="G28" s="194">
        <f t="shared" si="108"/>
        <v>-3.7949476099999959</v>
      </c>
      <c r="H28" s="194">
        <f t="shared" si="108"/>
        <v>-3.7131350679999962</v>
      </c>
      <c r="I28" s="194">
        <f t="shared" si="108"/>
        <v>-3.6313225259999964</v>
      </c>
      <c r="J28" s="194">
        <f t="shared" si="108"/>
        <v>-3.5495099839999966</v>
      </c>
      <c r="K28" s="194">
        <f t="shared" si="108"/>
        <v>-3.4676974419999969</v>
      </c>
      <c r="L28" s="194">
        <f t="shared" si="108"/>
        <v>-3.3858848999999971</v>
      </c>
      <c r="M28" s="194">
        <f t="shared" si="108"/>
        <v>-3.3040723579999973</v>
      </c>
      <c r="N28" s="194">
        <f t="shared" si="108"/>
        <v>-3.2222598159999976</v>
      </c>
      <c r="O28" s="194">
        <f t="shared" si="108"/>
        <v>-3.1404472739999978</v>
      </c>
      <c r="P28" s="194">
        <f t="shared" si="108"/>
        <v>-3.058634731999998</v>
      </c>
      <c r="Q28" s="194">
        <f t="shared" si="108"/>
        <v>-2.9768221899999983</v>
      </c>
      <c r="R28" s="194">
        <f t="shared" si="108"/>
        <v>-2.8950096479999985</v>
      </c>
      <c r="S28" s="194">
        <f t="shared" si="108"/>
        <v>-2.8131971059999987</v>
      </c>
      <c r="T28" s="194">
        <f t="shared" si="108"/>
        <v>-2.731384563999999</v>
      </c>
      <c r="U28" s="194">
        <f t="shared" si="108"/>
        <v>-2.6495720219999992</v>
      </c>
      <c r="V28" s="194">
        <f t="shared" si="12"/>
        <v>-2.5677594799999994</v>
      </c>
      <c r="W28" s="194">
        <f t="shared" si="13"/>
        <v>-2.4859469379999997</v>
      </c>
      <c r="X28" s="194">
        <f t="shared" si="14"/>
        <v>-2.4041343959999995</v>
      </c>
      <c r="Y28" s="194">
        <f t="shared" si="15"/>
        <v>-2.3223218539999997</v>
      </c>
      <c r="Z28" s="194">
        <f t="shared" si="16"/>
        <v>-2.2405093119999995</v>
      </c>
      <c r="AA28" s="194">
        <f t="shared" si="17"/>
        <v>-2.1586967699999997</v>
      </c>
      <c r="AB28" s="194">
        <f t="shared" si="18"/>
        <v>-2.0768842279999999</v>
      </c>
      <c r="AC28" s="194">
        <f t="shared" si="19"/>
        <v>-1.9950716859999997</v>
      </c>
      <c r="AD28" s="194">
        <f t="shared" si="20"/>
        <v>-1.913259144</v>
      </c>
      <c r="AE28" s="194">
        <f t="shared" si="21"/>
        <v>-1.831446602</v>
      </c>
      <c r="AF28" s="194">
        <f t="shared" si="22"/>
        <v>-1.74963406</v>
      </c>
      <c r="AG28" s="194">
        <f t="shared" si="23"/>
        <v>-1.6636221610000002</v>
      </c>
      <c r="AH28" s="194">
        <f t="shared" si="24"/>
        <v>-1.5776102619999999</v>
      </c>
      <c r="AI28" s="194">
        <f t="shared" si="25"/>
        <v>-1.491598363</v>
      </c>
      <c r="AJ28" s="194">
        <f t="shared" si="26"/>
        <v>-1.4055864639999998</v>
      </c>
      <c r="AK28" s="194">
        <f t="shared" si="27"/>
        <v>-1.3195745649999999</v>
      </c>
      <c r="AL28" s="194">
        <f t="shared" si="28"/>
        <v>-1.2335626659999999</v>
      </c>
      <c r="AM28" s="194">
        <f t="shared" si="29"/>
        <v>-1.1475507669999998</v>
      </c>
      <c r="AN28" s="194">
        <f t="shared" si="30"/>
        <v>-1.061538868</v>
      </c>
      <c r="AO28" s="194">
        <f t="shared" si="31"/>
        <v>-0.97552696899999991</v>
      </c>
      <c r="AP28" s="194">
        <f t="shared" si="32"/>
        <v>-0.88951506999999985</v>
      </c>
      <c r="AQ28" s="194">
        <f t="shared" si="33"/>
        <v>-0.80114462199999992</v>
      </c>
      <c r="AR28" s="194">
        <f t="shared" si="34"/>
        <v>-0.71277417399999987</v>
      </c>
      <c r="AS28" s="194">
        <f t="shared" si="35"/>
        <v>-0.62440372599999994</v>
      </c>
      <c r="AT28" s="194">
        <f t="shared" si="36"/>
        <v>-0.53603327799999989</v>
      </c>
      <c r="AU28" s="194">
        <f t="shared" si="37"/>
        <v>-0.44766282999999996</v>
      </c>
      <c r="AV28" s="194">
        <f t="shared" si="38"/>
        <v>-0.35813026399999998</v>
      </c>
      <c r="AW28" s="194">
        <f t="shared" si="39"/>
        <v>-0.26859769799999994</v>
      </c>
      <c r="AX28" s="194">
        <f t="shared" si="40"/>
        <v>-0.17906513199999999</v>
      </c>
      <c r="AY28" s="194">
        <f t="shared" si="41"/>
        <v>-8.9532565999999994E-2</v>
      </c>
      <c r="AZ28" s="194">
        <v>0</v>
      </c>
      <c r="BA28" s="194">
        <f t="shared" si="42"/>
        <v>9.0345648000000001E-2</v>
      </c>
      <c r="BB28" s="194">
        <f t="shared" si="43"/>
        <v>0.180691296</v>
      </c>
      <c r="BC28" s="194">
        <f t="shared" si="44"/>
        <v>0.271036944</v>
      </c>
      <c r="BD28" s="194">
        <f t="shared" si="45"/>
        <v>0.361382592</v>
      </c>
      <c r="BE28" s="194">
        <f t="shared" si="46"/>
        <v>0.45172824</v>
      </c>
      <c r="BF28" s="194">
        <f t="shared" si="47"/>
        <v>0.54261040199999999</v>
      </c>
      <c r="BG28" s="194">
        <f t="shared" si="48"/>
        <v>0.63349256400000009</v>
      </c>
      <c r="BH28" s="194">
        <f t="shared" si="49"/>
        <v>0.72437472600000008</v>
      </c>
      <c r="BI28" s="194">
        <f t="shared" si="50"/>
        <v>0.81525688800000018</v>
      </c>
      <c r="BJ28" s="194">
        <f t="shared" si="51"/>
        <v>0.90613905000000017</v>
      </c>
      <c r="BK28" s="194">
        <f t="shared" si="52"/>
        <v>0.99732421100000024</v>
      </c>
      <c r="BL28" s="194">
        <f t="shared" si="53"/>
        <v>1.0885093720000003</v>
      </c>
      <c r="BM28" s="194">
        <f t="shared" si="54"/>
        <v>1.1796945330000002</v>
      </c>
      <c r="BN28" s="194">
        <f t="shared" si="55"/>
        <v>1.2708796940000002</v>
      </c>
      <c r="BO28" s="194">
        <f t="shared" si="56"/>
        <v>1.3620648550000003</v>
      </c>
      <c r="BP28" s="194">
        <f t="shared" si="57"/>
        <v>1.4532500160000001</v>
      </c>
      <c r="BQ28" s="194">
        <f t="shared" si="58"/>
        <v>1.5444351770000004</v>
      </c>
      <c r="BR28" s="194">
        <f t="shared" si="59"/>
        <v>1.6356203380000003</v>
      </c>
      <c r="BS28" s="194">
        <f t="shared" si="60"/>
        <v>1.7268054990000006</v>
      </c>
      <c r="BT28" s="194">
        <f t="shared" si="61"/>
        <v>1.8179906600000004</v>
      </c>
      <c r="BU28" s="194">
        <f t="shared" si="62"/>
        <v>1.9087746830000005</v>
      </c>
      <c r="BV28" s="194">
        <f t="shared" si="63"/>
        <v>1.9995587060000004</v>
      </c>
      <c r="BW28" s="194">
        <f t="shared" si="64"/>
        <v>2.0903427290000005</v>
      </c>
      <c r="BX28" s="194">
        <f t="shared" si="65"/>
        <v>2.1811267520000004</v>
      </c>
      <c r="BY28" s="194">
        <f t="shared" si="66"/>
        <v>2.2719107750000003</v>
      </c>
      <c r="BZ28" s="194">
        <f t="shared" si="67"/>
        <v>2.3626947980000006</v>
      </c>
      <c r="CA28" s="194">
        <f t="shared" si="68"/>
        <v>2.4534788210000005</v>
      </c>
      <c r="CB28" s="194">
        <f t="shared" si="69"/>
        <v>2.5442628440000004</v>
      </c>
      <c r="CC28" s="194">
        <f t="shared" si="70"/>
        <v>2.6350468670000007</v>
      </c>
      <c r="CD28" s="194">
        <f t="shared" si="71"/>
        <v>2.7258308900000006</v>
      </c>
      <c r="CE28" s="194">
        <f t="shared" si="100"/>
        <v>2.8166149130000004</v>
      </c>
      <c r="CF28" s="194">
        <f t="shared" si="100"/>
        <v>2.9073989360000003</v>
      </c>
      <c r="CG28" s="194">
        <f t="shared" si="100"/>
        <v>2.9981829590000002</v>
      </c>
      <c r="CH28" s="194">
        <f t="shared" si="100"/>
        <v>3.0889669820000001</v>
      </c>
      <c r="CI28" s="194">
        <f t="shared" si="100"/>
        <v>3.179751005</v>
      </c>
      <c r="CJ28" s="194">
        <f t="shared" si="100"/>
        <v>3.2705350279999998</v>
      </c>
      <c r="CK28" s="194">
        <f t="shared" si="100"/>
        <v>3.3613190509999997</v>
      </c>
      <c r="CL28" s="194">
        <f t="shared" si="100"/>
        <v>3.4521030739999996</v>
      </c>
      <c r="CM28" s="194">
        <f t="shared" si="100"/>
        <v>3.5428870969999995</v>
      </c>
      <c r="CN28" s="194">
        <f t="shared" si="100"/>
        <v>3.6336711199999994</v>
      </c>
      <c r="CO28" s="194">
        <f t="shared" si="100"/>
        <v>3.7244551429999992</v>
      </c>
      <c r="CP28" s="194">
        <f t="shared" si="100"/>
        <v>3.8152391659999991</v>
      </c>
      <c r="CQ28" s="194">
        <f t="shared" si="100"/>
        <v>3.906023188999999</v>
      </c>
      <c r="CR28" s="194">
        <f t="shared" si="100"/>
        <v>3.9968072119999989</v>
      </c>
      <c r="CS28" s="194">
        <f t="shared" si="100"/>
        <v>4.0875912349999988</v>
      </c>
      <c r="CT28" s="194">
        <f t="shared" si="100"/>
        <v>4.1783752579999991</v>
      </c>
      <c r="CU28" s="194">
        <f t="shared" si="100"/>
        <v>4.2691592809999985</v>
      </c>
      <c r="CV28" s="194">
        <f t="shared" si="100"/>
        <v>4.359943303999998</v>
      </c>
      <c r="CW28" s="194">
        <f t="shared" si="100"/>
        <v>4.4507273269999974</v>
      </c>
      <c r="CX28" s="194">
        <f t="shared" si="100"/>
        <v>4.5415113499999968</v>
      </c>
    </row>
    <row r="29" spans="1:102" x14ac:dyDescent="0.25">
      <c r="A29" s="87">
        <v>37469</v>
      </c>
      <c r="B29" s="194">
        <f t="shared" ref="B29:U29" si="109">($V29-$W29)+C29</f>
        <v>-4.1925619100000011</v>
      </c>
      <c r="C29" s="194">
        <f t="shared" si="109"/>
        <v>-4.1104316870000011</v>
      </c>
      <c r="D29" s="194">
        <f t="shared" si="109"/>
        <v>-4.028301464000001</v>
      </c>
      <c r="E29" s="194">
        <f t="shared" si="109"/>
        <v>-3.9461712410000009</v>
      </c>
      <c r="F29" s="194">
        <f t="shared" si="109"/>
        <v>-3.8640410180000009</v>
      </c>
      <c r="G29" s="194">
        <f t="shared" si="109"/>
        <v>-3.7819107950000008</v>
      </c>
      <c r="H29" s="194">
        <f t="shared" si="109"/>
        <v>-3.6997805720000008</v>
      </c>
      <c r="I29" s="194">
        <f t="shared" si="109"/>
        <v>-3.6176503490000007</v>
      </c>
      <c r="J29" s="194">
        <f t="shared" si="109"/>
        <v>-3.5355201260000007</v>
      </c>
      <c r="K29" s="194">
        <f t="shared" si="109"/>
        <v>-3.4533899030000006</v>
      </c>
      <c r="L29" s="194">
        <f t="shared" si="109"/>
        <v>-3.3712596800000005</v>
      </c>
      <c r="M29" s="194">
        <f t="shared" si="109"/>
        <v>-3.2891294570000005</v>
      </c>
      <c r="N29" s="194">
        <f t="shared" si="109"/>
        <v>-3.2069992340000004</v>
      </c>
      <c r="O29" s="194">
        <f t="shared" si="109"/>
        <v>-3.1248690110000004</v>
      </c>
      <c r="P29" s="194">
        <f t="shared" si="109"/>
        <v>-3.0427387880000003</v>
      </c>
      <c r="Q29" s="194">
        <f t="shared" si="109"/>
        <v>-2.9606085650000002</v>
      </c>
      <c r="R29" s="194">
        <f t="shared" si="109"/>
        <v>-2.8784783420000002</v>
      </c>
      <c r="S29" s="194">
        <f t="shared" si="109"/>
        <v>-2.7963481190000001</v>
      </c>
      <c r="T29" s="194">
        <f t="shared" si="109"/>
        <v>-2.7142178960000001</v>
      </c>
      <c r="U29" s="194">
        <f t="shared" si="109"/>
        <v>-2.632087673</v>
      </c>
      <c r="V29" s="194">
        <f t="shared" si="12"/>
        <v>-2.54995745</v>
      </c>
      <c r="W29" s="194">
        <f t="shared" si="13"/>
        <v>-2.4678272269999999</v>
      </c>
      <c r="X29" s="194">
        <f t="shared" si="14"/>
        <v>-2.3856970039999998</v>
      </c>
      <c r="Y29" s="194">
        <f t="shared" si="15"/>
        <v>-2.3035667809999998</v>
      </c>
      <c r="Z29" s="194">
        <f t="shared" si="16"/>
        <v>-2.2214365579999997</v>
      </c>
      <c r="AA29" s="194">
        <f t="shared" si="17"/>
        <v>-2.1393063349999997</v>
      </c>
      <c r="AB29" s="194">
        <f t="shared" si="18"/>
        <v>-2.0571761120000001</v>
      </c>
      <c r="AC29" s="194">
        <f t="shared" si="19"/>
        <v>-1.9750458889999998</v>
      </c>
      <c r="AD29" s="194">
        <f t="shared" si="20"/>
        <v>-1.8929156659999999</v>
      </c>
      <c r="AE29" s="194">
        <f t="shared" si="21"/>
        <v>-1.8107854429999999</v>
      </c>
      <c r="AF29" s="194">
        <f t="shared" si="22"/>
        <v>-1.7286552199999998</v>
      </c>
      <c r="AG29" s="194">
        <f t="shared" si="23"/>
        <v>-1.6432951679999999</v>
      </c>
      <c r="AH29" s="194">
        <f t="shared" si="24"/>
        <v>-1.5579351159999999</v>
      </c>
      <c r="AI29" s="194">
        <f t="shared" si="25"/>
        <v>-1.4725750639999999</v>
      </c>
      <c r="AJ29" s="194">
        <f t="shared" si="26"/>
        <v>-1.387215012</v>
      </c>
      <c r="AK29" s="194">
        <f t="shared" si="27"/>
        <v>-1.30185496</v>
      </c>
      <c r="AL29" s="194">
        <f t="shared" si="28"/>
        <v>-1.216494908</v>
      </c>
      <c r="AM29" s="194">
        <f t="shared" si="29"/>
        <v>-1.1311348559999999</v>
      </c>
      <c r="AN29" s="194">
        <f t="shared" si="30"/>
        <v>-1.0457748039999999</v>
      </c>
      <c r="AO29" s="194">
        <f t="shared" si="31"/>
        <v>-0.96041475199999993</v>
      </c>
      <c r="AP29" s="194">
        <f t="shared" si="32"/>
        <v>-0.87505469999999996</v>
      </c>
      <c r="AQ29" s="194">
        <f t="shared" si="33"/>
        <v>-0.78794684600000009</v>
      </c>
      <c r="AR29" s="194">
        <f t="shared" si="34"/>
        <v>-0.70083899199999999</v>
      </c>
      <c r="AS29" s="194">
        <f t="shared" si="35"/>
        <v>-0.61373113800000012</v>
      </c>
      <c r="AT29" s="194">
        <f t="shared" si="36"/>
        <v>-0.52662328400000014</v>
      </c>
      <c r="AU29" s="194">
        <f t="shared" si="37"/>
        <v>-0.43951543000000015</v>
      </c>
      <c r="AV29" s="194">
        <f t="shared" si="38"/>
        <v>-0.35161234400000013</v>
      </c>
      <c r="AW29" s="194">
        <f t="shared" si="39"/>
        <v>-0.26370925800000006</v>
      </c>
      <c r="AX29" s="194">
        <f t="shared" si="40"/>
        <v>-0.17580617200000007</v>
      </c>
      <c r="AY29" s="194">
        <f t="shared" si="41"/>
        <v>-8.7903086000000033E-2</v>
      </c>
      <c r="AZ29" s="194">
        <v>0</v>
      </c>
      <c r="BA29" s="194">
        <f t="shared" si="42"/>
        <v>8.8406096000000003E-2</v>
      </c>
      <c r="BB29" s="194">
        <f t="shared" si="43"/>
        <v>0.17681219200000001</v>
      </c>
      <c r="BC29" s="194">
        <f t="shared" si="44"/>
        <v>0.26521828799999997</v>
      </c>
      <c r="BD29" s="194">
        <f t="shared" si="45"/>
        <v>0.35362438400000001</v>
      </c>
      <c r="BE29" s="194">
        <f t="shared" si="46"/>
        <v>0.44203048</v>
      </c>
      <c r="BF29" s="194">
        <f t="shared" si="47"/>
        <v>0.53071212400000001</v>
      </c>
      <c r="BG29" s="194">
        <f t="shared" si="48"/>
        <v>0.61939376800000001</v>
      </c>
      <c r="BH29" s="194">
        <f t="shared" si="49"/>
        <v>0.7080754119999999</v>
      </c>
      <c r="BI29" s="194">
        <f t="shared" si="50"/>
        <v>0.79675705599999991</v>
      </c>
      <c r="BJ29" s="194">
        <f t="shared" si="51"/>
        <v>0.88543869999999991</v>
      </c>
      <c r="BK29" s="194">
        <f t="shared" si="52"/>
        <v>0.97410637099999997</v>
      </c>
      <c r="BL29" s="194">
        <f t="shared" si="53"/>
        <v>1.062774042</v>
      </c>
      <c r="BM29" s="194">
        <f t="shared" si="54"/>
        <v>1.1514417129999999</v>
      </c>
      <c r="BN29" s="194">
        <f t="shared" si="55"/>
        <v>1.2401093839999999</v>
      </c>
      <c r="BO29" s="194">
        <f t="shared" si="56"/>
        <v>1.328777055</v>
      </c>
      <c r="BP29" s="194">
        <f t="shared" si="57"/>
        <v>1.4174447259999998</v>
      </c>
      <c r="BQ29" s="194">
        <f t="shared" si="58"/>
        <v>1.5061123969999999</v>
      </c>
      <c r="BR29" s="194">
        <f t="shared" si="59"/>
        <v>1.5947800679999999</v>
      </c>
      <c r="BS29" s="194">
        <f t="shared" si="60"/>
        <v>1.683447739</v>
      </c>
      <c r="BT29" s="194">
        <f t="shared" si="61"/>
        <v>1.7721154100000001</v>
      </c>
      <c r="BU29" s="194">
        <f t="shared" si="62"/>
        <v>1.8600502540000001</v>
      </c>
      <c r="BV29" s="194">
        <f t="shared" si="63"/>
        <v>1.9479850980000002</v>
      </c>
      <c r="BW29" s="194">
        <f t="shared" si="64"/>
        <v>2.035919942</v>
      </c>
      <c r="BX29" s="194">
        <f t="shared" si="65"/>
        <v>2.1238547860000003</v>
      </c>
      <c r="BY29" s="194">
        <f t="shared" si="66"/>
        <v>2.2117896300000002</v>
      </c>
      <c r="BZ29" s="194">
        <f t="shared" si="67"/>
        <v>2.299724474</v>
      </c>
      <c r="CA29" s="194">
        <f t="shared" si="68"/>
        <v>2.3876593180000003</v>
      </c>
      <c r="CB29" s="194">
        <f t="shared" si="69"/>
        <v>2.4755941620000002</v>
      </c>
      <c r="CC29" s="194">
        <f t="shared" si="70"/>
        <v>2.5635290060000004</v>
      </c>
      <c r="CD29" s="194">
        <f t="shared" si="71"/>
        <v>2.6514638500000003</v>
      </c>
      <c r="CE29" s="194">
        <f t="shared" si="100"/>
        <v>2.7393986940000001</v>
      </c>
      <c r="CF29" s="194">
        <f t="shared" si="100"/>
        <v>2.827333538</v>
      </c>
      <c r="CG29" s="194">
        <f t="shared" si="100"/>
        <v>2.9152683819999998</v>
      </c>
      <c r="CH29" s="194">
        <f t="shared" si="100"/>
        <v>3.0032032259999997</v>
      </c>
      <c r="CI29" s="194">
        <f t="shared" si="100"/>
        <v>3.0911380699999995</v>
      </c>
      <c r="CJ29" s="194">
        <f t="shared" si="100"/>
        <v>3.1790729139999994</v>
      </c>
      <c r="CK29" s="194">
        <f t="shared" si="100"/>
        <v>3.2670077579999992</v>
      </c>
      <c r="CL29" s="194">
        <f t="shared" si="100"/>
        <v>3.3549426019999991</v>
      </c>
      <c r="CM29" s="194">
        <f t="shared" si="100"/>
        <v>3.4428774459999989</v>
      </c>
      <c r="CN29" s="194">
        <f t="shared" si="100"/>
        <v>3.5308122899999987</v>
      </c>
      <c r="CO29" s="194">
        <f t="shared" si="100"/>
        <v>3.6187471339999986</v>
      </c>
      <c r="CP29" s="194">
        <f t="shared" si="100"/>
        <v>3.7066819779999984</v>
      </c>
      <c r="CQ29" s="194">
        <f t="shared" si="100"/>
        <v>3.7946168219999983</v>
      </c>
      <c r="CR29" s="194">
        <f t="shared" si="100"/>
        <v>3.8825516659999981</v>
      </c>
      <c r="CS29" s="194">
        <f t="shared" si="100"/>
        <v>3.970486509999998</v>
      </c>
      <c r="CT29" s="194">
        <f t="shared" si="100"/>
        <v>4.0584213539999983</v>
      </c>
      <c r="CU29" s="194">
        <f t="shared" si="100"/>
        <v>4.1463561979999977</v>
      </c>
      <c r="CV29" s="194">
        <f t="shared" si="100"/>
        <v>4.2342910419999971</v>
      </c>
      <c r="CW29" s="194">
        <f t="shared" si="100"/>
        <v>4.3222258859999965</v>
      </c>
      <c r="CX29" s="194">
        <f t="shared" si="100"/>
        <v>4.4101607299999959</v>
      </c>
    </row>
    <row r="30" spans="1:102" x14ac:dyDescent="0.25">
      <c r="A30" s="87">
        <v>37500</v>
      </c>
      <c r="B30" s="194">
        <f t="shared" ref="B30:U30" si="110">($V30-$W30)+C30</f>
        <v>-3.6546755299999978</v>
      </c>
      <c r="C30" s="194">
        <f t="shared" si="110"/>
        <v>-3.5835325549999979</v>
      </c>
      <c r="D30" s="194">
        <f t="shared" si="110"/>
        <v>-3.512389579999998</v>
      </c>
      <c r="E30" s="194">
        <f t="shared" si="110"/>
        <v>-3.4412466049999981</v>
      </c>
      <c r="F30" s="194">
        <f t="shared" si="110"/>
        <v>-3.3701036299999982</v>
      </c>
      <c r="G30" s="194">
        <f t="shared" si="110"/>
        <v>-3.2989606549999984</v>
      </c>
      <c r="H30" s="194">
        <f t="shared" si="110"/>
        <v>-3.2278176799999985</v>
      </c>
      <c r="I30" s="194">
        <f t="shared" si="110"/>
        <v>-3.1566747049999986</v>
      </c>
      <c r="J30" s="194">
        <f t="shared" si="110"/>
        <v>-3.0855317299999987</v>
      </c>
      <c r="K30" s="194">
        <f t="shared" si="110"/>
        <v>-3.0143887549999988</v>
      </c>
      <c r="L30" s="194">
        <f t="shared" si="110"/>
        <v>-2.9432457799999989</v>
      </c>
      <c r="M30" s="194">
        <f t="shared" si="110"/>
        <v>-2.872102804999999</v>
      </c>
      <c r="N30" s="194">
        <f t="shared" si="110"/>
        <v>-2.8009598299999992</v>
      </c>
      <c r="O30" s="194">
        <f t="shared" si="110"/>
        <v>-2.7298168549999993</v>
      </c>
      <c r="P30" s="194">
        <f t="shared" si="110"/>
        <v>-2.6586738799999994</v>
      </c>
      <c r="Q30" s="194">
        <f t="shared" si="110"/>
        <v>-2.5875309049999995</v>
      </c>
      <c r="R30" s="194">
        <f t="shared" si="110"/>
        <v>-2.5163879299999996</v>
      </c>
      <c r="S30" s="194">
        <f t="shared" si="110"/>
        <v>-2.4452449549999997</v>
      </c>
      <c r="T30" s="194">
        <f t="shared" si="110"/>
        <v>-2.3741019799999998</v>
      </c>
      <c r="U30" s="194">
        <f t="shared" si="110"/>
        <v>-2.3029590049999999</v>
      </c>
      <c r="V30" s="194">
        <f t="shared" si="12"/>
        <v>-2.2318160300000001</v>
      </c>
      <c r="W30" s="194">
        <f t="shared" si="13"/>
        <v>-2.1606730550000002</v>
      </c>
      <c r="X30" s="194">
        <f t="shared" si="14"/>
        <v>-2.0895300800000003</v>
      </c>
      <c r="Y30" s="194">
        <f t="shared" si="15"/>
        <v>-2.018387105</v>
      </c>
      <c r="Z30" s="194">
        <f t="shared" si="16"/>
        <v>-1.9472441300000001</v>
      </c>
      <c r="AA30" s="194">
        <f t="shared" si="17"/>
        <v>-1.8761011550000002</v>
      </c>
      <c r="AB30" s="194">
        <f t="shared" si="18"/>
        <v>-1.8049581800000003</v>
      </c>
      <c r="AC30" s="194">
        <f t="shared" si="19"/>
        <v>-1.7338152050000002</v>
      </c>
      <c r="AD30" s="194">
        <f t="shared" si="20"/>
        <v>-1.6626722300000003</v>
      </c>
      <c r="AE30" s="194">
        <f t="shared" si="21"/>
        <v>-1.5915292550000002</v>
      </c>
      <c r="AF30" s="194">
        <f t="shared" si="22"/>
        <v>-1.5203862800000003</v>
      </c>
      <c r="AG30" s="194">
        <f t="shared" si="23"/>
        <v>-1.4456431870000004</v>
      </c>
      <c r="AH30" s="194">
        <f t="shared" si="24"/>
        <v>-1.3709000940000002</v>
      </c>
      <c r="AI30" s="194">
        <f t="shared" si="25"/>
        <v>-1.2961570010000001</v>
      </c>
      <c r="AJ30" s="194">
        <f t="shared" si="26"/>
        <v>-1.2214139080000002</v>
      </c>
      <c r="AK30" s="194">
        <f t="shared" si="27"/>
        <v>-1.1466708150000002</v>
      </c>
      <c r="AL30" s="194">
        <f t="shared" si="28"/>
        <v>-1.0719277220000001</v>
      </c>
      <c r="AM30" s="194">
        <f t="shared" si="29"/>
        <v>-0.99718462900000004</v>
      </c>
      <c r="AN30" s="194">
        <f t="shared" si="30"/>
        <v>-0.92244153600000001</v>
      </c>
      <c r="AO30" s="194">
        <f t="shared" si="31"/>
        <v>-0.84769844299999997</v>
      </c>
      <c r="AP30" s="194">
        <f t="shared" si="32"/>
        <v>-0.77295534999999993</v>
      </c>
      <c r="AQ30" s="194">
        <f t="shared" si="33"/>
        <v>-0.69616144199999996</v>
      </c>
      <c r="AR30" s="194">
        <f t="shared" si="34"/>
        <v>-0.619367534</v>
      </c>
      <c r="AS30" s="194">
        <f t="shared" si="35"/>
        <v>-0.54257362600000003</v>
      </c>
      <c r="AT30" s="194">
        <f t="shared" si="36"/>
        <v>-0.46577971799999995</v>
      </c>
      <c r="AU30" s="194">
        <f t="shared" si="37"/>
        <v>-0.38898580999999999</v>
      </c>
      <c r="AV30" s="194">
        <f t="shared" si="38"/>
        <v>-0.31118864800000001</v>
      </c>
      <c r="AW30" s="194">
        <f t="shared" si="39"/>
        <v>-0.23339148599999998</v>
      </c>
      <c r="AX30" s="194">
        <f t="shared" si="40"/>
        <v>-0.15559432400000001</v>
      </c>
      <c r="AY30" s="194">
        <f t="shared" si="41"/>
        <v>-7.7797162000000003E-2</v>
      </c>
      <c r="AZ30" s="194">
        <v>0</v>
      </c>
      <c r="BA30" s="194">
        <f t="shared" si="42"/>
        <v>7.8528965999999992E-2</v>
      </c>
      <c r="BB30" s="194">
        <f t="shared" si="43"/>
        <v>0.15705793199999998</v>
      </c>
      <c r="BC30" s="194">
        <f t="shared" si="44"/>
        <v>0.23558689799999996</v>
      </c>
      <c r="BD30" s="194">
        <f t="shared" si="45"/>
        <v>0.31411586399999997</v>
      </c>
      <c r="BE30" s="194">
        <f t="shared" si="46"/>
        <v>0.39264482999999994</v>
      </c>
      <c r="BF30" s="194">
        <f t="shared" si="47"/>
        <v>0.47168667999999997</v>
      </c>
      <c r="BG30" s="194">
        <f t="shared" si="48"/>
        <v>0.55072852999999999</v>
      </c>
      <c r="BH30" s="194">
        <f t="shared" si="49"/>
        <v>0.62977037999999996</v>
      </c>
      <c r="BI30" s="194">
        <f t="shared" si="50"/>
        <v>0.70881223000000004</v>
      </c>
      <c r="BJ30" s="194">
        <f t="shared" si="51"/>
        <v>0.78785408000000001</v>
      </c>
      <c r="BK30" s="194">
        <f t="shared" si="52"/>
        <v>0.86725212000000007</v>
      </c>
      <c r="BL30" s="194">
        <f t="shared" si="53"/>
        <v>0.94665016000000002</v>
      </c>
      <c r="BM30" s="194">
        <f t="shared" si="54"/>
        <v>1.0260482</v>
      </c>
      <c r="BN30" s="194">
        <f t="shared" si="55"/>
        <v>1.10544624</v>
      </c>
      <c r="BO30" s="194">
        <f t="shared" si="56"/>
        <v>1.1848442800000001</v>
      </c>
      <c r="BP30" s="194">
        <f t="shared" si="57"/>
        <v>1.2642423199999999</v>
      </c>
      <c r="BQ30" s="194">
        <f t="shared" si="58"/>
        <v>1.3436403599999998</v>
      </c>
      <c r="BR30" s="194">
        <f t="shared" si="59"/>
        <v>1.4230384</v>
      </c>
      <c r="BS30" s="194">
        <f t="shared" si="60"/>
        <v>1.5024364399999999</v>
      </c>
      <c r="BT30" s="194">
        <f t="shared" si="61"/>
        <v>1.5818344799999999</v>
      </c>
      <c r="BU30" s="194">
        <f t="shared" si="62"/>
        <v>1.6610085669999999</v>
      </c>
      <c r="BV30" s="194">
        <f t="shared" si="63"/>
        <v>1.7401826539999998</v>
      </c>
      <c r="BW30" s="194">
        <f t="shared" si="64"/>
        <v>1.819356741</v>
      </c>
      <c r="BX30" s="194">
        <f t="shared" si="65"/>
        <v>1.8985308279999999</v>
      </c>
      <c r="BY30" s="194">
        <f t="shared" si="66"/>
        <v>1.9777049149999999</v>
      </c>
      <c r="BZ30" s="194">
        <f t="shared" si="67"/>
        <v>2.0568790019999996</v>
      </c>
      <c r="CA30" s="194">
        <f t="shared" si="68"/>
        <v>2.1360530889999998</v>
      </c>
      <c r="CB30" s="194">
        <f t="shared" si="69"/>
        <v>2.215227176</v>
      </c>
      <c r="CC30" s="194">
        <f t="shared" si="70"/>
        <v>2.2944012630000001</v>
      </c>
      <c r="CD30" s="194">
        <f t="shared" si="71"/>
        <v>2.3735753499999999</v>
      </c>
      <c r="CE30" s="194">
        <f t="shared" si="100"/>
        <v>2.4527494369999996</v>
      </c>
      <c r="CF30" s="194">
        <f t="shared" si="100"/>
        <v>2.5319235239999993</v>
      </c>
      <c r="CG30" s="194">
        <f t="shared" si="100"/>
        <v>2.611097610999999</v>
      </c>
      <c r="CH30" s="194">
        <f t="shared" si="100"/>
        <v>2.6902716979999988</v>
      </c>
      <c r="CI30" s="194">
        <f t="shared" si="100"/>
        <v>2.7694457849999985</v>
      </c>
      <c r="CJ30" s="194">
        <f t="shared" si="100"/>
        <v>2.8486198719999982</v>
      </c>
      <c r="CK30" s="194">
        <f t="shared" si="100"/>
        <v>2.9277939589999979</v>
      </c>
      <c r="CL30" s="194">
        <f t="shared" si="100"/>
        <v>3.0069680459999977</v>
      </c>
      <c r="CM30" s="194">
        <f t="shared" si="100"/>
        <v>3.0861421329999974</v>
      </c>
      <c r="CN30" s="194">
        <f t="shared" si="100"/>
        <v>3.1653162199999971</v>
      </c>
      <c r="CO30" s="194">
        <f t="shared" si="100"/>
        <v>3.2444903069999969</v>
      </c>
      <c r="CP30" s="194">
        <f t="shared" si="100"/>
        <v>3.3236643939999966</v>
      </c>
      <c r="CQ30" s="194">
        <f t="shared" si="100"/>
        <v>3.4028384809999963</v>
      </c>
      <c r="CR30" s="194">
        <f t="shared" si="100"/>
        <v>3.482012567999996</v>
      </c>
      <c r="CS30" s="194">
        <f t="shared" si="100"/>
        <v>3.5611866549999958</v>
      </c>
      <c r="CT30" s="194">
        <f t="shared" si="100"/>
        <v>3.6403607419999955</v>
      </c>
      <c r="CU30" s="194">
        <f t="shared" si="100"/>
        <v>3.7195348289999952</v>
      </c>
      <c r="CV30" s="194">
        <f t="shared" si="100"/>
        <v>3.7987089159999949</v>
      </c>
      <c r="CW30" s="194">
        <f t="shared" si="100"/>
        <v>3.8778830029999947</v>
      </c>
      <c r="CX30" s="194">
        <f t="shared" si="100"/>
        <v>3.9570570899999944</v>
      </c>
    </row>
    <row r="31" spans="1:102" x14ac:dyDescent="0.25">
      <c r="A31" s="87">
        <v>37530</v>
      </c>
      <c r="B31" s="194">
        <f t="shared" ref="B31:U31" si="111">($V31-$W31)+C31</f>
        <v>-3.8251587100000028</v>
      </c>
      <c r="C31" s="194">
        <f t="shared" si="111"/>
        <v>-3.7496486810000027</v>
      </c>
      <c r="D31" s="194">
        <f t="shared" si="111"/>
        <v>-3.6741386520000026</v>
      </c>
      <c r="E31" s="194">
        <f t="shared" si="111"/>
        <v>-3.5986286230000024</v>
      </c>
      <c r="F31" s="194">
        <f t="shared" si="111"/>
        <v>-3.5231185940000023</v>
      </c>
      <c r="G31" s="194">
        <f t="shared" si="111"/>
        <v>-3.4476085650000021</v>
      </c>
      <c r="H31" s="194">
        <f t="shared" si="111"/>
        <v>-3.372098536000002</v>
      </c>
      <c r="I31" s="194">
        <f t="shared" si="111"/>
        <v>-3.2965885070000018</v>
      </c>
      <c r="J31" s="194">
        <f t="shared" si="111"/>
        <v>-3.2210784780000017</v>
      </c>
      <c r="K31" s="194">
        <f t="shared" si="111"/>
        <v>-3.1455684490000015</v>
      </c>
      <c r="L31" s="194">
        <f t="shared" si="111"/>
        <v>-3.0700584200000014</v>
      </c>
      <c r="M31" s="194">
        <f t="shared" si="111"/>
        <v>-2.9945483910000013</v>
      </c>
      <c r="N31" s="194">
        <f t="shared" si="111"/>
        <v>-2.9190383620000011</v>
      </c>
      <c r="O31" s="194">
        <f t="shared" si="111"/>
        <v>-2.843528333000001</v>
      </c>
      <c r="P31" s="194">
        <f t="shared" si="111"/>
        <v>-2.7680183040000008</v>
      </c>
      <c r="Q31" s="194">
        <f t="shared" si="111"/>
        <v>-2.6925082750000007</v>
      </c>
      <c r="R31" s="194">
        <f t="shared" si="111"/>
        <v>-2.6169982460000005</v>
      </c>
      <c r="S31" s="194">
        <f t="shared" si="111"/>
        <v>-2.5414882170000004</v>
      </c>
      <c r="T31" s="194">
        <f t="shared" si="111"/>
        <v>-2.4659781880000002</v>
      </c>
      <c r="U31" s="194">
        <f t="shared" si="111"/>
        <v>-2.3904681590000001</v>
      </c>
      <c r="V31" s="194">
        <f t="shared" si="12"/>
        <v>-2.3149581299999999</v>
      </c>
      <c r="W31" s="194">
        <f t="shared" si="13"/>
        <v>-2.2394481009999998</v>
      </c>
      <c r="X31" s="194">
        <f t="shared" si="14"/>
        <v>-2.1639380719999997</v>
      </c>
      <c r="Y31" s="194">
        <f t="shared" si="15"/>
        <v>-2.0884280429999995</v>
      </c>
      <c r="Z31" s="194">
        <f t="shared" si="16"/>
        <v>-2.0129180139999998</v>
      </c>
      <c r="AA31" s="194">
        <f t="shared" si="17"/>
        <v>-1.9374079849999997</v>
      </c>
      <c r="AB31" s="194">
        <f t="shared" si="18"/>
        <v>-1.8618979559999995</v>
      </c>
      <c r="AC31" s="194">
        <f t="shared" si="19"/>
        <v>-1.7863879269999996</v>
      </c>
      <c r="AD31" s="194">
        <f t="shared" si="20"/>
        <v>-1.7108778979999995</v>
      </c>
      <c r="AE31" s="194">
        <f t="shared" si="21"/>
        <v>-1.6353678689999995</v>
      </c>
      <c r="AF31" s="194">
        <f t="shared" si="22"/>
        <v>-1.5598578399999994</v>
      </c>
      <c r="AG31" s="194">
        <f t="shared" si="23"/>
        <v>-1.4824195209999993</v>
      </c>
      <c r="AH31" s="194">
        <f t="shared" si="24"/>
        <v>-1.4049812019999997</v>
      </c>
      <c r="AI31" s="194">
        <f t="shared" si="25"/>
        <v>-1.3275428829999996</v>
      </c>
      <c r="AJ31" s="194">
        <f t="shared" si="26"/>
        <v>-1.2501045639999995</v>
      </c>
      <c r="AK31" s="194">
        <f t="shared" si="27"/>
        <v>-1.1726662449999996</v>
      </c>
      <c r="AL31" s="194">
        <f t="shared" si="28"/>
        <v>-1.0952279259999997</v>
      </c>
      <c r="AM31" s="194">
        <f t="shared" si="29"/>
        <v>-1.0177896069999997</v>
      </c>
      <c r="AN31" s="194">
        <f t="shared" si="30"/>
        <v>-0.94035128799999979</v>
      </c>
      <c r="AO31" s="194">
        <f t="shared" si="31"/>
        <v>-0.86291296899999981</v>
      </c>
      <c r="AP31" s="194">
        <f t="shared" si="32"/>
        <v>-0.78547464999999983</v>
      </c>
      <c r="AQ31" s="194">
        <f t="shared" si="33"/>
        <v>-0.70709037199999991</v>
      </c>
      <c r="AR31" s="194">
        <f t="shared" si="34"/>
        <v>-0.62870609399999988</v>
      </c>
      <c r="AS31" s="194">
        <f t="shared" si="35"/>
        <v>-0.55032181599999996</v>
      </c>
      <c r="AT31" s="194">
        <f t="shared" si="36"/>
        <v>-0.47193753799999999</v>
      </c>
      <c r="AU31" s="194">
        <f t="shared" si="37"/>
        <v>-0.39355326000000002</v>
      </c>
      <c r="AV31" s="194">
        <f t="shared" si="38"/>
        <v>-0.31484260800000002</v>
      </c>
      <c r="AW31" s="194">
        <f t="shared" si="39"/>
        <v>-0.236131956</v>
      </c>
      <c r="AX31" s="194">
        <f t="shared" si="40"/>
        <v>-0.15742130400000001</v>
      </c>
      <c r="AY31" s="194">
        <f t="shared" si="41"/>
        <v>-7.8710652000000006E-2</v>
      </c>
      <c r="AZ31" s="194">
        <v>0</v>
      </c>
      <c r="BA31" s="194">
        <f t="shared" si="42"/>
        <v>7.8862064000000009E-2</v>
      </c>
      <c r="BB31" s="194">
        <f t="shared" si="43"/>
        <v>0.15772412800000002</v>
      </c>
      <c r="BC31" s="194">
        <f t="shared" si="44"/>
        <v>0.23658619199999997</v>
      </c>
      <c r="BD31" s="194">
        <f t="shared" si="45"/>
        <v>0.31544825600000004</v>
      </c>
      <c r="BE31" s="194">
        <f t="shared" si="46"/>
        <v>0.39431031999999999</v>
      </c>
      <c r="BF31" s="194">
        <f t="shared" si="47"/>
        <v>0.47316054400000002</v>
      </c>
      <c r="BG31" s="194">
        <f t="shared" si="48"/>
        <v>0.55201076800000004</v>
      </c>
      <c r="BH31" s="194">
        <f t="shared" si="49"/>
        <v>0.63086099200000001</v>
      </c>
      <c r="BI31" s="194">
        <f t="shared" si="50"/>
        <v>0.70971121600000009</v>
      </c>
      <c r="BJ31" s="194">
        <f t="shared" si="51"/>
        <v>0.78856144000000006</v>
      </c>
      <c r="BK31" s="194">
        <f t="shared" si="52"/>
        <v>0.86708765799999998</v>
      </c>
      <c r="BL31" s="194">
        <f t="shared" si="53"/>
        <v>0.94561387600000002</v>
      </c>
      <c r="BM31" s="194">
        <f t="shared" si="54"/>
        <v>1.0241400939999998</v>
      </c>
      <c r="BN31" s="194">
        <f t="shared" si="55"/>
        <v>1.102666312</v>
      </c>
      <c r="BO31" s="194">
        <f t="shared" si="56"/>
        <v>1.1811925299999999</v>
      </c>
      <c r="BP31" s="194">
        <f t="shared" si="57"/>
        <v>1.2597187479999998</v>
      </c>
      <c r="BQ31" s="194">
        <f t="shared" si="58"/>
        <v>1.3382449659999998</v>
      </c>
      <c r="BR31" s="194">
        <f t="shared" si="59"/>
        <v>1.4167711839999999</v>
      </c>
      <c r="BS31" s="194">
        <f t="shared" si="60"/>
        <v>1.4952974019999998</v>
      </c>
      <c r="BT31" s="194">
        <f t="shared" si="61"/>
        <v>1.5738236199999998</v>
      </c>
      <c r="BU31" s="194">
        <f t="shared" si="62"/>
        <v>1.6513539919999998</v>
      </c>
      <c r="BV31" s="194">
        <f t="shared" si="63"/>
        <v>1.7288843639999998</v>
      </c>
      <c r="BW31" s="194">
        <f t="shared" si="64"/>
        <v>1.8064147359999998</v>
      </c>
      <c r="BX31" s="194">
        <f t="shared" si="65"/>
        <v>1.883945108</v>
      </c>
      <c r="BY31" s="194">
        <f t="shared" si="66"/>
        <v>1.96147548</v>
      </c>
      <c r="BZ31" s="194">
        <f t="shared" si="67"/>
        <v>2.0390058519999998</v>
      </c>
      <c r="CA31" s="194">
        <f t="shared" si="68"/>
        <v>2.1165362239999999</v>
      </c>
      <c r="CB31" s="194">
        <f t="shared" si="69"/>
        <v>2.1940665960000003</v>
      </c>
      <c r="CC31" s="194">
        <f t="shared" si="70"/>
        <v>2.2715969680000003</v>
      </c>
      <c r="CD31" s="194">
        <f t="shared" si="71"/>
        <v>2.3491273400000003</v>
      </c>
      <c r="CE31" s="194">
        <f t="shared" si="100"/>
        <v>2.4266577120000004</v>
      </c>
      <c r="CF31" s="194">
        <f t="shared" si="100"/>
        <v>2.5041880840000004</v>
      </c>
      <c r="CG31" s="194">
        <f t="shared" si="100"/>
        <v>2.5817184560000004</v>
      </c>
      <c r="CH31" s="194">
        <f t="shared" si="100"/>
        <v>2.6592488280000004</v>
      </c>
      <c r="CI31" s="194">
        <f t="shared" si="100"/>
        <v>2.7367792000000004</v>
      </c>
      <c r="CJ31" s="194">
        <f t="shared" si="100"/>
        <v>2.8143095720000004</v>
      </c>
      <c r="CK31" s="194">
        <f t="shared" si="100"/>
        <v>2.8918399440000004</v>
      </c>
      <c r="CL31" s="194">
        <f t="shared" si="100"/>
        <v>2.9693703160000005</v>
      </c>
      <c r="CM31" s="194">
        <f t="shared" si="100"/>
        <v>3.0469006880000005</v>
      </c>
      <c r="CN31" s="194">
        <f t="shared" si="100"/>
        <v>3.1244310600000005</v>
      </c>
      <c r="CO31" s="194">
        <f t="shared" si="100"/>
        <v>3.2019614320000005</v>
      </c>
      <c r="CP31" s="194">
        <f t="shared" si="100"/>
        <v>3.2794918040000005</v>
      </c>
      <c r="CQ31" s="194">
        <f t="shared" si="100"/>
        <v>3.3570221760000005</v>
      </c>
      <c r="CR31" s="194">
        <f t="shared" si="100"/>
        <v>3.4345525480000005</v>
      </c>
      <c r="CS31" s="194">
        <f t="shared" si="100"/>
        <v>3.5120829200000006</v>
      </c>
      <c r="CT31" s="194">
        <f t="shared" si="100"/>
        <v>3.5896132920000006</v>
      </c>
      <c r="CU31" s="194">
        <f t="shared" si="100"/>
        <v>3.6671436640000006</v>
      </c>
      <c r="CV31" s="194">
        <f t="shared" si="100"/>
        <v>3.7446740360000006</v>
      </c>
      <c r="CW31" s="194">
        <f t="shared" si="100"/>
        <v>3.8222044080000006</v>
      </c>
      <c r="CX31" s="194">
        <f t="shared" si="100"/>
        <v>3.8997347800000006</v>
      </c>
    </row>
    <row r="32" spans="1:102" x14ac:dyDescent="0.25">
      <c r="A32" s="87">
        <v>37561</v>
      </c>
      <c r="B32" s="194">
        <f t="shared" ref="B32:U32" si="112">($V32-$W32)+C32</f>
        <v>-5.7718521299999948</v>
      </c>
      <c r="C32" s="194">
        <f t="shared" si="112"/>
        <v>-5.653743320999995</v>
      </c>
      <c r="D32" s="194">
        <f t="shared" si="112"/>
        <v>-5.5356345119999952</v>
      </c>
      <c r="E32" s="194">
        <f t="shared" si="112"/>
        <v>-5.4175257029999955</v>
      </c>
      <c r="F32" s="194">
        <f t="shared" si="112"/>
        <v>-5.2994168939999957</v>
      </c>
      <c r="G32" s="194">
        <f t="shared" si="112"/>
        <v>-5.181308084999996</v>
      </c>
      <c r="H32" s="194">
        <f t="shared" si="112"/>
        <v>-5.0631992759999962</v>
      </c>
      <c r="I32" s="194">
        <f t="shared" si="112"/>
        <v>-4.9450904669999964</v>
      </c>
      <c r="J32" s="194">
        <f t="shared" si="112"/>
        <v>-4.8269816579999967</v>
      </c>
      <c r="K32" s="194">
        <f t="shared" si="112"/>
        <v>-4.7088728489999969</v>
      </c>
      <c r="L32" s="194">
        <f t="shared" si="112"/>
        <v>-4.5907640399999972</v>
      </c>
      <c r="M32" s="194">
        <f t="shared" si="112"/>
        <v>-4.4726552309999974</v>
      </c>
      <c r="N32" s="194">
        <f t="shared" si="112"/>
        <v>-4.3545464219999976</v>
      </c>
      <c r="O32" s="194">
        <f t="shared" si="112"/>
        <v>-4.2364376129999979</v>
      </c>
      <c r="P32" s="194">
        <f t="shared" si="112"/>
        <v>-4.1183288039999981</v>
      </c>
      <c r="Q32" s="194">
        <f t="shared" si="112"/>
        <v>-4.0002199949999984</v>
      </c>
      <c r="R32" s="194">
        <f t="shared" si="112"/>
        <v>-3.8821111859999986</v>
      </c>
      <c r="S32" s="194">
        <f t="shared" si="112"/>
        <v>-3.7640023769999988</v>
      </c>
      <c r="T32" s="194">
        <f t="shared" si="112"/>
        <v>-3.6458935679999991</v>
      </c>
      <c r="U32" s="194">
        <f t="shared" si="112"/>
        <v>-3.5277847589999993</v>
      </c>
      <c r="V32" s="194">
        <f t="shared" si="12"/>
        <v>-3.4096759499999996</v>
      </c>
      <c r="W32" s="194">
        <f t="shared" si="13"/>
        <v>-3.2915671409999998</v>
      </c>
      <c r="X32" s="194">
        <f t="shared" si="14"/>
        <v>-3.1734583319999996</v>
      </c>
      <c r="Y32" s="194">
        <f t="shared" si="15"/>
        <v>-3.0553495229999998</v>
      </c>
      <c r="Z32" s="194">
        <f t="shared" si="16"/>
        <v>-2.9372407139999996</v>
      </c>
      <c r="AA32" s="194">
        <f t="shared" si="17"/>
        <v>-2.8191319049999999</v>
      </c>
      <c r="AB32" s="194">
        <f t="shared" si="18"/>
        <v>-2.7010230960000001</v>
      </c>
      <c r="AC32" s="194">
        <f t="shared" si="19"/>
        <v>-2.5829142869999999</v>
      </c>
      <c r="AD32" s="194">
        <f t="shared" si="20"/>
        <v>-2.4648054780000002</v>
      </c>
      <c r="AE32" s="194">
        <f t="shared" si="21"/>
        <v>-2.346696669</v>
      </c>
      <c r="AF32" s="194">
        <f t="shared" si="22"/>
        <v>-2.2285878600000002</v>
      </c>
      <c r="AG32" s="194">
        <f t="shared" si="23"/>
        <v>-2.1148994340000002</v>
      </c>
      <c r="AH32" s="194">
        <f t="shared" si="24"/>
        <v>-2.0012110080000003</v>
      </c>
      <c r="AI32" s="194">
        <f t="shared" si="25"/>
        <v>-1.8875225820000001</v>
      </c>
      <c r="AJ32" s="194">
        <f t="shared" si="26"/>
        <v>-1.7738341559999999</v>
      </c>
      <c r="AK32" s="194">
        <f t="shared" si="27"/>
        <v>-1.66014573</v>
      </c>
      <c r="AL32" s="194">
        <f t="shared" si="28"/>
        <v>-1.546457304</v>
      </c>
      <c r="AM32" s="194">
        <f t="shared" si="29"/>
        <v>-1.4327688780000001</v>
      </c>
      <c r="AN32" s="194">
        <f t="shared" si="30"/>
        <v>-1.3190804520000001</v>
      </c>
      <c r="AO32" s="194">
        <f t="shared" si="31"/>
        <v>-1.2053920259999999</v>
      </c>
      <c r="AP32" s="194">
        <f t="shared" si="32"/>
        <v>-1.0917036</v>
      </c>
      <c r="AQ32" s="194">
        <f t="shared" si="33"/>
        <v>-0.98139930600000003</v>
      </c>
      <c r="AR32" s="194">
        <f t="shared" si="34"/>
        <v>-0.87109501200000006</v>
      </c>
      <c r="AS32" s="194">
        <f t="shared" si="35"/>
        <v>-0.76079071799999998</v>
      </c>
      <c r="AT32" s="194">
        <f t="shared" si="36"/>
        <v>-0.65048642400000001</v>
      </c>
      <c r="AU32" s="194">
        <f t="shared" si="37"/>
        <v>-0.54018213000000004</v>
      </c>
      <c r="AV32" s="194">
        <f t="shared" si="38"/>
        <v>-0.43214570400000007</v>
      </c>
      <c r="AW32" s="194">
        <f t="shared" si="39"/>
        <v>-0.324109278</v>
      </c>
      <c r="AX32" s="194">
        <f t="shared" si="40"/>
        <v>-0.21607285200000004</v>
      </c>
      <c r="AY32" s="194">
        <f t="shared" si="41"/>
        <v>-0.10803642600000002</v>
      </c>
      <c r="AZ32" s="194">
        <v>0</v>
      </c>
      <c r="BA32" s="194">
        <f t="shared" si="42"/>
        <v>0.10576141800000004</v>
      </c>
      <c r="BB32" s="194">
        <f t="shared" si="43"/>
        <v>0.21152283600000008</v>
      </c>
      <c r="BC32" s="194">
        <f t="shared" si="44"/>
        <v>0.3172842540000001</v>
      </c>
      <c r="BD32" s="194">
        <f t="shared" si="45"/>
        <v>0.42304567200000015</v>
      </c>
      <c r="BE32" s="194">
        <f t="shared" si="46"/>
        <v>0.52880709000000015</v>
      </c>
      <c r="BF32" s="194">
        <f t="shared" si="47"/>
        <v>0.63227636400000009</v>
      </c>
      <c r="BG32" s="194">
        <f t="shared" si="48"/>
        <v>0.73574563800000004</v>
      </c>
      <c r="BH32" s="194">
        <f t="shared" si="49"/>
        <v>0.83921491200000009</v>
      </c>
      <c r="BI32" s="194">
        <f t="shared" si="50"/>
        <v>0.94268418600000004</v>
      </c>
      <c r="BJ32" s="194">
        <f t="shared" si="51"/>
        <v>1.04615346</v>
      </c>
      <c r="BK32" s="194">
        <f t="shared" si="52"/>
        <v>1.1461276579999999</v>
      </c>
      <c r="BL32" s="194">
        <f t="shared" si="53"/>
        <v>1.2461018559999999</v>
      </c>
      <c r="BM32" s="194">
        <f t="shared" si="54"/>
        <v>1.3460760539999999</v>
      </c>
      <c r="BN32" s="194">
        <f t="shared" si="55"/>
        <v>1.446050252</v>
      </c>
      <c r="BO32" s="194">
        <f t="shared" si="56"/>
        <v>1.54602445</v>
      </c>
      <c r="BP32" s="194">
        <f t="shared" si="57"/>
        <v>1.645998648</v>
      </c>
      <c r="BQ32" s="194">
        <f t="shared" si="58"/>
        <v>1.7459728459999999</v>
      </c>
      <c r="BR32" s="194">
        <f t="shared" si="59"/>
        <v>1.8459470439999999</v>
      </c>
      <c r="BS32" s="194">
        <f t="shared" si="60"/>
        <v>1.9459212419999998</v>
      </c>
      <c r="BT32" s="194">
        <f t="shared" si="61"/>
        <v>2.0458954399999998</v>
      </c>
      <c r="BU32" s="194">
        <f t="shared" si="62"/>
        <v>2.1413000159999998</v>
      </c>
      <c r="BV32" s="194">
        <f t="shared" si="63"/>
        <v>2.2367045919999997</v>
      </c>
      <c r="BW32" s="194">
        <f t="shared" si="64"/>
        <v>2.3321091680000001</v>
      </c>
      <c r="BX32" s="194">
        <f t="shared" si="65"/>
        <v>2.4275137440000001</v>
      </c>
      <c r="BY32" s="194">
        <f t="shared" si="66"/>
        <v>2.52291832</v>
      </c>
      <c r="BZ32" s="194">
        <f t="shared" si="67"/>
        <v>2.618322896</v>
      </c>
      <c r="CA32" s="194">
        <f t="shared" si="68"/>
        <v>2.713727472</v>
      </c>
      <c r="CB32" s="194">
        <f t="shared" si="69"/>
        <v>2.8091320480000004</v>
      </c>
      <c r="CC32" s="194">
        <f t="shared" si="70"/>
        <v>2.9045366240000003</v>
      </c>
      <c r="CD32" s="194">
        <f t="shared" si="71"/>
        <v>2.9999412000000003</v>
      </c>
      <c r="CE32" s="194">
        <f t="shared" si="100"/>
        <v>3.0953457760000003</v>
      </c>
      <c r="CF32" s="194">
        <f t="shared" si="100"/>
        <v>3.1907503520000002</v>
      </c>
      <c r="CG32" s="194">
        <f t="shared" si="100"/>
        <v>3.2861549280000002</v>
      </c>
      <c r="CH32" s="194">
        <f t="shared" si="100"/>
        <v>3.3815595040000002</v>
      </c>
      <c r="CI32" s="194">
        <f t="shared" si="100"/>
        <v>3.4769640800000001</v>
      </c>
      <c r="CJ32" s="194">
        <f t="shared" si="100"/>
        <v>3.5723686560000001</v>
      </c>
      <c r="CK32" s="194">
        <f t="shared" si="100"/>
        <v>3.667773232</v>
      </c>
      <c r="CL32" s="194">
        <f t="shared" si="100"/>
        <v>3.763177808</v>
      </c>
      <c r="CM32" s="194">
        <f t="shared" si="100"/>
        <v>3.858582384</v>
      </c>
      <c r="CN32" s="194">
        <f t="shared" si="100"/>
        <v>3.9539869599999999</v>
      </c>
      <c r="CO32" s="194">
        <f t="shared" si="100"/>
        <v>4.0493915359999999</v>
      </c>
      <c r="CP32" s="194">
        <f t="shared" si="100"/>
        <v>4.1447961119999999</v>
      </c>
      <c r="CQ32" s="194">
        <f t="shared" si="100"/>
        <v>4.2402006879999998</v>
      </c>
      <c r="CR32" s="194">
        <f t="shared" si="100"/>
        <v>4.3356052639999998</v>
      </c>
      <c r="CS32" s="194">
        <f t="shared" si="100"/>
        <v>4.4310098399999998</v>
      </c>
      <c r="CT32" s="194">
        <f>($CD32-$CC32)+CS32</f>
        <v>4.5264144159999997</v>
      </c>
      <c r="CU32" s="194">
        <f>($CD32-$CC32)+CT32</f>
        <v>4.6218189919999997</v>
      </c>
      <c r="CV32" s="194">
        <f>($CD32-$CC32)+CU32</f>
        <v>4.7172235679999996</v>
      </c>
      <c r="CW32" s="194">
        <f>($CD32-$CC32)+CV32</f>
        <v>4.8126281439999996</v>
      </c>
      <c r="CX32" s="194">
        <f>($CD32-$CC32)+CW32</f>
        <v>4.9080327199999996</v>
      </c>
    </row>
    <row r="33" spans="1:102" x14ac:dyDescent="0.25">
      <c r="A33" s="87">
        <v>37591</v>
      </c>
      <c r="B33" s="194">
        <f t="shared" ref="B33:U33" si="113">($V33-$W33)+C33</f>
        <v>14.255974730000013</v>
      </c>
      <c r="C33" s="194">
        <f t="shared" si="113"/>
        <v>13.958625064000012</v>
      </c>
      <c r="D33" s="194">
        <f t="shared" si="113"/>
        <v>13.661275398000011</v>
      </c>
      <c r="E33" s="194">
        <f t="shared" si="113"/>
        <v>13.363925732000011</v>
      </c>
      <c r="F33" s="194">
        <f t="shared" si="113"/>
        <v>13.06657606600001</v>
      </c>
      <c r="G33" s="194">
        <f t="shared" si="113"/>
        <v>12.76922640000001</v>
      </c>
      <c r="H33" s="194">
        <f t="shared" si="113"/>
        <v>12.471876734000009</v>
      </c>
      <c r="I33" s="194">
        <f t="shared" si="113"/>
        <v>12.174527068000009</v>
      </c>
      <c r="J33" s="194">
        <f t="shared" si="113"/>
        <v>11.877177402000008</v>
      </c>
      <c r="K33" s="194">
        <f t="shared" si="113"/>
        <v>11.579827736000007</v>
      </c>
      <c r="L33" s="194">
        <f t="shared" si="113"/>
        <v>11.282478070000007</v>
      </c>
      <c r="M33" s="194">
        <f t="shared" si="113"/>
        <v>10.985128404000006</v>
      </c>
      <c r="N33" s="194">
        <f t="shared" si="113"/>
        <v>10.687778738000006</v>
      </c>
      <c r="O33" s="194">
        <f t="shared" si="113"/>
        <v>10.390429072000005</v>
      </c>
      <c r="P33" s="194">
        <f t="shared" si="113"/>
        <v>10.093079406000005</v>
      </c>
      <c r="Q33" s="194">
        <f t="shared" si="113"/>
        <v>9.7957297400000041</v>
      </c>
      <c r="R33" s="194">
        <f t="shared" si="113"/>
        <v>9.4983800740000035</v>
      </c>
      <c r="S33" s="194">
        <f t="shared" si="113"/>
        <v>9.2010304080000029</v>
      </c>
      <c r="T33" s="194">
        <f t="shared" si="113"/>
        <v>8.9036807420000024</v>
      </c>
      <c r="U33" s="194">
        <f t="shared" si="113"/>
        <v>8.6063310760000018</v>
      </c>
      <c r="V33" s="194">
        <f t="shared" si="12"/>
        <v>8.3089814100000012</v>
      </c>
      <c r="W33" s="194">
        <f t="shared" si="13"/>
        <v>8.0116317440000007</v>
      </c>
      <c r="X33" s="194">
        <f t="shared" si="14"/>
        <v>7.714282078000001</v>
      </c>
      <c r="Y33" s="194">
        <f t="shared" si="15"/>
        <v>7.4169324120000013</v>
      </c>
      <c r="Z33" s="194">
        <f t="shared" si="16"/>
        <v>7.1195827460000007</v>
      </c>
      <c r="AA33" s="194">
        <f t="shared" si="17"/>
        <v>6.8222330800000002</v>
      </c>
      <c r="AB33" s="194">
        <f t="shared" si="18"/>
        <v>6.5248834140000005</v>
      </c>
      <c r="AC33" s="194">
        <f t="shared" si="19"/>
        <v>6.2275337480000008</v>
      </c>
      <c r="AD33" s="194">
        <f t="shared" si="20"/>
        <v>5.9301840820000002</v>
      </c>
      <c r="AE33" s="194">
        <f t="shared" si="21"/>
        <v>5.6328344159999997</v>
      </c>
      <c r="AF33" s="194">
        <f t="shared" si="22"/>
        <v>5.33548475</v>
      </c>
      <c r="AG33" s="194">
        <f t="shared" si="23"/>
        <v>5.0587591390000002</v>
      </c>
      <c r="AH33" s="194">
        <f t="shared" si="24"/>
        <v>4.7820335279999995</v>
      </c>
      <c r="AI33" s="194">
        <f t="shared" si="25"/>
        <v>4.5053079169999997</v>
      </c>
      <c r="AJ33" s="194">
        <f t="shared" si="26"/>
        <v>4.2285823059999998</v>
      </c>
      <c r="AK33" s="194">
        <f t="shared" si="27"/>
        <v>3.951856695</v>
      </c>
      <c r="AL33" s="194">
        <f t="shared" si="28"/>
        <v>3.6751310840000002</v>
      </c>
      <c r="AM33" s="194">
        <f t="shared" si="29"/>
        <v>3.398405473</v>
      </c>
      <c r="AN33" s="194">
        <f t="shared" si="30"/>
        <v>3.1216798620000001</v>
      </c>
      <c r="AO33" s="194">
        <f t="shared" si="31"/>
        <v>2.8449542509999999</v>
      </c>
      <c r="AP33" s="194">
        <f t="shared" si="32"/>
        <v>2.5682286400000001</v>
      </c>
      <c r="AQ33" s="194">
        <f t="shared" si="33"/>
        <v>2.3065357579999999</v>
      </c>
      <c r="AR33" s="194">
        <f t="shared" si="34"/>
        <v>2.0448428760000001</v>
      </c>
      <c r="AS33" s="194">
        <f t="shared" si="35"/>
        <v>1.783149994</v>
      </c>
      <c r="AT33" s="194">
        <f t="shared" si="36"/>
        <v>1.521457112</v>
      </c>
      <c r="AU33" s="194">
        <f t="shared" si="37"/>
        <v>1.25976423</v>
      </c>
      <c r="AV33" s="194">
        <f t="shared" si="38"/>
        <v>1.007811384</v>
      </c>
      <c r="AW33" s="194">
        <f t="shared" si="39"/>
        <v>0.75585853800000002</v>
      </c>
      <c r="AX33" s="194">
        <f t="shared" si="40"/>
        <v>0.50390569200000002</v>
      </c>
      <c r="AY33" s="194">
        <f t="shared" si="41"/>
        <v>0.25195284600000001</v>
      </c>
      <c r="AZ33" s="194">
        <v>0</v>
      </c>
      <c r="BA33" s="194">
        <f t="shared" si="42"/>
        <v>-0.24248953600000001</v>
      </c>
      <c r="BB33" s="194">
        <f t="shared" si="43"/>
        <v>-0.48497907200000001</v>
      </c>
      <c r="BC33" s="194">
        <f t="shared" si="44"/>
        <v>-0.72746860799999991</v>
      </c>
      <c r="BD33" s="194">
        <f t="shared" si="45"/>
        <v>-0.96995814400000002</v>
      </c>
      <c r="BE33" s="194">
        <f t="shared" si="46"/>
        <v>-1.2124476799999999</v>
      </c>
      <c r="BF33" s="194">
        <f t="shared" si="47"/>
        <v>-1.4456310819999998</v>
      </c>
      <c r="BG33" s="194">
        <f t="shared" si="48"/>
        <v>-1.6788144839999999</v>
      </c>
      <c r="BH33" s="194">
        <f t="shared" si="49"/>
        <v>-1.9119978859999998</v>
      </c>
      <c r="BI33" s="194">
        <f t="shared" si="50"/>
        <v>-2.1451812879999999</v>
      </c>
      <c r="BJ33" s="194">
        <f t="shared" si="51"/>
        <v>-2.3783646899999997</v>
      </c>
      <c r="BK33" s="194">
        <f t="shared" si="52"/>
        <v>-2.5980805089999999</v>
      </c>
      <c r="BL33" s="194">
        <f t="shared" si="53"/>
        <v>-2.817796328</v>
      </c>
      <c r="BM33" s="194">
        <f t="shared" si="54"/>
        <v>-3.0375121469999997</v>
      </c>
      <c r="BN33" s="194">
        <f t="shared" si="55"/>
        <v>-3.2572279659999999</v>
      </c>
      <c r="BO33" s="194">
        <f t="shared" si="56"/>
        <v>-3.476943785</v>
      </c>
      <c r="BP33" s="194">
        <f t="shared" si="57"/>
        <v>-3.6966596039999997</v>
      </c>
      <c r="BQ33" s="194">
        <f t="shared" si="58"/>
        <v>-3.9163754229999999</v>
      </c>
      <c r="BR33" s="194">
        <f t="shared" si="59"/>
        <v>-4.136091242</v>
      </c>
      <c r="BS33" s="194">
        <f t="shared" si="60"/>
        <v>-4.3558070610000001</v>
      </c>
      <c r="BT33" s="194">
        <f t="shared" si="61"/>
        <v>-4.5755228800000003</v>
      </c>
      <c r="BU33" s="194">
        <f t="shared" si="62"/>
        <v>-4.7781315549999999</v>
      </c>
      <c r="BV33" s="194">
        <f t="shared" si="63"/>
        <v>-4.9807402300000003</v>
      </c>
      <c r="BW33" s="194">
        <f t="shared" si="64"/>
        <v>-5.1833489050000008</v>
      </c>
      <c r="BX33" s="194">
        <f t="shared" si="65"/>
        <v>-5.3859575800000004</v>
      </c>
      <c r="BY33" s="194">
        <f t="shared" si="66"/>
        <v>-5.5885662549999999</v>
      </c>
      <c r="BZ33" s="194">
        <f t="shared" si="67"/>
        <v>-5.7911749300000004</v>
      </c>
      <c r="CA33" s="194">
        <f t="shared" si="68"/>
        <v>-5.9937836050000008</v>
      </c>
      <c r="CB33" s="194">
        <f t="shared" si="69"/>
        <v>-6.1963922800000004</v>
      </c>
      <c r="CC33" s="194">
        <f t="shared" si="70"/>
        <v>-6.399000955</v>
      </c>
      <c r="CD33" s="194">
        <f t="shared" si="71"/>
        <v>-6.6016096300000005</v>
      </c>
      <c r="CE33" s="194">
        <f t="shared" ref="CE33:CX45" si="114">($CD33-$CC33)+CD33</f>
        <v>-6.8042183050000009</v>
      </c>
      <c r="CF33" s="194">
        <f t="shared" si="114"/>
        <v>-7.0068269800000014</v>
      </c>
      <c r="CG33" s="194">
        <f t="shared" si="114"/>
        <v>-7.2094356550000018</v>
      </c>
      <c r="CH33" s="194">
        <f t="shared" si="114"/>
        <v>-7.4120443300000023</v>
      </c>
      <c r="CI33" s="194">
        <f t="shared" si="114"/>
        <v>-7.6146530050000028</v>
      </c>
      <c r="CJ33" s="194">
        <f t="shared" si="114"/>
        <v>-7.8172616800000032</v>
      </c>
      <c r="CK33" s="194">
        <f t="shared" si="114"/>
        <v>-8.0198703550000037</v>
      </c>
      <c r="CL33" s="194">
        <f t="shared" si="114"/>
        <v>-8.2224790300000041</v>
      </c>
      <c r="CM33" s="194">
        <f t="shared" si="114"/>
        <v>-8.4250877050000046</v>
      </c>
      <c r="CN33" s="194">
        <f t="shared" si="114"/>
        <v>-8.627696380000005</v>
      </c>
      <c r="CO33" s="194">
        <f t="shared" si="114"/>
        <v>-8.8303050550000055</v>
      </c>
      <c r="CP33" s="194">
        <f t="shared" si="114"/>
        <v>-9.032913730000006</v>
      </c>
      <c r="CQ33" s="194">
        <f t="shared" si="114"/>
        <v>-9.2355224050000064</v>
      </c>
      <c r="CR33" s="194">
        <f t="shared" si="114"/>
        <v>-9.4381310800000069</v>
      </c>
      <c r="CS33" s="194">
        <f t="shared" si="114"/>
        <v>-9.6407397550000073</v>
      </c>
      <c r="CT33" s="194">
        <f t="shared" si="114"/>
        <v>-9.8433484300000078</v>
      </c>
      <c r="CU33" s="194">
        <f t="shared" si="114"/>
        <v>-10.045957105000008</v>
      </c>
      <c r="CV33" s="194">
        <f t="shared" si="114"/>
        <v>-10.248565780000009</v>
      </c>
      <c r="CW33" s="194">
        <f t="shared" si="114"/>
        <v>-10.451174455000009</v>
      </c>
      <c r="CX33" s="194">
        <f t="shared" si="114"/>
        <v>-10.65378313000001</v>
      </c>
    </row>
    <row r="34" spans="1:102" x14ac:dyDescent="0.25">
      <c r="A34" s="87">
        <v>37622</v>
      </c>
      <c r="B34" s="194">
        <f t="shared" ref="B34:U34" si="115">($V34-$W34)+C34</f>
        <v>-0.14300767999999997</v>
      </c>
      <c r="C34" s="194">
        <f t="shared" si="115"/>
        <v>-0.13899378499999998</v>
      </c>
      <c r="D34" s="194">
        <f t="shared" si="115"/>
        <v>-0.13497988999999999</v>
      </c>
      <c r="E34" s="194">
        <f t="shared" si="115"/>
        <v>-0.130965995</v>
      </c>
      <c r="F34" s="194">
        <f t="shared" si="115"/>
        <v>-0.12695210000000001</v>
      </c>
      <c r="G34" s="194">
        <f t="shared" si="115"/>
        <v>-0.12293820500000002</v>
      </c>
      <c r="H34" s="194">
        <f t="shared" si="115"/>
        <v>-0.11892431000000003</v>
      </c>
      <c r="I34" s="194">
        <f t="shared" si="115"/>
        <v>-0.11491041500000004</v>
      </c>
      <c r="J34" s="194">
        <f t="shared" si="115"/>
        <v>-0.11089652000000005</v>
      </c>
      <c r="K34" s="194">
        <f t="shared" si="115"/>
        <v>-0.10688262500000006</v>
      </c>
      <c r="L34" s="194">
        <f t="shared" si="115"/>
        <v>-0.10286873000000007</v>
      </c>
      <c r="M34" s="194">
        <f t="shared" si="115"/>
        <v>-9.8854835000000085E-2</v>
      </c>
      <c r="N34" s="194">
        <f t="shared" si="115"/>
        <v>-9.4840940000000096E-2</v>
      </c>
      <c r="O34" s="194">
        <f t="shared" si="115"/>
        <v>-9.0827045000000106E-2</v>
      </c>
      <c r="P34" s="194">
        <f t="shared" si="115"/>
        <v>-8.6813150000000117E-2</v>
      </c>
      <c r="Q34" s="194">
        <f t="shared" si="115"/>
        <v>-8.2799255000000127E-2</v>
      </c>
      <c r="R34" s="194">
        <f t="shared" si="115"/>
        <v>-7.8785360000000138E-2</v>
      </c>
      <c r="S34" s="194">
        <f t="shared" si="115"/>
        <v>-7.4771465000000148E-2</v>
      </c>
      <c r="T34" s="194">
        <f t="shared" si="115"/>
        <v>-7.0757570000000158E-2</v>
      </c>
      <c r="U34" s="194">
        <f t="shared" si="115"/>
        <v>-6.6743675000000169E-2</v>
      </c>
      <c r="V34" s="194">
        <f t="shared" si="12"/>
        <v>-6.2729780000000179E-2</v>
      </c>
      <c r="W34" s="194">
        <f t="shared" si="13"/>
        <v>-5.8715885000000183E-2</v>
      </c>
      <c r="X34" s="194">
        <f t="shared" si="14"/>
        <v>-5.4701990000000179E-2</v>
      </c>
      <c r="Y34" s="194">
        <f t="shared" si="15"/>
        <v>-5.0688095000000176E-2</v>
      </c>
      <c r="Z34" s="194">
        <f t="shared" si="16"/>
        <v>-4.6674200000000179E-2</v>
      </c>
      <c r="AA34" s="194">
        <f t="shared" si="17"/>
        <v>-4.2660305000000176E-2</v>
      </c>
      <c r="AB34" s="194">
        <f t="shared" si="18"/>
        <v>-3.8646410000000173E-2</v>
      </c>
      <c r="AC34" s="194">
        <f t="shared" si="19"/>
        <v>-3.4632515000000176E-2</v>
      </c>
      <c r="AD34" s="194">
        <f t="shared" si="20"/>
        <v>-3.0618620000000173E-2</v>
      </c>
      <c r="AE34" s="194">
        <f t="shared" si="21"/>
        <v>-2.6604725000000173E-2</v>
      </c>
      <c r="AF34" s="194">
        <f t="shared" si="22"/>
        <v>-2.2590830000000173E-2</v>
      </c>
      <c r="AG34" s="194">
        <f t="shared" si="23"/>
        <v>-2.0596009000000162E-2</v>
      </c>
      <c r="AH34" s="194">
        <f t="shared" si="24"/>
        <v>-1.8601188000000147E-2</v>
      </c>
      <c r="AI34" s="194">
        <f t="shared" si="25"/>
        <v>-1.6606367000000132E-2</v>
      </c>
      <c r="AJ34" s="194">
        <f t="shared" si="26"/>
        <v>-1.4611546000000119E-2</v>
      </c>
      <c r="AK34" s="194">
        <f t="shared" si="27"/>
        <v>-1.2616725000000106E-2</v>
      </c>
      <c r="AL34" s="194">
        <f t="shared" si="28"/>
        <v>-1.0621904000000093E-2</v>
      </c>
      <c r="AM34" s="194">
        <f t="shared" si="29"/>
        <v>-8.6270830000000805E-3</v>
      </c>
      <c r="AN34" s="194">
        <f t="shared" si="30"/>
        <v>-6.6322620000000667E-3</v>
      </c>
      <c r="AO34" s="194">
        <f t="shared" si="31"/>
        <v>-4.6374410000000529E-3</v>
      </c>
      <c r="AP34" s="194">
        <f t="shared" si="32"/>
        <v>-2.6426200000000399E-3</v>
      </c>
      <c r="AQ34" s="194">
        <f t="shared" si="33"/>
        <v>-1.9786880000000288E-3</v>
      </c>
      <c r="AR34" s="194">
        <f t="shared" si="34"/>
        <v>-1.3147560000000167E-3</v>
      </c>
      <c r="AS34" s="194">
        <f t="shared" si="35"/>
        <v>-6.5082400000000557E-4</v>
      </c>
      <c r="AT34" s="194">
        <f t="shared" si="36"/>
        <v>1.3108000000006028E-5</v>
      </c>
      <c r="AU34" s="194">
        <f t="shared" si="37"/>
        <v>6.7704000000001763E-4</v>
      </c>
      <c r="AV34" s="194">
        <f t="shared" si="38"/>
        <v>5.416320000000141E-4</v>
      </c>
      <c r="AW34" s="194">
        <f t="shared" si="39"/>
        <v>4.0622400000001058E-4</v>
      </c>
      <c r="AX34" s="194">
        <f t="shared" si="40"/>
        <v>2.7081600000000705E-4</v>
      </c>
      <c r="AY34" s="194">
        <f t="shared" si="41"/>
        <v>1.3540800000000353E-4</v>
      </c>
      <c r="AZ34" s="194">
        <v>0</v>
      </c>
      <c r="BA34" s="194">
        <f t="shared" si="42"/>
        <v>-9.3353800000000047E-4</v>
      </c>
      <c r="BB34" s="194">
        <f t="shared" si="43"/>
        <v>-1.8670760000000009E-3</v>
      </c>
      <c r="BC34" s="194">
        <f t="shared" si="44"/>
        <v>-2.8006140000000012E-3</v>
      </c>
      <c r="BD34" s="194">
        <f t="shared" si="45"/>
        <v>-3.7341520000000019E-3</v>
      </c>
      <c r="BE34" s="194">
        <f t="shared" si="46"/>
        <v>-4.6676900000000021E-3</v>
      </c>
      <c r="BF34" s="194">
        <f t="shared" si="47"/>
        <v>-6.3141579999999916E-3</v>
      </c>
      <c r="BG34" s="194">
        <f t="shared" si="48"/>
        <v>-7.9606259999999811E-3</v>
      </c>
      <c r="BH34" s="194">
        <f t="shared" si="49"/>
        <v>-9.6070939999999723E-3</v>
      </c>
      <c r="BI34" s="194">
        <f t="shared" si="50"/>
        <v>-1.1253561999999962E-2</v>
      </c>
      <c r="BJ34" s="194">
        <f t="shared" si="51"/>
        <v>-1.2900029999999951E-2</v>
      </c>
      <c r="BK34" s="194">
        <f t="shared" si="52"/>
        <v>-1.5479348999999965E-2</v>
      </c>
      <c r="BL34" s="194">
        <f t="shared" si="53"/>
        <v>-1.8058667999999979E-2</v>
      </c>
      <c r="BM34" s="194">
        <f t="shared" si="54"/>
        <v>-2.063798699999999E-2</v>
      </c>
      <c r="BN34" s="194">
        <f t="shared" si="55"/>
        <v>-2.3217306000000007E-2</v>
      </c>
      <c r="BO34" s="194">
        <f t="shared" si="56"/>
        <v>-2.5796625000000017E-2</v>
      </c>
      <c r="BP34" s="194">
        <f t="shared" si="57"/>
        <v>-2.8375944000000028E-2</v>
      </c>
      <c r="BQ34" s="194">
        <f t="shared" si="58"/>
        <v>-3.0955263000000042E-2</v>
      </c>
      <c r="BR34" s="194">
        <f t="shared" si="59"/>
        <v>-3.3534582000000063E-2</v>
      </c>
      <c r="BS34" s="194">
        <f t="shared" si="60"/>
        <v>-3.6113901000000073E-2</v>
      </c>
      <c r="BT34" s="194">
        <f t="shared" si="61"/>
        <v>-3.8693220000000084E-2</v>
      </c>
      <c r="BU34" s="194">
        <f t="shared" si="62"/>
        <v>-4.2388051000000093E-2</v>
      </c>
      <c r="BV34" s="194">
        <f t="shared" si="63"/>
        <v>-4.6082882000000103E-2</v>
      </c>
      <c r="BW34" s="194">
        <f t="shared" si="64"/>
        <v>-4.9777713000000112E-2</v>
      </c>
      <c r="BX34" s="194">
        <f t="shared" si="65"/>
        <v>-5.3472544000000122E-2</v>
      </c>
      <c r="BY34" s="194">
        <f t="shared" si="66"/>
        <v>-5.7167375000000131E-2</v>
      </c>
      <c r="BZ34" s="194">
        <f t="shared" si="67"/>
        <v>-6.0862206000000141E-2</v>
      </c>
      <c r="CA34" s="194">
        <f t="shared" si="68"/>
        <v>-6.455703700000015E-2</v>
      </c>
      <c r="CB34" s="194">
        <f t="shared" si="69"/>
        <v>-6.825186800000016E-2</v>
      </c>
      <c r="CC34" s="194">
        <f t="shared" si="70"/>
        <v>-7.1946699000000169E-2</v>
      </c>
      <c r="CD34" s="194">
        <f t="shared" si="71"/>
        <v>-7.5641530000000179E-2</v>
      </c>
      <c r="CE34" s="194">
        <f t="shared" si="114"/>
        <v>-7.9336361000000188E-2</v>
      </c>
      <c r="CF34" s="194">
        <f t="shared" si="114"/>
        <v>-8.3031192000000198E-2</v>
      </c>
      <c r="CG34" s="194">
        <f t="shared" si="114"/>
        <v>-8.6726023000000207E-2</v>
      </c>
      <c r="CH34" s="194">
        <f t="shared" si="114"/>
        <v>-9.0420854000000217E-2</v>
      </c>
      <c r="CI34" s="194">
        <f t="shared" si="114"/>
        <v>-9.4115685000000227E-2</v>
      </c>
      <c r="CJ34" s="194">
        <f t="shared" si="114"/>
        <v>-9.7810516000000236E-2</v>
      </c>
      <c r="CK34" s="194">
        <f t="shared" si="114"/>
        <v>-0.10150534700000025</v>
      </c>
      <c r="CL34" s="194">
        <f t="shared" si="114"/>
        <v>-0.10520017800000026</v>
      </c>
      <c r="CM34" s="194">
        <f t="shared" si="114"/>
        <v>-0.10889500900000026</v>
      </c>
      <c r="CN34" s="194">
        <f t="shared" si="114"/>
        <v>-0.11258984000000027</v>
      </c>
      <c r="CO34" s="194">
        <f t="shared" si="114"/>
        <v>-0.11628467100000028</v>
      </c>
      <c r="CP34" s="194">
        <f t="shared" si="114"/>
        <v>-0.11997950200000029</v>
      </c>
      <c r="CQ34" s="194">
        <f t="shared" si="114"/>
        <v>-0.1236743330000003</v>
      </c>
      <c r="CR34" s="194">
        <f t="shared" si="114"/>
        <v>-0.12736916400000031</v>
      </c>
      <c r="CS34" s="194">
        <f t="shared" si="114"/>
        <v>-0.13106399500000032</v>
      </c>
      <c r="CT34" s="194">
        <f t="shared" si="114"/>
        <v>-0.13475882600000033</v>
      </c>
      <c r="CU34" s="194">
        <f t="shared" si="114"/>
        <v>-0.13845365700000034</v>
      </c>
      <c r="CV34" s="194">
        <f t="shared" si="114"/>
        <v>-0.14214848800000035</v>
      </c>
      <c r="CW34" s="194">
        <f t="shared" si="114"/>
        <v>-0.14584331900000036</v>
      </c>
      <c r="CX34" s="194">
        <f t="shared" si="114"/>
        <v>-0.14953815000000037</v>
      </c>
    </row>
    <row r="35" spans="1:102" x14ac:dyDescent="0.25">
      <c r="A35" s="87">
        <v>37653</v>
      </c>
      <c r="B35" s="194">
        <f t="shared" ref="B35:U35" si="116">($V35-$W35)+C35</f>
        <v>-0.25943229000000001</v>
      </c>
      <c r="C35" s="194">
        <f t="shared" si="116"/>
        <v>-0.25315675400000004</v>
      </c>
      <c r="D35" s="194">
        <f t="shared" si="116"/>
        <v>-0.24688121800000001</v>
      </c>
      <c r="E35" s="194">
        <f t="shared" si="116"/>
        <v>-0.24060568200000002</v>
      </c>
      <c r="F35" s="194">
        <f t="shared" si="116"/>
        <v>-0.23433014600000002</v>
      </c>
      <c r="G35" s="194">
        <f t="shared" si="116"/>
        <v>-0.22805461000000002</v>
      </c>
      <c r="H35" s="194">
        <f t="shared" si="116"/>
        <v>-0.22177907400000002</v>
      </c>
      <c r="I35" s="194">
        <f t="shared" si="116"/>
        <v>-0.21550353800000002</v>
      </c>
      <c r="J35" s="194">
        <f t="shared" si="116"/>
        <v>-0.20922800200000002</v>
      </c>
      <c r="K35" s="194">
        <f t="shared" si="116"/>
        <v>-0.20295246600000003</v>
      </c>
      <c r="L35" s="194">
        <f t="shared" si="116"/>
        <v>-0.19667693000000003</v>
      </c>
      <c r="M35" s="194">
        <f t="shared" si="116"/>
        <v>-0.19040139400000003</v>
      </c>
      <c r="N35" s="194">
        <f t="shared" si="116"/>
        <v>-0.18412585800000003</v>
      </c>
      <c r="O35" s="194">
        <f t="shared" si="116"/>
        <v>-0.17785032200000003</v>
      </c>
      <c r="P35" s="194">
        <f t="shared" si="116"/>
        <v>-0.17157478600000003</v>
      </c>
      <c r="Q35" s="194">
        <f t="shared" si="116"/>
        <v>-0.16529925000000004</v>
      </c>
      <c r="R35" s="194">
        <f t="shared" si="116"/>
        <v>-0.15902371400000004</v>
      </c>
      <c r="S35" s="194">
        <f t="shared" si="116"/>
        <v>-0.15274817800000004</v>
      </c>
      <c r="T35" s="194">
        <f t="shared" si="116"/>
        <v>-0.14647264200000004</v>
      </c>
      <c r="U35" s="194">
        <f t="shared" si="116"/>
        <v>-0.14019710600000004</v>
      </c>
      <c r="V35" s="194">
        <f t="shared" si="12"/>
        <v>-0.13392157000000005</v>
      </c>
      <c r="W35" s="194">
        <f t="shared" si="13"/>
        <v>-0.12764603400000005</v>
      </c>
      <c r="X35" s="194">
        <f t="shared" si="14"/>
        <v>-0.12137049800000006</v>
      </c>
      <c r="Y35" s="194">
        <f t="shared" si="15"/>
        <v>-0.11509496200000006</v>
      </c>
      <c r="Z35" s="194">
        <f t="shared" si="16"/>
        <v>-0.10881942600000008</v>
      </c>
      <c r="AA35" s="194">
        <f t="shared" si="17"/>
        <v>-0.10254389000000008</v>
      </c>
      <c r="AB35" s="194">
        <f t="shared" si="18"/>
        <v>-9.6268354000000084E-2</v>
      </c>
      <c r="AC35" s="194">
        <f t="shared" si="19"/>
        <v>-8.9992818000000099E-2</v>
      </c>
      <c r="AD35" s="194">
        <f t="shared" si="20"/>
        <v>-8.3717282000000101E-2</v>
      </c>
      <c r="AE35" s="194">
        <f t="shared" si="21"/>
        <v>-7.7441746000000117E-2</v>
      </c>
      <c r="AF35" s="194">
        <f t="shared" si="22"/>
        <v>-7.1166210000000119E-2</v>
      </c>
      <c r="AG35" s="194">
        <f t="shared" si="23"/>
        <v>-6.6794720000000113E-2</v>
      </c>
      <c r="AH35" s="194">
        <f t="shared" si="24"/>
        <v>-6.24232300000001E-2</v>
      </c>
      <c r="AI35" s="194">
        <f t="shared" si="25"/>
        <v>-5.8051740000000088E-2</v>
      </c>
      <c r="AJ35" s="194">
        <f t="shared" si="26"/>
        <v>-5.3680250000000068E-2</v>
      </c>
      <c r="AK35" s="194">
        <f t="shared" si="27"/>
        <v>-4.9308760000000063E-2</v>
      </c>
      <c r="AL35" s="194">
        <f t="shared" si="28"/>
        <v>-4.4937270000000057E-2</v>
      </c>
      <c r="AM35" s="194">
        <f t="shared" si="29"/>
        <v>-4.0565780000000037E-2</v>
      </c>
      <c r="AN35" s="194">
        <f t="shared" si="30"/>
        <v>-3.6194290000000032E-2</v>
      </c>
      <c r="AO35" s="194">
        <f t="shared" si="31"/>
        <v>-3.1822800000000019E-2</v>
      </c>
      <c r="AP35" s="194">
        <f t="shared" si="32"/>
        <v>-2.7451310000000007E-2</v>
      </c>
      <c r="AQ35" s="194">
        <f t="shared" si="33"/>
        <v>-2.4330324000000004E-2</v>
      </c>
      <c r="AR35" s="194">
        <f t="shared" si="34"/>
        <v>-2.1209338000000001E-2</v>
      </c>
      <c r="AS35" s="194">
        <f t="shared" si="35"/>
        <v>-1.8088351999999995E-2</v>
      </c>
      <c r="AT35" s="194">
        <f t="shared" si="36"/>
        <v>-1.4967365999999992E-2</v>
      </c>
      <c r="AU35" s="194">
        <f t="shared" si="37"/>
        <v>-1.184637999999999E-2</v>
      </c>
      <c r="AV35" s="194">
        <f t="shared" si="38"/>
        <v>-9.4771039999999931E-3</v>
      </c>
      <c r="AW35" s="194">
        <f t="shared" si="39"/>
        <v>-7.1078279999999931E-3</v>
      </c>
      <c r="AX35" s="194">
        <f t="shared" si="40"/>
        <v>-4.7385519999999966E-3</v>
      </c>
      <c r="AY35" s="194">
        <f t="shared" si="41"/>
        <v>-2.3692759999999983E-3</v>
      </c>
      <c r="AZ35" s="194">
        <v>0</v>
      </c>
      <c r="BA35" s="194">
        <f t="shared" si="42"/>
        <v>1.6722940000000075E-3</v>
      </c>
      <c r="BB35" s="194">
        <f t="shared" si="43"/>
        <v>3.3445880000000151E-3</v>
      </c>
      <c r="BC35" s="194">
        <f t="shared" si="44"/>
        <v>5.016882000000022E-3</v>
      </c>
      <c r="BD35" s="194">
        <f t="shared" si="45"/>
        <v>6.6891760000000302E-3</v>
      </c>
      <c r="BE35" s="194">
        <f t="shared" si="46"/>
        <v>8.3614700000000375E-3</v>
      </c>
      <c r="BF35" s="194">
        <f t="shared" si="47"/>
        <v>9.3868200000000405E-3</v>
      </c>
      <c r="BG35" s="194">
        <f t="shared" si="48"/>
        <v>1.0412170000000043E-2</v>
      </c>
      <c r="BH35" s="194">
        <f t="shared" si="49"/>
        <v>1.1437520000000045E-2</v>
      </c>
      <c r="BI35" s="194">
        <f t="shared" si="50"/>
        <v>1.2462870000000049E-2</v>
      </c>
      <c r="BJ35" s="194">
        <f t="shared" si="51"/>
        <v>1.3488220000000051E-2</v>
      </c>
      <c r="BK35" s="194">
        <f t="shared" si="52"/>
        <v>1.3595759000000041E-2</v>
      </c>
      <c r="BL35" s="194">
        <f t="shared" si="53"/>
        <v>1.370329800000003E-2</v>
      </c>
      <c r="BM35" s="194">
        <f t="shared" si="54"/>
        <v>1.381083700000002E-2</v>
      </c>
      <c r="BN35" s="194">
        <f t="shared" si="55"/>
        <v>1.391837600000001E-2</v>
      </c>
      <c r="BO35" s="194">
        <f t="shared" si="56"/>
        <v>1.4025915E-2</v>
      </c>
      <c r="BP35" s="194">
        <f t="shared" si="57"/>
        <v>1.413345399999999E-2</v>
      </c>
      <c r="BQ35" s="194">
        <f t="shared" si="58"/>
        <v>1.424099299999998E-2</v>
      </c>
      <c r="BR35" s="194">
        <f t="shared" si="59"/>
        <v>1.4348531999999969E-2</v>
      </c>
      <c r="BS35" s="194">
        <f t="shared" si="60"/>
        <v>1.4456070999999959E-2</v>
      </c>
      <c r="BT35" s="194">
        <f t="shared" si="61"/>
        <v>1.4563609999999949E-2</v>
      </c>
      <c r="BU35" s="194">
        <f t="shared" si="62"/>
        <v>1.3601101999999953E-2</v>
      </c>
      <c r="BV35" s="194">
        <f t="shared" si="63"/>
        <v>1.2638593999999958E-2</v>
      </c>
      <c r="BW35" s="194">
        <f t="shared" si="64"/>
        <v>1.1676085999999964E-2</v>
      </c>
      <c r="BX35" s="194">
        <f t="shared" si="65"/>
        <v>1.0713577999999968E-2</v>
      </c>
      <c r="BY35" s="194">
        <f t="shared" si="66"/>
        <v>9.7510699999999728E-3</v>
      </c>
      <c r="BZ35" s="194">
        <f t="shared" si="67"/>
        <v>8.7885619999999789E-3</v>
      </c>
      <c r="CA35" s="194">
        <f t="shared" si="68"/>
        <v>7.8260539999999816E-3</v>
      </c>
      <c r="CB35" s="194">
        <f t="shared" si="69"/>
        <v>6.8635459999999869E-3</v>
      </c>
      <c r="CC35" s="194">
        <f t="shared" si="70"/>
        <v>5.9010379999999921E-3</v>
      </c>
      <c r="CD35" s="194">
        <f t="shared" si="71"/>
        <v>4.9385299999999965E-3</v>
      </c>
      <c r="CE35" s="194">
        <f t="shared" si="114"/>
        <v>3.9760220000000009E-3</v>
      </c>
      <c r="CF35" s="194">
        <f t="shared" si="114"/>
        <v>3.0135140000000053E-3</v>
      </c>
      <c r="CG35" s="194">
        <f t="shared" si="114"/>
        <v>2.0510060000000097E-3</v>
      </c>
      <c r="CH35" s="194">
        <f t="shared" si="114"/>
        <v>1.0884980000000141E-3</v>
      </c>
      <c r="CI35" s="194">
        <f t="shared" si="114"/>
        <v>1.2599000000001852E-4</v>
      </c>
      <c r="CJ35" s="194">
        <f t="shared" si="114"/>
        <v>-8.3651799999997709E-4</v>
      </c>
      <c r="CK35" s="194">
        <f t="shared" si="114"/>
        <v>-1.7990259999999727E-3</v>
      </c>
      <c r="CL35" s="194">
        <f t="shared" si="114"/>
        <v>-2.7615339999999683E-3</v>
      </c>
      <c r="CM35" s="194">
        <f t="shared" si="114"/>
        <v>-3.7240419999999639E-3</v>
      </c>
      <c r="CN35" s="194">
        <f t="shared" si="114"/>
        <v>-4.6865499999999595E-3</v>
      </c>
      <c r="CO35" s="194">
        <f t="shared" si="114"/>
        <v>-5.6490579999999551E-3</v>
      </c>
      <c r="CP35" s="194">
        <f t="shared" si="114"/>
        <v>-6.6115659999999507E-3</v>
      </c>
      <c r="CQ35" s="194">
        <f t="shared" si="114"/>
        <v>-7.5740739999999463E-3</v>
      </c>
      <c r="CR35" s="194">
        <f t="shared" si="114"/>
        <v>-8.5365819999999419E-3</v>
      </c>
      <c r="CS35" s="194">
        <f t="shared" si="114"/>
        <v>-9.4990899999999375E-3</v>
      </c>
      <c r="CT35" s="194">
        <f t="shared" si="114"/>
        <v>-1.0461597999999933E-2</v>
      </c>
      <c r="CU35" s="194">
        <f t="shared" si="114"/>
        <v>-1.1424105999999929E-2</v>
      </c>
      <c r="CV35" s="194">
        <f t="shared" si="114"/>
        <v>-1.2386613999999924E-2</v>
      </c>
      <c r="CW35" s="194">
        <f t="shared" si="114"/>
        <v>-1.334912199999992E-2</v>
      </c>
      <c r="CX35" s="194">
        <f t="shared" si="114"/>
        <v>-1.4311629999999916E-2</v>
      </c>
    </row>
    <row r="36" spans="1:102" x14ac:dyDescent="0.25">
      <c r="A36" s="87">
        <v>37681</v>
      </c>
      <c r="B36" s="194">
        <f t="shared" ref="B36:U36" si="117">($V36-$W36)+C36</f>
        <v>21.322508989999967</v>
      </c>
      <c r="C36" s="194">
        <f t="shared" si="117"/>
        <v>20.87942169899997</v>
      </c>
      <c r="D36" s="194">
        <f t="shared" si="117"/>
        <v>20.436334407999972</v>
      </c>
      <c r="E36" s="194">
        <f t="shared" si="117"/>
        <v>19.993247116999974</v>
      </c>
      <c r="F36" s="194">
        <f t="shared" si="117"/>
        <v>19.550159825999977</v>
      </c>
      <c r="G36" s="194">
        <f t="shared" si="117"/>
        <v>19.107072534999979</v>
      </c>
      <c r="H36" s="194">
        <f t="shared" si="117"/>
        <v>18.663985243999981</v>
      </c>
      <c r="I36" s="194">
        <f t="shared" si="117"/>
        <v>18.220897952999984</v>
      </c>
      <c r="J36" s="194">
        <f t="shared" si="117"/>
        <v>17.777810661999986</v>
      </c>
      <c r="K36" s="194">
        <f t="shared" si="117"/>
        <v>17.334723370999988</v>
      </c>
      <c r="L36" s="194">
        <f t="shared" si="117"/>
        <v>16.891636079999991</v>
      </c>
      <c r="M36" s="194">
        <f t="shared" si="117"/>
        <v>16.448548788999993</v>
      </c>
      <c r="N36" s="194">
        <f t="shared" si="117"/>
        <v>16.005461497999995</v>
      </c>
      <c r="O36" s="194">
        <f t="shared" si="117"/>
        <v>15.562374206999996</v>
      </c>
      <c r="P36" s="194">
        <f t="shared" si="117"/>
        <v>15.119286915999997</v>
      </c>
      <c r="Q36" s="194">
        <f t="shared" si="117"/>
        <v>14.676199624999997</v>
      </c>
      <c r="R36" s="194">
        <f t="shared" si="117"/>
        <v>14.233112333999998</v>
      </c>
      <c r="S36" s="194">
        <f t="shared" si="117"/>
        <v>13.790025042999998</v>
      </c>
      <c r="T36" s="194">
        <f t="shared" si="117"/>
        <v>13.346937751999999</v>
      </c>
      <c r="U36" s="194">
        <f t="shared" si="117"/>
        <v>12.903850460999999</v>
      </c>
      <c r="V36" s="194">
        <f t="shared" si="12"/>
        <v>12.46076317</v>
      </c>
      <c r="W36" s="194">
        <f t="shared" si="13"/>
        <v>12.017675879</v>
      </c>
      <c r="X36" s="194">
        <f t="shared" si="14"/>
        <v>11.574588588000001</v>
      </c>
      <c r="Y36" s="194">
        <f t="shared" si="15"/>
        <v>11.131501297</v>
      </c>
      <c r="Z36" s="194">
        <f t="shared" si="16"/>
        <v>10.688414006</v>
      </c>
      <c r="AA36" s="194">
        <f t="shared" si="17"/>
        <v>10.245326715000001</v>
      </c>
      <c r="AB36" s="194">
        <f t="shared" si="18"/>
        <v>9.8022394239999997</v>
      </c>
      <c r="AC36" s="194">
        <f t="shared" si="19"/>
        <v>9.3591521330000003</v>
      </c>
      <c r="AD36" s="194">
        <f t="shared" si="20"/>
        <v>8.9160648420000008</v>
      </c>
      <c r="AE36" s="194">
        <f t="shared" si="21"/>
        <v>8.4729775509999996</v>
      </c>
      <c r="AF36" s="194">
        <f t="shared" si="22"/>
        <v>8.0298902600000002</v>
      </c>
      <c r="AG36" s="194">
        <f t="shared" si="23"/>
        <v>7.6146325220000008</v>
      </c>
      <c r="AH36" s="194">
        <f t="shared" si="24"/>
        <v>7.1993747839999997</v>
      </c>
      <c r="AI36" s="194">
        <f t="shared" si="25"/>
        <v>6.7841170460000004</v>
      </c>
      <c r="AJ36" s="194">
        <f t="shared" si="26"/>
        <v>6.3688593079999993</v>
      </c>
      <c r="AK36" s="194">
        <f t="shared" si="27"/>
        <v>5.95360157</v>
      </c>
      <c r="AL36" s="194">
        <f t="shared" si="28"/>
        <v>5.5383438319999998</v>
      </c>
      <c r="AM36" s="194">
        <f t="shared" si="29"/>
        <v>5.1230860939999996</v>
      </c>
      <c r="AN36" s="194">
        <f t="shared" si="30"/>
        <v>4.7078283560000003</v>
      </c>
      <c r="AO36" s="194">
        <f t="shared" si="31"/>
        <v>4.2925706180000001</v>
      </c>
      <c r="AP36" s="194">
        <f t="shared" si="32"/>
        <v>3.8773128799999999</v>
      </c>
      <c r="AQ36" s="194">
        <f t="shared" si="33"/>
        <v>3.4827671540000003</v>
      </c>
      <c r="AR36" s="194">
        <f t="shared" si="34"/>
        <v>3.0882214279999998</v>
      </c>
      <c r="AS36" s="194">
        <f t="shared" si="35"/>
        <v>2.6936757020000002</v>
      </c>
      <c r="AT36" s="194">
        <f t="shared" si="36"/>
        <v>2.2991299759999997</v>
      </c>
      <c r="AU36" s="194">
        <f t="shared" si="37"/>
        <v>1.9045842499999999</v>
      </c>
      <c r="AV36" s="194">
        <f t="shared" si="38"/>
        <v>1.5236673999999999</v>
      </c>
      <c r="AW36" s="194">
        <f t="shared" si="39"/>
        <v>1.1427505499999999</v>
      </c>
      <c r="AX36" s="194">
        <f t="shared" si="40"/>
        <v>0.76183369999999995</v>
      </c>
      <c r="AY36" s="194">
        <f t="shared" si="41"/>
        <v>0.38091684999999997</v>
      </c>
      <c r="AZ36" s="194">
        <v>0</v>
      </c>
      <c r="BA36" s="194">
        <f t="shared" si="42"/>
        <v>-0.36747084999999996</v>
      </c>
      <c r="BB36" s="194">
        <f t="shared" si="43"/>
        <v>-0.73494169999999992</v>
      </c>
      <c r="BC36" s="194">
        <f t="shared" si="44"/>
        <v>-1.1024125499999997</v>
      </c>
      <c r="BD36" s="194">
        <f t="shared" si="45"/>
        <v>-1.4698833999999998</v>
      </c>
      <c r="BE36" s="194">
        <f t="shared" si="46"/>
        <v>-1.8373542499999997</v>
      </c>
      <c r="BF36" s="194">
        <f t="shared" si="47"/>
        <v>-2.1915945140000002</v>
      </c>
      <c r="BG36" s="194">
        <f t="shared" si="48"/>
        <v>-2.5458347780000001</v>
      </c>
      <c r="BH36" s="194">
        <f t="shared" si="49"/>
        <v>-2.9000750420000001</v>
      </c>
      <c r="BI36" s="194">
        <f t="shared" si="50"/>
        <v>-3.2543153060000005</v>
      </c>
      <c r="BJ36" s="194">
        <f t="shared" si="51"/>
        <v>-3.6085555700000005</v>
      </c>
      <c r="BK36" s="194">
        <f t="shared" si="52"/>
        <v>-3.9434481260000007</v>
      </c>
      <c r="BL36" s="194">
        <f t="shared" si="53"/>
        <v>-4.2783406820000005</v>
      </c>
      <c r="BM36" s="194">
        <f t="shared" si="54"/>
        <v>-4.6132332380000003</v>
      </c>
      <c r="BN36" s="194">
        <f t="shared" si="55"/>
        <v>-4.948125794000001</v>
      </c>
      <c r="BO36" s="194">
        <f t="shared" si="56"/>
        <v>-5.2830183500000008</v>
      </c>
      <c r="BP36" s="194">
        <f t="shared" si="57"/>
        <v>-5.6179109060000005</v>
      </c>
      <c r="BQ36" s="194">
        <f t="shared" si="58"/>
        <v>-5.9528034620000003</v>
      </c>
      <c r="BR36" s="194">
        <f t="shared" si="59"/>
        <v>-6.2876960180000001</v>
      </c>
      <c r="BS36" s="194">
        <f t="shared" si="60"/>
        <v>-6.6225885740000008</v>
      </c>
      <c r="BT36" s="194">
        <f t="shared" si="61"/>
        <v>-6.9574811300000006</v>
      </c>
      <c r="BU36" s="194">
        <f t="shared" si="62"/>
        <v>-7.2675123900000003</v>
      </c>
      <c r="BV36" s="194">
        <f t="shared" si="63"/>
        <v>-7.5775436500000009</v>
      </c>
      <c r="BW36" s="194">
        <f t="shared" si="64"/>
        <v>-7.8875749100000005</v>
      </c>
      <c r="BX36" s="194">
        <f t="shared" si="65"/>
        <v>-8.1976061700000002</v>
      </c>
      <c r="BY36" s="194">
        <f t="shared" si="66"/>
        <v>-8.5076374300000008</v>
      </c>
      <c r="BZ36" s="194">
        <f t="shared" si="67"/>
        <v>-8.8176686899999996</v>
      </c>
      <c r="CA36" s="194">
        <f t="shared" si="68"/>
        <v>-9.1276999500000002</v>
      </c>
      <c r="CB36" s="194">
        <f t="shared" si="69"/>
        <v>-9.4377312100000008</v>
      </c>
      <c r="CC36" s="194">
        <f t="shared" si="70"/>
        <v>-9.7477624700000014</v>
      </c>
      <c r="CD36" s="194">
        <f t="shared" si="71"/>
        <v>-10.05779373</v>
      </c>
      <c r="CE36" s="194">
        <f t="shared" si="114"/>
        <v>-10.367824989999999</v>
      </c>
      <c r="CF36" s="194">
        <f t="shared" si="114"/>
        <v>-10.677856249999998</v>
      </c>
      <c r="CG36" s="194">
        <f t="shared" si="114"/>
        <v>-10.987887509999997</v>
      </c>
      <c r="CH36" s="194">
        <f t="shared" si="114"/>
        <v>-11.297918769999995</v>
      </c>
      <c r="CI36" s="194">
        <f t="shared" si="114"/>
        <v>-11.607950029999994</v>
      </c>
      <c r="CJ36" s="194">
        <f t="shared" si="114"/>
        <v>-11.917981289999993</v>
      </c>
      <c r="CK36" s="194">
        <f t="shared" si="114"/>
        <v>-12.228012549999992</v>
      </c>
      <c r="CL36" s="194">
        <f t="shared" si="114"/>
        <v>-12.538043809999991</v>
      </c>
      <c r="CM36" s="194">
        <f t="shared" si="114"/>
        <v>-12.848075069999989</v>
      </c>
      <c r="CN36" s="194">
        <f t="shared" si="114"/>
        <v>-13.158106329999988</v>
      </c>
      <c r="CO36" s="194">
        <f t="shared" si="114"/>
        <v>-13.468137589999987</v>
      </c>
      <c r="CP36" s="194">
        <f t="shared" si="114"/>
        <v>-13.778168849999986</v>
      </c>
      <c r="CQ36" s="194">
        <f t="shared" si="114"/>
        <v>-14.088200109999985</v>
      </c>
      <c r="CR36" s="194">
        <f t="shared" si="114"/>
        <v>-14.398231369999984</v>
      </c>
      <c r="CS36" s="194">
        <f t="shared" si="114"/>
        <v>-14.708262629999982</v>
      </c>
      <c r="CT36" s="194">
        <f t="shared" si="114"/>
        <v>-15.018293889999981</v>
      </c>
      <c r="CU36" s="194">
        <f t="shared" si="114"/>
        <v>-15.32832514999998</v>
      </c>
      <c r="CV36" s="194">
        <f t="shared" si="114"/>
        <v>-15.638356409999979</v>
      </c>
      <c r="CW36" s="194">
        <f t="shared" si="114"/>
        <v>-15.948387669999978</v>
      </c>
      <c r="CX36" s="194">
        <f t="shared" si="114"/>
        <v>-16.258418929999976</v>
      </c>
    </row>
    <row r="37" spans="1:102" x14ac:dyDescent="0.25">
      <c r="A37" s="87">
        <v>37712</v>
      </c>
      <c r="B37" s="194">
        <f t="shared" ref="B37:U37" si="118">($V37-$W37)+C37</f>
        <v>-0.66021218999999909</v>
      </c>
      <c r="C37" s="194">
        <f t="shared" si="118"/>
        <v>-0.64547183099999916</v>
      </c>
      <c r="D37" s="194">
        <f t="shared" si="118"/>
        <v>-0.63073147199999924</v>
      </c>
      <c r="E37" s="194">
        <f t="shared" si="118"/>
        <v>-0.61599111299999931</v>
      </c>
      <c r="F37" s="194">
        <f t="shared" si="118"/>
        <v>-0.60125075399999939</v>
      </c>
      <c r="G37" s="194">
        <f t="shared" si="118"/>
        <v>-0.58651039499999946</v>
      </c>
      <c r="H37" s="194">
        <f t="shared" si="118"/>
        <v>-0.57177003599999954</v>
      </c>
      <c r="I37" s="194">
        <f t="shared" si="118"/>
        <v>-0.55702967699999961</v>
      </c>
      <c r="J37" s="194">
        <f t="shared" si="118"/>
        <v>-0.54228931799999969</v>
      </c>
      <c r="K37" s="194">
        <f t="shared" si="118"/>
        <v>-0.52754895899999976</v>
      </c>
      <c r="L37" s="194">
        <f t="shared" si="118"/>
        <v>-0.51280859999999973</v>
      </c>
      <c r="M37" s="194">
        <f t="shared" si="118"/>
        <v>-0.49806824099999975</v>
      </c>
      <c r="N37" s="194">
        <f t="shared" si="118"/>
        <v>-0.48332788199999976</v>
      </c>
      <c r="O37" s="194">
        <f t="shared" si="118"/>
        <v>-0.46858752299999978</v>
      </c>
      <c r="P37" s="194">
        <f t="shared" si="118"/>
        <v>-0.4538471639999998</v>
      </c>
      <c r="Q37" s="194">
        <f t="shared" si="118"/>
        <v>-0.43910680499999982</v>
      </c>
      <c r="R37" s="194">
        <f t="shared" si="118"/>
        <v>-0.42436644599999984</v>
      </c>
      <c r="S37" s="194">
        <f t="shared" si="118"/>
        <v>-0.40962608699999986</v>
      </c>
      <c r="T37" s="194">
        <f t="shared" si="118"/>
        <v>-0.39488572799999988</v>
      </c>
      <c r="U37" s="194">
        <f t="shared" si="118"/>
        <v>-0.3801453689999999</v>
      </c>
      <c r="V37" s="194">
        <f t="shared" si="12"/>
        <v>-0.36540500999999992</v>
      </c>
      <c r="W37" s="194">
        <f t="shared" si="13"/>
        <v>-0.35066465099999994</v>
      </c>
      <c r="X37" s="194">
        <f t="shared" si="14"/>
        <v>-0.33592429199999996</v>
      </c>
      <c r="Y37" s="194">
        <f t="shared" si="15"/>
        <v>-0.32118393299999992</v>
      </c>
      <c r="Z37" s="194">
        <f t="shared" si="16"/>
        <v>-0.30644357399999994</v>
      </c>
      <c r="AA37" s="194">
        <f t="shared" si="17"/>
        <v>-0.29170321499999996</v>
      </c>
      <c r="AB37" s="194">
        <f t="shared" si="18"/>
        <v>-0.27696285599999998</v>
      </c>
      <c r="AC37" s="194">
        <f t="shared" si="19"/>
        <v>-0.262222497</v>
      </c>
      <c r="AD37" s="194">
        <f t="shared" si="20"/>
        <v>-0.24748213799999999</v>
      </c>
      <c r="AE37" s="194">
        <f t="shared" si="21"/>
        <v>-0.23274177899999998</v>
      </c>
      <c r="AF37" s="194">
        <f t="shared" si="22"/>
        <v>-0.21800142</v>
      </c>
      <c r="AG37" s="194">
        <f t="shared" si="23"/>
        <v>-0.20600743300000002</v>
      </c>
      <c r="AH37" s="194">
        <f t="shared" si="24"/>
        <v>-0.19401344600000001</v>
      </c>
      <c r="AI37" s="194">
        <f t="shared" si="25"/>
        <v>-0.18201945899999999</v>
      </c>
      <c r="AJ37" s="194">
        <f t="shared" si="26"/>
        <v>-0.17002547200000001</v>
      </c>
      <c r="AK37" s="194">
        <f t="shared" si="27"/>
        <v>-0.15803148500000003</v>
      </c>
      <c r="AL37" s="194">
        <f t="shared" si="28"/>
        <v>-0.14603749800000002</v>
      </c>
      <c r="AM37" s="194">
        <f t="shared" si="29"/>
        <v>-0.134043511</v>
      </c>
      <c r="AN37" s="194">
        <f t="shared" si="30"/>
        <v>-0.12204952400000002</v>
      </c>
      <c r="AO37" s="194">
        <f t="shared" si="31"/>
        <v>-0.11005553700000002</v>
      </c>
      <c r="AP37" s="194">
        <f t="shared" si="32"/>
        <v>-9.8061550000000025E-2</v>
      </c>
      <c r="AQ37" s="194">
        <f t="shared" si="33"/>
        <v>-8.7771294000000027E-2</v>
      </c>
      <c r="AR37" s="194">
        <f t="shared" si="34"/>
        <v>-7.7481038000000002E-2</v>
      </c>
      <c r="AS37" s="194">
        <f t="shared" si="35"/>
        <v>-6.7190782000000004E-2</v>
      </c>
      <c r="AT37" s="194">
        <f t="shared" si="36"/>
        <v>-5.6900525999999993E-2</v>
      </c>
      <c r="AU37" s="194">
        <f t="shared" si="37"/>
        <v>-4.6610269999999981E-2</v>
      </c>
      <c r="AV37" s="194">
        <f t="shared" si="38"/>
        <v>-3.7288215999999985E-2</v>
      </c>
      <c r="AW37" s="194">
        <f t="shared" si="39"/>
        <v>-2.7966161999999989E-2</v>
      </c>
      <c r="AX37" s="194">
        <f t="shared" si="40"/>
        <v>-1.8644107999999993E-2</v>
      </c>
      <c r="AY37" s="194">
        <f t="shared" si="41"/>
        <v>-9.3220539999999963E-3</v>
      </c>
      <c r="AZ37" s="194">
        <v>0</v>
      </c>
      <c r="BA37" s="194">
        <f t="shared" si="42"/>
        <v>8.4741680000000024E-3</v>
      </c>
      <c r="BB37" s="194">
        <f t="shared" si="43"/>
        <v>1.6948336000000005E-2</v>
      </c>
      <c r="BC37" s="194">
        <f t="shared" si="44"/>
        <v>2.5422504000000002E-2</v>
      </c>
      <c r="BD37" s="194">
        <f t="shared" si="45"/>
        <v>3.389667200000001E-2</v>
      </c>
      <c r="BE37" s="194">
        <f t="shared" si="46"/>
        <v>4.2370840000000007E-2</v>
      </c>
      <c r="BF37" s="194">
        <f t="shared" si="47"/>
        <v>5.0092752000000004E-2</v>
      </c>
      <c r="BG37" s="194">
        <f t="shared" si="48"/>
        <v>5.7814664000000009E-2</v>
      </c>
      <c r="BH37" s="194">
        <f t="shared" si="49"/>
        <v>6.5536576000000013E-2</v>
      </c>
      <c r="BI37" s="194">
        <f t="shared" si="50"/>
        <v>7.325848800000001E-2</v>
      </c>
      <c r="BJ37" s="194">
        <f t="shared" si="51"/>
        <v>8.0980400000000008E-2</v>
      </c>
      <c r="BK37" s="194">
        <f t="shared" si="52"/>
        <v>8.773357100000001E-2</v>
      </c>
      <c r="BL37" s="194">
        <f t="shared" si="53"/>
        <v>9.4486742000000012E-2</v>
      </c>
      <c r="BM37" s="194">
        <f t="shared" si="54"/>
        <v>0.10123991300000001</v>
      </c>
      <c r="BN37" s="194">
        <f t="shared" si="55"/>
        <v>0.10799308400000002</v>
      </c>
      <c r="BO37" s="194">
        <f t="shared" si="56"/>
        <v>0.11474625500000002</v>
      </c>
      <c r="BP37" s="194">
        <f t="shared" si="57"/>
        <v>0.12149942600000002</v>
      </c>
      <c r="BQ37" s="194">
        <f t="shared" si="58"/>
        <v>0.12825259700000002</v>
      </c>
      <c r="BR37" s="194">
        <f t="shared" si="59"/>
        <v>0.13500576800000003</v>
      </c>
      <c r="BS37" s="194">
        <f t="shared" si="60"/>
        <v>0.14175893900000003</v>
      </c>
      <c r="BT37" s="194">
        <f t="shared" si="61"/>
        <v>0.14851211000000003</v>
      </c>
      <c r="BU37" s="194">
        <f t="shared" si="62"/>
        <v>0.15418688400000002</v>
      </c>
      <c r="BV37" s="194">
        <f t="shared" si="63"/>
        <v>0.15986165800000002</v>
      </c>
      <c r="BW37" s="194">
        <f t="shared" si="64"/>
        <v>0.16553643200000004</v>
      </c>
      <c r="BX37" s="194">
        <f t="shared" si="65"/>
        <v>0.17121120600000003</v>
      </c>
      <c r="BY37" s="194">
        <f t="shared" si="66"/>
        <v>0.17688598000000003</v>
      </c>
      <c r="BZ37" s="194">
        <f t="shared" si="67"/>
        <v>0.18256075400000002</v>
      </c>
      <c r="CA37" s="194">
        <f t="shared" si="68"/>
        <v>0.18823552800000001</v>
      </c>
      <c r="CB37" s="194">
        <f t="shared" si="69"/>
        <v>0.19391030200000003</v>
      </c>
      <c r="CC37" s="194">
        <f t="shared" si="70"/>
        <v>0.19958507600000003</v>
      </c>
      <c r="CD37" s="194">
        <f t="shared" si="71"/>
        <v>0.20525985000000002</v>
      </c>
      <c r="CE37" s="194">
        <f t="shared" si="114"/>
        <v>0.21093462400000001</v>
      </c>
      <c r="CF37" s="194">
        <f t="shared" si="114"/>
        <v>0.21660939800000001</v>
      </c>
      <c r="CG37" s="194">
        <f t="shared" si="114"/>
        <v>0.222284172</v>
      </c>
      <c r="CH37" s="194">
        <f t="shared" si="114"/>
        <v>0.227958946</v>
      </c>
      <c r="CI37" s="194">
        <f t="shared" si="114"/>
        <v>0.23363371999999999</v>
      </c>
      <c r="CJ37" s="194">
        <f t="shared" si="114"/>
        <v>0.23930849399999998</v>
      </c>
      <c r="CK37" s="194">
        <f t="shared" si="114"/>
        <v>0.24498326799999998</v>
      </c>
      <c r="CL37" s="194">
        <f t="shared" si="114"/>
        <v>0.25065804199999997</v>
      </c>
      <c r="CM37" s="194">
        <f t="shared" si="114"/>
        <v>0.25633281599999996</v>
      </c>
      <c r="CN37" s="194">
        <f t="shared" si="114"/>
        <v>0.26200758999999996</v>
      </c>
      <c r="CO37" s="194">
        <f t="shared" si="114"/>
        <v>0.26768236399999995</v>
      </c>
      <c r="CP37" s="194">
        <f t="shared" si="114"/>
        <v>0.27335713799999994</v>
      </c>
      <c r="CQ37" s="194">
        <f t="shared" si="114"/>
        <v>0.27903191199999994</v>
      </c>
      <c r="CR37" s="194">
        <f t="shared" si="114"/>
        <v>0.28470668599999993</v>
      </c>
      <c r="CS37" s="194">
        <f t="shared" si="114"/>
        <v>0.29038145999999992</v>
      </c>
      <c r="CT37" s="194">
        <f t="shared" si="114"/>
        <v>0.29605623399999992</v>
      </c>
      <c r="CU37" s="194">
        <f t="shared" si="114"/>
        <v>0.30173100799999991</v>
      </c>
      <c r="CV37" s="194">
        <f t="shared" si="114"/>
        <v>0.30740578199999991</v>
      </c>
      <c r="CW37" s="194">
        <f t="shared" si="114"/>
        <v>0.3130805559999999</v>
      </c>
      <c r="CX37" s="194">
        <f t="shared" si="114"/>
        <v>0.31875532999999989</v>
      </c>
    </row>
    <row r="38" spans="1:102" x14ac:dyDescent="0.25">
      <c r="A38" s="87">
        <v>37742</v>
      </c>
      <c r="B38" s="194">
        <f t="shared" ref="B38:U38" si="119">($V38-$W38)+C38</f>
        <v>-0.64623834000000002</v>
      </c>
      <c r="C38" s="194">
        <f t="shared" si="119"/>
        <v>-0.63160938700000002</v>
      </c>
      <c r="D38" s="194">
        <f t="shared" si="119"/>
        <v>-0.61698043400000002</v>
      </c>
      <c r="E38" s="194">
        <f t="shared" si="119"/>
        <v>-0.60235148100000002</v>
      </c>
      <c r="F38" s="194">
        <f t="shared" si="119"/>
        <v>-0.58772252800000002</v>
      </c>
      <c r="G38" s="194">
        <f t="shared" si="119"/>
        <v>-0.57309357500000002</v>
      </c>
      <c r="H38" s="194">
        <f t="shared" si="119"/>
        <v>-0.55846462200000002</v>
      </c>
      <c r="I38" s="194">
        <f t="shared" si="119"/>
        <v>-0.54383566900000002</v>
      </c>
      <c r="J38" s="194">
        <f t="shared" si="119"/>
        <v>-0.52920671600000002</v>
      </c>
      <c r="K38" s="194">
        <f t="shared" si="119"/>
        <v>-0.51457776300000002</v>
      </c>
      <c r="L38" s="194">
        <f t="shared" si="119"/>
        <v>-0.49994881000000002</v>
      </c>
      <c r="M38" s="194">
        <f t="shared" si="119"/>
        <v>-0.48531985700000002</v>
      </c>
      <c r="N38" s="194">
        <f t="shared" si="119"/>
        <v>-0.47069090400000002</v>
      </c>
      <c r="O38" s="194">
        <f t="shared" si="119"/>
        <v>-0.45606195100000002</v>
      </c>
      <c r="P38" s="194">
        <f t="shared" si="119"/>
        <v>-0.44143299800000002</v>
      </c>
      <c r="Q38" s="194">
        <f t="shared" si="119"/>
        <v>-0.42680404500000002</v>
      </c>
      <c r="R38" s="194">
        <f t="shared" si="119"/>
        <v>-0.41217509200000002</v>
      </c>
      <c r="S38" s="194">
        <f t="shared" si="119"/>
        <v>-0.39754613900000002</v>
      </c>
      <c r="T38" s="194">
        <f t="shared" si="119"/>
        <v>-0.38291718600000002</v>
      </c>
      <c r="U38" s="194">
        <f t="shared" si="119"/>
        <v>-0.36828823300000002</v>
      </c>
      <c r="V38" s="194">
        <f t="shared" si="12"/>
        <v>-0.35365928000000002</v>
      </c>
      <c r="W38" s="194">
        <f t="shared" si="13"/>
        <v>-0.33903032700000002</v>
      </c>
      <c r="X38" s="194">
        <f t="shared" si="14"/>
        <v>-0.32440137400000002</v>
      </c>
      <c r="Y38" s="194">
        <f t="shared" si="15"/>
        <v>-0.30977242100000002</v>
      </c>
      <c r="Z38" s="194">
        <f t="shared" si="16"/>
        <v>-0.29514346800000002</v>
      </c>
      <c r="AA38" s="194">
        <f t="shared" si="17"/>
        <v>-0.28051451500000002</v>
      </c>
      <c r="AB38" s="194">
        <f t="shared" si="18"/>
        <v>-0.26588556200000002</v>
      </c>
      <c r="AC38" s="194">
        <f t="shared" si="19"/>
        <v>-0.25125660900000002</v>
      </c>
      <c r="AD38" s="194">
        <f t="shared" si="20"/>
        <v>-0.23662765600000002</v>
      </c>
      <c r="AE38" s="194">
        <f t="shared" si="21"/>
        <v>-0.22199870300000002</v>
      </c>
      <c r="AF38" s="194">
        <f t="shared" si="22"/>
        <v>-0.20736975000000002</v>
      </c>
      <c r="AG38" s="194">
        <f t="shared" si="23"/>
        <v>-0.19578954200000004</v>
      </c>
      <c r="AH38" s="194">
        <f t="shared" si="24"/>
        <v>-0.18420933400000003</v>
      </c>
      <c r="AI38" s="194">
        <f t="shared" si="25"/>
        <v>-0.17262912600000002</v>
      </c>
      <c r="AJ38" s="194">
        <f t="shared" si="26"/>
        <v>-0.16104891800000001</v>
      </c>
      <c r="AK38" s="194">
        <f t="shared" si="27"/>
        <v>-0.14946871</v>
      </c>
      <c r="AL38" s="194">
        <f t="shared" si="28"/>
        <v>-0.13788850200000002</v>
      </c>
      <c r="AM38" s="194">
        <f t="shared" si="29"/>
        <v>-0.12630829400000002</v>
      </c>
      <c r="AN38" s="194">
        <f t="shared" si="30"/>
        <v>-0.11472808600000002</v>
      </c>
      <c r="AO38" s="194">
        <f t="shared" si="31"/>
        <v>-0.10314787800000003</v>
      </c>
      <c r="AP38" s="194">
        <f t="shared" si="32"/>
        <v>-9.1567670000000018E-2</v>
      </c>
      <c r="AQ38" s="194">
        <f t="shared" si="33"/>
        <v>-8.1865212000000021E-2</v>
      </c>
      <c r="AR38" s="194">
        <f t="shared" si="34"/>
        <v>-7.216275400000001E-2</v>
      </c>
      <c r="AS38" s="194">
        <f t="shared" si="35"/>
        <v>-6.2460296000000012E-2</v>
      </c>
      <c r="AT38" s="194">
        <f t="shared" si="36"/>
        <v>-5.2757838000000008E-2</v>
      </c>
      <c r="AU38" s="194">
        <f t="shared" si="37"/>
        <v>-4.3055380000000004E-2</v>
      </c>
      <c r="AV38" s="194">
        <f t="shared" si="38"/>
        <v>-3.4444304000000002E-2</v>
      </c>
      <c r="AW38" s="194">
        <f t="shared" si="39"/>
        <v>-2.5833228000000003E-2</v>
      </c>
      <c r="AX38" s="194">
        <f t="shared" si="40"/>
        <v>-1.7222152000000001E-2</v>
      </c>
      <c r="AY38" s="194">
        <f t="shared" si="41"/>
        <v>-8.6110760000000005E-3</v>
      </c>
      <c r="AZ38" s="194">
        <v>0</v>
      </c>
      <c r="BA38" s="194">
        <f t="shared" si="42"/>
        <v>7.6716279999999998E-3</v>
      </c>
      <c r="BB38" s="194">
        <f t="shared" si="43"/>
        <v>1.5343256E-2</v>
      </c>
      <c r="BC38" s="194">
        <f t="shared" si="44"/>
        <v>2.3014883999999999E-2</v>
      </c>
      <c r="BD38" s="194">
        <f t="shared" si="45"/>
        <v>3.0686511999999999E-2</v>
      </c>
      <c r="BE38" s="194">
        <f t="shared" si="46"/>
        <v>3.8358139999999999E-2</v>
      </c>
      <c r="BF38" s="194">
        <f t="shared" si="47"/>
        <v>4.519745E-2</v>
      </c>
      <c r="BG38" s="194">
        <f t="shared" si="48"/>
        <v>5.2036760000000001E-2</v>
      </c>
      <c r="BH38" s="194">
        <f t="shared" si="49"/>
        <v>5.8876070000000003E-2</v>
      </c>
      <c r="BI38" s="194">
        <f t="shared" si="50"/>
        <v>6.5715380000000004E-2</v>
      </c>
      <c r="BJ38" s="194">
        <f t="shared" si="51"/>
        <v>7.2554690000000005E-2</v>
      </c>
      <c r="BK38" s="194">
        <f t="shared" si="52"/>
        <v>7.832554600000001E-2</v>
      </c>
      <c r="BL38" s="194">
        <f t="shared" si="53"/>
        <v>8.4096402000000001E-2</v>
      </c>
      <c r="BM38" s="194">
        <f t="shared" si="54"/>
        <v>8.9867258000000005E-2</v>
      </c>
      <c r="BN38" s="194">
        <f t="shared" si="55"/>
        <v>9.5638113999999996E-2</v>
      </c>
      <c r="BO38" s="194">
        <f t="shared" si="56"/>
        <v>0.10140897</v>
      </c>
      <c r="BP38" s="194">
        <f t="shared" si="57"/>
        <v>0.10717982600000001</v>
      </c>
      <c r="BQ38" s="194">
        <f t="shared" si="58"/>
        <v>0.112950682</v>
      </c>
      <c r="BR38" s="194">
        <f t="shared" si="59"/>
        <v>0.118721538</v>
      </c>
      <c r="BS38" s="194">
        <f t="shared" si="60"/>
        <v>0.12449239400000001</v>
      </c>
      <c r="BT38" s="194">
        <f t="shared" si="61"/>
        <v>0.13026325</v>
      </c>
      <c r="BU38" s="194">
        <f t="shared" si="62"/>
        <v>0.13485218099999999</v>
      </c>
      <c r="BV38" s="194">
        <f t="shared" si="63"/>
        <v>0.13944111200000001</v>
      </c>
      <c r="BW38" s="194">
        <f t="shared" si="64"/>
        <v>0.144030043</v>
      </c>
      <c r="BX38" s="194">
        <f t="shared" si="65"/>
        <v>0.14861897400000001</v>
      </c>
      <c r="BY38" s="194">
        <f t="shared" si="66"/>
        <v>0.15320790500000001</v>
      </c>
      <c r="BZ38" s="194">
        <f t="shared" si="67"/>
        <v>0.157796836</v>
      </c>
      <c r="CA38" s="194">
        <f t="shared" si="68"/>
        <v>0.16238576700000001</v>
      </c>
      <c r="CB38" s="194">
        <f t="shared" si="69"/>
        <v>0.166974698</v>
      </c>
      <c r="CC38" s="194">
        <f t="shared" si="70"/>
        <v>0.17156362900000002</v>
      </c>
      <c r="CD38" s="194">
        <f t="shared" si="71"/>
        <v>0.17615256000000001</v>
      </c>
      <c r="CE38" s="194">
        <f t="shared" si="114"/>
        <v>0.180741491</v>
      </c>
      <c r="CF38" s="194">
        <f t="shared" si="114"/>
        <v>0.18533042199999999</v>
      </c>
      <c r="CG38" s="194">
        <f t="shared" si="114"/>
        <v>0.18991935299999999</v>
      </c>
      <c r="CH38" s="194">
        <f t="shared" si="114"/>
        <v>0.19450828399999998</v>
      </c>
      <c r="CI38" s="194">
        <f t="shared" si="114"/>
        <v>0.19909721499999997</v>
      </c>
      <c r="CJ38" s="194">
        <f t="shared" si="114"/>
        <v>0.20368614599999996</v>
      </c>
      <c r="CK38" s="194">
        <f t="shared" si="114"/>
        <v>0.20827507699999995</v>
      </c>
      <c r="CL38" s="194">
        <f t="shared" si="114"/>
        <v>0.21286400799999994</v>
      </c>
      <c r="CM38" s="194">
        <f t="shared" si="114"/>
        <v>0.21745293899999993</v>
      </c>
      <c r="CN38" s="194">
        <f t="shared" si="114"/>
        <v>0.22204186999999992</v>
      </c>
      <c r="CO38" s="194">
        <f t="shared" si="114"/>
        <v>0.22663080099999991</v>
      </c>
      <c r="CP38" s="194">
        <f t="shared" si="114"/>
        <v>0.2312197319999999</v>
      </c>
      <c r="CQ38" s="194">
        <f t="shared" si="114"/>
        <v>0.23580866299999989</v>
      </c>
      <c r="CR38" s="194">
        <f t="shared" si="114"/>
        <v>0.24039759399999988</v>
      </c>
      <c r="CS38" s="194">
        <f t="shared" si="114"/>
        <v>0.24498652499999987</v>
      </c>
      <c r="CT38" s="194">
        <f t="shared" si="114"/>
        <v>0.24957545599999986</v>
      </c>
      <c r="CU38" s="194">
        <f t="shared" si="114"/>
        <v>0.25416438699999988</v>
      </c>
      <c r="CV38" s="194">
        <f t="shared" si="114"/>
        <v>0.2587533179999999</v>
      </c>
      <c r="CW38" s="194">
        <f t="shared" si="114"/>
        <v>0.26334224899999992</v>
      </c>
      <c r="CX38" s="194">
        <f t="shared" si="114"/>
        <v>0.26793117999999994</v>
      </c>
    </row>
    <row r="39" spans="1:102" x14ac:dyDescent="0.25">
      <c r="A39" s="87">
        <v>37773</v>
      </c>
      <c r="B39" s="194">
        <f t="shared" ref="B39:U39" si="120">($V39-$W39)+C39</f>
        <v>-0.63770196999999995</v>
      </c>
      <c r="C39" s="194">
        <f t="shared" si="120"/>
        <v>-0.62338645799999992</v>
      </c>
      <c r="D39" s="194">
        <f t="shared" si="120"/>
        <v>-0.60907094599999989</v>
      </c>
      <c r="E39" s="194">
        <f t="shared" si="120"/>
        <v>-0.59475543399999986</v>
      </c>
      <c r="F39" s="194">
        <f t="shared" si="120"/>
        <v>-0.58043992199999983</v>
      </c>
      <c r="G39" s="194">
        <f t="shared" si="120"/>
        <v>-0.5661244099999998</v>
      </c>
      <c r="H39" s="194">
        <f t="shared" si="120"/>
        <v>-0.55180889799999977</v>
      </c>
      <c r="I39" s="194">
        <f t="shared" si="120"/>
        <v>-0.53749338599999974</v>
      </c>
      <c r="J39" s="194">
        <f t="shared" si="120"/>
        <v>-0.52317787399999971</v>
      </c>
      <c r="K39" s="194">
        <f t="shared" si="120"/>
        <v>-0.50886236199999968</v>
      </c>
      <c r="L39" s="194">
        <f t="shared" si="120"/>
        <v>-0.49454684999999965</v>
      </c>
      <c r="M39" s="194">
        <f t="shared" si="120"/>
        <v>-0.48023133799999967</v>
      </c>
      <c r="N39" s="194">
        <f t="shared" si="120"/>
        <v>-0.4659158259999997</v>
      </c>
      <c r="O39" s="194">
        <f t="shared" si="120"/>
        <v>-0.45160031399999973</v>
      </c>
      <c r="P39" s="194">
        <f t="shared" si="120"/>
        <v>-0.43728480199999975</v>
      </c>
      <c r="Q39" s="194">
        <f t="shared" si="120"/>
        <v>-0.42296928999999978</v>
      </c>
      <c r="R39" s="194">
        <f t="shared" si="120"/>
        <v>-0.4086537779999998</v>
      </c>
      <c r="S39" s="194">
        <f t="shared" si="120"/>
        <v>-0.39433826599999983</v>
      </c>
      <c r="T39" s="194">
        <f t="shared" si="120"/>
        <v>-0.38002275399999985</v>
      </c>
      <c r="U39" s="194">
        <f t="shared" si="120"/>
        <v>-0.36570724199999988</v>
      </c>
      <c r="V39" s="194">
        <f t="shared" si="12"/>
        <v>-0.3513917299999999</v>
      </c>
      <c r="W39" s="194">
        <f t="shared" si="13"/>
        <v>-0.33707621799999993</v>
      </c>
      <c r="X39" s="194">
        <f t="shared" si="14"/>
        <v>-0.32276070599999995</v>
      </c>
      <c r="Y39" s="194">
        <f t="shared" si="15"/>
        <v>-0.30844519399999992</v>
      </c>
      <c r="Z39" s="194">
        <f t="shared" si="16"/>
        <v>-0.29412968199999995</v>
      </c>
      <c r="AA39" s="194">
        <f t="shared" si="17"/>
        <v>-0.27981416999999997</v>
      </c>
      <c r="AB39" s="194">
        <f t="shared" si="18"/>
        <v>-0.26549865799999994</v>
      </c>
      <c r="AC39" s="194">
        <f t="shared" si="19"/>
        <v>-0.25118314599999997</v>
      </c>
      <c r="AD39" s="194">
        <f t="shared" si="20"/>
        <v>-0.23686763399999997</v>
      </c>
      <c r="AE39" s="194">
        <f t="shared" si="21"/>
        <v>-0.22255212199999999</v>
      </c>
      <c r="AF39" s="194">
        <f t="shared" si="22"/>
        <v>-0.20823660999999999</v>
      </c>
      <c r="AG39" s="194">
        <f t="shared" si="23"/>
        <v>-0.19670812299999998</v>
      </c>
      <c r="AH39" s="194">
        <f t="shared" si="24"/>
        <v>-0.18517963599999998</v>
      </c>
      <c r="AI39" s="194">
        <f t="shared" si="25"/>
        <v>-0.17365114899999998</v>
      </c>
      <c r="AJ39" s="194">
        <f t="shared" si="26"/>
        <v>-0.16212266199999997</v>
      </c>
      <c r="AK39" s="194">
        <f t="shared" si="27"/>
        <v>-0.150594175</v>
      </c>
      <c r="AL39" s="194">
        <f t="shared" si="28"/>
        <v>-0.13906568799999999</v>
      </c>
      <c r="AM39" s="194">
        <f t="shared" si="29"/>
        <v>-0.12753720099999999</v>
      </c>
      <c r="AN39" s="194">
        <f t="shared" si="30"/>
        <v>-0.11600871399999999</v>
      </c>
      <c r="AO39" s="194">
        <f t="shared" si="31"/>
        <v>-0.10448022699999998</v>
      </c>
      <c r="AP39" s="194">
        <f t="shared" si="32"/>
        <v>-9.2951739999999977E-2</v>
      </c>
      <c r="AQ39" s="194">
        <f t="shared" si="33"/>
        <v>-8.3166679999999993E-2</v>
      </c>
      <c r="AR39" s="194">
        <f t="shared" si="34"/>
        <v>-7.3381619999999981E-2</v>
      </c>
      <c r="AS39" s="194">
        <f t="shared" si="35"/>
        <v>-6.3596559999999996E-2</v>
      </c>
      <c r="AT39" s="194">
        <f t="shared" si="36"/>
        <v>-5.3811499999999998E-2</v>
      </c>
      <c r="AU39" s="194">
        <f t="shared" si="37"/>
        <v>-4.402644E-2</v>
      </c>
      <c r="AV39" s="194">
        <f t="shared" si="38"/>
        <v>-3.5221151999999999E-2</v>
      </c>
      <c r="AW39" s="194">
        <f t="shared" si="39"/>
        <v>-2.6415864000000001E-2</v>
      </c>
      <c r="AX39" s="194">
        <f t="shared" si="40"/>
        <v>-1.7610575999999999E-2</v>
      </c>
      <c r="AY39" s="194">
        <f t="shared" si="41"/>
        <v>-8.8052879999999997E-3</v>
      </c>
      <c r="AZ39" s="194">
        <v>0</v>
      </c>
      <c r="BA39" s="194">
        <f t="shared" si="42"/>
        <v>7.9466000000000016E-3</v>
      </c>
      <c r="BB39" s="194">
        <f t="shared" si="43"/>
        <v>1.5893200000000003E-2</v>
      </c>
      <c r="BC39" s="194">
        <f t="shared" si="44"/>
        <v>2.3839800000000001E-2</v>
      </c>
      <c r="BD39" s="194">
        <f t="shared" si="45"/>
        <v>3.1786400000000006E-2</v>
      </c>
      <c r="BE39" s="194">
        <f t="shared" si="46"/>
        <v>3.9733000000000004E-2</v>
      </c>
      <c r="BF39" s="194">
        <f t="shared" si="47"/>
        <v>4.6918432000000003E-2</v>
      </c>
      <c r="BG39" s="194">
        <f t="shared" si="48"/>
        <v>5.4103864000000002E-2</v>
      </c>
      <c r="BH39" s="194">
        <f t="shared" si="49"/>
        <v>6.1289296000000007E-2</v>
      </c>
      <c r="BI39" s="194">
        <f t="shared" si="50"/>
        <v>6.8474728000000012E-2</v>
      </c>
      <c r="BJ39" s="194">
        <f t="shared" si="51"/>
        <v>7.5660160000000004E-2</v>
      </c>
      <c r="BK39" s="194">
        <f t="shared" si="52"/>
        <v>8.1867366000000011E-2</v>
      </c>
      <c r="BL39" s="194">
        <f t="shared" si="53"/>
        <v>8.8074572000000004E-2</v>
      </c>
      <c r="BM39" s="194">
        <f t="shared" si="54"/>
        <v>9.4281778000000011E-2</v>
      </c>
      <c r="BN39" s="194">
        <f t="shared" si="55"/>
        <v>0.100488984</v>
      </c>
      <c r="BO39" s="194">
        <f t="shared" si="56"/>
        <v>0.10669619000000001</v>
      </c>
      <c r="BP39" s="194">
        <f t="shared" si="57"/>
        <v>0.11290339600000002</v>
      </c>
      <c r="BQ39" s="194">
        <f t="shared" si="58"/>
        <v>0.11911060200000001</v>
      </c>
      <c r="BR39" s="194">
        <f t="shared" si="59"/>
        <v>0.12531780800000003</v>
      </c>
      <c r="BS39" s="194">
        <f t="shared" si="60"/>
        <v>0.13152501400000002</v>
      </c>
      <c r="BT39" s="194">
        <f t="shared" si="61"/>
        <v>0.13773222000000002</v>
      </c>
      <c r="BU39" s="194">
        <f t="shared" si="62"/>
        <v>0.142854652</v>
      </c>
      <c r="BV39" s="194">
        <f t="shared" si="63"/>
        <v>0.14797708400000001</v>
      </c>
      <c r="BW39" s="194">
        <f t="shared" si="64"/>
        <v>0.15309951599999999</v>
      </c>
      <c r="BX39" s="194">
        <f t="shared" si="65"/>
        <v>0.158221948</v>
      </c>
      <c r="BY39" s="194">
        <f t="shared" si="66"/>
        <v>0.16334437999999998</v>
      </c>
      <c r="BZ39" s="194">
        <f t="shared" si="67"/>
        <v>0.16846681199999997</v>
      </c>
      <c r="CA39" s="194">
        <f t="shared" si="68"/>
        <v>0.17358924399999998</v>
      </c>
      <c r="CB39" s="194">
        <f t="shared" si="69"/>
        <v>0.17871167599999996</v>
      </c>
      <c r="CC39" s="194">
        <f t="shared" si="70"/>
        <v>0.18383410799999997</v>
      </c>
      <c r="CD39" s="194">
        <f t="shared" si="71"/>
        <v>0.18895653999999995</v>
      </c>
      <c r="CE39" s="194">
        <f t="shared" si="114"/>
        <v>0.19407897199999993</v>
      </c>
      <c r="CF39" s="194">
        <f t="shared" si="114"/>
        <v>0.19920140399999992</v>
      </c>
      <c r="CG39" s="194">
        <f t="shared" si="114"/>
        <v>0.2043238359999999</v>
      </c>
      <c r="CH39" s="194">
        <f t="shared" si="114"/>
        <v>0.20944626799999988</v>
      </c>
      <c r="CI39" s="194">
        <f t="shared" si="114"/>
        <v>0.21456869999999986</v>
      </c>
      <c r="CJ39" s="194">
        <f t="shared" si="114"/>
        <v>0.21969113199999984</v>
      </c>
      <c r="CK39" s="194">
        <f t="shared" si="114"/>
        <v>0.22481356399999983</v>
      </c>
      <c r="CL39" s="194">
        <f t="shared" si="114"/>
        <v>0.22993599599999981</v>
      </c>
      <c r="CM39" s="194">
        <f t="shared" si="114"/>
        <v>0.23505842799999979</v>
      </c>
      <c r="CN39" s="194">
        <f t="shared" si="114"/>
        <v>0.24018085999999977</v>
      </c>
      <c r="CO39" s="194">
        <f t="shared" si="114"/>
        <v>0.24530329199999976</v>
      </c>
      <c r="CP39" s="194">
        <f t="shared" si="114"/>
        <v>0.25042572399999974</v>
      </c>
      <c r="CQ39" s="194">
        <f t="shared" si="114"/>
        <v>0.25554815599999969</v>
      </c>
      <c r="CR39" s="194">
        <f t="shared" si="114"/>
        <v>0.26067058799999965</v>
      </c>
      <c r="CS39" s="194">
        <f t="shared" si="114"/>
        <v>0.2657930199999996</v>
      </c>
      <c r="CT39" s="194">
        <f t="shared" si="114"/>
        <v>0.27091545199999956</v>
      </c>
      <c r="CU39" s="194">
        <f t="shared" si="114"/>
        <v>0.27603788399999951</v>
      </c>
      <c r="CV39" s="194">
        <f t="shared" si="114"/>
        <v>0.28116031599999947</v>
      </c>
      <c r="CW39" s="194">
        <f t="shared" si="114"/>
        <v>0.28628274799999942</v>
      </c>
      <c r="CX39" s="194">
        <f t="shared" si="114"/>
        <v>0.29140517999999938</v>
      </c>
    </row>
    <row r="40" spans="1:102" x14ac:dyDescent="0.25">
      <c r="A40" s="87">
        <v>37803</v>
      </c>
      <c r="B40" s="194">
        <f t="shared" ref="B40:U40" si="121">($V40-$W40)+C40</f>
        <v>-0.62509377000000033</v>
      </c>
      <c r="C40" s="194">
        <f t="shared" si="121"/>
        <v>-0.61092704400000031</v>
      </c>
      <c r="D40" s="194">
        <f t="shared" si="121"/>
        <v>-0.59676031800000029</v>
      </c>
      <c r="E40" s="194">
        <f t="shared" si="121"/>
        <v>-0.58259359200000027</v>
      </c>
      <c r="F40" s="194">
        <f t="shared" si="121"/>
        <v>-0.56842686600000025</v>
      </c>
      <c r="G40" s="194">
        <f t="shared" si="121"/>
        <v>-0.55426014000000023</v>
      </c>
      <c r="H40" s="194">
        <f t="shared" si="121"/>
        <v>-0.54009341400000022</v>
      </c>
      <c r="I40" s="194">
        <f t="shared" si="121"/>
        <v>-0.5259266880000002</v>
      </c>
      <c r="J40" s="194">
        <f t="shared" si="121"/>
        <v>-0.51175996200000018</v>
      </c>
      <c r="K40" s="194">
        <f t="shared" si="121"/>
        <v>-0.49759323600000016</v>
      </c>
      <c r="L40" s="194">
        <f t="shared" si="121"/>
        <v>-0.48342651000000014</v>
      </c>
      <c r="M40" s="194">
        <f t="shared" si="121"/>
        <v>-0.46925978400000012</v>
      </c>
      <c r="N40" s="194">
        <f t="shared" si="121"/>
        <v>-0.45509305800000011</v>
      </c>
      <c r="O40" s="194">
        <f t="shared" si="121"/>
        <v>-0.44092633200000009</v>
      </c>
      <c r="P40" s="194">
        <f t="shared" si="121"/>
        <v>-0.42675960600000007</v>
      </c>
      <c r="Q40" s="194">
        <f t="shared" si="121"/>
        <v>-0.41259288000000005</v>
      </c>
      <c r="R40" s="194">
        <f t="shared" si="121"/>
        <v>-0.39842615400000003</v>
      </c>
      <c r="S40" s="194">
        <f t="shared" si="121"/>
        <v>-0.38425942800000001</v>
      </c>
      <c r="T40" s="194">
        <f t="shared" si="121"/>
        <v>-0.370092702</v>
      </c>
      <c r="U40" s="194">
        <f t="shared" si="121"/>
        <v>-0.35592597599999998</v>
      </c>
      <c r="V40" s="194">
        <f t="shared" si="12"/>
        <v>-0.34175924999999996</v>
      </c>
      <c r="W40" s="194">
        <f t="shared" si="13"/>
        <v>-0.32759252399999994</v>
      </c>
      <c r="X40" s="194">
        <f t="shared" si="14"/>
        <v>-0.31342579799999998</v>
      </c>
      <c r="Y40" s="194">
        <f t="shared" si="15"/>
        <v>-0.29925907199999996</v>
      </c>
      <c r="Z40" s="194">
        <f t="shared" si="16"/>
        <v>-0.285092346</v>
      </c>
      <c r="AA40" s="194">
        <f t="shared" si="17"/>
        <v>-0.27092561999999998</v>
      </c>
      <c r="AB40" s="194">
        <f t="shared" si="18"/>
        <v>-0.25675889399999996</v>
      </c>
      <c r="AC40" s="194">
        <f t="shared" si="19"/>
        <v>-0.242592168</v>
      </c>
      <c r="AD40" s="194">
        <f t="shared" si="20"/>
        <v>-0.22842544199999998</v>
      </c>
      <c r="AE40" s="194">
        <f t="shared" si="21"/>
        <v>-0.21425871599999999</v>
      </c>
      <c r="AF40" s="194">
        <f t="shared" si="22"/>
        <v>-0.20009199</v>
      </c>
      <c r="AG40" s="194">
        <f t="shared" si="23"/>
        <v>-0.188890528</v>
      </c>
      <c r="AH40" s="194">
        <f t="shared" si="24"/>
        <v>-0.17768906600000001</v>
      </c>
      <c r="AI40" s="194">
        <f t="shared" si="25"/>
        <v>-0.16648760399999998</v>
      </c>
      <c r="AJ40" s="194">
        <f t="shared" si="26"/>
        <v>-0.15528614199999999</v>
      </c>
      <c r="AK40" s="194">
        <f t="shared" si="27"/>
        <v>-0.14408467999999999</v>
      </c>
      <c r="AL40" s="194">
        <f t="shared" si="28"/>
        <v>-0.132883218</v>
      </c>
      <c r="AM40" s="194">
        <f t="shared" si="29"/>
        <v>-0.12168175599999999</v>
      </c>
      <c r="AN40" s="194">
        <f t="shared" si="30"/>
        <v>-0.11048029399999999</v>
      </c>
      <c r="AO40" s="194">
        <f t="shared" si="31"/>
        <v>-9.9278831999999984E-2</v>
      </c>
      <c r="AP40" s="194">
        <f t="shared" si="32"/>
        <v>-8.8077369999999988E-2</v>
      </c>
      <c r="AQ40" s="194">
        <f t="shared" si="33"/>
        <v>-7.8746663999999994E-2</v>
      </c>
      <c r="AR40" s="194">
        <f t="shared" si="34"/>
        <v>-6.9415958E-2</v>
      </c>
      <c r="AS40" s="194">
        <f t="shared" si="35"/>
        <v>-6.0085251999999999E-2</v>
      </c>
      <c r="AT40" s="194">
        <f t="shared" si="36"/>
        <v>-5.0754545999999998E-2</v>
      </c>
      <c r="AU40" s="194">
        <f t="shared" si="37"/>
        <v>-4.1423840000000003E-2</v>
      </c>
      <c r="AV40" s="194">
        <f t="shared" si="38"/>
        <v>-3.3139072000000006E-2</v>
      </c>
      <c r="AW40" s="194">
        <f t="shared" si="39"/>
        <v>-2.4854304000000001E-2</v>
      </c>
      <c r="AX40" s="194">
        <f t="shared" si="40"/>
        <v>-1.6569536000000003E-2</v>
      </c>
      <c r="AY40" s="194">
        <f t="shared" si="41"/>
        <v>-8.2847680000000014E-3</v>
      </c>
      <c r="AZ40" s="194">
        <v>0</v>
      </c>
      <c r="BA40" s="194">
        <f t="shared" si="42"/>
        <v>7.3544800000000026E-3</v>
      </c>
      <c r="BB40" s="194">
        <f t="shared" si="43"/>
        <v>1.4708960000000005E-2</v>
      </c>
      <c r="BC40" s="194">
        <f t="shared" si="44"/>
        <v>2.2063440000000007E-2</v>
      </c>
      <c r="BD40" s="194">
        <f t="shared" si="45"/>
        <v>2.9417920000000011E-2</v>
      </c>
      <c r="BE40" s="194">
        <f t="shared" si="46"/>
        <v>3.6772400000000011E-2</v>
      </c>
      <c r="BF40" s="194">
        <f t="shared" si="47"/>
        <v>4.3298346000000008E-2</v>
      </c>
      <c r="BG40" s="194">
        <f t="shared" si="48"/>
        <v>4.9824292000000006E-2</v>
      </c>
      <c r="BH40" s="194">
        <f t="shared" si="49"/>
        <v>5.6350238000000011E-2</v>
      </c>
      <c r="BI40" s="194">
        <f t="shared" si="50"/>
        <v>6.2876184000000002E-2</v>
      </c>
      <c r="BJ40" s="194">
        <f t="shared" si="51"/>
        <v>6.9402130000000006E-2</v>
      </c>
      <c r="BK40" s="194">
        <f t="shared" si="52"/>
        <v>7.4858269000000005E-2</v>
      </c>
      <c r="BL40" s="194">
        <f t="shared" si="53"/>
        <v>8.0314408000000004E-2</v>
      </c>
      <c r="BM40" s="194">
        <f t="shared" si="54"/>
        <v>8.5770547000000003E-2</v>
      </c>
      <c r="BN40" s="194">
        <f t="shared" si="55"/>
        <v>9.1226686000000001E-2</v>
      </c>
      <c r="BO40" s="194">
        <f t="shared" si="56"/>
        <v>9.6682825E-2</v>
      </c>
      <c r="BP40" s="194">
        <f t="shared" si="57"/>
        <v>0.102138964</v>
      </c>
      <c r="BQ40" s="194">
        <f t="shared" si="58"/>
        <v>0.107595103</v>
      </c>
      <c r="BR40" s="194">
        <f t="shared" si="59"/>
        <v>0.113051242</v>
      </c>
      <c r="BS40" s="194">
        <f t="shared" si="60"/>
        <v>0.11850738099999999</v>
      </c>
      <c r="BT40" s="194">
        <f t="shared" si="61"/>
        <v>0.12396351999999999</v>
      </c>
      <c r="BU40" s="194">
        <f t="shared" si="62"/>
        <v>0.12823000900000001</v>
      </c>
      <c r="BV40" s="194">
        <f t="shared" si="63"/>
        <v>0.13249649799999999</v>
      </c>
      <c r="BW40" s="194">
        <f t="shared" si="64"/>
        <v>0.136762987</v>
      </c>
      <c r="BX40" s="194">
        <f t="shared" si="65"/>
        <v>0.14102947599999999</v>
      </c>
      <c r="BY40" s="194">
        <f t="shared" si="66"/>
        <v>0.145295965</v>
      </c>
      <c r="BZ40" s="194">
        <f t="shared" si="67"/>
        <v>0.14956245400000001</v>
      </c>
      <c r="CA40" s="194">
        <f t="shared" si="68"/>
        <v>0.153828943</v>
      </c>
      <c r="CB40" s="194">
        <f t="shared" si="69"/>
        <v>0.15809543200000001</v>
      </c>
      <c r="CC40" s="194">
        <f t="shared" si="70"/>
        <v>0.16236192100000002</v>
      </c>
      <c r="CD40" s="194">
        <f t="shared" si="71"/>
        <v>0.16662841</v>
      </c>
      <c r="CE40" s="194">
        <f t="shared" si="114"/>
        <v>0.17089489899999999</v>
      </c>
      <c r="CF40" s="194">
        <f t="shared" si="114"/>
        <v>0.17516138799999997</v>
      </c>
      <c r="CG40" s="194">
        <f t="shared" si="114"/>
        <v>0.17942787699999996</v>
      </c>
      <c r="CH40" s="194">
        <f t="shared" si="114"/>
        <v>0.18369436599999994</v>
      </c>
      <c r="CI40" s="194">
        <f t="shared" si="114"/>
        <v>0.18796085499999993</v>
      </c>
      <c r="CJ40" s="194">
        <f t="shared" si="114"/>
        <v>0.19222734399999991</v>
      </c>
      <c r="CK40" s="194">
        <f t="shared" si="114"/>
        <v>0.1964938329999999</v>
      </c>
      <c r="CL40" s="194">
        <f t="shared" si="114"/>
        <v>0.20076032199999988</v>
      </c>
      <c r="CM40" s="194">
        <f t="shared" si="114"/>
        <v>0.20502681099999986</v>
      </c>
      <c r="CN40" s="194">
        <f t="shared" si="114"/>
        <v>0.20929329999999985</v>
      </c>
      <c r="CO40" s="194">
        <f t="shared" si="114"/>
        <v>0.21355978899999983</v>
      </c>
      <c r="CP40" s="194">
        <f t="shared" si="114"/>
        <v>0.21782627799999982</v>
      </c>
      <c r="CQ40" s="194">
        <f t="shared" si="114"/>
        <v>0.2220927669999998</v>
      </c>
      <c r="CR40" s="194">
        <f t="shared" si="114"/>
        <v>0.22635925599999979</v>
      </c>
      <c r="CS40" s="194">
        <f t="shared" si="114"/>
        <v>0.23062574499999977</v>
      </c>
      <c r="CT40" s="194">
        <f t="shared" si="114"/>
        <v>0.23489223399999976</v>
      </c>
      <c r="CU40" s="194">
        <f t="shared" si="114"/>
        <v>0.23915872299999974</v>
      </c>
      <c r="CV40" s="194">
        <f t="shared" si="114"/>
        <v>0.24342521199999972</v>
      </c>
      <c r="CW40" s="194">
        <f t="shared" si="114"/>
        <v>0.24769170099999971</v>
      </c>
      <c r="CX40" s="194">
        <f t="shared" si="114"/>
        <v>0.25195818999999969</v>
      </c>
    </row>
    <row r="41" spans="1:102" x14ac:dyDescent="0.25">
      <c r="A41" s="87">
        <v>37834</v>
      </c>
      <c r="B41" s="194">
        <f t="shared" ref="B41:U41" si="122">($V41-$W41)+C41</f>
        <v>-0.61300133000000034</v>
      </c>
      <c r="C41" s="194">
        <f t="shared" si="122"/>
        <v>-0.59911819800000032</v>
      </c>
      <c r="D41" s="194">
        <f t="shared" si="122"/>
        <v>-0.5852350660000003</v>
      </c>
      <c r="E41" s="194">
        <f t="shared" si="122"/>
        <v>-0.57135193400000028</v>
      </c>
      <c r="F41" s="194">
        <f t="shared" si="122"/>
        <v>-0.55746880200000026</v>
      </c>
      <c r="G41" s="194">
        <f t="shared" si="122"/>
        <v>-0.54358567000000024</v>
      </c>
      <c r="H41" s="194">
        <f t="shared" si="122"/>
        <v>-0.52970253800000022</v>
      </c>
      <c r="I41" s="194">
        <f t="shared" si="122"/>
        <v>-0.5158194060000002</v>
      </c>
      <c r="J41" s="194">
        <f t="shared" si="122"/>
        <v>-0.50193627400000018</v>
      </c>
      <c r="K41" s="194">
        <f t="shared" si="122"/>
        <v>-0.48805314200000016</v>
      </c>
      <c r="L41" s="194">
        <f t="shared" si="122"/>
        <v>-0.47417001000000014</v>
      </c>
      <c r="M41" s="194">
        <f t="shared" si="122"/>
        <v>-0.46028687800000012</v>
      </c>
      <c r="N41" s="194">
        <f t="shared" si="122"/>
        <v>-0.4464037460000001</v>
      </c>
      <c r="O41" s="194">
        <f t="shared" si="122"/>
        <v>-0.43252061400000008</v>
      </c>
      <c r="P41" s="194">
        <f t="shared" si="122"/>
        <v>-0.41863748200000006</v>
      </c>
      <c r="Q41" s="194">
        <f t="shared" si="122"/>
        <v>-0.40475435000000004</v>
      </c>
      <c r="R41" s="194">
        <f t="shared" si="122"/>
        <v>-0.39087121800000002</v>
      </c>
      <c r="S41" s="194">
        <f t="shared" si="122"/>
        <v>-0.376988086</v>
      </c>
      <c r="T41" s="194">
        <f t="shared" si="122"/>
        <v>-0.36310495399999998</v>
      </c>
      <c r="U41" s="194">
        <f t="shared" si="122"/>
        <v>-0.34922182199999996</v>
      </c>
      <c r="V41" s="194">
        <f t="shared" si="12"/>
        <v>-0.33533868999999994</v>
      </c>
      <c r="W41" s="194">
        <f t="shared" si="13"/>
        <v>-0.32145555799999992</v>
      </c>
      <c r="X41" s="194">
        <f t="shared" si="14"/>
        <v>-0.30757242599999995</v>
      </c>
      <c r="Y41" s="194">
        <f t="shared" si="15"/>
        <v>-0.29368929399999999</v>
      </c>
      <c r="Z41" s="194">
        <f t="shared" si="16"/>
        <v>-0.27980616199999997</v>
      </c>
      <c r="AA41" s="194">
        <f t="shared" si="17"/>
        <v>-0.26592302999999995</v>
      </c>
      <c r="AB41" s="194">
        <f t="shared" si="18"/>
        <v>-0.25203989799999998</v>
      </c>
      <c r="AC41" s="194">
        <f t="shared" si="19"/>
        <v>-0.23815676599999999</v>
      </c>
      <c r="AD41" s="194">
        <f t="shared" si="20"/>
        <v>-0.224273634</v>
      </c>
      <c r="AE41" s="194">
        <f t="shared" si="21"/>
        <v>-0.21039050200000001</v>
      </c>
      <c r="AF41" s="194">
        <f t="shared" si="22"/>
        <v>-0.19650737000000001</v>
      </c>
      <c r="AG41" s="194">
        <f t="shared" si="23"/>
        <v>-0.18551719200000003</v>
      </c>
      <c r="AH41" s="194">
        <f t="shared" si="24"/>
        <v>-0.17452701400000004</v>
      </c>
      <c r="AI41" s="194">
        <f t="shared" si="25"/>
        <v>-0.16353683600000002</v>
      </c>
      <c r="AJ41" s="194">
        <f t="shared" si="26"/>
        <v>-0.152546658</v>
      </c>
      <c r="AK41" s="194">
        <f t="shared" si="27"/>
        <v>-0.14155648000000004</v>
      </c>
      <c r="AL41" s="194">
        <f t="shared" si="28"/>
        <v>-0.13056630200000002</v>
      </c>
      <c r="AM41" s="194">
        <f t="shared" si="29"/>
        <v>-0.11957612400000003</v>
      </c>
      <c r="AN41" s="194">
        <f t="shared" si="30"/>
        <v>-0.10858594600000003</v>
      </c>
      <c r="AO41" s="194">
        <f t="shared" si="31"/>
        <v>-9.7595768000000041E-2</v>
      </c>
      <c r="AP41" s="194">
        <f t="shared" si="32"/>
        <v>-8.6605590000000038E-2</v>
      </c>
      <c r="AQ41" s="194">
        <f t="shared" si="33"/>
        <v>-7.743144400000003E-2</v>
      </c>
      <c r="AR41" s="194">
        <f t="shared" si="34"/>
        <v>-6.8257298000000022E-2</v>
      </c>
      <c r="AS41" s="194">
        <f t="shared" si="35"/>
        <v>-5.9083152000000014E-2</v>
      </c>
      <c r="AT41" s="194">
        <f t="shared" si="36"/>
        <v>-4.9909006000000006E-2</v>
      </c>
      <c r="AU41" s="194">
        <f t="shared" si="37"/>
        <v>-4.0734859999999998E-2</v>
      </c>
      <c r="AV41" s="194">
        <f t="shared" si="38"/>
        <v>-3.2587888000000002E-2</v>
      </c>
      <c r="AW41" s="194">
        <f t="shared" si="39"/>
        <v>-2.4440915999999997E-2</v>
      </c>
      <c r="AX41" s="194">
        <f t="shared" si="40"/>
        <v>-1.6293944000000001E-2</v>
      </c>
      <c r="AY41" s="194">
        <f t="shared" si="41"/>
        <v>-8.1469720000000006E-3</v>
      </c>
      <c r="AZ41" s="194">
        <v>0</v>
      </c>
      <c r="BA41" s="194">
        <f t="shared" si="42"/>
        <v>7.2291200000000003E-3</v>
      </c>
      <c r="BB41" s="194">
        <f t="shared" si="43"/>
        <v>1.4458240000000001E-2</v>
      </c>
      <c r="BC41" s="194">
        <f t="shared" si="44"/>
        <v>2.1687359999999999E-2</v>
      </c>
      <c r="BD41" s="194">
        <f t="shared" si="45"/>
        <v>2.8916480000000001E-2</v>
      </c>
      <c r="BE41" s="194">
        <f t="shared" si="46"/>
        <v>3.61456E-2</v>
      </c>
      <c r="BF41" s="194">
        <f t="shared" si="47"/>
        <v>4.2553479999999998E-2</v>
      </c>
      <c r="BG41" s="194">
        <f t="shared" si="48"/>
        <v>4.8961359999999995E-2</v>
      </c>
      <c r="BH41" s="194">
        <f t="shared" si="49"/>
        <v>5.536924E-2</v>
      </c>
      <c r="BI41" s="194">
        <f t="shared" si="50"/>
        <v>6.1777119999999998E-2</v>
      </c>
      <c r="BJ41" s="194">
        <f t="shared" si="51"/>
        <v>6.8184999999999996E-2</v>
      </c>
      <c r="BK41" s="194">
        <f t="shared" si="52"/>
        <v>7.3526656999999995E-2</v>
      </c>
      <c r="BL41" s="194">
        <f t="shared" si="53"/>
        <v>7.8868313999999995E-2</v>
      </c>
      <c r="BM41" s="194">
        <f t="shared" si="54"/>
        <v>8.4209970999999995E-2</v>
      </c>
      <c r="BN41" s="194">
        <f t="shared" si="55"/>
        <v>8.9551627999999994E-2</v>
      </c>
      <c r="BO41" s="194">
        <f t="shared" si="56"/>
        <v>9.4893284999999994E-2</v>
      </c>
      <c r="BP41" s="194">
        <f t="shared" si="57"/>
        <v>0.10023494199999999</v>
      </c>
      <c r="BQ41" s="194">
        <f t="shared" si="58"/>
        <v>0.10557659899999999</v>
      </c>
      <c r="BR41" s="194">
        <f t="shared" si="59"/>
        <v>0.11091825599999999</v>
      </c>
      <c r="BS41" s="194">
        <f t="shared" si="60"/>
        <v>0.11625991299999999</v>
      </c>
      <c r="BT41" s="194">
        <f t="shared" si="61"/>
        <v>0.12160156999999999</v>
      </c>
      <c r="BU41" s="194">
        <f t="shared" si="62"/>
        <v>0.12575046299999998</v>
      </c>
      <c r="BV41" s="194">
        <f t="shared" si="63"/>
        <v>0.12989935599999997</v>
      </c>
      <c r="BW41" s="194">
        <f t="shared" si="64"/>
        <v>0.13404824899999998</v>
      </c>
      <c r="BX41" s="194">
        <f t="shared" si="65"/>
        <v>0.13819714199999997</v>
      </c>
      <c r="BY41" s="194">
        <f t="shared" si="66"/>
        <v>0.14234603499999995</v>
      </c>
      <c r="BZ41" s="194">
        <f t="shared" si="67"/>
        <v>0.14649492799999994</v>
      </c>
      <c r="CA41" s="194">
        <f t="shared" si="68"/>
        <v>0.15064382099999993</v>
      </c>
      <c r="CB41" s="194">
        <f t="shared" si="69"/>
        <v>0.15479271399999994</v>
      </c>
      <c r="CC41" s="194">
        <f t="shared" si="70"/>
        <v>0.15894160699999993</v>
      </c>
      <c r="CD41" s="194">
        <f t="shared" si="71"/>
        <v>0.16309049999999992</v>
      </c>
      <c r="CE41" s="194">
        <f t="shared" si="114"/>
        <v>0.1672393929999999</v>
      </c>
      <c r="CF41" s="194">
        <f t="shared" si="114"/>
        <v>0.17138828599999989</v>
      </c>
      <c r="CG41" s="194">
        <f t="shared" si="114"/>
        <v>0.17553717899999988</v>
      </c>
      <c r="CH41" s="194">
        <f t="shared" si="114"/>
        <v>0.17968607199999986</v>
      </c>
      <c r="CI41" s="194">
        <f t="shared" si="114"/>
        <v>0.18383496499999985</v>
      </c>
      <c r="CJ41" s="194">
        <f t="shared" si="114"/>
        <v>0.18798385799999984</v>
      </c>
      <c r="CK41" s="194">
        <f t="shared" si="114"/>
        <v>0.19213275099999982</v>
      </c>
      <c r="CL41" s="194">
        <f t="shared" si="114"/>
        <v>0.19628164399999981</v>
      </c>
      <c r="CM41" s="194">
        <f t="shared" si="114"/>
        <v>0.2004305369999998</v>
      </c>
      <c r="CN41" s="194">
        <f t="shared" si="114"/>
        <v>0.20457942999999978</v>
      </c>
      <c r="CO41" s="194">
        <f t="shared" si="114"/>
        <v>0.20872832299999977</v>
      </c>
      <c r="CP41" s="194">
        <f t="shared" si="114"/>
        <v>0.21287721599999976</v>
      </c>
      <c r="CQ41" s="194">
        <f t="shared" si="114"/>
        <v>0.21702610899999975</v>
      </c>
      <c r="CR41" s="194">
        <f t="shared" si="114"/>
        <v>0.22117500199999973</v>
      </c>
      <c r="CS41" s="194">
        <f t="shared" si="114"/>
        <v>0.22532389499999972</v>
      </c>
      <c r="CT41" s="194">
        <f t="shared" si="114"/>
        <v>0.22947278799999971</v>
      </c>
      <c r="CU41" s="194">
        <f t="shared" si="114"/>
        <v>0.23362168099999969</v>
      </c>
      <c r="CV41" s="194">
        <f t="shared" si="114"/>
        <v>0.23777057399999968</v>
      </c>
      <c r="CW41" s="194">
        <f t="shared" si="114"/>
        <v>0.24191946699999967</v>
      </c>
      <c r="CX41" s="194">
        <f t="shared" si="114"/>
        <v>0.24606835999999965</v>
      </c>
    </row>
    <row r="42" spans="1:102" x14ac:dyDescent="0.25">
      <c r="A42" s="87">
        <v>37865</v>
      </c>
      <c r="B42" s="194">
        <f t="shared" ref="B42:U42" si="123">($V42-$W42)+C42</f>
        <v>-0.63083378999999995</v>
      </c>
      <c r="C42" s="194">
        <f t="shared" si="123"/>
        <v>-0.61668258499999995</v>
      </c>
      <c r="D42" s="194">
        <f t="shared" si="123"/>
        <v>-0.60253137999999995</v>
      </c>
      <c r="E42" s="194">
        <f t="shared" si="123"/>
        <v>-0.58838017499999995</v>
      </c>
      <c r="F42" s="194">
        <f t="shared" si="123"/>
        <v>-0.57422896999999995</v>
      </c>
      <c r="G42" s="194">
        <f t="shared" si="123"/>
        <v>-0.56007776499999995</v>
      </c>
      <c r="H42" s="194">
        <f t="shared" si="123"/>
        <v>-0.54592655999999995</v>
      </c>
      <c r="I42" s="194">
        <f t="shared" si="123"/>
        <v>-0.53177535499999995</v>
      </c>
      <c r="J42" s="194">
        <f t="shared" si="123"/>
        <v>-0.51762414999999995</v>
      </c>
      <c r="K42" s="194">
        <f t="shared" si="123"/>
        <v>-0.50347294499999995</v>
      </c>
      <c r="L42" s="194">
        <f t="shared" si="123"/>
        <v>-0.48932173999999995</v>
      </c>
      <c r="M42" s="194">
        <f t="shared" si="123"/>
        <v>-0.47517053499999995</v>
      </c>
      <c r="N42" s="194">
        <f t="shared" si="123"/>
        <v>-0.46101932999999995</v>
      </c>
      <c r="O42" s="194">
        <f t="shared" si="123"/>
        <v>-0.44686812499999995</v>
      </c>
      <c r="P42" s="194">
        <f t="shared" si="123"/>
        <v>-0.43271691999999995</v>
      </c>
      <c r="Q42" s="194">
        <f t="shared" si="123"/>
        <v>-0.41856571499999995</v>
      </c>
      <c r="R42" s="194">
        <f t="shared" si="123"/>
        <v>-0.40441450999999995</v>
      </c>
      <c r="S42" s="194">
        <f t="shared" si="123"/>
        <v>-0.39026330499999995</v>
      </c>
      <c r="T42" s="194">
        <f t="shared" si="123"/>
        <v>-0.37611209999999995</v>
      </c>
      <c r="U42" s="194">
        <f t="shared" si="123"/>
        <v>-0.36196089499999995</v>
      </c>
      <c r="V42" s="194">
        <f t="shared" si="12"/>
        <v>-0.34780968999999995</v>
      </c>
      <c r="W42" s="194">
        <f t="shared" si="13"/>
        <v>-0.33365848499999995</v>
      </c>
      <c r="X42" s="194">
        <f t="shared" si="14"/>
        <v>-0.31950727999999995</v>
      </c>
      <c r="Y42" s="194">
        <f t="shared" si="15"/>
        <v>-0.30535607499999995</v>
      </c>
      <c r="Z42" s="194">
        <f t="shared" si="16"/>
        <v>-0.29120487</v>
      </c>
      <c r="AA42" s="194">
        <f t="shared" si="17"/>
        <v>-0.277053665</v>
      </c>
      <c r="AB42" s="194">
        <f t="shared" si="18"/>
        <v>-0.26290246</v>
      </c>
      <c r="AC42" s="194">
        <f t="shared" si="19"/>
        <v>-0.24875125500000003</v>
      </c>
      <c r="AD42" s="194">
        <f t="shared" si="20"/>
        <v>-0.23460005000000003</v>
      </c>
      <c r="AE42" s="194">
        <f t="shared" si="21"/>
        <v>-0.22044884500000006</v>
      </c>
      <c r="AF42" s="194">
        <f t="shared" si="22"/>
        <v>-0.20629764000000006</v>
      </c>
      <c r="AG42" s="194">
        <f t="shared" si="23"/>
        <v>-0.19487732500000005</v>
      </c>
      <c r="AH42" s="194">
        <f t="shared" si="24"/>
        <v>-0.18345701000000006</v>
      </c>
      <c r="AI42" s="194">
        <f t="shared" si="25"/>
        <v>-0.17203669500000004</v>
      </c>
      <c r="AJ42" s="194">
        <f t="shared" si="26"/>
        <v>-0.16061638000000006</v>
      </c>
      <c r="AK42" s="194">
        <f t="shared" si="27"/>
        <v>-0.14919606500000004</v>
      </c>
      <c r="AL42" s="194">
        <f t="shared" si="28"/>
        <v>-0.13777575000000003</v>
      </c>
      <c r="AM42" s="194">
        <f t="shared" si="29"/>
        <v>-0.12635543500000004</v>
      </c>
      <c r="AN42" s="194">
        <f t="shared" si="30"/>
        <v>-0.11493512000000003</v>
      </c>
      <c r="AO42" s="194">
        <f t="shared" si="31"/>
        <v>-0.10351480500000003</v>
      </c>
      <c r="AP42" s="194">
        <f t="shared" si="32"/>
        <v>-9.2094490000000029E-2</v>
      </c>
      <c r="AQ42" s="194">
        <f t="shared" si="33"/>
        <v>-8.2396572000000029E-2</v>
      </c>
      <c r="AR42" s="194">
        <f t="shared" si="34"/>
        <v>-7.2698654000000015E-2</v>
      </c>
      <c r="AS42" s="194">
        <f t="shared" si="35"/>
        <v>-6.3000736000000002E-2</v>
      </c>
      <c r="AT42" s="194">
        <f t="shared" si="36"/>
        <v>-5.3302817999999995E-2</v>
      </c>
      <c r="AU42" s="194">
        <f t="shared" si="37"/>
        <v>-4.3604899999999988E-2</v>
      </c>
      <c r="AV42" s="194">
        <f t="shared" si="38"/>
        <v>-3.4883919999999992E-2</v>
      </c>
      <c r="AW42" s="194">
        <f t="shared" si="39"/>
        <v>-2.6162939999999992E-2</v>
      </c>
      <c r="AX42" s="194">
        <f t="shared" si="40"/>
        <v>-1.7441959999999996E-2</v>
      </c>
      <c r="AY42" s="194">
        <f t="shared" si="41"/>
        <v>-8.720979999999998E-3</v>
      </c>
      <c r="AZ42" s="194">
        <v>0</v>
      </c>
      <c r="BA42" s="194">
        <f t="shared" si="42"/>
        <v>7.8459559999999994E-3</v>
      </c>
      <c r="BB42" s="194">
        <f t="shared" si="43"/>
        <v>1.5691911999999999E-2</v>
      </c>
      <c r="BC42" s="194">
        <f t="shared" si="44"/>
        <v>2.3537867999999993E-2</v>
      </c>
      <c r="BD42" s="194">
        <f t="shared" si="45"/>
        <v>3.1383823999999998E-2</v>
      </c>
      <c r="BE42" s="194">
        <f t="shared" si="46"/>
        <v>3.9229779999999992E-2</v>
      </c>
      <c r="BF42" s="194">
        <f t="shared" si="47"/>
        <v>4.6290875999999995E-2</v>
      </c>
      <c r="BG42" s="194">
        <f t="shared" si="48"/>
        <v>5.3351971999999991E-2</v>
      </c>
      <c r="BH42" s="194">
        <f t="shared" si="49"/>
        <v>6.0413067999999986E-2</v>
      </c>
      <c r="BI42" s="194">
        <f t="shared" si="50"/>
        <v>6.7474163999999989E-2</v>
      </c>
      <c r="BJ42" s="194">
        <f t="shared" si="51"/>
        <v>7.4535259999999992E-2</v>
      </c>
      <c r="BK42" s="194">
        <f t="shared" si="52"/>
        <v>8.0573799999999987E-2</v>
      </c>
      <c r="BL42" s="194">
        <f t="shared" si="53"/>
        <v>8.6612339999999982E-2</v>
      </c>
      <c r="BM42" s="194">
        <f t="shared" si="54"/>
        <v>9.2650879999999991E-2</v>
      </c>
      <c r="BN42" s="194">
        <f t="shared" si="55"/>
        <v>9.8689419999999986E-2</v>
      </c>
      <c r="BO42" s="194">
        <f t="shared" si="56"/>
        <v>0.10472795999999998</v>
      </c>
      <c r="BP42" s="194">
        <f t="shared" si="57"/>
        <v>0.11076649999999998</v>
      </c>
      <c r="BQ42" s="194">
        <f t="shared" si="58"/>
        <v>0.11680503999999997</v>
      </c>
      <c r="BR42" s="194">
        <f t="shared" si="59"/>
        <v>0.12284357999999998</v>
      </c>
      <c r="BS42" s="194">
        <f t="shared" si="60"/>
        <v>0.12888211999999999</v>
      </c>
      <c r="BT42" s="194">
        <f t="shared" si="61"/>
        <v>0.13492065999999997</v>
      </c>
      <c r="BU42" s="194">
        <f t="shared" si="62"/>
        <v>0.13980986599999998</v>
      </c>
      <c r="BV42" s="194">
        <f t="shared" si="63"/>
        <v>0.14469907199999996</v>
      </c>
      <c r="BW42" s="194">
        <f t="shared" si="64"/>
        <v>0.14958827799999996</v>
      </c>
      <c r="BX42" s="194">
        <f t="shared" si="65"/>
        <v>0.15447748399999994</v>
      </c>
      <c r="BY42" s="194">
        <f t="shared" si="66"/>
        <v>0.15936668999999995</v>
      </c>
      <c r="BZ42" s="194">
        <f t="shared" si="67"/>
        <v>0.16425589599999996</v>
      </c>
      <c r="CA42" s="194">
        <f t="shared" si="68"/>
        <v>0.16914510199999994</v>
      </c>
      <c r="CB42" s="194">
        <f t="shared" si="69"/>
        <v>0.17403430799999994</v>
      </c>
      <c r="CC42" s="194">
        <f t="shared" si="70"/>
        <v>0.17892351399999995</v>
      </c>
      <c r="CD42" s="194">
        <f t="shared" si="71"/>
        <v>0.18381271999999993</v>
      </c>
      <c r="CE42" s="194">
        <f t="shared" si="114"/>
        <v>0.18870192599999991</v>
      </c>
      <c r="CF42" s="194">
        <f t="shared" si="114"/>
        <v>0.19359113199999989</v>
      </c>
      <c r="CG42" s="194">
        <f t="shared" si="114"/>
        <v>0.19848033799999987</v>
      </c>
      <c r="CH42" s="194">
        <f t="shared" si="114"/>
        <v>0.20336954399999985</v>
      </c>
      <c r="CI42" s="194">
        <f t="shared" si="114"/>
        <v>0.20825874999999983</v>
      </c>
      <c r="CJ42" s="194">
        <f t="shared" si="114"/>
        <v>0.21314795599999981</v>
      </c>
      <c r="CK42" s="194">
        <f t="shared" si="114"/>
        <v>0.21803716199999978</v>
      </c>
      <c r="CL42" s="194">
        <f t="shared" si="114"/>
        <v>0.22292636799999976</v>
      </c>
      <c r="CM42" s="194">
        <f t="shared" si="114"/>
        <v>0.22781557399999974</v>
      </c>
      <c r="CN42" s="194">
        <f t="shared" si="114"/>
        <v>0.23270477999999972</v>
      </c>
      <c r="CO42" s="194">
        <f t="shared" si="114"/>
        <v>0.2375939859999997</v>
      </c>
      <c r="CP42" s="194">
        <f t="shared" si="114"/>
        <v>0.24248319199999968</v>
      </c>
      <c r="CQ42" s="194">
        <f t="shared" si="114"/>
        <v>0.24737239799999966</v>
      </c>
      <c r="CR42" s="194">
        <f t="shared" si="114"/>
        <v>0.25226160399999964</v>
      </c>
      <c r="CS42" s="194">
        <f t="shared" si="114"/>
        <v>0.25715080999999962</v>
      </c>
      <c r="CT42" s="194">
        <f t="shared" si="114"/>
        <v>0.2620400159999996</v>
      </c>
      <c r="CU42" s="194">
        <f t="shared" si="114"/>
        <v>0.26692922199999958</v>
      </c>
      <c r="CV42" s="194">
        <f t="shared" si="114"/>
        <v>0.27181842799999956</v>
      </c>
      <c r="CW42" s="194">
        <f t="shared" si="114"/>
        <v>0.27670763399999954</v>
      </c>
      <c r="CX42" s="194">
        <f t="shared" si="114"/>
        <v>0.28159683999999952</v>
      </c>
    </row>
    <row r="43" spans="1:102" x14ac:dyDescent="0.25">
      <c r="A43" s="87">
        <v>37895</v>
      </c>
      <c r="B43" s="194">
        <f t="shared" ref="B43:U43" si="124">($V43-$W43)+C43</f>
        <v>-0.20328755999999976</v>
      </c>
      <c r="C43" s="194">
        <f t="shared" si="124"/>
        <v>-0.19731630999999977</v>
      </c>
      <c r="D43" s="194">
        <f t="shared" si="124"/>
        <v>-0.19134505999999979</v>
      </c>
      <c r="E43" s="194">
        <f t="shared" si="124"/>
        <v>-0.18537380999999981</v>
      </c>
      <c r="F43" s="194">
        <f t="shared" si="124"/>
        <v>-0.17940255999999982</v>
      </c>
      <c r="G43" s="194">
        <f t="shared" si="124"/>
        <v>-0.17343130999999984</v>
      </c>
      <c r="H43" s="194">
        <f t="shared" si="124"/>
        <v>-0.16746005999999986</v>
      </c>
      <c r="I43" s="194">
        <f t="shared" si="124"/>
        <v>-0.16148880999999987</v>
      </c>
      <c r="J43" s="194">
        <f t="shared" si="124"/>
        <v>-0.15551755999999989</v>
      </c>
      <c r="K43" s="194">
        <f t="shared" si="124"/>
        <v>-0.1495463099999999</v>
      </c>
      <c r="L43" s="194">
        <f t="shared" si="124"/>
        <v>-0.14357505999999992</v>
      </c>
      <c r="M43" s="194">
        <f t="shared" si="124"/>
        <v>-0.13760380999999994</v>
      </c>
      <c r="N43" s="194">
        <f t="shared" si="124"/>
        <v>-0.13163255999999995</v>
      </c>
      <c r="O43" s="194">
        <f t="shared" si="124"/>
        <v>-0.12566130999999997</v>
      </c>
      <c r="P43" s="194">
        <f t="shared" si="124"/>
        <v>-0.11969005999999999</v>
      </c>
      <c r="Q43" s="194">
        <f t="shared" si="124"/>
        <v>-0.11371880999999999</v>
      </c>
      <c r="R43" s="194">
        <f t="shared" si="124"/>
        <v>-0.10774755999999999</v>
      </c>
      <c r="S43" s="194">
        <f t="shared" si="124"/>
        <v>-0.10177630999999999</v>
      </c>
      <c r="T43" s="194">
        <f t="shared" si="124"/>
        <v>-9.5805059999999997E-2</v>
      </c>
      <c r="U43" s="194">
        <f t="shared" si="124"/>
        <v>-8.983381E-2</v>
      </c>
      <c r="V43" s="194">
        <f t="shared" si="12"/>
        <v>-8.3862560000000003E-2</v>
      </c>
      <c r="W43" s="194">
        <f t="shared" si="13"/>
        <v>-7.7891310000000005E-2</v>
      </c>
      <c r="X43" s="194">
        <f t="shared" si="14"/>
        <v>-7.1920060000000008E-2</v>
      </c>
      <c r="Y43" s="194">
        <f t="shared" si="15"/>
        <v>-6.5948809999999997E-2</v>
      </c>
      <c r="Z43" s="194">
        <f t="shared" si="16"/>
        <v>-5.9977559999999999E-2</v>
      </c>
      <c r="AA43" s="194">
        <f t="shared" si="17"/>
        <v>-5.4006310000000002E-2</v>
      </c>
      <c r="AB43" s="194">
        <f t="shared" si="18"/>
        <v>-4.8035060000000004E-2</v>
      </c>
      <c r="AC43" s="194">
        <f t="shared" si="19"/>
        <v>-4.206381E-2</v>
      </c>
      <c r="AD43" s="194">
        <f t="shared" si="20"/>
        <v>-3.6092560000000003E-2</v>
      </c>
      <c r="AE43" s="194">
        <f t="shared" si="21"/>
        <v>-3.0121310000000002E-2</v>
      </c>
      <c r="AF43" s="194">
        <f t="shared" si="22"/>
        <v>-2.4150060000000001E-2</v>
      </c>
      <c r="AG43" s="194">
        <f t="shared" si="23"/>
        <v>-2.1599674000000003E-2</v>
      </c>
      <c r="AH43" s="194">
        <f t="shared" si="24"/>
        <v>-1.9049288000000001E-2</v>
      </c>
      <c r="AI43" s="194">
        <f t="shared" si="25"/>
        <v>-1.6498901999999999E-2</v>
      </c>
      <c r="AJ43" s="194">
        <f t="shared" si="26"/>
        <v>-1.3948515999999999E-2</v>
      </c>
      <c r="AK43" s="194">
        <f t="shared" si="27"/>
        <v>-1.1398129999999999E-2</v>
      </c>
      <c r="AL43" s="194">
        <f t="shared" si="28"/>
        <v>-8.8477439999999994E-3</v>
      </c>
      <c r="AM43" s="194">
        <f t="shared" si="29"/>
        <v>-6.2973579999999986E-3</v>
      </c>
      <c r="AN43" s="194">
        <f t="shared" si="30"/>
        <v>-3.7469719999999986E-3</v>
      </c>
      <c r="AO43" s="194">
        <f t="shared" si="31"/>
        <v>-1.1965859999999982E-3</v>
      </c>
      <c r="AP43" s="194">
        <f t="shared" si="32"/>
        <v>1.3538000000000022E-3</v>
      </c>
      <c r="AQ43" s="194">
        <f t="shared" si="33"/>
        <v>1.8038420000000012E-3</v>
      </c>
      <c r="AR43" s="194">
        <f t="shared" si="34"/>
        <v>2.2538840000000003E-3</v>
      </c>
      <c r="AS43" s="194">
        <f t="shared" si="35"/>
        <v>2.7039259999999997E-3</v>
      </c>
      <c r="AT43" s="194">
        <f t="shared" si="36"/>
        <v>3.1539679999999987E-3</v>
      </c>
      <c r="AU43" s="194">
        <f t="shared" si="37"/>
        <v>3.6040099999999978E-3</v>
      </c>
      <c r="AV43" s="194">
        <f t="shared" si="38"/>
        <v>2.8832079999999982E-3</v>
      </c>
      <c r="AW43" s="194">
        <f t="shared" si="39"/>
        <v>2.1624059999999987E-3</v>
      </c>
      <c r="AX43" s="194">
        <f t="shared" si="40"/>
        <v>1.4416039999999991E-3</v>
      </c>
      <c r="AY43" s="194">
        <f t="shared" si="41"/>
        <v>7.2080199999999955E-4</v>
      </c>
      <c r="AZ43" s="194">
        <v>0</v>
      </c>
      <c r="BA43" s="194">
        <f t="shared" si="42"/>
        <v>-1.7452579999999995E-3</v>
      </c>
      <c r="BB43" s="194">
        <f t="shared" si="43"/>
        <v>-3.4905159999999991E-3</v>
      </c>
      <c r="BC43" s="194">
        <f t="shared" si="44"/>
        <v>-5.2357739999999986E-3</v>
      </c>
      <c r="BD43" s="194">
        <f t="shared" si="45"/>
        <v>-6.9810319999999981E-3</v>
      </c>
      <c r="BE43" s="194">
        <f t="shared" si="46"/>
        <v>-8.7262899999999977E-3</v>
      </c>
      <c r="BF43" s="194">
        <f t="shared" si="47"/>
        <v>-1.1364129999999997E-2</v>
      </c>
      <c r="BG43" s="194">
        <f t="shared" si="48"/>
        <v>-1.4001969999999997E-2</v>
      </c>
      <c r="BH43" s="194">
        <f t="shared" si="49"/>
        <v>-1.6639809999999998E-2</v>
      </c>
      <c r="BI43" s="194">
        <f t="shared" si="50"/>
        <v>-1.9277649999999997E-2</v>
      </c>
      <c r="BJ43" s="194">
        <f t="shared" si="51"/>
        <v>-2.1915489999999996E-2</v>
      </c>
      <c r="BK43" s="194">
        <f t="shared" si="52"/>
        <v>-2.5661224999999996E-2</v>
      </c>
      <c r="BL43" s="194">
        <f t="shared" si="53"/>
        <v>-2.9406959999999992E-2</v>
      </c>
      <c r="BM43" s="194">
        <f t="shared" si="54"/>
        <v>-3.3152694999999989E-2</v>
      </c>
      <c r="BN43" s="194">
        <f t="shared" si="55"/>
        <v>-3.6898429999999989E-2</v>
      </c>
      <c r="BO43" s="194">
        <f t="shared" si="56"/>
        <v>-4.0644164999999989E-2</v>
      </c>
      <c r="BP43" s="194">
        <f t="shared" si="57"/>
        <v>-4.4389899999999982E-2</v>
      </c>
      <c r="BQ43" s="194">
        <f t="shared" si="58"/>
        <v>-4.8135634999999982E-2</v>
      </c>
      <c r="BR43" s="194">
        <f t="shared" si="59"/>
        <v>-5.1881369999999982E-2</v>
      </c>
      <c r="BS43" s="194">
        <f t="shared" si="60"/>
        <v>-5.5627104999999982E-2</v>
      </c>
      <c r="BT43" s="194">
        <f t="shared" si="61"/>
        <v>-5.9372839999999982E-2</v>
      </c>
      <c r="BU43" s="194">
        <f t="shared" si="62"/>
        <v>-6.4268698999999985E-2</v>
      </c>
      <c r="BV43" s="194">
        <f t="shared" si="63"/>
        <v>-6.9164557999999987E-2</v>
      </c>
      <c r="BW43" s="194">
        <f t="shared" si="64"/>
        <v>-7.406041699999999E-2</v>
      </c>
      <c r="BX43" s="194">
        <f t="shared" si="65"/>
        <v>-7.8956275999999992E-2</v>
      </c>
      <c r="BY43" s="194">
        <f t="shared" si="66"/>
        <v>-8.3852134999999994E-2</v>
      </c>
      <c r="BZ43" s="194">
        <f t="shared" si="67"/>
        <v>-8.8747993999999997E-2</v>
      </c>
      <c r="CA43" s="194">
        <f t="shared" si="68"/>
        <v>-9.3643852999999999E-2</v>
      </c>
      <c r="CB43" s="194">
        <f t="shared" si="69"/>
        <v>-9.8539712000000002E-2</v>
      </c>
      <c r="CC43" s="194">
        <f t="shared" si="70"/>
        <v>-0.103435571</v>
      </c>
      <c r="CD43" s="194">
        <f t="shared" si="71"/>
        <v>-0.10833143000000001</v>
      </c>
      <c r="CE43" s="194">
        <f t="shared" si="114"/>
        <v>-0.11322728900000001</v>
      </c>
      <c r="CF43" s="194">
        <f t="shared" si="114"/>
        <v>-0.11812314800000001</v>
      </c>
      <c r="CG43" s="194">
        <f t="shared" si="114"/>
        <v>-0.12301900700000001</v>
      </c>
      <c r="CH43" s="194">
        <f t="shared" si="114"/>
        <v>-0.12791486600000002</v>
      </c>
      <c r="CI43" s="194">
        <f t="shared" si="114"/>
        <v>-0.13281072500000002</v>
      </c>
      <c r="CJ43" s="194">
        <f t="shared" si="114"/>
        <v>-0.13770658400000002</v>
      </c>
      <c r="CK43" s="194">
        <f t="shared" si="114"/>
        <v>-0.14260244300000002</v>
      </c>
      <c r="CL43" s="194">
        <f t="shared" si="114"/>
        <v>-0.14749830200000003</v>
      </c>
      <c r="CM43" s="194">
        <f t="shared" si="114"/>
        <v>-0.15239416100000003</v>
      </c>
      <c r="CN43" s="194">
        <f t="shared" si="114"/>
        <v>-0.15729002000000003</v>
      </c>
      <c r="CO43" s="194">
        <f t="shared" si="114"/>
        <v>-0.16218587900000003</v>
      </c>
      <c r="CP43" s="194">
        <f t="shared" si="114"/>
        <v>-0.16708173800000004</v>
      </c>
      <c r="CQ43" s="194">
        <f t="shared" si="114"/>
        <v>-0.17197759700000004</v>
      </c>
      <c r="CR43" s="194">
        <f t="shared" si="114"/>
        <v>-0.17687345600000004</v>
      </c>
      <c r="CS43" s="194">
        <f t="shared" si="114"/>
        <v>-0.18176931500000004</v>
      </c>
      <c r="CT43" s="194">
        <f t="shared" si="114"/>
        <v>-0.18666517400000004</v>
      </c>
      <c r="CU43" s="194">
        <f t="shared" si="114"/>
        <v>-0.19156103300000005</v>
      </c>
      <c r="CV43" s="194">
        <f t="shared" si="114"/>
        <v>-0.19645689200000005</v>
      </c>
      <c r="CW43" s="194">
        <f t="shared" si="114"/>
        <v>-0.20135275100000005</v>
      </c>
      <c r="CX43" s="194">
        <f t="shared" si="114"/>
        <v>-0.20624861000000005</v>
      </c>
    </row>
    <row r="44" spans="1:102" x14ac:dyDescent="0.25">
      <c r="A44" s="87">
        <v>37926</v>
      </c>
      <c r="B44" s="194">
        <f t="shared" ref="B44:U44" si="125">($V44-$W44)+C44</f>
        <v>-0.52191040000000011</v>
      </c>
      <c r="C44" s="194">
        <f t="shared" si="125"/>
        <v>-0.50959990200000005</v>
      </c>
      <c r="D44" s="194">
        <f t="shared" si="125"/>
        <v>-0.49728940400000005</v>
      </c>
      <c r="E44" s="194">
        <f t="shared" si="125"/>
        <v>-0.48497890600000004</v>
      </c>
      <c r="F44" s="194">
        <f t="shared" si="125"/>
        <v>-0.47266840800000004</v>
      </c>
      <c r="G44" s="194">
        <f t="shared" si="125"/>
        <v>-0.46035791000000004</v>
      </c>
      <c r="H44" s="194">
        <f t="shared" si="125"/>
        <v>-0.44804741200000003</v>
      </c>
      <c r="I44" s="194">
        <f t="shared" si="125"/>
        <v>-0.43573691400000003</v>
      </c>
      <c r="J44" s="194">
        <f t="shared" si="125"/>
        <v>-0.42342641600000003</v>
      </c>
      <c r="K44" s="194">
        <f t="shared" si="125"/>
        <v>-0.41111591800000002</v>
      </c>
      <c r="L44" s="194">
        <f t="shared" si="125"/>
        <v>-0.39880542000000002</v>
      </c>
      <c r="M44" s="194">
        <f t="shared" si="125"/>
        <v>-0.38649492200000002</v>
      </c>
      <c r="N44" s="194">
        <f t="shared" si="125"/>
        <v>-0.37418442400000002</v>
      </c>
      <c r="O44" s="194">
        <f t="shared" si="125"/>
        <v>-0.36187392600000001</v>
      </c>
      <c r="P44" s="194">
        <f t="shared" si="125"/>
        <v>-0.34956342800000001</v>
      </c>
      <c r="Q44" s="194">
        <f t="shared" si="125"/>
        <v>-0.33725293000000001</v>
      </c>
      <c r="R44" s="194">
        <f t="shared" si="125"/>
        <v>-0.324942432</v>
      </c>
      <c r="S44" s="194">
        <f t="shared" si="125"/>
        <v>-0.312631934</v>
      </c>
      <c r="T44" s="194">
        <f t="shared" si="125"/>
        <v>-0.300321436</v>
      </c>
      <c r="U44" s="194">
        <f t="shared" si="125"/>
        <v>-0.28801093799999999</v>
      </c>
      <c r="V44" s="194">
        <f t="shared" si="12"/>
        <v>-0.27570043999999999</v>
      </c>
      <c r="W44" s="194">
        <f t="shared" si="13"/>
        <v>-0.26338994199999999</v>
      </c>
      <c r="X44" s="194">
        <f t="shared" si="14"/>
        <v>-0.25107944399999998</v>
      </c>
      <c r="Y44" s="194">
        <f t="shared" si="15"/>
        <v>-0.23876894599999998</v>
      </c>
      <c r="Z44" s="194">
        <f t="shared" si="16"/>
        <v>-0.22645844799999998</v>
      </c>
      <c r="AA44" s="194">
        <f t="shared" si="17"/>
        <v>-0.21414795</v>
      </c>
      <c r="AB44" s="194">
        <f t="shared" si="18"/>
        <v>-0.201837452</v>
      </c>
      <c r="AC44" s="194">
        <f t="shared" si="19"/>
        <v>-0.189526954</v>
      </c>
      <c r="AD44" s="194">
        <f t="shared" si="20"/>
        <v>-0.17721645600000002</v>
      </c>
      <c r="AE44" s="194">
        <f t="shared" si="21"/>
        <v>-0.16490595800000002</v>
      </c>
      <c r="AF44" s="194">
        <f t="shared" si="22"/>
        <v>-0.15259546000000002</v>
      </c>
      <c r="AG44" s="194">
        <f t="shared" si="23"/>
        <v>-0.14360458700000001</v>
      </c>
      <c r="AH44" s="194">
        <f t="shared" si="24"/>
        <v>-0.13461371400000002</v>
      </c>
      <c r="AI44" s="194">
        <f t="shared" si="25"/>
        <v>-0.12562284100000001</v>
      </c>
      <c r="AJ44" s="194">
        <f t="shared" si="26"/>
        <v>-0.116631968</v>
      </c>
      <c r="AK44" s="194">
        <f t="shared" si="27"/>
        <v>-0.10764109500000002</v>
      </c>
      <c r="AL44" s="194">
        <f t="shared" si="28"/>
        <v>-9.865022200000001E-2</v>
      </c>
      <c r="AM44" s="194">
        <f t="shared" si="29"/>
        <v>-8.9659349000000013E-2</v>
      </c>
      <c r="AN44" s="194">
        <f t="shared" si="30"/>
        <v>-8.0668476000000017E-2</v>
      </c>
      <c r="AO44" s="194">
        <f t="shared" si="31"/>
        <v>-7.1677603000000006E-2</v>
      </c>
      <c r="AP44" s="194">
        <f t="shared" si="32"/>
        <v>-6.268673000000001E-2</v>
      </c>
      <c r="AQ44" s="194">
        <f t="shared" si="33"/>
        <v>-5.5803608000000011E-2</v>
      </c>
      <c r="AR44" s="194">
        <f t="shared" si="34"/>
        <v>-4.8920486000000006E-2</v>
      </c>
      <c r="AS44" s="194">
        <f t="shared" si="35"/>
        <v>-4.2037364000000008E-2</v>
      </c>
      <c r="AT44" s="194">
        <f t="shared" si="36"/>
        <v>-3.5154242000000002E-2</v>
      </c>
      <c r="AU44" s="194">
        <f t="shared" si="37"/>
        <v>-2.8271120000000004E-2</v>
      </c>
      <c r="AV44" s="194">
        <f t="shared" si="38"/>
        <v>-2.2616896000000004E-2</v>
      </c>
      <c r="AW44" s="194">
        <f t="shared" si="39"/>
        <v>-1.6962672000000002E-2</v>
      </c>
      <c r="AX44" s="194">
        <f t="shared" si="40"/>
        <v>-1.1308448000000002E-2</v>
      </c>
      <c r="AY44" s="194">
        <f t="shared" si="41"/>
        <v>-5.6542240000000011E-3</v>
      </c>
      <c r="AZ44" s="194">
        <v>0</v>
      </c>
      <c r="BA44" s="194">
        <f t="shared" si="42"/>
        <v>4.5439320000000005E-3</v>
      </c>
      <c r="BB44" s="194">
        <f t="shared" si="43"/>
        <v>9.0878640000000011E-3</v>
      </c>
      <c r="BC44" s="194">
        <f t="shared" si="44"/>
        <v>1.3631796000000002E-2</v>
      </c>
      <c r="BD44" s="194">
        <f t="shared" si="45"/>
        <v>1.8175728000000002E-2</v>
      </c>
      <c r="BE44" s="194">
        <f t="shared" si="46"/>
        <v>2.2719660000000003E-2</v>
      </c>
      <c r="BF44" s="194">
        <f t="shared" si="47"/>
        <v>2.6261928000000004E-2</v>
      </c>
      <c r="BG44" s="194">
        <f t="shared" si="48"/>
        <v>2.9804196000000005E-2</v>
      </c>
      <c r="BH44" s="194">
        <f t="shared" si="49"/>
        <v>3.3346464000000006E-2</v>
      </c>
      <c r="BI44" s="194">
        <f t="shared" si="50"/>
        <v>3.6888732000000007E-2</v>
      </c>
      <c r="BJ44" s="194">
        <f t="shared" si="51"/>
        <v>4.0431000000000009E-2</v>
      </c>
      <c r="BK44" s="194">
        <f t="shared" si="52"/>
        <v>4.2665230000000005E-2</v>
      </c>
      <c r="BL44" s="194">
        <f t="shared" si="53"/>
        <v>4.4899460000000002E-2</v>
      </c>
      <c r="BM44" s="194">
        <f t="shared" si="54"/>
        <v>4.7133689999999999E-2</v>
      </c>
      <c r="BN44" s="194">
        <f t="shared" si="55"/>
        <v>4.9367919999999996E-2</v>
      </c>
      <c r="BO44" s="194">
        <f t="shared" si="56"/>
        <v>5.1602149999999992E-2</v>
      </c>
      <c r="BP44" s="194">
        <f t="shared" si="57"/>
        <v>5.3836379999999989E-2</v>
      </c>
      <c r="BQ44" s="194">
        <f t="shared" si="58"/>
        <v>5.6070609999999986E-2</v>
      </c>
      <c r="BR44" s="194">
        <f t="shared" si="59"/>
        <v>5.8304839999999983E-2</v>
      </c>
      <c r="BS44" s="194">
        <f t="shared" si="60"/>
        <v>6.053906999999998E-2</v>
      </c>
      <c r="BT44" s="194">
        <f t="shared" si="61"/>
        <v>6.2773299999999976E-2</v>
      </c>
      <c r="BU44" s="194">
        <f t="shared" si="62"/>
        <v>6.3546581999999976E-2</v>
      </c>
      <c r="BV44" s="194">
        <f t="shared" si="63"/>
        <v>6.4319863999999977E-2</v>
      </c>
      <c r="BW44" s="194">
        <f t="shared" si="64"/>
        <v>6.5093145999999991E-2</v>
      </c>
      <c r="BX44" s="194">
        <f t="shared" si="65"/>
        <v>6.5866427999999991E-2</v>
      </c>
      <c r="BY44" s="194">
        <f t="shared" si="66"/>
        <v>6.6639709999999991E-2</v>
      </c>
      <c r="BZ44" s="194">
        <f t="shared" si="67"/>
        <v>6.7412991999999991E-2</v>
      </c>
      <c r="CA44" s="194">
        <f t="shared" si="68"/>
        <v>6.8186273999999991E-2</v>
      </c>
      <c r="CB44" s="194">
        <f t="shared" si="69"/>
        <v>6.8959556000000005E-2</v>
      </c>
      <c r="CC44" s="194">
        <f t="shared" si="70"/>
        <v>6.9732838000000005E-2</v>
      </c>
      <c r="CD44" s="194">
        <f t="shared" si="71"/>
        <v>7.0506120000000005E-2</v>
      </c>
      <c r="CE44" s="194">
        <f t="shared" si="114"/>
        <v>7.1279402000000006E-2</v>
      </c>
      <c r="CF44" s="194">
        <f t="shared" si="114"/>
        <v>7.2052684000000006E-2</v>
      </c>
      <c r="CG44" s="194">
        <f t="shared" si="114"/>
        <v>7.2825966000000006E-2</v>
      </c>
      <c r="CH44" s="194">
        <f t="shared" si="114"/>
        <v>7.3599248000000006E-2</v>
      </c>
      <c r="CI44" s="194">
        <f t="shared" si="114"/>
        <v>7.4372530000000006E-2</v>
      </c>
      <c r="CJ44" s="194">
        <f t="shared" si="114"/>
        <v>7.5145812000000006E-2</v>
      </c>
      <c r="CK44" s="194">
        <f t="shared" si="114"/>
        <v>7.5919094000000006E-2</v>
      </c>
      <c r="CL44" s="194">
        <f t="shared" si="114"/>
        <v>7.6692376000000007E-2</v>
      </c>
      <c r="CM44" s="194">
        <f t="shared" si="114"/>
        <v>7.7465658000000007E-2</v>
      </c>
      <c r="CN44" s="194">
        <f t="shared" si="114"/>
        <v>7.8238940000000007E-2</v>
      </c>
      <c r="CO44" s="194">
        <f t="shared" si="114"/>
        <v>7.9012222000000007E-2</v>
      </c>
      <c r="CP44" s="194">
        <f t="shared" si="114"/>
        <v>7.9785504000000007E-2</v>
      </c>
      <c r="CQ44" s="194">
        <f t="shared" si="114"/>
        <v>8.0558786000000007E-2</v>
      </c>
      <c r="CR44" s="194">
        <f t="shared" si="114"/>
        <v>8.1332068000000007E-2</v>
      </c>
      <c r="CS44" s="194">
        <f t="shared" si="114"/>
        <v>8.2105350000000007E-2</v>
      </c>
      <c r="CT44" s="194">
        <f t="shared" si="114"/>
        <v>8.2878632000000008E-2</v>
      </c>
      <c r="CU44" s="194">
        <f t="shared" si="114"/>
        <v>8.3651914000000008E-2</v>
      </c>
      <c r="CV44" s="194">
        <f t="shared" si="114"/>
        <v>8.4425196000000008E-2</v>
      </c>
      <c r="CW44" s="194">
        <f t="shared" si="114"/>
        <v>8.5198478000000008E-2</v>
      </c>
      <c r="CX44" s="194">
        <f t="shared" si="114"/>
        <v>8.5971760000000008E-2</v>
      </c>
    </row>
    <row r="45" spans="1:102" x14ac:dyDescent="0.25">
      <c r="A45" s="87">
        <v>37956</v>
      </c>
      <c r="B45" s="194">
        <f t="shared" ref="B45:U45" si="126">($V45-$W45)+C45</f>
        <v>0.12755529999999993</v>
      </c>
      <c r="C45" s="194">
        <f t="shared" si="126"/>
        <v>0.12668571999999995</v>
      </c>
      <c r="D45" s="194">
        <f t="shared" si="126"/>
        <v>0.12581613999999994</v>
      </c>
      <c r="E45" s="194">
        <f t="shared" si="126"/>
        <v>0.12494655999999994</v>
      </c>
      <c r="F45" s="194">
        <f t="shared" si="126"/>
        <v>0.12407697999999995</v>
      </c>
      <c r="G45" s="194">
        <f t="shared" si="126"/>
        <v>0.12320739999999995</v>
      </c>
      <c r="H45" s="194">
        <f t="shared" si="126"/>
        <v>0.12233781999999996</v>
      </c>
      <c r="I45" s="194">
        <f t="shared" si="126"/>
        <v>0.12146823999999996</v>
      </c>
      <c r="J45" s="194">
        <f t="shared" si="126"/>
        <v>0.12059865999999997</v>
      </c>
      <c r="K45" s="194">
        <f t="shared" si="126"/>
        <v>0.11972907999999997</v>
      </c>
      <c r="L45" s="194">
        <f t="shared" si="126"/>
        <v>0.11885949999999998</v>
      </c>
      <c r="M45" s="194">
        <f t="shared" si="126"/>
        <v>0.11798991999999998</v>
      </c>
      <c r="N45" s="194">
        <f t="shared" si="126"/>
        <v>0.11712033999999999</v>
      </c>
      <c r="O45" s="194">
        <f t="shared" si="126"/>
        <v>0.11625075999999999</v>
      </c>
      <c r="P45" s="194">
        <f t="shared" si="126"/>
        <v>0.11538118</v>
      </c>
      <c r="Q45" s="194">
        <f t="shared" si="126"/>
        <v>0.11451160000000001</v>
      </c>
      <c r="R45" s="194">
        <f t="shared" si="126"/>
        <v>0.11364202000000001</v>
      </c>
      <c r="S45" s="194">
        <f t="shared" si="126"/>
        <v>0.11277244000000002</v>
      </c>
      <c r="T45" s="194">
        <f t="shared" si="126"/>
        <v>0.11190286000000002</v>
      </c>
      <c r="U45" s="194">
        <f t="shared" si="126"/>
        <v>0.11103328000000003</v>
      </c>
      <c r="V45" s="194">
        <f t="shared" si="12"/>
        <v>0.11016370000000003</v>
      </c>
      <c r="W45" s="194">
        <f t="shared" si="13"/>
        <v>0.10929412000000004</v>
      </c>
      <c r="X45" s="194">
        <f t="shared" si="14"/>
        <v>0.10842454000000003</v>
      </c>
      <c r="Y45" s="194">
        <f t="shared" si="15"/>
        <v>0.10755496000000003</v>
      </c>
      <c r="Z45" s="194">
        <f t="shared" si="16"/>
        <v>0.10668538000000002</v>
      </c>
      <c r="AA45" s="194">
        <f t="shared" si="17"/>
        <v>0.10581580000000003</v>
      </c>
      <c r="AB45" s="194">
        <f t="shared" si="18"/>
        <v>0.10494622000000003</v>
      </c>
      <c r="AC45" s="194">
        <f t="shared" si="19"/>
        <v>0.10407664000000003</v>
      </c>
      <c r="AD45" s="194">
        <f t="shared" si="20"/>
        <v>0.10320706000000003</v>
      </c>
      <c r="AE45" s="194">
        <f t="shared" si="21"/>
        <v>0.10233748000000002</v>
      </c>
      <c r="AF45" s="194">
        <f t="shared" si="22"/>
        <v>0.10146790000000003</v>
      </c>
      <c r="AG45" s="194">
        <f t="shared" si="23"/>
        <v>9.7606991000000032E-2</v>
      </c>
      <c r="AH45" s="194">
        <f t="shared" si="24"/>
        <v>9.3746082000000022E-2</v>
      </c>
      <c r="AI45" s="194">
        <f t="shared" si="25"/>
        <v>8.9885173000000013E-2</v>
      </c>
      <c r="AJ45" s="194">
        <f t="shared" si="26"/>
        <v>8.6024264000000017E-2</v>
      </c>
      <c r="AK45" s="194">
        <f t="shared" si="27"/>
        <v>8.2163355000000007E-2</v>
      </c>
      <c r="AL45" s="194">
        <f t="shared" si="28"/>
        <v>7.8302445999999998E-2</v>
      </c>
      <c r="AM45" s="194">
        <f t="shared" si="29"/>
        <v>7.4441537000000002E-2</v>
      </c>
      <c r="AN45" s="194">
        <f t="shared" si="30"/>
        <v>7.0580627999999992E-2</v>
      </c>
      <c r="AO45" s="194">
        <f t="shared" si="31"/>
        <v>6.6719718999999997E-2</v>
      </c>
      <c r="AP45" s="194">
        <f t="shared" si="32"/>
        <v>6.2858809999999987E-2</v>
      </c>
      <c r="AQ45" s="194">
        <f t="shared" si="33"/>
        <v>5.7115271999999995E-2</v>
      </c>
      <c r="AR45" s="194">
        <f t="shared" si="34"/>
        <v>5.1371733999999988E-2</v>
      </c>
      <c r="AS45" s="194">
        <f t="shared" si="35"/>
        <v>4.5628195999999996E-2</v>
      </c>
      <c r="AT45" s="194">
        <f t="shared" si="36"/>
        <v>3.9884657999999996E-2</v>
      </c>
      <c r="AU45" s="194">
        <f t="shared" si="37"/>
        <v>3.4141119999999997E-2</v>
      </c>
      <c r="AV45" s="194">
        <f t="shared" si="38"/>
        <v>2.7312896E-2</v>
      </c>
      <c r="AW45" s="194">
        <f t="shared" si="39"/>
        <v>2.0484671999999999E-2</v>
      </c>
      <c r="AX45" s="194">
        <f t="shared" si="40"/>
        <v>1.3656448E-2</v>
      </c>
      <c r="AY45" s="194">
        <f t="shared" si="41"/>
        <v>6.8282239999999999E-3</v>
      </c>
      <c r="AZ45" s="194">
        <v>0</v>
      </c>
      <c r="BA45" s="194">
        <f t="shared" si="42"/>
        <v>-7.7976580000000007E-3</v>
      </c>
      <c r="BB45" s="194">
        <f t="shared" si="43"/>
        <v>-1.5595316000000001E-2</v>
      </c>
      <c r="BC45" s="194">
        <f t="shared" si="44"/>
        <v>-2.3392974E-2</v>
      </c>
      <c r="BD45" s="194">
        <f t="shared" si="45"/>
        <v>-3.1190632000000003E-2</v>
      </c>
      <c r="BE45" s="194">
        <f t="shared" si="46"/>
        <v>-3.8988290000000002E-2</v>
      </c>
      <c r="BF45" s="194">
        <f t="shared" si="47"/>
        <v>-4.7649386000000002E-2</v>
      </c>
      <c r="BG45" s="194">
        <f t="shared" si="48"/>
        <v>-5.6310482000000009E-2</v>
      </c>
      <c r="BH45" s="194">
        <f t="shared" si="49"/>
        <v>-6.4971578000000002E-2</v>
      </c>
      <c r="BI45" s="194">
        <f t="shared" si="50"/>
        <v>-7.3632674000000009E-2</v>
      </c>
      <c r="BJ45" s="194">
        <f t="shared" si="51"/>
        <v>-8.2293770000000016E-2</v>
      </c>
      <c r="BK45" s="194">
        <f t="shared" si="52"/>
        <v>-9.2059254000000021E-2</v>
      </c>
      <c r="BL45" s="194">
        <f t="shared" si="53"/>
        <v>-0.10182473800000001</v>
      </c>
      <c r="BM45" s="194">
        <f t="shared" si="54"/>
        <v>-0.11159022200000002</v>
      </c>
      <c r="BN45" s="194">
        <f t="shared" si="55"/>
        <v>-0.12135570600000001</v>
      </c>
      <c r="BO45" s="194">
        <f t="shared" si="56"/>
        <v>-0.13112119</v>
      </c>
      <c r="BP45" s="194">
        <f t="shared" si="57"/>
        <v>-0.14088667400000002</v>
      </c>
      <c r="BQ45" s="194">
        <f t="shared" si="58"/>
        <v>-0.15065215800000001</v>
      </c>
      <c r="BR45" s="194">
        <f t="shared" si="59"/>
        <v>-0.16041764200000003</v>
      </c>
      <c r="BS45" s="194">
        <f t="shared" si="60"/>
        <v>-0.17018312600000002</v>
      </c>
      <c r="BT45" s="194">
        <f t="shared" si="61"/>
        <v>-0.17994861000000001</v>
      </c>
      <c r="BU45" s="194">
        <f t="shared" si="62"/>
        <v>-0.19090699799999999</v>
      </c>
      <c r="BV45" s="194">
        <f t="shared" si="63"/>
        <v>-0.20186538600000001</v>
      </c>
      <c r="BW45" s="194">
        <f t="shared" si="64"/>
        <v>-0.21282377399999999</v>
      </c>
      <c r="BX45" s="194">
        <f t="shared" si="65"/>
        <v>-0.22378216200000001</v>
      </c>
      <c r="BY45" s="194">
        <f t="shared" si="66"/>
        <v>-0.23474054999999999</v>
      </c>
      <c r="BZ45" s="194">
        <f t="shared" si="67"/>
        <v>-0.24569893799999998</v>
      </c>
      <c r="CA45" s="194">
        <f t="shared" si="68"/>
        <v>-0.25665732599999996</v>
      </c>
      <c r="CB45" s="194">
        <f t="shared" si="69"/>
        <v>-0.267615714</v>
      </c>
      <c r="CC45" s="194">
        <f t="shared" si="70"/>
        <v>-0.27857410199999999</v>
      </c>
      <c r="CD45" s="194">
        <f t="shared" si="71"/>
        <v>-0.28953248999999998</v>
      </c>
      <c r="CE45" s="194">
        <f t="shared" si="114"/>
        <v>-0.30049087799999996</v>
      </c>
      <c r="CF45" s="194">
        <f t="shared" si="114"/>
        <v>-0.31144926599999995</v>
      </c>
      <c r="CG45" s="194">
        <f t="shared" si="114"/>
        <v>-0.32240765399999993</v>
      </c>
      <c r="CH45" s="194">
        <f t="shared" si="114"/>
        <v>-0.33336604199999992</v>
      </c>
      <c r="CI45" s="194">
        <f t="shared" si="114"/>
        <v>-0.3443244299999999</v>
      </c>
      <c r="CJ45" s="194">
        <f t="shared" si="114"/>
        <v>-0.35528281799999989</v>
      </c>
      <c r="CK45" s="194">
        <f t="shared" si="114"/>
        <v>-0.36624120599999987</v>
      </c>
      <c r="CL45" s="194">
        <f t="shared" si="114"/>
        <v>-0.37719959399999986</v>
      </c>
      <c r="CM45" s="194">
        <f t="shared" si="114"/>
        <v>-0.38815798199999985</v>
      </c>
      <c r="CN45" s="194">
        <f t="shared" si="114"/>
        <v>-0.39911636999999983</v>
      </c>
      <c r="CO45" s="194">
        <f t="shared" si="114"/>
        <v>-0.41007475799999982</v>
      </c>
      <c r="CP45" s="194">
        <f t="shared" si="114"/>
        <v>-0.4210331459999998</v>
      </c>
      <c r="CQ45" s="194">
        <f t="shared" si="114"/>
        <v>-0.43199153399999979</v>
      </c>
      <c r="CR45" s="194">
        <f t="shared" si="114"/>
        <v>-0.44294992199999977</v>
      </c>
      <c r="CS45" s="194">
        <f t="shared" si="114"/>
        <v>-0.45390830999999976</v>
      </c>
      <c r="CT45" s="194">
        <f>($CD45-$CC45)+CS45</f>
        <v>-0.46486669799999975</v>
      </c>
      <c r="CU45" s="194">
        <f>($CD45-$CC45)+CT45</f>
        <v>-0.47582508599999973</v>
      </c>
      <c r="CV45" s="194">
        <f>($CD45-$CC45)+CU45</f>
        <v>-0.48678347399999972</v>
      </c>
      <c r="CW45" s="194">
        <f>($CD45-$CC45)+CV45</f>
        <v>-0.4977418619999997</v>
      </c>
      <c r="CX45" s="194">
        <f>($CD45-$CC45)+CW45</f>
        <v>-0.50870024999999974</v>
      </c>
    </row>
    <row r="46" spans="1:102" x14ac:dyDescent="0.25">
      <c r="A46" s="87">
        <v>37987</v>
      </c>
      <c r="B46" s="194">
        <f t="shared" ref="B46:U46" si="127">($V46-$W46)+C46</f>
        <v>7.9453939999999834E-2</v>
      </c>
      <c r="C46" s="194">
        <f t="shared" si="127"/>
        <v>7.9165642999999841E-2</v>
      </c>
      <c r="D46" s="194">
        <f t="shared" si="127"/>
        <v>7.8877345999999848E-2</v>
      </c>
      <c r="E46" s="194">
        <f t="shared" si="127"/>
        <v>7.8589048999999855E-2</v>
      </c>
      <c r="F46" s="194">
        <f t="shared" si="127"/>
        <v>7.8300751999999862E-2</v>
      </c>
      <c r="G46" s="194">
        <f t="shared" si="127"/>
        <v>7.801245499999987E-2</v>
      </c>
      <c r="H46" s="194">
        <f t="shared" si="127"/>
        <v>7.7724157999999877E-2</v>
      </c>
      <c r="I46" s="194">
        <f t="shared" si="127"/>
        <v>7.7435860999999884E-2</v>
      </c>
      <c r="J46" s="194">
        <f t="shared" si="127"/>
        <v>7.7147563999999891E-2</v>
      </c>
      <c r="K46" s="194">
        <f t="shared" si="127"/>
        <v>7.6859266999999898E-2</v>
      </c>
      <c r="L46" s="194">
        <f t="shared" si="127"/>
        <v>7.6570969999999905E-2</v>
      </c>
      <c r="M46" s="194">
        <f t="shared" si="127"/>
        <v>7.6282672999999912E-2</v>
      </c>
      <c r="N46" s="194">
        <f t="shared" si="127"/>
        <v>7.5994375999999919E-2</v>
      </c>
      <c r="O46" s="194">
        <f t="shared" si="127"/>
        <v>7.5706078999999926E-2</v>
      </c>
      <c r="P46" s="194">
        <f t="shared" si="127"/>
        <v>7.5417781999999933E-2</v>
      </c>
      <c r="Q46" s="194">
        <f t="shared" si="127"/>
        <v>7.512948499999994E-2</v>
      </c>
      <c r="R46" s="194">
        <f t="shared" si="127"/>
        <v>7.4841187999999947E-2</v>
      </c>
      <c r="S46" s="194">
        <f t="shared" si="127"/>
        <v>7.4552890999999955E-2</v>
      </c>
      <c r="T46" s="194">
        <f t="shared" si="127"/>
        <v>7.4264593999999962E-2</v>
      </c>
      <c r="U46" s="194">
        <f t="shared" si="127"/>
        <v>7.3976296999999969E-2</v>
      </c>
      <c r="V46" s="194">
        <f t="shared" si="12"/>
        <v>7.3687999999999976E-2</v>
      </c>
      <c r="W46" s="194">
        <f t="shared" si="13"/>
        <v>7.3399702999999983E-2</v>
      </c>
      <c r="X46" s="194">
        <f t="shared" si="14"/>
        <v>7.311140599999999E-2</v>
      </c>
      <c r="Y46" s="194">
        <f t="shared" si="15"/>
        <v>7.2823108999999983E-2</v>
      </c>
      <c r="Z46" s="194">
        <f t="shared" si="16"/>
        <v>7.253481199999999E-2</v>
      </c>
      <c r="AA46" s="194">
        <f t="shared" si="17"/>
        <v>7.2246514999999997E-2</v>
      </c>
      <c r="AB46" s="194">
        <f t="shared" si="18"/>
        <v>7.1958218000000004E-2</v>
      </c>
      <c r="AC46" s="194">
        <f t="shared" si="19"/>
        <v>7.1669921000000011E-2</v>
      </c>
      <c r="AD46" s="194">
        <f t="shared" si="20"/>
        <v>7.1381624000000005E-2</v>
      </c>
      <c r="AE46" s="194">
        <f t="shared" si="21"/>
        <v>7.1093327000000012E-2</v>
      </c>
      <c r="AF46" s="194">
        <f t="shared" si="22"/>
        <v>7.0805030000000019E-2</v>
      </c>
      <c r="AG46" s="194">
        <f t="shared" si="23"/>
        <v>6.8216926000000011E-2</v>
      </c>
      <c r="AH46" s="194">
        <f t="shared" si="24"/>
        <v>6.5628822000000017E-2</v>
      </c>
      <c r="AI46" s="194">
        <f t="shared" si="25"/>
        <v>6.3040718000000009E-2</v>
      </c>
      <c r="AJ46" s="194">
        <f t="shared" si="26"/>
        <v>6.0452614000000002E-2</v>
      </c>
      <c r="AK46" s="194">
        <f t="shared" si="27"/>
        <v>5.7864510000000001E-2</v>
      </c>
      <c r="AL46" s="194">
        <f t="shared" si="28"/>
        <v>5.5276406E-2</v>
      </c>
      <c r="AM46" s="194">
        <f t="shared" si="29"/>
        <v>5.2688301999999992E-2</v>
      </c>
      <c r="AN46" s="194">
        <f t="shared" si="30"/>
        <v>5.0100197999999992E-2</v>
      </c>
      <c r="AO46" s="194">
        <f t="shared" si="31"/>
        <v>4.7512093999999984E-2</v>
      </c>
      <c r="AP46" s="194">
        <f t="shared" si="32"/>
        <v>4.4923989999999983E-2</v>
      </c>
      <c r="AQ46" s="194">
        <f t="shared" si="33"/>
        <v>4.0862737999999989E-2</v>
      </c>
      <c r="AR46" s="194">
        <f t="shared" si="34"/>
        <v>3.6801485999999994E-2</v>
      </c>
      <c r="AS46" s="194">
        <f t="shared" si="35"/>
        <v>3.2740233999999993E-2</v>
      </c>
      <c r="AT46" s="194">
        <f t="shared" si="36"/>
        <v>2.8678981999999999E-2</v>
      </c>
      <c r="AU46" s="194">
        <f t="shared" si="37"/>
        <v>2.4617730000000004E-2</v>
      </c>
      <c r="AV46" s="194">
        <f t="shared" si="38"/>
        <v>1.9694184000000003E-2</v>
      </c>
      <c r="AW46" s="194">
        <f t="shared" si="39"/>
        <v>1.4770638000000003E-2</v>
      </c>
      <c r="AX46" s="194">
        <f t="shared" si="40"/>
        <v>9.8470920000000017E-3</v>
      </c>
      <c r="AY46" s="194">
        <f t="shared" si="41"/>
        <v>4.9235460000000009E-3</v>
      </c>
      <c r="AZ46" s="194">
        <v>0</v>
      </c>
      <c r="BA46" s="194">
        <f t="shared" si="42"/>
        <v>-5.7042040000000009E-3</v>
      </c>
      <c r="BB46" s="194">
        <f t="shared" si="43"/>
        <v>-1.1408408000000002E-2</v>
      </c>
      <c r="BC46" s="194">
        <f t="shared" si="44"/>
        <v>-1.7112611999999999E-2</v>
      </c>
      <c r="BD46" s="194">
        <f t="shared" si="45"/>
        <v>-2.2816816000000004E-2</v>
      </c>
      <c r="BE46" s="194">
        <f t="shared" si="46"/>
        <v>-2.8521020000000001E-2</v>
      </c>
      <c r="BF46" s="194">
        <f t="shared" si="47"/>
        <v>-3.4930310000000006E-2</v>
      </c>
      <c r="BG46" s="194">
        <f t="shared" si="48"/>
        <v>-4.1339600000000004E-2</v>
      </c>
      <c r="BH46" s="194">
        <f t="shared" si="49"/>
        <v>-4.7748890000000002E-2</v>
      </c>
      <c r="BI46" s="194">
        <f t="shared" si="50"/>
        <v>-5.4158180000000014E-2</v>
      </c>
      <c r="BJ46" s="194">
        <f t="shared" si="51"/>
        <v>-6.0567470000000012E-2</v>
      </c>
      <c r="BK46" s="194">
        <f t="shared" si="52"/>
        <v>-6.7897212000000012E-2</v>
      </c>
      <c r="BL46" s="194">
        <f t="shared" si="53"/>
        <v>-7.5226954000000013E-2</v>
      </c>
      <c r="BM46" s="194">
        <f t="shared" si="54"/>
        <v>-8.2556696000000013E-2</v>
      </c>
      <c r="BN46" s="194">
        <f t="shared" si="55"/>
        <v>-8.9886438000000013E-2</v>
      </c>
      <c r="BO46" s="194">
        <f t="shared" si="56"/>
        <v>-9.7216180000000013E-2</v>
      </c>
      <c r="BP46" s="194">
        <f t="shared" si="57"/>
        <v>-0.10454592200000001</v>
      </c>
      <c r="BQ46" s="194">
        <f t="shared" si="58"/>
        <v>-0.11187566400000001</v>
      </c>
      <c r="BR46" s="194">
        <f t="shared" si="59"/>
        <v>-0.11920540600000001</v>
      </c>
      <c r="BS46" s="194">
        <f t="shared" si="60"/>
        <v>-0.12653514800000001</v>
      </c>
      <c r="BT46" s="194">
        <f t="shared" si="61"/>
        <v>-0.13386489000000001</v>
      </c>
      <c r="BU46" s="194">
        <f t="shared" si="62"/>
        <v>-0.14221857700000001</v>
      </c>
      <c r="BV46" s="194">
        <f t="shared" si="63"/>
        <v>-0.15057226400000001</v>
      </c>
      <c r="BW46" s="194">
        <f t="shared" si="64"/>
        <v>-0.15892595100000001</v>
      </c>
      <c r="BX46" s="194">
        <f t="shared" si="65"/>
        <v>-0.16727963800000001</v>
      </c>
      <c r="BY46" s="194">
        <f t="shared" si="66"/>
        <v>-0.17563332500000001</v>
      </c>
      <c r="BZ46" s="194">
        <f t="shared" si="67"/>
        <v>-0.18398701200000001</v>
      </c>
      <c r="CA46" s="194">
        <f t="shared" si="68"/>
        <v>-0.192340699</v>
      </c>
      <c r="CB46" s="194">
        <f t="shared" si="69"/>
        <v>-0.200694386</v>
      </c>
      <c r="CC46" s="194">
        <f t="shared" si="70"/>
        <v>-0.209048073</v>
      </c>
      <c r="CD46" s="194">
        <f t="shared" si="71"/>
        <v>-0.21740176</v>
      </c>
      <c r="CE46" s="194">
        <f t="shared" ref="CE46:CX58" si="128">($CD46-$CC46)+CD46</f>
        <v>-0.225755447</v>
      </c>
      <c r="CF46" s="194">
        <f t="shared" si="128"/>
        <v>-0.234109134</v>
      </c>
      <c r="CG46" s="194">
        <f t="shared" si="128"/>
        <v>-0.242462821</v>
      </c>
      <c r="CH46" s="194">
        <f t="shared" si="128"/>
        <v>-0.25081650799999999</v>
      </c>
      <c r="CI46" s="194">
        <f t="shared" si="128"/>
        <v>-0.25917019499999999</v>
      </c>
      <c r="CJ46" s="194">
        <f t="shared" si="128"/>
        <v>-0.26752388199999999</v>
      </c>
      <c r="CK46" s="194">
        <f t="shared" si="128"/>
        <v>-0.27587756899999999</v>
      </c>
      <c r="CL46" s="194">
        <f t="shared" si="128"/>
        <v>-0.28423125599999999</v>
      </c>
      <c r="CM46" s="194">
        <f t="shared" si="128"/>
        <v>-0.29258494299999999</v>
      </c>
      <c r="CN46" s="194">
        <f t="shared" si="128"/>
        <v>-0.30093862999999998</v>
      </c>
      <c r="CO46" s="194">
        <f t="shared" si="128"/>
        <v>-0.30929231699999998</v>
      </c>
      <c r="CP46" s="194">
        <f t="shared" si="128"/>
        <v>-0.31764600399999998</v>
      </c>
      <c r="CQ46" s="194">
        <f t="shared" si="128"/>
        <v>-0.32599969099999998</v>
      </c>
      <c r="CR46" s="194">
        <f t="shared" si="128"/>
        <v>-0.33435337799999998</v>
      </c>
      <c r="CS46" s="194">
        <f t="shared" si="128"/>
        <v>-0.34270706499999998</v>
      </c>
      <c r="CT46" s="194">
        <f t="shared" si="128"/>
        <v>-0.35106075199999998</v>
      </c>
      <c r="CU46" s="194">
        <f t="shared" si="128"/>
        <v>-0.35941443899999997</v>
      </c>
      <c r="CV46" s="194">
        <f t="shared" si="128"/>
        <v>-0.36776812599999997</v>
      </c>
      <c r="CW46" s="194">
        <f t="shared" si="128"/>
        <v>-0.37612181299999997</v>
      </c>
      <c r="CX46" s="194">
        <f t="shared" si="128"/>
        <v>-0.38447549999999997</v>
      </c>
    </row>
    <row r="47" spans="1:102" x14ac:dyDescent="0.25">
      <c r="A47" s="87">
        <v>38018</v>
      </c>
      <c r="B47" s="194">
        <f t="shared" ref="B47:U47" si="129">($V47-$W47)+C47</f>
        <v>-2.3429899999999892E-3</v>
      </c>
      <c r="C47" s="194">
        <f t="shared" si="129"/>
        <v>-8.2371399999998929E-4</v>
      </c>
      <c r="D47" s="194">
        <f t="shared" si="129"/>
        <v>6.9556200000001067E-4</v>
      </c>
      <c r="E47" s="194">
        <f t="shared" si="129"/>
        <v>2.2148380000000106E-3</v>
      </c>
      <c r="F47" s="194">
        <f t="shared" si="129"/>
        <v>3.7341140000000106E-3</v>
      </c>
      <c r="G47" s="194">
        <f t="shared" si="129"/>
        <v>5.2533900000000106E-3</v>
      </c>
      <c r="H47" s="194">
        <f t="shared" si="129"/>
        <v>6.7726660000000105E-3</v>
      </c>
      <c r="I47" s="194">
        <f t="shared" si="129"/>
        <v>8.2919420000000105E-3</v>
      </c>
      <c r="J47" s="194">
        <f t="shared" si="129"/>
        <v>9.8112180000000104E-3</v>
      </c>
      <c r="K47" s="194">
        <f t="shared" si="129"/>
        <v>1.133049400000001E-2</v>
      </c>
      <c r="L47" s="194">
        <f t="shared" si="129"/>
        <v>1.284977000000001E-2</v>
      </c>
      <c r="M47" s="194">
        <f t="shared" si="129"/>
        <v>1.436904600000001E-2</v>
      </c>
      <c r="N47" s="194">
        <f t="shared" si="129"/>
        <v>1.588832200000001E-2</v>
      </c>
      <c r="O47" s="194">
        <f t="shared" si="129"/>
        <v>1.740759800000001E-2</v>
      </c>
      <c r="P47" s="194">
        <f t="shared" si="129"/>
        <v>1.892687400000001E-2</v>
      </c>
      <c r="Q47" s="194">
        <f t="shared" si="129"/>
        <v>2.044615000000001E-2</v>
      </c>
      <c r="R47" s="194">
        <f t="shared" si="129"/>
        <v>2.196542600000001E-2</v>
      </c>
      <c r="S47" s="194">
        <f t="shared" si="129"/>
        <v>2.348470200000001E-2</v>
      </c>
      <c r="T47" s="194">
        <f t="shared" si="129"/>
        <v>2.500397800000001E-2</v>
      </c>
      <c r="U47" s="194">
        <f t="shared" si="129"/>
        <v>2.652325400000001E-2</v>
      </c>
      <c r="V47" s="194">
        <f t="shared" si="12"/>
        <v>2.804253000000001E-2</v>
      </c>
      <c r="W47" s="194">
        <f t="shared" si="13"/>
        <v>2.956180600000001E-2</v>
      </c>
      <c r="X47" s="194">
        <f t="shared" si="14"/>
        <v>3.108108200000001E-2</v>
      </c>
      <c r="Y47" s="194">
        <f t="shared" si="15"/>
        <v>3.260035800000001E-2</v>
      </c>
      <c r="Z47" s="194">
        <f t="shared" si="16"/>
        <v>3.411963400000001E-2</v>
      </c>
      <c r="AA47" s="194">
        <f t="shared" si="17"/>
        <v>3.563891000000001E-2</v>
      </c>
      <c r="AB47" s="194">
        <f t="shared" si="18"/>
        <v>3.715818600000001E-2</v>
      </c>
      <c r="AC47" s="194">
        <f t="shared" si="19"/>
        <v>3.867746200000001E-2</v>
      </c>
      <c r="AD47" s="194">
        <f t="shared" si="20"/>
        <v>4.019673800000001E-2</v>
      </c>
      <c r="AE47" s="194">
        <f t="shared" si="21"/>
        <v>4.171601400000001E-2</v>
      </c>
      <c r="AF47" s="194">
        <f t="shared" si="22"/>
        <v>4.323529000000001E-2</v>
      </c>
      <c r="AG47" s="194">
        <f t="shared" si="23"/>
        <v>4.2149423000000005E-2</v>
      </c>
      <c r="AH47" s="194">
        <f t="shared" si="24"/>
        <v>4.1063556000000008E-2</v>
      </c>
      <c r="AI47" s="194">
        <f t="shared" si="25"/>
        <v>3.9977689000000004E-2</v>
      </c>
      <c r="AJ47" s="194">
        <f t="shared" si="26"/>
        <v>3.8891822000000006E-2</v>
      </c>
      <c r="AK47" s="194">
        <f t="shared" si="27"/>
        <v>3.7805955000000002E-2</v>
      </c>
      <c r="AL47" s="194">
        <f t="shared" si="28"/>
        <v>3.6720087999999998E-2</v>
      </c>
      <c r="AM47" s="194">
        <f t="shared" si="29"/>
        <v>3.5634221000000001E-2</v>
      </c>
      <c r="AN47" s="194">
        <f t="shared" si="30"/>
        <v>3.4548353999999996E-2</v>
      </c>
      <c r="AO47" s="194">
        <f t="shared" si="31"/>
        <v>3.3462486999999999E-2</v>
      </c>
      <c r="AP47" s="194">
        <f t="shared" si="32"/>
        <v>3.2376619999999995E-2</v>
      </c>
      <c r="AQ47" s="194">
        <f t="shared" si="33"/>
        <v>2.9625551999999996E-2</v>
      </c>
      <c r="AR47" s="194">
        <f t="shared" si="34"/>
        <v>2.6874483999999997E-2</v>
      </c>
      <c r="AS47" s="194">
        <f t="shared" si="35"/>
        <v>2.4123415999999995E-2</v>
      </c>
      <c r="AT47" s="194">
        <f t="shared" si="36"/>
        <v>2.1372347999999996E-2</v>
      </c>
      <c r="AU47" s="194">
        <f t="shared" si="37"/>
        <v>1.8621279999999997E-2</v>
      </c>
      <c r="AV47" s="194">
        <f t="shared" si="38"/>
        <v>1.4897023999999998E-2</v>
      </c>
      <c r="AW47" s="194">
        <f t="shared" si="39"/>
        <v>1.1172767999999998E-2</v>
      </c>
      <c r="AX47" s="194">
        <f t="shared" si="40"/>
        <v>7.4485119999999991E-3</v>
      </c>
      <c r="AY47" s="194">
        <f t="shared" si="41"/>
        <v>3.7242559999999996E-3</v>
      </c>
      <c r="AZ47" s="194">
        <v>0</v>
      </c>
      <c r="BA47" s="194">
        <f t="shared" si="42"/>
        <v>-4.6044359999999991E-3</v>
      </c>
      <c r="BB47" s="194">
        <f t="shared" si="43"/>
        <v>-9.2088719999999982E-3</v>
      </c>
      <c r="BC47" s="194">
        <f t="shared" si="44"/>
        <v>-1.3813307999999998E-2</v>
      </c>
      <c r="BD47" s="194">
        <f t="shared" si="45"/>
        <v>-1.8417743999999996E-2</v>
      </c>
      <c r="BE47" s="194">
        <f t="shared" si="46"/>
        <v>-2.3022179999999996E-2</v>
      </c>
      <c r="BF47" s="194">
        <f t="shared" si="47"/>
        <v>-2.8420905999999999E-2</v>
      </c>
      <c r="BG47" s="194">
        <f t="shared" si="48"/>
        <v>-3.3819632000000002E-2</v>
      </c>
      <c r="BH47" s="194">
        <f t="shared" si="49"/>
        <v>-3.9218358000000002E-2</v>
      </c>
      <c r="BI47" s="194">
        <f t="shared" si="50"/>
        <v>-4.4617084000000008E-2</v>
      </c>
      <c r="BJ47" s="194">
        <f t="shared" si="51"/>
        <v>-5.0015810000000008E-2</v>
      </c>
      <c r="BK47" s="194">
        <f t="shared" si="52"/>
        <v>-5.645060000000001E-2</v>
      </c>
      <c r="BL47" s="194">
        <f t="shared" si="53"/>
        <v>-6.2885390000000013E-2</v>
      </c>
      <c r="BM47" s="194">
        <f t="shared" si="54"/>
        <v>-6.9320180000000009E-2</v>
      </c>
      <c r="BN47" s="194">
        <f t="shared" si="55"/>
        <v>-7.5754970000000005E-2</v>
      </c>
      <c r="BO47" s="194">
        <f t="shared" si="56"/>
        <v>-8.2189760000000001E-2</v>
      </c>
      <c r="BP47" s="194">
        <f t="shared" si="57"/>
        <v>-8.8624549999999996E-2</v>
      </c>
      <c r="BQ47" s="194">
        <f t="shared" si="58"/>
        <v>-9.5059340000000006E-2</v>
      </c>
      <c r="BR47" s="194">
        <f t="shared" si="59"/>
        <v>-0.10149413000000002</v>
      </c>
      <c r="BS47" s="194">
        <f t="shared" si="60"/>
        <v>-0.10792892000000001</v>
      </c>
      <c r="BT47" s="194">
        <f t="shared" si="61"/>
        <v>-0.11436371000000001</v>
      </c>
      <c r="BU47" s="194">
        <f t="shared" si="62"/>
        <v>-0.121950609</v>
      </c>
      <c r="BV47" s="194">
        <f t="shared" si="63"/>
        <v>-0.129537508</v>
      </c>
      <c r="BW47" s="194">
        <f t="shared" si="64"/>
        <v>-0.137124407</v>
      </c>
      <c r="BX47" s="194">
        <f t="shared" si="65"/>
        <v>-0.14471130599999998</v>
      </c>
      <c r="BY47" s="194">
        <f t="shared" si="66"/>
        <v>-0.15229820499999999</v>
      </c>
      <c r="BZ47" s="194">
        <f t="shared" si="67"/>
        <v>-0.159885104</v>
      </c>
      <c r="CA47" s="194">
        <f t="shared" si="68"/>
        <v>-0.16747200299999998</v>
      </c>
      <c r="CB47" s="194">
        <f t="shared" si="69"/>
        <v>-0.17505890199999999</v>
      </c>
      <c r="CC47" s="194">
        <f t="shared" si="70"/>
        <v>-0.182645801</v>
      </c>
      <c r="CD47" s="194">
        <f t="shared" si="71"/>
        <v>-0.19023269999999998</v>
      </c>
      <c r="CE47" s="194">
        <f t="shared" si="128"/>
        <v>-0.19781959899999996</v>
      </c>
      <c r="CF47" s="194">
        <f t="shared" si="128"/>
        <v>-0.20540649799999994</v>
      </c>
      <c r="CG47" s="194">
        <f t="shared" si="128"/>
        <v>-0.21299339699999992</v>
      </c>
      <c r="CH47" s="194">
        <f t="shared" si="128"/>
        <v>-0.2205802959999999</v>
      </c>
      <c r="CI47" s="194">
        <f t="shared" si="128"/>
        <v>-0.22816719499999988</v>
      </c>
      <c r="CJ47" s="194">
        <f t="shared" si="128"/>
        <v>-0.23575409399999986</v>
      </c>
      <c r="CK47" s="194">
        <f t="shared" si="128"/>
        <v>-0.24334099299999984</v>
      </c>
      <c r="CL47" s="194">
        <f t="shared" si="128"/>
        <v>-0.25092789199999982</v>
      </c>
      <c r="CM47" s="194">
        <f t="shared" si="128"/>
        <v>-0.2585147909999998</v>
      </c>
      <c r="CN47" s="194">
        <f t="shared" si="128"/>
        <v>-0.26610168999999978</v>
      </c>
      <c r="CO47" s="194">
        <f t="shared" si="128"/>
        <v>-0.27368858899999976</v>
      </c>
      <c r="CP47" s="194">
        <f t="shared" si="128"/>
        <v>-0.28127548799999974</v>
      </c>
      <c r="CQ47" s="194">
        <f t="shared" si="128"/>
        <v>-0.28886238699999972</v>
      </c>
      <c r="CR47" s="194">
        <f t="shared" si="128"/>
        <v>-0.2964492859999997</v>
      </c>
      <c r="CS47" s="194">
        <f t="shared" si="128"/>
        <v>-0.30403618499999968</v>
      </c>
      <c r="CT47" s="194">
        <f t="shared" si="128"/>
        <v>-0.31162308399999966</v>
      </c>
      <c r="CU47" s="194">
        <f t="shared" si="128"/>
        <v>-0.31920998299999964</v>
      </c>
      <c r="CV47" s="194">
        <f t="shared" si="128"/>
        <v>-0.32679688199999962</v>
      </c>
      <c r="CW47" s="194">
        <f t="shared" si="128"/>
        <v>-0.3343837809999996</v>
      </c>
      <c r="CX47" s="194">
        <f t="shared" si="128"/>
        <v>-0.34197067999999958</v>
      </c>
    </row>
    <row r="48" spans="1:102" x14ac:dyDescent="0.25">
      <c r="A48" s="87">
        <v>38047</v>
      </c>
      <c r="B48" s="194">
        <f t="shared" ref="B48:U48" si="130">($V48-$W48)+C48</f>
        <v>-0.71804958999999979</v>
      </c>
      <c r="C48" s="194">
        <f t="shared" si="130"/>
        <v>-0.70152891899999981</v>
      </c>
      <c r="D48" s="194">
        <f t="shared" si="130"/>
        <v>-0.68500824799999982</v>
      </c>
      <c r="E48" s="194">
        <f t="shared" si="130"/>
        <v>-0.66848757699999983</v>
      </c>
      <c r="F48" s="194">
        <f t="shared" si="130"/>
        <v>-0.65196690599999985</v>
      </c>
      <c r="G48" s="194">
        <f t="shared" si="130"/>
        <v>-0.63544623499999986</v>
      </c>
      <c r="H48" s="194">
        <f t="shared" si="130"/>
        <v>-0.61892556399999987</v>
      </c>
      <c r="I48" s="194">
        <f t="shared" si="130"/>
        <v>-0.60240489299999989</v>
      </c>
      <c r="J48" s="194">
        <f t="shared" si="130"/>
        <v>-0.5858842219999999</v>
      </c>
      <c r="K48" s="194">
        <f t="shared" si="130"/>
        <v>-0.56936355099999991</v>
      </c>
      <c r="L48" s="194">
        <f t="shared" si="130"/>
        <v>-0.55284287999999993</v>
      </c>
      <c r="M48" s="194">
        <f t="shared" si="130"/>
        <v>-0.53632220899999994</v>
      </c>
      <c r="N48" s="194">
        <f t="shared" si="130"/>
        <v>-0.51980153799999995</v>
      </c>
      <c r="O48" s="194">
        <f t="shared" si="130"/>
        <v>-0.50328086699999997</v>
      </c>
      <c r="P48" s="194">
        <f t="shared" si="130"/>
        <v>-0.48676019599999992</v>
      </c>
      <c r="Q48" s="194">
        <f t="shared" si="130"/>
        <v>-0.47023952499999994</v>
      </c>
      <c r="R48" s="194">
        <f t="shared" si="130"/>
        <v>-0.45371885399999995</v>
      </c>
      <c r="S48" s="194">
        <f t="shared" si="130"/>
        <v>-0.43719818299999996</v>
      </c>
      <c r="T48" s="194">
        <f t="shared" si="130"/>
        <v>-0.42067751199999998</v>
      </c>
      <c r="U48" s="194">
        <f t="shared" si="130"/>
        <v>-0.40415684099999999</v>
      </c>
      <c r="V48" s="194">
        <f t="shared" si="12"/>
        <v>-0.38763617</v>
      </c>
      <c r="W48" s="194">
        <f t="shared" si="13"/>
        <v>-0.37111549900000002</v>
      </c>
      <c r="X48" s="194">
        <f t="shared" si="14"/>
        <v>-0.35459482799999997</v>
      </c>
      <c r="Y48" s="194">
        <f t="shared" si="15"/>
        <v>-0.33807415699999999</v>
      </c>
      <c r="Z48" s="194">
        <f t="shared" si="16"/>
        <v>-0.321553486</v>
      </c>
      <c r="AA48" s="194">
        <f t="shared" si="17"/>
        <v>-0.30503281500000001</v>
      </c>
      <c r="AB48" s="194">
        <f t="shared" si="18"/>
        <v>-0.28851214400000003</v>
      </c>
      <c r="AC48" s="194">
        <f t="shared" si="19"/>
        <v>-0.27199147299999998</v>
      </c>
      <c r="AD48" s="194">
        <f t="shared" si="20"/>
        <v>-0.255470802</v>
      </c>
      <c r="AE48" s="194">
        <f t="shared" si="21"/>
        <v>-0.23895013100000001</v>
      </c>
      <c r="AF48" s="194">
        <f t="shared" si="22"/>
        <v>-0.22242946</v>
      </c>
      <c r="AG48" s="194">
        <f t="shared" si="23"/>
        <v>-0.20971432299999998</v>
      </c>
      <c r="AH48" s="194">
        <f t="shared" si="24"/>
        <v>-0.19699918599999999</v>
      </c>
      <c r="AI48" s="194">
        <f t="shared" si="25"/>
        <v>-0.18428404900000001</v>
      </c>
      <c r="AJ48" s="194">
        <f t="shared" si="26"/>
        <v>-0.17156891200000002</v>
      </c>
      <c r="AK48" s="194">
        <f t="shared" si="27"/>
        <v>-0.158853775</v>
      </c>
      <c r="AL48" s="194">
        <f t="shared" si="28"/>
        <v>-0.14613863800000002</v>
      </c>
      <c r="AM48" s="194">
        <f t="shared" si="29"/>
        <v>-0.133423501</v>
      </c>
      <c r="AN48" s="194">
        <f t="shared" si="30"/>
        <v>-0.12070836400000001</v>
      </c>
      <c r="AO48" s="194">
        <f t="shared" si="31"/>
        <v>-0.10799322700000001</v>
      </c>
      <c r="AP48" s="194">
        <f t="shared" si="32"/>
        <v>-9.527809000000001E-2</v>
      </c>
      <c r="AQ48" s="194">
        <f t="shared" si="33"/>
        <v>-8.5022480000000011E-2</v>
      </c>
      <c r="AR48" s="194">
        <f t="shared" si="34"/>
        <v>-7.4766869999999999E-2</v>
      </c>
      <c r="AS48" s="194">
        <f t="shared" si="35"/>
        <v>-6.4511260000000001E-2</v>
      </c>
      <c r="AT48" s="194">
        <f t="shared" si="36"/>
        <v>-5.4255650000000002E-2</v>
      </c>
      <c r="AU48" s="194">
        <f t="shared" si="37"/>
        <v>-4.4000039999999997E-2</v>
      </c>
      <c r="AV48" s="194">
        <f t="shared" si="38"/>
        <v>-3.5200031999999999E-2</v>
      </c>
      <c r="AW48" s="194">
        <f t="shared" si="39"/>
        <v>-2.6400023999999998E-2</v>
      </c>
      <c r="AX48" s="194">
        <f t="shared" si="40"/>
        <v>-1.7600016E-2</v>
      </c>
      <c r="AY48" s="194">
        <f t="shared" si="41"/>
        <v>-8.8000079999999998E-3</v>
      </c>
      <c r="AZ48" s="194">
        <v>0</v>
      </c>
      <c r="BA48" s="194">
        <f t="shared" si="42"/>
        <v>7.4697380000000009E-3</v>
      </c>
      <c r="BB48" s="194">
        <f t="shared" si="43"/>
        <v>1.4939476000000002E-2</v>
      </c>
      <c r="BC48" s="194">
        <f t="shared" si="44"/>
        <v>2.2409214E-2</v>
      </c>
      <c r="BD48" s="194">
        <f t="shared" si="45"/>
        <v>2.9878952000000004E-2</v>
      </c>
      <c r="BE48" s="194">
        <f t="shared" si="46"/>
        <v>3.7348690000000004E-2</v>
      </c>
      <c r="BF48" s="194">
        <f t="shared" si="47"/>
        <v>4.3604024000000005E-2</v>
      </c>
      <c r="BG48" s="194">
        <f t="shared" si="48"/>
        <v>4.9859357999999999E-2</v>
      </c>
      <c r="BH48" s="194">
        <f t="shared" si="49"/>
        <v>5.6114691999999994E-2</v>
      </c>
      <c r="BI48" s="194">
        <f t="shared" si="50"/>
        <v>6.2370025999999995E-2</v>
      </c>
      <c r="BJ48" s="194">
        <f t="shared" si="51"/>
        <v>6.8625359999999996E-2</v>
      </c>
      <c r="BK48" s="194">
        <f t="shared" si="52"/>
        <v>7.3268978999999998E-2</v>
      </c>
      <c r="BL48" s="194">
        <f t="shared" si="53"/>
        <v>7.7912598E-2</v>
      </c>
      <c r="BM48" s="194">
        <f t="shared" si="54"/>
        <v>8.2556217000000001E-2</v>
      </c>
      <c r="BN48" s="194">
        <f t="shared" si="55"/>
        <v>8.7199836000000003E-2</v>
      </c>
      <c r="BO48" s="194">
        <f t="shared" si="56"/>
        <v>9.1843455000000004E-2</v>
      </c>
      <c r="BP48" s="194">
        <f t="shared" si="57"/>
        <v>9.6487074000000006E-2</v>
      </c>
      <c r="BQ48" s="194">
        <f t="shared" si="58"/>
        <v>0.10113069300000001</v>
      </c>
      <c r="BR48" s="194">
        <f t="shared" si="59"/>
        <v>0.10577431200000001</v>
      </c>
      <c r="BS48" s="194">
        <f t="shared" si="60"/>
        <v>0.11041793100000001</v>
      </c>
      <c r="BT48" s="194">
        <f t="shared" si="61"/>
        <v>0.11506155000000001</v>
      </c>
      <c r="BU48" s="194">
        <f t="shared" si="62"/>
        <v>0.11786626100000001</v>
      </c>
      <c r="BV48" s="194">
        <f t="shared" si="63"/>
        <v>0.12067097200000002</v>
      </c>
      <c r="BW48" s="194">
        <f t="shared" si="64"/>
        <v>0.123475683</v>
      </c>
      <c r="BX48" s="194">
        <f t="shared" si="65"/>
        <v>0.12628039400000002</v>
      </c>
      <c r="BY48" s="194">
        <f t="shared" si="66"/>
        <v>0.12908510500000001</v>
      </c>
      <c r="BZ48" s="194">
        <f t="shared" si="67"/>
        <v>0.13188981599999999</v>
      </c>
      <c r="CA48" s="194">
        <f t="shared" si="68"/>
        <v>0.13469452700000001</v>
      </c>
      <c r="CB48" s="194">
        <f t="shared" si="69"/>
        <v>0.137499238</v>
      </c>
      <c r="CC48" s="194">
        <f t="shared" si="70"/>
        <v>0.14030394900000001</v>
      </c>
      <c r="CD48" s="194">
        <f t="shared" si="71"/>
        <v>0.14310866</v>
      </c>
      <c r="CE48" s="194">
        <f t="shared" si="128"/>
        <v>0.14591337099999999</v>
      </c>
      <c r="CF48" s="194">
        <f t="shared" si="128"/>
        <v>0.14871808199999997</v>
      </c>
      <c r="CG48" s="194">
        <f t="shared" si="128"/>
        <v>0.15152279299999996</v>
      </c>
      <c r="CH48" s="194">
        <f t="shared" si="128"/>
        <v>0.15432750399999995</v>
      </c>
      <c r="CI48" s="194">
        <f t="shared" si="128"/>
        <v>0.15713221499999994</v>
      </c>
      <c r="CJ48" s="194">
        <f t="shared" si="128"/>
        <v>0.15993692599999992</v>
      </c>
      <c r="CK48" s="194">
        <f t="shared" si="128"/>
        <v>0.16274163699999991</v>
      </c>
      <c r="CL48" s="194">
        <f t="shared" si="128"/>
        <v>0.1655463479999999</v>
      </c>
      <c r="CM48" s="194">
        <f t="shared" si="128"/>
        <v>0.16835105899999989</v>
      </c>
      <c r="CN48" s="194">
        <f t="shared" si="128"/>
        <v>0.17115576999999987</v>
      </c>
      <c r="CO48" s="194">
        <f t="shared" si="128"/>
        <v>0.17396048099999986</v>
      </c>
      <c r="CP48" s="194">
        <f t="shared" si="128"/>
        <v>0.17676519199999985</v>
      </c>
      <c r="CQ48" s="194">
        <f t="shared" si="128"/>
        <v>0.17956990299999984</v>
      </c>
      <c r="CR48" s="194">
        <f t="shared" si="128"/>
        <v>0.18237461399999982</v>
      </c>
      <c r="CS48" s="194">
        <f t="shared" si="128"/>
        <v>0.18517932499999981</v>
      </c>
      <c r="CT48" s="194">
        <f t="shared" si="128"/>
        <v>0.1879840359999998</v>
      </c>
      <c r="CU48" s="194">
        <f t="shared" si="128"/>
        <v>0.19078874699999979</v>
      </c>
      <c r="CV48" s="194">
        <f t="shared" si="128"/>
        <v>0.19359345799999977</v>
      </c>
      <c r="CW48" s="194">
        <f t="shared" si="128"/>
        <v>0.19639816899999976</v>
      </c>
      <c r="CX48" s="194">
        <f t="shared" si="128"/>
        <v>0.19920287999999975</v>
      </c>
    </row>
    <row r="49" spans="1:102" x14ac:dyDescent="0.25">
      <c r="A49" s="87">
        <v>38078</v>
      </c>
      <c r="B49" s="194">
        <f t="shared" ref="B49:U49" si="131">($V49-$W49)+C49</f>
        <v>2.4941576700000017</v>
      </c>
      <c r="C49" s="194">
        <f t="shared" si="131"/>
        <v>2.4423881330000015</v>
      </c>
      <c r="D49" s="194">
        <f t="shared" si="131"/>
        <v>2.3906185960000013</v>
      </c>
      <c r="E49" s="194">
        <f t="shared" si="131"/>
        <v>2.3388490590000011</v>
      </c>
      <c r="F49" s="194">
        <f t="shared" si="131"/>
        <v>2.2870795220000009</v>
      </c>
      <c r="G49" s="194">
        <f t="shared" si="131"/>
        <v>2.2353099850000007</v>
      </c>
      <c r="H49" s="194">
        <f t="shared" si="131"/>
        <v>2.1835404480000005</v>
      </c>
      <c r="I49" s="194">
        <f t="shared" si="131"/>
        <v>2.1317709110000003</v>
      </c>
      <c r="J49" s="194">
        <f t="shared" si="131"/>
        <v>2.0800013740000001</v>
      </c>
      <c r="K49" s="194">
        <f t="shared" si="131"/>
        <v>2.0282318369999999</v>
      </c>
      <c r="L49" s="194">
        <f t="shared" si="131"/>
        <v>1.9764622999999999</v>
      </c>
      <c r="M49" s="194">
        <f t="shared" si="131"/>
        <v>1.9246927629999999</v>
      </c>
      <c r="N49" s="194">
        <f t="shared" si="131"/>
        <v>1.8729232259999999</v>
      </c>
      <c r="O49" s="194">
        <f t="shared" si="131"/>
        <v>1.821153689</v>
      </c>
      <c r="P49" s="194">
        <f t="shared" si="131"/>
        <v>1.769384152</v>
      </c>
      <c r="Q49" s="194">
        <f t="shared" si="131"/>
        <v>1.717614615</v>
      </c>
      <c r="R49" s="194">
        <f t="shared" si="131"/>
        <v>1.665845078</v>
      </c>
      <c r="S49" s="194">
        <f t="shared" si="131"/>
        <v>1.6140755410000001</v>
      </c>
      <c r="T49" s="194">
        <f t="shared" si="131"/>
        <v>1.5623060040000001</v>
      </c>
      <c r="U49" s="194">
        <f t="shared" si="131"/>
        <v>1.5105364670000001</v>
      </c>
      <c r="V49" s="194">
        <f t="shared" si="12"/>
        <v>1.4587669300000001</v>
      </c>
      <c r="W49" s="194">
        <f t="shared" si="13"/>
        <v>1.4069973930000002</v>
      </c>
      <c r="X49" s="194">
        <f t="shared" si="14"/>
        <v>1.3552278560000002</v>
      </c>
      <c r="Y49" s="194">
        <f t="shared" si="15"/>
        <v>1.303458319</v>
      </c>
      <c r="Z49" s="194">
        <f t="shared" si="16"/>
        <v>1.251688782</v>
      </c>
      <c r="AA49" s="194">
        <f t="shared" si="17"/>
        <v>1.199919245</v>
      </c>
      <c r="AB49" s="194">
        <f t="shared" si="18"/>
        <v>1.148149708</v>
      </c>
      <c r="AC49" s="194">
        <f t="shared" si="19"/>
        <v>1.0963801710000001</v>
      </c>
      <c r="AD49" s="194">
        <f t="shared" si="20"/>
        <v>1.0446106339999999</v>
      </c>
      <c r="AE49" s="194">
        <f t="shared" si="21"/>
        <v>0.99284109699999989</v>
      </c>
      <c r="AF49" s="194">
        <f t="shared" si="22"/>
        <v>0.94107155999999992</v>
      </c>
      <c r="AG49" s="194">
        <f t="shared" si="23"/>
        <v>0.89243883199999996</v>
      </c>
      <c r="AH49" s="194">
        <f t="shared" si="24"/>
        <v>0.843806104</v>
      </c>
      <c r="AI49" s="194">
        <f t="shared" si="25"/>
        <v>0.79517337599999993</v>
      </c>
      <c r="AJ49" s="194">
        <f t="shared" si="26"/>
        <v>0.74654064799999997</v>
      </c>
      <c r="AK49" s="194">
        <f t="shared" si="27"/>
        <v>0.69790792000000001</v>
      </c>
      <c r="AL49" s="194">
        <f t="shared" si="28"/>
        <v>0.64927519199999995</v>
      </c>
      <c r="AM49" s="194">
        <f t="shared" si="29"/>
        <v>0.60064246399999999</v>
      </c>
      <c r="AN49" s="194">
        <f t="shared" si="30"/>
        <v>0.55200973600000003</v>
      </c>
      <c r="AO49" s="194">
        <f t="shared" si="31"/>
        <v>0.50337700800000007</v>
      </c>
      <c r="AP49" s="194">
        <f t="shared" si="32"/>
        <v>0.45474428000000006</v>
      </c>
      <c r="AQ49" s="194">
        <f t="shared" si="33"/>
        <v>0.40848582000000005</v>
      </c>
      <c r="AR49" s="194">
        <f t="shared" si="34"/>
        <v>0.36222736</v>
      </c>
      <c r="AS49" s="194">
        <f t="shared" si="35"/>
        <v>0.31596890000000005</v>
      </c>
      <c r="AT49" s="194">
        <f t="shared" si="36"/>
        <v>0.26971044000000005</v>
      </c>
      <c r="AU49" s="194">
        <f t="shared" si="37"/>
        <v>0.22345198000000002</v>
      </c>
      <c r="AV49" s="194">
        <f t="shared" si="38"/>
        <v>0.17876158400000003</v>
      </c>
      <c r="AW49" s="194">
        <f t="shared" si="39"/>
        <v>0.13407118800000001</v>
      </c>
      <c r="AX49" s="194">
        <f t="shared" si="40"/>
        <v>8.9380792000000014E-2</v>
      </c>
      <c r="AY49" s="194">
        <f t="shared" si="41"/>
        <v>4.4690396000000007E-2</v>
      </c>
      <c r="AZ49" s="194">
        <v>0</v>
      </c>
      <c r="BA49" s="194">
        <f t="shared" si="42"/>
        <v>-4.3147978000000003E-2</v>
      </c>
      <c r="BB49" s="194">
        <f t="shared" si="43"/>
        <v>-8.6295956000000007E-2</v>
      </c>
      <c r="BC49" s="194">
        <f t="shared" si="44"/>
        <v>-0.12944393400000001</v>
      </c>
      <c r="BD49" s="194">
        <f t="shared" si="45"/>
        <v>-0.17259191200000001</v>
      </c>
      <c r="BE49" s="194">
        <f t="shared" si="46"/>
        <v>-0.21573989000000002</v>
      </c>
      <c r="BF49" s="194">
        <f t="shared" si="47"/>
        <v>-0.25739037200000003</v>
      </c>
      <c r="BG49" s="194">
        <f t="shared" si="48"/>
        <v>-0.29904085400000002</v>
      </c>
      <c r="BH49" s="194">
        <f t="shared" si="49"/>
        <v>-0.34069133600000001</v>
      </c>
      <c r="BI49" s="194">
        <f t="shared" si="50"/>
        <v>-0.382341818</v>
      </c>
      <c r="BJ49" s="194">
        <f t="shared" si="51"/>
        <v>-0.42399229999999999</v>
      </c>
      <c r="BK49" s="194">
        <f t="shared" si="52"/>
        <v>-0.46343417399999998</v>
      </c>
      <c r="BL49" s="194">
        <f t="shared" si="53"/>
        <v>-0.50287604799999996</v>
      </c>
      <c r="BM49" s="194">
        <f t="shared" si="54"/>
        <v>-0.54231792199999995</v>
      </c>
      <c r="BN49" s="194">
        <f t="shared" si="55"/>
        <v>-0.58175979600000005</v>
      </c>
      <c r="BO49" s="194">
        <f t="shared" si="56"/>
        <v>-0.62120167000000004</v>
      </c>
      <c r="BP49" s="194">
        <f t="shared" si="57"/>
        <v>-0.66064354400000003</v>
      </c>
      <c r="BQ49" s="194">
        <f t="shared" si="58"/>
        <v>-0.70008541800000001</v>
      </c>
      <c r="BR49" s="194">
        <f t="shared" si="59"/>
        <v>-0.739527292</v>
      </c>
      <c r="BS49" s="194">
        <f t="shared" si="60"/>
        <v>-0.77896916599999999</v>
      </c>
      <c r="BT49" s="194">
        <f t="shared" si="61"/>
        <v>-0.81841103999999998</v>
      </c>
      <c r="BU49" s="194">
        <f t="shared" si="62"/>
        <v>-0.85497878100000002</v>
      </c>
      <c r="BV49" s="194">
        <f t="shared" si="63"/>
        <v>-0.89154652200000006</v>
      </c>
      <c r="BW49" s="194">
        <f t="shared" si="64"/>
        <v>-0.92811426299999999</v>
      </c>
      <c r="BX49" s="194">
        <f t="shared" si="65"/>
        <v>-0.96468200400000004</v>
      </c>
      <c r="BY49" s="194">
        <f t="shared" si="66"/>
        <v>-1.001249745</v>
      </c>
      <c r="BZ49" s="194">
        <f t="shared" si="67"/>
        <v>-1.037817486</v>
      </c>
      <c r="CA49" s="194">
        <f t="shared" si="68"/>
        <v>-1.0743852270000001</v>
      </c>
      <c r="CB49" s="194">
        <f t="shared" si="69"/>
        <v>-1.1109529680000001</v>
      </c>
      <c r="CC49" s="194">
        <f t="shared" si="70"/>
        <v>-1.1475207090000001</v>
      </c>
      <c r="CD49" s="194">
        <f t="shared" si="71"/>
        <v>-1.1840884500000002</v>
      </c>
      <c r="CE49" s="194">
        <f t="shared" si="128"/>
        <v>-1.2206561910000002</v>
      </c>
      <c r="CF49" s="194">
        <f t="shared" si="128"/>
        <v>-1.2572239320000003</v>
      </c>
      <c r="CG49" s="194">
        <f t="shared" si="128"/>
        <v>-1.2937916730000003</v>
      </c>
      <c r="CH49" s="194">
        <f t="shared" si="128"/>
        <v>-1.3303594140000004</v>
      </c>
      <c r="CI49" s="194">
        <f t="shared" si="128"/>
        <v>-1.3669271550000004</v>
      </c>
      <c r="CJ49" s="194">
        <f t="shared" si="128"/>
        <v>-1.4034948960000004</v>
      </c>
      <c r="CK49" s="194">
        <f t="shared" si="128"/>
        <v>-1.4400626370000005</v>
      </c>
      <c r="CL49" s="194">
        <f t="shared" si="128"/>
        <v>-1.4766303780000005</v>
      </c>
      <c r="CM49" s="194">
        <f t="shared" si="128"/>
        <v>-1.5131981190000006</v>
      </c>
      <c r="CN49" s="194">
        <f t="shared" si="128"/>
        <v>-1.5497658600000006</v>
      </c>
      <c r="CO49" s="194">
        <f t="shared" si="128"/>
        <v>-1.5863336010000006</v>
      </c>
      <c r="CP49" s="194">
        <f t="shared" si="128"/>
        <v>-1.6229013420000007</v>
      </c>
      <c r="CQ49" s="194">
        <f t="shared" si="128"/>
        <v>-1.6594690830000007</v>
      </c>
      <c r="CR49" s="194">
        <f t="shared" si="128"/>
        <v>-1.6960368240000008</v>
      </c>
      <c r="CS49" s="194">
        <f t="shared" si="128"/>
        <v>-1.7326045650000008</v>
      </c>
      <c r="CT49" s="194">
        <f t="shared" si="128"/>
        <v>-1.7691723060000009</v>
      </c>
      <c r="CU49" s="194">
        <f t="shared" si="128"/>
        <v>-1.8057400470000009</v>
      </c>
      <c r="CV49" s="194">
        <f t="shared" si="128"/>
        <v>-1.8423077880000009</v>
      </c>
      <c r="CW49" s="194">
        <f t="shared" si="128"/>
        <v>-1.878875529000001</v>
      </c>
      <c r="CX49" s="194">
        <f t="shared" si="128"/>
        <v>-1.915443270000001</v>
      </c>
    </row>
    <row r="50" spans="1:102" x14ac:dyDescent="0.25">
      <c r="A50" s="87">
        <v>38108</v>
      </c>
      <c r="B50" s="194">
        <f t="shared" ref="B50:U50" si="132">($V50-$W50)+C50</f>
        <v>2.5646002199999991</v>
      </c>
      <c r="C50" s="194">
        <f t="shared" si="132"/>
        <v>2.5114815709999991</v>
      </c>
      <c r="D50" s="194">
        <f t="shared" si="132"/>
        <v>2.4583629219999992</v>
      </c>
      <c r="E50" s="194">
        <f t="shared" si="132"/>
        <v>2.4052442729999992</v>
      </c>
      <c r="F50" s="194">
        <f t="shared" si="132"/>
        <v>2.3521256239999992</v>
      </c>
      <c r="G50" s="194">
        <f t="shared" si="132"/>
        <v>2.2990069749999993</v>
      </c>
      <c r="H50" s="194">
        <f t="shared" si="132"/>
        <v>2.2458883259999993</v>
      </c>
      <c r="I50" s="194">
        <f t="shared" si="132"/>
        <v>2.1927696769999994</v>
      </c>
      <c r="J50" s="194">
        <f t="shared" si="132"/>
        <v>2.1396510279999994</v>
      </c>
      <c r="K50" s="194">
        <f t="shared" si="132"/>
        <v>2.0865323789999994</v>
      </c>
      <c r="L50" s="194">
        <f t="shared" si="132"/>
        <v>2.0334137299999995</v>
      </c>
      <c r="M50" s="194">
        <f t="shared" si="132"/>
        <v>1.9802950809999995</v>
      </c>
      <c r="N50" s="194">
        <f t="shared" si="132"/>
        <v>1.9271764319999996</v>
      </c>
      <c r="O50" s="194">
        <f t="shared" si="132"/>
        <v>1.8740577829999996</v>
      </c>
      <c r="P50" s="194">
        <f t="shared" si="132"/>
        <v>1.8209391339999996</v>
      </c>
      <c r="Q50" s="194">
        <f t="shared" si="132"/>
        <v>1.7678204849999997</v>
      </c>
      <c r="R50" s="194">
        <f t="shared" si="132"/>
        <v>1.7147018359999997</v>
      </c>
      <c r="S50" s="194">
        <f t="shared" si="132"/>
        <v>1.6615831869999997</v>
      </c>
      <c r="T50" s="194">
        <f t="shared" si="132"/>
        <v>1.6084645379999998</v>
      </c>
      <c r="U50" s="194">
        <f t="shared" si="132"/>
        <v>1.5553458889999998</v>
      </c>
      <c r="V50" s="194">
        <f t="shared" si="12"/>
        <v>1.5022272399999999</v>
      </c>
      <c r="W50" s="194">
        <f t="shared" si="13"/>
        <v>1.4491085909999999</v>
      </c>
      <c r="X50" s="194">
        <f t="shared" si="14"/>
        <v>1.3959899419999999</v>
      </c>
      <c r="Y50" s="194">
        <f t="shared" si="15"/>
        <v>1.342871293</v>
      </c>
      <c r="Z50" s="194">
        <f t="shared" si="16"/>
        <v>1.289752644</v>
      </c>
      <c r="AA50" s="194">
        <f t="shared" si="17"/>
        <v>1.236633995</v>
      </c>
      <c r="AB50" s="194">
        <f t="shared" si="18"/>
        <v>1.1835153460000001</v>
      </c>
      <c r="AC50" s="194">
        <f t="shared" si="19"/>
        <v>1.1303966969999999</v>
      </c>
      <c r="AD50" s="194">
        <f t="shared" si="20"/>
        <v>1.0772780479999999</v>
      </c>
      <c r="AE50" s="194">
        <f t="shared" si="21"/>
        <v>1.024159399</v>
      </c>
      <c r="AF50" s="194">
        <f t="shared" si="22"/>
        <v>0.97104075000000001</v>
      </c>
      <c r="AG50" s="194">
        <f t="shared" si="23"/>
        <v>0.92095193900000005</v>
      </c>
      <c r="AH50" s="194">
        <f t="shared" si="24"/>
        <v>0.8708631280000001</v>
      </c>
      <c r="AI50" s="194">
        <f t="shared" si="25"/>
        <v>0.82077431699999992</v>
      </c>
      <c r="AJ50" s="194">
        <f t="shared" si="26"/>
        <v>0.77068550599999996</v>
      </c>
      <c r="AK50" s="194">
        <f t="shared" si="27"/>
        <v>0.72059669500000001</v>
      </c>
      <c r="AL50" s="194">
        <f t="shared" si="28"/>
        <v>0.67050788400000005</v>
      </c>
      <c r="AM50" s="194">
        <f t="shared" si="29"/>
        <v>0.62041907299999999</v>
      </c>
      <c r="AN50" s="194">
        <f t="shared" si="30"/>
        <v>0.57033026200000003</v>
      </c>
      <c r="AO50" s="194">
        <f t="shared" si="31"/>
        <v>0.52024145099999997</v>
      </c>
      <c r="AP50" s="194">
        <f t="shared" si="32"/>
        <v>0.47015264000000001</v>
      </c>
      <c r="AQ50" s="194">
        <f t="shared" si="33"/>
        <v>0.422371098</v>
      </c>
      <c r="AR50" s="194">
        <f t="shared" si="34"/>
        <v>0.37458955599999999</v>
      </c>
      <c r="AS50" s="194">
        <f t="shared" si="35"/>
        <v>0.32680801399999998</v>
      </c>
      <c r="AT50" s="194">
        <f t="shared" si="36"/>
        <v>0.27902647199999997</v>
      </c>
      <c r="AU50" s="194">
        <f t="shared" si="37"/>
        <v>0.23124492999999996</v>
      </c>
      <c r="AV50" s="194">
        <f t="shared" si="38"/>
        <v>0.18499594399999997</v>
      </c>
      <c r="AW50" s="194">
        <f t="shared" si="39"/>
        <v>0.13874695799999998</v>
      </c>
      <c r="AX50" s="194">
        <f t="shared" si="40"/>
        <v>9.2497971999999984E-2</v>
      </c>
      <c r="AY50" s="194">
        <f t="shared" si="41"/>
        <v>4.6248985999999992E-2</v>
      </c>
      <c r="AZ50" s="194">
        <v>0</v>
      </c>
      <c r="BA50" s="194">
        <f t="shared" si="42"/>
        <v>-4.4737649999999997E-2</v>
      </c>
      <c r="BB50" s="194">
        <f t="shared" si="43"/>
        <v>-8.9475299999999994E-2</v>
      </c>
      <c r="BC50" s="194">
        <f t="shared" si="44"/>
        <v>-0.13421294999999997</v>
      </c>
      <c r="BD50" s="194">
        <f t="shared" si="45"/>
        <v>-0.17895059999999999</v>
      </c>
      <c r="BE50" s="194">
        <f t="shared" si="46"/>
        <v>-0.22368824999999998</v>
      </c>
      <c r="BF50" s="194">
        <f t="shared" si="47"/>
        <v>-0.26696134599999999</v>
      </c>
      <c r="BG50" s="194">
        <f t="shared" si="48"/>
        <v>-0.310234442</v>
      </c>
      <c r="BH50" s="194">
        <f t="shared" si="49"/>
        <v>-0.35350753800000001</v>
      </c>
      <c r="BI50" s="194">
        <f t="shared" si="50"/>
        <v>-0.39678063400000002</v>
      </c>
      <c r="BJ50" s="194">
        <f t="shared" si="51"/>
        <v>-0.44005373000000003</v>
      </c>
      <c r="BK50" s="194">
        <f t="shared" si="52"/>
        <v>-0.48116389300000006</v>
      </c>
      <c r="BL50" s="194">
        <f t="shared" si="53"/>
        <v>-0.5222740560000001</v>
      </c>
      <c r="BM50" s="194">
        <f t="shared" si="54"/>
        <v>-0.56338421900000002</v>
      </c>
      <c r="BN50" s="194">
        <f t="shared" si="55"/>
        <v>-0.60449438200000005</v>
      </c>
      <c r="BO50" s="194">
        <f t="shared" si="56"/>
        <v>-0.64560454500000009</v>
      </c>
      <c r="BP50" s="194">
        <f t="shared" si="57"/>
        <v>-0.68671470800000001</v>
      </c>
      <c r="BQ50" s="194">
        <f t="shared" si="58"/>
        <v>-0.72782487099999993</v>
      </c>
      <c r="BR50" s="194">
        <f t="shared" si="59"/>
        <v>-0.76893503400000007</v>
      </c>
      <c r="BS50" s="194">
        <f t="shared" si="60"/>
        <v>-0.81004519699999999</v>
      </c>
      <c r="BT50" s="194">
        <f t="shared" si="61"/>
        <v>-0.85115536000000003</v>
      </c>
      <c r="BU50" s="194">
        <f t="shared" si="62"/>
        <v>-0.88942302900000003</v>
      </c>
      <c r="BV50" s="194">
        <f t="shared" si="63"/>
        <v>-0.92769069800000004</v>
      </c>
      <c r="BW50" s="194">
        <f t="shared" si="64"/>
        <v>-0.96595836700000004</v>
      </c>
      <c r="BX50" s="194">
        <f t="shared" si="65"/>
        <v>-1.0042260359999999</v>
      </c>
      <c r="BY50" s="194">
        <f t="shared" si="66"/>
        <v>-1.042493705</v>
      </c>
      <c r="BZ50" s="194">
        <f t="shared" si="67"/>
        <v>-1.0807613739999999</v>
      </c>
      <c r="CA50" s="194">
        <f t="shared" si="68"/>
        <v>-1.1190290429999998</v>
      </c>
      <c r="CB50" s="194">
        <f t="shared" si="69"/>
        <v>-1.1572967119999999</v>
      </c>
      <c r="CC50" s="194">
        <f t="shared" si="70"/>
        <v>-1.1955643810000001</v>
      </c>
      <c r="CD50" s="194">
        <f t="shared" si="71"/>
        <v>-1.23383205</v>
      </c>
      <c r="CE50" s="194">
        <f t="shared" si="128"/>
        <v>-1.2720997189999999</v>
      </c>
      <c r="CF50" s="194">
        <f t="shared" si="128"/>
        <v>-1.3103673879999997</v>
      </c>
      <c r="CG50" s="194">
        <f t="shared" si="128"/>
        <v>-1.3486350569999996</v>
      </c>
      <c r="CH50" s="194">
        <f t="shared" si="128"/>
        <v>-1.3869027259999995</v>
      </c>
      <c r="CI50" s="194">
        <f t="shared" si="128"/>
        <v>-1.4251703949999994</v>
      </c>
      <c r="CJ50" s="194">
        <f t="shared" si="128"/>
        <v>-1.4634380639999993</v>
      </c>
      <c r="CK50" s="194">
        <f t="shared" si="128"/>
        <v>-1.5017057329999992</v>
      </c>
      <c r="CL50" s="194">
        <f t="shared" si="128"/>
        <v>-1.5399734019999991</v>
      </c>
      <c r="CM50" s="194">
        <f t="shared" si="128"/>
        <v>-1.578241070999999</v>
      </c>
      <c r="CN50" s="194">
        <f t="shared" si="128"/>
        <v>-1.6165087399999989</v>
      </c>
      <c r="CO50" s="194">
        <f t="shared" si="128"/>
        <v>-1.6547764089999988</v>
      </c>
      <c r="CP50" s="194">
        <f t="shared" si="128"/>
        <v>-1.6930440779999987</v>
      </c>
      <c r="CQ50" s="194">
        <f t="shared" si="128"/>
        <v>-1.7313117469999986</v>
      </c>
      <c r="CR50" s="194">
        <f t="shared" si="128"/>
        <v>-1.7695794159999985</v>
      </c>
      <c r="CS50" s="194">
        <f t="shared" si="128"/>
        <v>-1.8078470849999984</v>
      </c>
      <c r="CT50" s="194">
        <f t="shared" si="128"/>
        <v>-1.8461147539999982</v>
      </c>
      <c r="CU50" s="194">
        <f t="shared" si="128"/>
        <v>-1.8843824229999981</v>
      </c>
      <c r="CV50" s="194">
        <f t="shared" si="128"/>
        <v>-1.922650091999998</v>
      </c>
      <c r="CW50" s="194">
        <f t="shared" si="128"/>
        <v>-1.9609177609999979</v>
      </c>
      <c r="CX50" s="194">
        <f t="shared" si="128"/>
        <v>-1.9991854299999978</v>
      </c>
    </row>
    <row r="51" spans="1:102" x14ac:dyDescent="0.25">
      <c r="A51" s="87">
        <v>38139</v>
      </c>
      <c r="B51" s="194">
        <f t="shared" ref="B51:U51" si="133">($V51-$W51)+C51</f>
        <v>2.4035532299999991</v>
      </c>
      <c r="C51" s="194">
        <f t="shared" si="133"/>
        <v>2.3537633349999991</v>
      </c>
      <c r="D51" s="194">
        <f t="shared" si="133"/>
        <v>2.3039734399999992</v>
      </c>
      <c r="E51" s="194">
        <f t="shared" si="133"/>
        <v>2.2541835449999992</v>
      </c>
      <c r="F51" s="194">
        <f t="shared" si="133"/>
        <v>2.2043936499999992</v>
      </c>
      <c r="G51" s="194">
        <f t="shared" si="133"/>
        <v>2.1546037549999992</v>
      </c>
      <c r="H51" s="194">
        <f t="shared" si="133"/>
        <v>2.1048138599999993</v>
      </c>
      <c r="I51" s="194">
        <f t="shared" si="133"/>
        <v>2.0550239649999993</v>
      </c>
      <c r="J51" s="194">
        <f t="shared" si="133"/>
        <v>2.0052340699999993</v>
      </c>
      <c r="K51" s="194">
        <f t="shared" si="133"/>
        <v>1.9554441749999996</v>
      </c>
      <c r="L51" s="194">
        <f t="shared" si="133"/>
        <v>1.9056542799999996</v>
      </c>
      <c r="M51" s="194">
        <f t="shared" si="133"/>
        <v>1.8558643849999996</v>
      </c>
      <c r="N51" s="194">
        <f t="shared" si="133"/>
        <v>1.8060744899999996</v>
      </c>
      <c r="O51" s="194">
        <f t="shared" si="133"/>
        <v>1.7562845949999997</v>
      </c>
      <c r="P51" s="194">
        <f t="shared" si="133"/>
        <v>1.7064946999999997</v>
      </c>
      <c r="Q51" s="194">
        <f t="shared" si="133"/>
        <v>1.6567048049999997</v>
      </c>
      <c r="R51" s="194">
        <f t="shared" si="133"/>
        <v>1.6069149099999998</v>
      </c>
      <c r="S51" s="194">
        <f t="shared" si="133"/>
        <v>1.5571250149999998</v>
      </c>
      <c r="T51" s="194">
        <f t="shared" si="133"/>
        <v>1.5073351199999998</v>
      </c>
      <c r="U51" s="194">
        <f t="shared" si="133"/>
        <v>1.4575452249999998</v>
      </c>
      <c r="V51" s="194">
        <f t="shared" si="12"/>
        <v>1.4077553299999999</v>
      </c>
      <c r="W51" s="194">
        <f t="shared" si="13"/>
        <v>1.3579654349999999</v>
      </c>
      <c r="X51" s="194">
        <f t="shared" si="14"/>
        <v>1.3081755399999999</v>
      </c>
      <c r="Y51" s="194">
        <f t="shared" si="15"/>
        <v>1.2583856449999997</v>
      </c>
      <c r="Z51" s="194">
        <f t="shared" si="16"/>
        <v>1.2085957499999997</v>
      </c>
      <c r="AA51" s="194">
        <f t="shared" si="17"/>
        <v>1.1588058549999998</v>
      </c>
      <c r="AB51" s="194">
        <f t="shared" si="18"/>
        <v>1.1090159599999998</v>
      </c>
      <c r="AC51" s="194">
        <f t="shared" si="19"/>
        <v>1.0592260649999998</v>
      </c>
      <c r="AD51" s="194">
        <f t="shared" si="20"/>
        <v>1.0094361699999999</v>
      </c>
      <c r="AE51" s="194">
        <f t="shared" si="21"/>
        <v>0.95964627499999988</v>
      </c>
      <c r="AF51" s="194">
        <f t="shared" si="22"/>
        <v>0.90985637999999991</v>
      </c>
      <c r="AG51" s="194">
        <f t="shared" si="23"/>
        <v>0.86292333999999993</v>
      </c>
      <c r="AH51" s="194">
        <f t="shared" si="24"/>
        <v>0.81599029999999995</v>
      </c>
      <c r="AI51" s="194">
        <f t="shared" si="25"/>
        <v>0.76905725999999985</v>
      </c>
      <c r="AJ51" s="194">
        <f t="shared" si="26"/>
        <v>0.72212421999999998</v>
      </c>
      <c r="AK51" s="194">
        <f t="shared" si="27"/>
        <v>0.67519117999999989</v>
      </c>
      <c r="AL51" s="194">
        <f t="shared" si="28"/>
        <v>0.62825814000000002</v>
      </c>
      <c r="AM51" s="194">
        <f t="shared" si="29"/>
        <v>0.58132509999999993</v>
      </c>
      <c r="AN51" s="194">
        <f t="shared" si="30"/>
        <v>0.53439205999999995</v>
      </c>
      <c r="AO51" s="194">
        <f t="shared" si="31"/>
        <v>0.48745901999999997</v>
      </c>
      <c r="AP51" s="194">
        <f t="shared" si="32"/>
        <v>0.44052597999999998</v>
      </c>
      <c r="AQ51" s="194">
        <f t="shared" si="33"/>
        <v>0.39575960799999998</v>
      </c>
      <c r="AR51" s="194">
        <f t="shared" si="34"/>
        <v>0.35099323599999999</v>
      </c>
      <c r="AS51" s="194">
        <f t="shared" si="35"/>
        <v>0.30622686399999999</v>
      </c>
      <c r="AT51" s="194">
        <f t="shared" si="36"/>
        <v>0.26146049199999999</v>
      </c>
      <c r="AU51" s="194">
        <f t="shared" si="37"/>
        <v>0.21669411999999999</v>
      </c>
      <c r="AV51" s="194">
        <f t="shared" si="38"/>
        <v>0.17335529599999999</v>
      </c>
      <c r="AW51" s="194">
        <f t="shared" si="39"/>
        <v>0.13001647199999999</v>
      </c>
      <c r="AX51" s="194">
        <f t="shared" si="40"/>
        <v>8.6677647999999996E-2</v>
      </c>
      <c r="AY51" s="194">
        <f t="shared" si="41"/>
        <v>4.3338823999999998E-2</v>
      </c>
      <c r="AZ51" s="194">
        <v>0</v>
      </c>
      <c r="BA51" s="194">
        <f t="shared" si="42"/>
        <v>-4.1937426E-2</v>
      </c>
      <c r="BB51" s="194">
        <f t="shared" si="43"/>
        <v>-8.3874852E-2</v>
      </c>
      <c r="BC51" s="194">
        <f t="shared" si="44"/>
        <v>-0.125812278</v>
      </c>
      <c r="BD51" s="194">
        <f t="shared" si="45"/>
        <v>-0.167749704</v>
      </c>
      <c r="BE51" s="194">
        <f t="shared" si="46"/>
        <v>-0.20968713</v>
      </c>
      <c r="BF51" s="194">
        <f t="shared" si="47"/>
        <v>-0.25026675200000004</v>
      </c>
      <c r="BG51" s="194">
        <f t="shared" si="48"/>
        <v>-0.29084637400000002</v>
      </c>
      <c r="BH51" s="194">
        <f t="shared" si="49"/>
        <v>-0.331425996</v>
      </c>
      <c r="BI51" s="194">
        <f t="shared" si="50"/>
        <v>-0.37200561800000004</v>
      </c>
      <c r="BJ51" s="194">
        <f t="shared" si="51"/>
        <v>-0.41258524000000002</v>
      </c>
      <c r="BK51" s="194">
        <f t="shared" si="52"/>
        <v>-0.45112350800000001</v>
      </c>
      <c r="BL51" s="194">
        <f t="shared" si="53"/>
        <v>-0.48966177600000005</v>
      </c>
      <c r="BM51" s="194">
        <f t="shared" si="54"/>
        <v>-0.52820004399999998</v>
      </c>
      <c r="BN51" s="194">
        <f t="shared" si="55"/>
        <v>-0.56673831200000002</v>
      </c>
      <c r="BO51" s="194">
        <f t="shared" si="56"/>
        <v>-0.60527658000000006</v>
      </c>
      <c r="BP51" s="194">
        <f t="shared" si="57"/>
        <v>-0.643814848</v>
      </c>
      <c r="BQ51" s="194">
        <f t="shared" si="58"/>
        <v>-0.68235311600000004</v>
      </c>
      <c r="BR51" s="194">
        <f t="shared" si="59"/>
        <v>-0.72089138400000008</v>
      </c>
      <c r="BS51" s="194">
        <f t="shared" si="60"/>
        <v>-0.75942965200000012</v>
      </c>
      <c r="BT51" s="194">
        <f t="shared" si="61"/>
        <v>-0.79796792000000005</v>
      </c>
      <c r="BU51" s="194">
        <f t="shared" si="62"/>
        <v>-0.83385348100000001</v>
      </c>
      <c r="BV51" s="194">
        <f t="shared" si="63"/>
        <v>-0.86973904200000007</v>
      </c>
      <c r="BW51" s="194">
        <f t="shared" si="64"/>
        <v>-0.90562460300000003</v>
      </c>
      <c r="BX51" s="194">
        <f t="shared" si="65"/>
        <v>-0.94151016400000009</v>
      </c>
      <c r="BY51" s="194">
        <f t="shared" si="66"/>
        <v>-0.97739572500000005</v>
      </c>
      <c r="BZ51" s="194">
        <f t="shared" si="67"/>
        <v>-1.013281286</v>
      </c>
      <c r="CA51" s="194">
        <f t="shared" si="68"/>
        <v>-1.049166847</v>
      </c>
      <c r="CB51" s="194">
        <f t="shared" si="69"/>
        <v>-1.0850524080000001</v>
      </c>
      <c r="CC51" s="194">
        <f t="shared" si="70"/>
        <v>-1.1209379690000001</v>
      </c>
      <c r="CD51" s="194">
        <f t="shared" si="71"/>
        <v>-1.15682353</v>
      </c>
      <c r="CE51" s="194">
        <f t="shared" si="128"/>
        <v>-1.192709091</v>
      </c>
      <c r="CF51" s="194">
        <f t="shared" si="128"/>
        <v>-1.228594652</v>
      </c>
      <c r="CG51" s="194">
        <f t="shared" si="128"/>
        <v>-1.2644802129999999</v>
      </c>
      <c r="CH51" s="194">
        <f t="shared" si="128"/>
        <v>-1.3003657739999999</v>
      </c>
      <c r="CI51" s="194">
        <f t="shared" si="128"/>
        <v>-1.3362513349999998</v>
      </c>
      <c r="CJ51" s="194">
        <f t="shared" si="128"/>
        <v>-1.3721368959999998</v>
      </c>
      <c r="CK51" s="194">
        <f t="shared" si="128"/>
        <v>-1.4080224569999997</v>
      </c>
      <c r="CL51" s="194">
        <f t="shared" si="128"/>
        <v>-1.4439080179999997</v>
      </c>
      <c r="CM51" s="194">
        <f t="shared" si="128"/>
        <v>-1.4797935789999996</v>
      </c>
      <c r="CN51" s="194">
        <f t="shared" si="128"/>
        <v>-1.5156791399999996</v>
      </c>
      <c r="CO51" s="194">
        <f t="shared" si="128"/>
        <v>-1.5515647009999995</v>
      </c>
      <c r="CP51" s="194">
        <f t="shared" si="128"/>
        <v>-1.5874502619999995</v>
      </c>
      <c r="CQ51" s="194">
        <f t="shared" si="128"/>
        <v>-1.6233358229999995</v>
      </c>
      <c r="CR51" s="194">
        <f t="shared" si="128"/>
        <v>-1.6592213839999994</v>
      </c>
      <c r="CS51" s="194">
        <f t="shared" si="128"/>
        <v>-1.6951069449999994</v>
      </c>
      <c r="CT51" s="194">
        <f t="shared" si="128"/>
        <v>-1.7309925059999993</v>
      </c>
      <c r="CU51" s="194">
        <f t="shared" si="128"/>
        <v>-1.7668780669999993</v>
      </c>
      <c r="CV51" s="194">
        <f t="shared" si="128"/>
        <v>-1.8027636279999992</v>
      </c>
      <c r="CW51" s="194">
        <f t="shared" si="128"/>
        <v>-1.8386491889999992</v>
      </c>
      <c r="CX51" s="194">
        <f t="shared" si="128"/>
        <v>-1.8745347499999991</v>
      </c>
    </row>
    <row r="52" spans="1:102" x14ac:dyDescent="0.25">
      <c r="A52" s="87">
        <v>38169</v>
      </c>
      <c r="B52" s="194">
        <f t="shared" ref="B52:U52" si="134">($V52-$W52)+C52</f>
        <v>2.4098139300000021</v>
      </c>
      <c r="C52" s="194">
        <f t="shared" si="134"/>
        <v>2.3599486000000018</v>
      </c>
      <c r="D52" s="194">
        <f t="shared" si="134"/>
        <v>2.3100832700000016</v>
      </c>
      <c r="E52" s="194">
        <f t="shared" si="134"/>
        <v>2.2602179400000013</v>
      </c>
      <c r="F52" s="194">
        <f t="shared" si="134"/>
        <v>2.2103526100000011</v>
      </c>
      <c r="G52" s="194">
        <f t="shared" si="134"/>
        <v>2.1604872800000008</v>
      </c>
      <c r="H52" s="194">
        <f t="shared" si="134"/>
        <v>2.1106219500000005</v>
      </c>
      <c r="I52" s="194">
        <f t="shared" si="134"/>
        <v>2.0607566200000003</v>
      </c>
      <c r="J52" s="194">
        <f t="shared" si="134"/>
        <v>2.0108912900000004</v>
      </c>
      <c r="K52" s="194">
        <f t="shared" si="134"/>
        <v>1.9610259600000004</v>
      </c>
      <c r="L52" s="194">
        <f t="shared" si="134"/>
        <v>1.9111606300000004</v>
      </c>
      <c r="M52" s="194">
        <f t="shared" si="134"/>
        <v>1.8612953000000003</v>
      </c>
      <c r="N52" s="194">
        <f t="shared" si="134"/>
        <v>1.8114299700000003</v>
      </c>
      <c r="O52" s="194">
        <f t="shared" si="134"/>
        <v>1.7615646400000002</v>
      </c>
      <c r="P52" s="194">
        <f t="shared" si="134"/>
        <v>1.7116993100000002</v>
      </c>
      <c r="Q52" s="194">
        <f t="shared" si="134"/>
        <v>1.6618339800000002</v>
      </c>
      <c r="R52" s="194">
        <f t="shared" si="134"/>
        <v>1.6119686500000001</v>
      </c>
      <c r="S52" s="194">
        <f t="shared" si="134"/>
        <v>1.5621033200000001</v>
      </c>
      <c r="T52" s="194">
        <f t="shared" si="134"/>
        <v>1.51223799</v>
      </c>
      <c r="U52" s="194">
        <f t="shared" si="134"/>
        <v>1.46237266</v>
      </c>
      <c r="V52" s="194">
        <f t="shared" si="12"/>
        <v>1.4125073299999999</v>
      </c>
      <c r="W52" s="194">
        <f t="shared" si="13"/>
        <v>1.3626419999999999</v>
      </c>
      <c r="X52" s="194">
        <f t="shared" si="14"/>
        <v>1.3127766699999999</v>
      </c>
      <c r="Y52" s="194">
        <f t="shared" si="15"/>
        <v>1.26291134</v>
      </c>
      <c r="Z52" s="194">
        <f t="shared" si="16"/>
        <v>1.21304601</v>
      </c>
      <c r="AA52" s="194">
        <f t="shared" si="17"/>
        <v>1.16318068</v>
      </c>
      <c r="AB52" s="194">
        <f t="shared" si="18"/>
        <v>1.1133153499999999</v>
      </c>
      <c r="AC52" s="194">
        <f t="shared" si="19"/>
        <v>1.0634500199999999</v>
      </c>
      <c r="AD52" s="194">
        <f t="shared" si="20"/>
        <v>1.0135846900000001</v>
      </c>
      <c r="AE52" s="194">
        <f t="shared" si="21"/>
        <v>0.96371936000000002</v>
      </c>
      <c r="AF52" s="194">
        <f t="shared" si="22"/>
        <v>0.91385402999999998</v>
      </c>
      <c r="AG52" s="194">
        <f t="shared" si="23"/>
        <v>0.86676243799999997</v>
      </c>
      <c r="AH52" s="194">
        <f t="shared" si="24"/>
        <v>0.81967084599999995</v>
      </c>
      <c r="AI52" s="194">
        <f t="shared" si="25"/>
        <v>0.77257925400000005</v>
      </c>
      <c r="AJ52" s="194">
        <f t="shared" si="26"/>
        <v>0.72548766199999992</v>
      </c>
      <c r="AK52" s="194">
        <f t="shared" si="27"/>
        <v>0.67839607000000002</v>
      </c>
      <c r="AL52" s="194">
        <f t="shared" si="28"/>
        <v>0.631304478</v>
      </c>
      <c r="AM52" s="194">
        <f t="shared" si="29"/>
        <v>0.58421288599999999</v>
      </c>
      <c r="AN52" s="194">
        <f t="shared" si="30"/>
        <v>0.53712129399999997</v>
      </c>
      <c r="AO52" s="194">
        <f t="shared" si="31"/>
        <v>0.49002970200000001</v>
      </c>
      <c r="AP52" s="194">
        <f t="shared" si="32"/>
        <v>0.44293811</v>
      </c>
      <c r="AQ52" s="194">
        <f t="shared" si="33"/>
        <v>0.39795010200000003</v>
      </c>
      <c r="AR52" s="194">
        <f t="shared" si="34"/>
        <v>0.352962094</v>
      </c>
      <c r="AS52" s="194">
        <f t="shared" si="35"/>
        <v>0.30797408599999998</v>
      </c>
      <c r="AT52" s="194">
        <f t="shared" si="36"/>
        <v>0.26298607800000001</v>
      </c>
      <c r="AU52" s="194">
        <f t="shared" si="37"/>
        <v>0.21799807000000002</v>
      </c>
      <c r="AV52" s="194">
        <f t="shared" si="38"/>
        <v>0.17439845600000004</v>
      </c>
      <c r="AW52" s="194">
        <f t="shared" si="39"/>
        <v>0.130798842</v>
      </c>
      <c r="AX52" s="194">
        <f t="shared" si="40"/>
        <v>8.7199228000000018E-2</v>
      </c>
      <c r="AY52" s="194">
        <f t="shared" si="41"/>
        <v>4.3599614000000009E-2</v>
      </c>
      <c r="AZ52" s="194">
        <v>0</v>
      </c>
      <c r="BA52" s="194">
        <f t="shared" si="42"/>
        <v>-4.2250335999999999E-2</v>
      </c>
      <c r="BB52" s="194">
        <f t="shared" si="43"/>
        <v>-8.4500671999999999E-2</v>
      </c>
      <c r="BC52" s="194">
        <f t="shared" si="44"/>
        <v>-0.126751008</v>
      </c>
      <c r="BD52" s="194">
        <f t="shared" si="45"/>
        <v>-0.169001344</v>
      </c>
      <c r="BE52" s="194">
        <f t="shared" si="46"/>
        <v>-0.21125168</v>
      </c>
      <c r="BF52" s="194">
        <f t="shared" si="47"/>
        <v>-0.25217040200000002</v>
      </c>
      <c r="BG52" s="194">
        <f t="shared" si="48"/>
        <v>-0.29308912399999998</v>
      </c>
      <c r="BH52" s="194">
        <f t="shared" si="49"/>
        <v>-0.334007846</v>
      </c>
      <c r="BI52" s="194">
        <f t="shared" si="50"/>
        <v>-0.37492656800000002</v>
      </c>
      <c r="BJ52" s="194">
        <f t="shared" si="51"/>
        <v>-0.41584528999999998</v>
      </c>
      <c r="BK52" s="194">
        <f t="shared" si="52"/>
        <v>-0.45475283</v>
      </c>
      <c r="BL52" s="194">
        <f t="shared" si="53"/>
        <v>-0.49366036999999996</v>
      </c>
      <c r="BM52" s="194">
        <f t="shared" si="54"/>
        <v>-0.53256791000000003</v>
      </c>
      <c r="BN52" s="194">
        <f t="shared" si="55"/>
        <v>-0.57147545</v>
      </c>
      <c r="BO52" s="194">
        <f t="shared" si="56"/>
        <v>-0.61038298999999996</v>
      </c>
      <c r="BP52" s="194">
        <f t="shared" si="57"/>
        <v>-0.64929053000000003</v>
      </c>
      <c r="BQ52" s="194">
        <f t="shared" si="58"/>
        <v>-0.68819807</v>
      </c>
      <c r="BR52" s="194">
        <f t="shared" si="59"/>
        <v>-0.72710560999999996</v>
      </c>
      <c r="BS52" s="194">
        <f t="shared" si="60"/>
        <v>-0.76601315000000003</v>
      </c>
      <c r="BT52" s="194">
        <f t="shared" si="61"/>
        <v>-0.80492068999999999</v>
      </c>
      <c r="BU52" s="194">
        <f t="shared" si="62"/>
        <v>-0.84122618999999998</v>
      </c>
      <c r="BV52" s="194">
        <f t="shared" si="63"/>
        <v>-0.87753168999999998</v>
      </c>
      <c r="BW52" s="194">
        <f t="shared" si="64"/>
        <v>-0.91383718999999997</v>
      </c>
      <c r="BX52" s="194">
        <f t="shared" si="65"/>
        <v>-0.95014269000000007</v>
      </c>
      <c r="BY52" s="194">
        <f t="shared" si="66"/>
        <v>-0.98644818999999995</v>
      </c>
      <c r="BZ52" s="194">
        <f t="shared" si="67"/>
        <v>-1.02275369</v>
      </c>
      <c r="CA52" s="194">
        <f t="shared" si="68"/>
        <v>-1.0590591899999999</v>
      </c>
      <c r="CB52" s="194">
        <f t="shared" si="69"/>
        <v>-1.09536469</v>
      </c>
      <c r="CC52" s="194">
        <f t="shared" si="70"/>
        <v>-1.1316701899999999</v>
      </c>
      <c r="CD52" s="194">
        <f t="shared" si="71"/>
        <v>-1.16797569</v>
      </c>
      <c r="CE52" s="194">
        <f t="shared" si="128"/>
        <v>-1.2042811900000001</v>
      </c>
      <c r="CF52" s="194">
        <f t="shared" si="128"/>
        <v>-1.2405866900000002</v>
      </c>
      <c r="CG52" s="194">
        <f t="shared" si="128"/>
        <v>-1.2768921900000003</v>
      </c>
      <c r="CH52" s="194">
        <f t="shared" si="128"/>
        <v>-1.3131976900000004</v>
      </c>
      <c r="CI52" s="194">
        <f t="shared" si="128"/>
        <v>-1.3495031900000005</v>
      </c>
      <c r="CJ52" s="194">
        <f t="shared" si="128"/>
        <v>-1.3858086900000006</v>
      </c>
      <c r="CK52" s="194">
        <f t="shared" si="128"/>
        <v>-1.4221141900000007</v>
      </c>
      <c r="CL52" s="194">
        <f t="shared" si="128"/>
        <v>-1.4584196900000008</v>
      </c>
      <c r="CM52" s="194">
        <f t="shared" si="128"/>
        <v>-1.4947251900000009</v>
      </c>
      <c r="CN52" s="194">
        <f t="shared" si="128"/>
        <v>-1.531030690000001</v>
      </c>
      <c r="CO52" s="194">
        <f t="shared" si="128"/>
        <v>-1.5673361900000011</v>
      </c>
      <c r="CP52" s="194">
        <f t="shared" si="128"/>
        <v>-1.6036416900000012</v>
      </c>
      <c r="CQ52" s="194">
        <f t="shared" si="128"/>
        <v>-1.6399471900000013</v>
      </c>
      <c r="CR52" s="194">
        <f t="shared" si="128"/>
        <v>-1.6762526900000014</v>
      </c>
      <c r="CS52" s="194">
        <f t="shared" si="128"/>
        <v>-1.7125581900000015</v>
      </c>
      <c r="CT52" s="194">
        <f t="shared" si="128"/>
        <v>-1.7488636900000016</v>
      </c>
      <c r="CU52" s="194">
        <f t="shared" si="128"/>
        <v>-1.7851691900000017</v>
      </c>
      <c r="CV52" s="194">
        <f t="shared" si="128"/>
        <v>-1.8214746900000018</v>
      </c>
      <c r="CW52" s="194">
        <f t="shared" si="128"/>
        <v>-1.8577801900000019</v>
      </c>
      <c r="CX52" s="194">
        <f t="shared" si="128"/>
        <v>-1.894085690000002</v>
      </c>
    </row>
    <row r="53" spans="1:102" x14ac:dyDescent="0.25">
      <c r="A53" s="87">
        <v>38200</v>
      </c>
      <c r="B53" s="194">
        <f t="shared" ref="B53:U53" si="135">($V53-$W53)+C53</f>
        <v>2.3417377000000013</v>
      </c>
      <c r="C53" s="194">
        <f t="shared" si="135"/>
        <v>2.293285549000001</v>
      </c>
      <c r="D53" s="194">
        <f t="shared" si="135"/>
        <v>2.2448333980000008</v>
      </c>
      <c r="E53" s="194">
        <f t="shared" si="135"/>
        <v>2.1963812470000006</v>
      </c>
      <c r="F53" s="194">
        <f t="shared" si="135"/>
        <v>2.1479290960000004</v>
      </c>
      <c r="G53" s="194">
        <f t="shared" si="135"/>
        <v>2.0994769450000001</v>
      </c>
      <c r="H53" s="194">
        <f t="shared" si="135"/>
        <v>2.0510247939999999</v>
      </c>
      <c r="I53" s="194">
        <f t="shared" si="135"/>
        <v>2.0025726429999997</v>
      </c>
      <c r="J53" s="194">
        <f t="shared" si="135"/>
        <v>1.9541204919999999</v>
      </c>
      <c r="K53" s="194">
        <f t="shared" si="135"/>
        <v>1.9056683409999999</v>
      </c>
      <c r="L53" s="194">
        <f t="shared" si="135"/>
        <v>1.8572161899999999</v>
      </c>
      <c r="M53" s="194">
        <f t="shared" si="135"/>
        <v>1.8087640389999999</v>
      </c>
      <c r="N53" s="194">
        <f t="shared" si="135"/>
        <v>1.7603118879999999</v>
      </c>
      <c r="O53" s="194">
        <f t="shared" si="135"/>
        <v>1.7118597369999999</v>
      </c>
      <c r="P53" s="194">
        <f t="shared" si="135"/>
        <v>1.6634075859999999</v>
      </c>
      <c r="Q53" s="194">
        <f t="shared" si="135"/>
        <v>1.6149554349999999</v>
      </c>
      <c r="R53" s="194">
        <f t="shared" si="135"/>
        <v>1.5665032839999999</v>
      </c>
      <c r="S53" s="194">
        <f t="shared" si="135"/>
        <v>1.5180511329999999</v>
      </c>
      <c r="T53" s="194">
        <f t="shared" si="135"/>
        <v>1.4695989819999999</v>
      </c>
      <c r="U53" s="194">
        <f t="shared" si="135"/>
        <v>1.4211468309999999</v>
      </c>
      <c r="V53" s="194">
        <f t="shared" si="12"/>
        <v>1.3726946799999999</v>
      </c>
      <c r="W53" s="194">
        <f t="shared" si="13"/>
        <v>1.3242425289999999</v>
      </c>
      <c r="X53" s="194">
        <f t="shared" si="14"/>
        <v>1.2757903779999999</v>
      </c>
      <c r="Y53" s="194">
        <f t="shared" si="15"/>
        <v>1.2273382269999999</v>
      </c>
      <c r="Z53" s="194">
        <f t="shared" si="16"/>
        <v>1.1788860759999999</v>
      </c>
      <c r="AA53" s="194">
        <f t="shared" si="17"/>
        <v>1.130433925</v>
      </c>
      <c r="AB53" s="194">
        <f t="shared" si="18"/>
        <v>1.081981774</v>
      </c>
      <c r="AC53" s="194">
        <f t="shared" si="19"/>
        <v>1.033529623</v>
      </c>
      <c r="AD53" s="194">
        <f t="shared" si="20"/>
        <v>0.98507747199999995</v>
      </c>
      <c r="AE53" s="194">
        <f t="shared" si="21"/>
        <v>0.93662532099999996</v>
      </c>
      <c r="AF53" s="194">
        <f t="shared" si="22"/>
        <v>0.88817316999999996</v>
      </c>
      <c r="AG53" s="194">
        <f t="shared" si="23"/>
        <v>0.842417745</v>
      </c>
      <c r="AH53" s="194">
        <f t="shared" si="24"/>
        <v>0.79666232000000003</v>
      </c>
      <c r="AI53" s="194">
        <f t="shared" si="25"/>
        <v>0.75090689499999996</v>
      </c>
      <c r="AJ53" s="194">
        <f t="shared" si="26"/>
        <v>0.70515146999999989</v>
      </c>
      <c r="AK53" s="194">
        <f t="shared" si="27"/>
        <v>0.65939604500000004</v>
      </c>
      <c r="AL53" s="194">
        <f t="shared" si="28"/>
        <v>0.61364061999999997</v>
      </c>
      <c r="AM53" s="194">
        <f t="shared" si="29"/>
        <v>0.56788519500000001</v>
      </c>
      <c r="AN53" s="194">
        <f t="shared" si="30"/>
        <v>0.52212977000000005</v>
      </c>
      <c r="AO53" s="194">
        <f t="shared" si="31"/>
        <v>0.47637434500000003</v>
      </c>
      <c r="AP53" s="194">
        <f t="shared" si="32"/>
        <v>0.43061892000000002</v>
      </c>
      <c r="AQ53" s="194">
        <f t="shared" si="33"/>
        <v>0.386892546</v>
      </c>
      <c r="AR53" s="194">
        <f t="shared" si="34"/>
        <v>0.34316617199999999</v>
      </c>
      <c r="AS53" s="194">
        <f t="shared" si="35"/>
        <v>0.29943979799999998</v>
      </c>
      <c r="AT53" s="194">
        <f t="shared" si="36"/>
        <v>0.25571342399999997</v>
      </c>
      <c r="AU53" s="194">
        <f t="shared" si="37"/>
        <v>0.21198704999999998</v>
      </c>
      <c r="AV53" s="194">
        <f t="shared" si="38"/>
        <v>0.16958963999999999</v>
      </c>
      <c r="AW53" s="194">
        <f t="shared" si="39"/>
        <v>0.12719222999999999</v>
      </c>
      <c r="AX53" s="194">
        <f t="shared" si="40"/>
        <v>8.4794819999999993E-2</v>
      </c>
      <c r="AY53" s="194">
        <f t="shared" si="41"/>
        <v>4.2397409999999996E-2</v>
      </c>
      <c r="AZ53" s="194">
        <v>0</v>
      </c>
      <c r="BA53" s="194">
        <f t="shared" si="42"/>
        <v>-4.1105148000000008E-2</v>
      </c>
      <c r="BB53" s="194">
        <f t="shared" si="43"/>
        <v>-8.2210296000000016E-2</v>
      </c>
      <c r="BC53" s="194">
        <f t="shared" si="44"/>
        <v>-0.123315444</v>
      </c>
      <c r="BD53" s="194">
        <f t="shared" si="45"/>
        <v>-0.16442059200000003</v>
      </c>
      <c r="BE53" s="194">
        <f t="shared" si="46"/>
        <v>-0.20552574000000001</v>
      </c>
      <c r="BF53" s="194">
        <f t="shared" si="47"/>
        <v>-0.24532567200000002</v>
      </c>
      <c r="BG53" s="194">
        <f t="shared" si="48"/>
        <v>-0.28512560400000003</v>
      </c>
      <c r="BH53" s="194">
        <f t="shared" si="49"/>
        <v>-0.32492553600000001</v>
      </c>
      <c r="BI53" s="194">
        <f t="shared" si="50"/>
        <v>-0.36472546800000005</v>
      </c>
      <c r="BJ53" s="194">
        <f t="shared" si="51"/>
        <v>-0.40452540000000003</v>
      </c>
      <c r="BK53" s="194">
        <f t="shared" si="52"/>
        <v>-0.44238344100000004</v>
      </c>
      <c r="BL53" s="194">
        <f t="shared" si="53"/>
        <v>-0.48024148200000005</v>
      </c>
      <c r="BM53" s="194">
        <f t="shared" si="54"/>
        <v>-0.51809952300000006</v>
      </c>
      <c r="BN53" s="194">
        <f t="shared" si="55"/>
        <v>-0.55595756400000007</v>
      </c>
      <c r="BO53" s="194">
        <f t="shared" si="56"/>
        <v>-0.59381560500000008</v>
      </c>
      <c r="BP53" s="194">
        <f t="shared" si="57"/>
        <v>-0.63167364599999998</v>
      </c>
      <c r="BQ53" s="194">
        <f t="shared" si="58"/>
        <v>-0.66953168699999999</v>
      </c>
      <c r="BR53" s="194">
        <f t="shared" si="59"/>
        <v>-0.70738972800000011</v>
      </c>
      <c r="BS53" s="194">
        <f t="shared" si="60"/>
        <v>-0.745247769</v>
      </c>
      <c r="BT53" s="194">
        <f t="shared" si="61"/>
        <v>-0.78310581000000001</v>
      </c>
      <c r="BU53" s="194">
        <f t="shared" si="62"/>
        <v>-0.81845873700000005</v>
      </c>
      <c r="BV53" s="194">
        <f t="shared" si="63"/>
        <v>-0.85381166399999997</v>
      </c>
      <c r="BW53" s="194">
        <f t="shared" si="64"/>
        <v>-0.889164591</v>
      </c>
      <c r="BX53" s="194">
        <f t="shared" si="65"/>
        <v>-0.92451751800000004</v>
      </c>
      <c r="BY53" s="194">
        <f t="shared" si="66"/>
        <v>-0.95987044499999996</v>
      </c>
      <c r="BZ53" s="194">
        <f t="shared" si="67"/>
        <v>-0.995223372</v>
      </c>
      <c r="CA53" s="194">
        <f t="shared" si="68"/>
        <v>-1.030576299</v>
      </c>
      <c r="CB53" s="194">
        <f t="shared" si="69"/>
        <v>-1.065929226</v>
      </c>
      <c r="CC53" s="194">
        <f t="shared" si="70"/>
        <v>-1.1012821530000001</v>
      </c>
      <c r="CD53" s="194">
        <f t="shared" si="71"/>
        <v>-1.13663508</v>
      </c>
      <c r="CE53" s="194">
        <f t="shared" si="128"/>
        <v>-1.1719880069999999</v>
      </c>
      <c r="CF53" s="194">
        <f t="shared" si="128"/>
        <v>-1.2073409339999999</v>
      </c>
      <c r="CG53" s="194">
        <f t="shared" si="128"/>
        <v>-1.2426938609999998</v>
      </c>
      <c r="CH53" s="194">
        <f t="shared" si="128"/>
        <v>-1.2780467879999997</v>
      </c>
      <c r="CI53" s="194">
        <f t="shared" si="128"/>
        <v>-1.3133997149999996</v>
      </c>
      <c r="CJ53" s="194">
        <f t="shared" si="128"/>
        <v>-1.3487526419999996</v>
      </c>
      <c r="CK53" s="194">
        <f t="shared" si="128"/>
        <v>-1.3841055689999995</v>
      </c>
      <c r="CL53" s="194">
        <f t="shared" si="128"/>
        <v>-1.4194584959999994</v>
      </c>
      <c r="CM53" s="194">
        <f t="shared" si="128"/>
        <v>-1.4548114229999993</v>
      </c>
      <c r="CN53" s="194">
        <f t="shared" si="128"/>
        <v>-1.4901643499999992</v>
      </c>
      <c r="CO53" s="194">
        <f t="shared" si="128"/>
        <v>-1.5255172769999992</v>
      </c>
      <c r="CP53" s="194">
        <f t="shared" si="128"/>
        <v>-1.5608702039999991</v>
      </c>
      <c r="CQ53" s="194">
        <f t="shared" si="128"/>
        <v>-1.596223130999999</v>
      </c>
      <c r="CR53" s="194">
        <f t="shared" si="128"/>
        <v>-1.6315760579999989</v>
      </c>
      <c r="CS53" s="194">
        <f t="shared" si="128"/>
        <v>-1.6669289849999989</v>
      </c>
      <c r="CT53" s="194">
        <f t="shared" si="128"/>
        <v>-1.7022819119999988</v>
      </c>
      <c r="CU53" s="194">
        <f t="shared" si="128"/>
        <v>-1.7376348389999987</v>
      </c>
      <c r="CV53" s="194">
        <f t="shared" si="128"/>
        <v>-1.7729877659999986</v>
      </c>
      <c r="CW53" s="194">
        <f t="shared" si="128"/>
        <v>-1.8083406929999986</v>
      </c>
      <c r="CX53" s="194">
        <f t="shared" si="128"/>
        <v>-1.8436936199999985</v>
      </c>
    </row>
    <row r="54" spans="1:102" x14ac:dyDescent="0.25">
      <c r="A54" s="87">
        <v>38231</v>
      </c>
      <c r="B54" s="194">
        <f t="shared" ref="B54:U54" si="136">($V54-$W54)+C54</f>
        <v>2.2670821999999999</v>
      </c>
      <c r="C54" s="194">
        <f t="shared" si="136"/>
        <v>2.2201787020000001</v>
      </c>
      <c r="D54" s="194">
        <f t="shared" si="136"/>
        <v>2.1732752040000003</v>
      </c>
      <c r="E54" s="194">
        <f t="shared" si="136"/>
        <v>2.1263717060000005</v>
      </c>
      <c r="F54" s="194">
        <f t="shared" si="136"/>
        <v>2.0794682080000007</v>
      </c>
      <c r="G54" s="194">
        <f t="shared" si="136"/>
        <v>2.0325647100000008</v>
      </c>
      <c r="H54" s="194">
        <f t="shared" si="136"/>
        <v>1.9856612120000006</v>
      </c>
      <c r="I54" s="194">
        <f t="shared" si="136"/>
        <v>1.9387577140000005</v>
      </c>
      <c r="J54" s="194">
        <f t="shared" si="136"/>
        <v>1.8918542160000005</v>
      </c>
      <c r="K54" s="194">
        <f t="shared" si="136"/>
        <v>1.8449507180000004</v>
      </c>
      <c r="L54" s="194">
        <f t="shared" si="136"/>
        <v>1.7980472200000004</v>
      </c>
      <c r="M54" s="194">
        <f t="shared" si="136"/>
        <v>1.7511437220000003</v>
      </c>
      <c r="N54" s="194">
        <f t="shared" si="136"/>
        <v>1.7042402240000003</v>
      </c>
      <c r="O54" s="194">
        <f t="shared" si="136"/>
        <v>1.6573367260000003</v>
      </c>
      <c r="P54" s="194">
        <f t="shared" si="136"/>
        <v>1.6104332280000002</v>
      </c>
      <c r="Q54" s="194">
        <f t="shared" si="136"/>
        <v>1.5635297300000002</v>
      </c>
      <c r="R54" s="194">
        <f t="shared" si="136"/>
        <v>1.5166262320000001</v>
      </c>
      <c r="S54" s="194">
        <f t="shared" si="136"/>
        <v>1.4697227340000001</v>
      </c>
      <c r="T54" s="194">
        <f t="shared" si="136"/>
        <v>1.422819236</v>
      </c>
      <c r="U54" s="194">
        <f t="shared" si="136"/>
        <v>1.375915738</v>
      </c>
      <c r="V54" s="194">
        <f t="shared" si="12"/>
        <v>1.32901224</v>
      </c>
      <c r="W54" s="194">
        <f t="shared" si="13"/>
        <v>1.2821087419999999</v>
      </c>
      <c r="X54" s="194">
        <f t="shared" si="14"/>
        <v>1.2352052439999999</v>
      </c>
      <c r="Y54" s="194">
        <f t="shared" si="15"/>
        <v>1.188301746</v>
      </c>
      <c r="Z54" s="194">
        <f t="shared" si="16"/>
        <v>1.141398248</v>
      </c>
      <c r="AA54" s="194">
        <f t="shared" si="17"/>
        <v>1.09449475</v>
      </c>
      <c r="AB54" s="194">
        <f t="shared" si="18"/>
        <v>1.0475912520000001</v>
      </c>
      <c r="AC54" s="194">
        <f t="shared" si="19"/>
        <v>1.0006877540000001</v>
      </c>
      <c r="AD54" s="194">
        <f t="shared" si="20"/>
        <v>0.95378425600000005</v>
      </c>
      <c r="AE54" s="194">
        <f t="shared" si="21"/>
        <v>0.90688075800000001</v>
      </c>
      <c r="AF54" s="194">
        <f t="shared" si="22"/>
        <v>0.85997726000000008</v>
      </c>
      <c r="AG54" s="194">
        <f t="shared" si="23"/>
        <v>0.81567788900000004</v>
      </c>
      <c r="AH54" s="194">
        <f t="shared" si="24"/>
        <v>0.77137851800000012</v>
      </c>
      <c r="AI54" s="194">
        <f t="shared" si="25"/>
        <v>0.72707914699999998</v>
      </c>
      <c r="AJ54" s="194">
        <f t="shared" si="26"/>
        <v>0.68277977600000006</v>
      </c>
      <c r="AK54" s="194">
        <f t="shared" si="27"/>
        <v>0.63848040500000003</v>
      </c>
      <c r="AL54" s="194">
        <f t="shared" si="28"/>
        <v>0.594181034</v>
      </c>
      <c r="AM54" s="194">
        <f t="shared" si="29"/>
        <v>0.54988166299999997</v>
      </c>
      <c r="AN54" s="194">
        <f t="shared" si="30"/>
        <v>0.50558229200000004</v>
      </c>
      <c r="AO54" s="194">
        <f t="shared" si="31"/>
        <v>0.46128292100000001</v>
      </c>
      <c r="AP54" s="194">
        <f t="shared" si="32"/>
        <v>0.41698354999999998</v>
      </c>
      <c r="AQ54" s="194">
        <f t="shared" si="33"/>
        <v>0.37464302799999999</v>
      </c>
      <c r="AR54" s="194">
        <f t="shared" si="34"/>
        <v>0.332302506</v>
      </c>
      <c r="AS54" s="194">
        <f t="shared" si="35"/>
        <v>0.28996198400000001</v>
      </c>
      <c r="AT54" s="194">
        <f t="shared" si="36"/>
        <v>0.24762146199999999</v>
      </c>
      <c r="AU54" s="194">
        <f t="shared" si="37"/>
        <v>0.20528094</v>
      </c>
      <c r="AV54" s="194">
        <f t="shared" si="38"/>
        <v>0.164224752</v>
      </c>
      <c r="AW54" s="194">
        <f t="shared" si="39"/>
        <v>0.12316856399999999</v>
      </c>
      <c r="AX54" s="194">
        <f t="shared" si="40"/>
        <v>8.2112376000000001E-2</v>
      </c>
      <c r="AY54" s="194">
        <f t="shared" si="41"/>
        <v>4.1056188E-2</v>
      </c>
      <c r="AZ54" s="194">
        <v>0</v>
      </c>
      <c r="BA54" s="194">
        <f t="shared" si="42"/>
        <v>-3.9808674000000002E-2</v>
      </c>
      <c r="BB54" s="194">
        <f t="shared" si="43"/>
        <v>-7.9617348000000004E-2</v>
      </c>
      <c r="BC54" s="194">
        <f t="shared" si="44"/>
        <v>-0.11942602199999999</v>
      </c>
      <c r="BD54" s="194">
        <f t="shared" si="45"/>
        <v>-0.15923469600000001</v>
      </c>
      <c r="BE54" s="194">
        <f t="shared" si="46"/>
        <v>-0.19904337</v>
      </c>
      <c r="BF54" s="194">
        <f t="shared" si="47"/>
        <v>-0.237594686</v>
      </c>
      <c r="BG54" s="194">
        <f t="shared" si="48"/>
        <v>-0.276146002</v>
      </c>
      <c r="BH54" s="194">
        <f t="shared" si="49"/>
        <v>-0.314697318</v>
      </c>
      <c r="BI54" s="194">
        <f t="shared" si="50"/>
        <v>-0.35324863400000001</v>
      </c>
      <c r="BJ54" s="194">
        <f t="shared" si="51"/>
        <v>-0.39179995000000001</v>
      </c>
      <c r="BK54" s="194">
        <f t="shared" si="52"/>
        <v>-0.42847743300000002</v>
      </c>
      <c r="BL54" s="194">
        <f t="shared" si="53"/>
        <v>-0.46515491600000003</v>
      </c>
      <c r="BM54" s="194">
        <f t="shared" si="54"/>
        <v>-0.50183239899999998</v>
      </c>
      <c r="BN54" s="194">
        <f t="shared" si="55"/>
        <v>-0.53850988200000005</v>
      </c>
      <c r="BO54" s="194">
        <f t="shared" si="56"/>
        <v>-0.57518736500000001</v>
      </c>
      <c r="BP54" s="194">
        <f t="shared" si="57"/>
        <v>-0.61186484799999996</v>
      </c>
      <c r="BQ54" s="194">
        <f t="shared" si="58"/>
        <v>-0.64854233100000003</v>
      </c>
      <c r="BR54" s="194">
        <f t="shared" si="59"/>
        <v>-0.68521981400000009</v>
      </c>
      <c r="BS54" s="194">
        <f t="shared" si="60"/>
        <v>-0.72189729699999994</v>
      </c>
      <c r="BT54" s="194">
        <f t="shared" si="61"/>
        <v>-0.75857478</v>
      </c>
      <c r="BU54" s="194">
        <f t="shared" si="62"/>
        <v>-0.792834178</v>
      </c>
      <c r="BV54" s="194">
        <f t="shared" si="63"/>
        <v>-0.827093576</v>
      </c>
      <c r="BW54" s="194">
        <f t="shared" si="64"/>
        <v>-0.86135297399999999</v>
      </c>
      <c r="BX54" s="194">
        <f t="shared" si="65"/>
        <v>-0.89561237199999999</v>
      </c>
      <c r="BY54" s="194">
        <f t="shared" si="66"/>
        <v>-0.92987176999999999</v>
      </c>
      <c r="BZ54" s="194">
        <f t="shared" si="67"/>
        <v>-0.96413116799999998</v>
      </c>
      <c r="CA54" s="194">
        <f t="shared" si="68"/>
        <v>-0.99839056599999998</v>
      </c>
      <c r="CB54" s="194">
        <f t="shared" si="69"/>
        <v>-1.032649964</v>
      </c>
      <c r="CC54" s="194">
        <f t="shared" si="70"/>
        <v>-1.0669093620000001</v>
      </c>
      <c r="CD54" s="194">
        <f t="shared" si="71"/>
        <v>-1.10116876</v>
      </c>
      <c r="CE54" s="194">
        <f t="shared" si="128"/>
        <v>-1.1354281579999999</v>
      </c>
      <c r="CF54" s="194">
        <f t="shared" si="128"/>
        <v>-1.1696875559999997</v>
      </c>
      <c r="CG54" s="194">
        <f t="shared" si="128"/>
        <v>-1.2039469539999996</v>
      </c>
      <c r="CH54" s="194">
        <f t="shared" si="128"/>
        <v>-1.2382063519999995</v>
      </c>
      <c r="CI54" s="194">
        <f t="shared" si="128"/>
        <v>-1.2724657499999994</v>
      </c>
      <c r="CJ54" s="194">
        <f t="shared" si="128"/>
        <v>-1.3067251479999993</v>
      </c>
      <c r="CK54" s="194">
        <f t="shared" si="128"/>
        <v>-1.3409845459999992</v>
      </c>
      <c r="CL54" s="194">
        <f t="shared" si="128"/>
        <v>-1.3752439439999991</v>
      </c>
      <c r="CM54" s="194">
        <f t="shared" si="128"/>
        <v>-1.4095033419999989</v>
      </c>
      <c r="CN54" s="194">
        <f t="shared" si="128"/>
        <v>-1.4437627399999988</v>
      </c>
      <c r="CO54" s="194">
        <f t="shared" si="128"/>
        <v>-1.4780221379999987</v>
      </c>
      <c r="CP54" s="194">
        <f t="shared" si="128"/>
        <v>-1.5122815359999986</v>
      </c>
      <c r="CQ54" s="194">
        <f t="shared" si="128"/>
        <v>-1.5465409339999985</v>
      </c>
      <c r="CR54" s="194">
        <f t="shared" si="128"/>
        <v>-1.5808003319999984</v>
      </c>
      <c r="CS54" s="194">
        <f t="shared" si="128"/>
        <v>-1.6150597299999983</v>
      </c>
      <c r="CT54" s="194">
        <f t="shared" si="128"/>
        <v>-1.6493191279999981</v>
      </c>
      <c r="CU54" s="194">
        <f t="shared" si="128"/>
        <v>-1.683578525999998</v>
      </c>
      <c r="CV54" s="194">
        <f t="shared" si="128"/>
        <v>-1.7178379239999979</v>
      </c>
      <c r="CW54" s="194">
        <f t="shared" si="128"/>
        <v>-1.7520973219999978</v>
      </c>
      <c r="CX54" s="194">
        <f t="shared" si="128"/>
        <v>-1.7863567199999977</v>
      </c>
    </row>
    <row r="55" spans="1:102" x14ac:dyDescent="0.25">
      <c r="A55" s="87">
        <v>38261</v>
      </c>
      <c r="B55" s="194">
        <f t="shared" ref="B55:U55" si="137">($V55-$W55)+C55</f>
        <v>2.2571857800000021</v>
      </c>
      <c r="C55" s="194">
        <f t="shared" si="137"/>
        <v>2.2104875420000019</v>
      </c>
      <c r="D55" s="194">
        <f t="shared" si="137"/>
        <v>2.1637893040000016</v>
      </c>
      <c r="E55" s="194">
        <f t="shared" si="137"/>
        <v>2.1170910660000013</v>
      </c>
      <c r="F55" s="194">
        <f t="shared" si="137"/>
        <v>2.070392828000001</v>
      </c>
      <c r="G55" s="194">
        <f t="shared" si="137"/>
        <v>2.0236945900000007</v>
      </c>
      <c r="H55" s="194">
        <f t="shared" si="137"/>
        <v>1.9769963520000009</v>
      </c>
      <c r="I55" s="194">
        <f t="shared" si="137"/>
        <v>1.9302981140000008</v>
      </c>
      <c r="J55" s="194">
        <f t="shared" si="137"/>
        <v>1.8835998760000008</v>
      </c>
      <c r="K55" s="194">
        <f t="shared" si="137"/>
        <v>1.8369016380000007</v>
      </c>
      <c r="L55" s="194">
        <f t="shared" si="137"/>
        <v>1.7902034000000007</v>
      </c>
      <c r="M55" s="194">
        <f t="shared" si="137"/>
        <v>1.7435051620000006</v>
      </c>
      <c r="N55" s="194">
        <f t="shared" si="137"/>
        <v>1.6968069240000005</v>
      </c>
      <c r="O55" s="194">
        <f t="shared" si="137"/>
        <v>1.6501086860000005</v>
      </c>
      <c r="P55" s="194">
        <f t="shared" si="137"/>
        <v>1.6034104480000004</v>
      </c>
      <c r="Q55" s="194">
        <f t="shared" si="137"/>
        <v>1.5567122100000004</v>
      </c>
      <c r="R55" s="194">
        <f t="shared" si="137"/>
        <v>1.5100139720000003</v>
      </c>
      <c r="S55" s="194">
        <f t="shared" si="137"/>
        <v>1.4633157340000003</v>
      </c>
      <c r="T55" s="194">
        <f t="shared" si="137"/>
        <v>1.4166174960000002</v>
      </c>
      <c r="U55" s="194">
        <f t="shared" si="137"/>
        <v>1.3699192580000001</v>
      </c>
      <c r="V55" s="194">
        <f t="shared" si="12"/>
        <v>1.3232210200000001</v>
      </c>
      <c r="W55" s="194">
        <f t="shared" si="13"/>
        <v>1.276522782</v>
      </c>
      <c r="X55" s="194">
        <f t="shared" si="14"/>
        <v>1.229824544</v>
      </c>
      <c r="Y55" s="194">
        <f t="shared" si="15"/>
        <v>1.1831263060000001</v>
      </c>
      <c r="Z55" s="194">
        <f t="shared" si="16"/>
        <v>1.1364280680000001</v>
      </c>
      <c r="AA55" s="194">
        <f t="shared" si="17"/>
        <v>1.08972983</v>
      </c>
      <c r="AB55" s="194">
        <f t="shared" si="18"/>
        <v>1.043031592</v>
      </c>
      <c r="AC55" s="194">
        <f t="shared" si="19"/>
        <v>0.996333354</v>
      </c>
      <c r="AD55" s="194">
        <f t="shared" si="20"/>
        <v>0.94963511599999995</v>
      </c>
      <c r="AE55" s="194">
        <f t="shared" si="21"/>
        <v>0.902936878</v>
      </c>
      <c r="AF55" s="194">
        <f t="shared" si="22"/>
        <v>0.85623863999999994</v>
      </c>
      <c r="AG55" s="194">
        <f t="shared" si="23"/>
        <v>0.81213482399999992</v>
      </c>
      <c r="AH55" s="194">
        <f t="shared" si="24"/>
        <v>0.7680310079999999</v>
      </c>
      <c r="AI55" s="194">
        <f t="shared" si="25"/>
        <v>0.72392719199999989</v>
      </c>
      <c r="AJ55" s="194">
        <f t="shared" si="26"/>
        <v>0.67982337599999998</v>
      </c>
      <c r="AK55" s="194">
        <f t="shared" si="27"/>
        <v>0.63571955999999996</v>
      </c>
      <c r="AL55" s="194">
        <f t="shared" si="28"/>
        <v>0.59161574400000005</v>
      </c>
      <c r="AM55" s="194">
        <f t="shared" si="29"/>
        <v>0.54751192800000004</v>
      </c>
      <c r="AN55" s="194">
        <f t="shared" si="30"/>
        <v>0.50340811200000002</v>
      </c>
      <c r="AO55" s="194">
        <f t="shared" si="31"/>
        <v>0.459304296</v>
      </c>
      <c r="AP55" s="194">
        <f t="shared" si="32"/>
        <v>0.41520048000000004</v>
      </c>
      <c r="AQ55" s="194">
        <f t="shared" si="33"/>
        <v>0.37304427800000006</v>
      </c>
      <c r="AR55" s="194">
        <f t="shared" si="34"/>
        <v>0.33088807600000003</v>
      </c>
      <c r="AS55" s="194">
        <f t="shared" si="35"/>
        <v>0.288731874</v>
      </c>
      <c r="AT55" s="194">
        <f t="shared" si="36"/>
        <v>0.24657567200000002</v>
      </c>
      <c r="AU55" s="194">
        <f t="shared" si="37"/>
        <v>0.20441947000000002</v>
      </c>
      <c r="AV55" s="194">
        <f t="shared" si="38"/>
        <v>0.16353557600000002</v>
      </c>
      <c r="AW55" s="194">
        <f t="shared" si="39"/>
        <v>0.12265168200000001</v>
      </c>
      <c r="AX55" s="194">
        <f t="shared" si="40"/>
        <v>8.1767788000000008E-2</v>
      </c>
      <c r="AY55" s="194">
        <f t="shared" si="41"/>
        <v>4.0883894000000004E-2</v>
      </c>
      <c r="AZ55" s="194">
        <v>0</v>
      </c>
      <c r="BA55" s="194">
        <f t="shared" si="42"/>
        <v>-3.9632960000000002E-2</v>
      </c>
      <c r="BB55" s="194">
        <f t="shared" si="43"/>
        <v>-7.9265920000000004E-2</v>
      </c>
      <c r="BC55" s="194">
        <f t="shared" si="44"/>
        <v>-0.11889888</v>
      </c>
      <c r="BD55" s="194">
        <f t="shared" si="45"/>
        <v>-0.15853184000000001</v>
      </c>
      <c r="BE55" s="194">
        <f t="shared" si="46"/>
        <v>-0.1981648</v>
      </c>
      <c r="BF55" s="194">
        <f t="shared" si="47"/>
        <v>-0.23653734799999998</v>
      </c>
      <c r="BG55" s="194">
        <f t="shared" si="48"/>
        <v>-0.27490989599999999</v>
      </c>
      <c r="BH55" s="194">
        <f t="shared" si="49"/>
        <v>-0.31328244399999994</v>
      </c>
      <c r="BI55" s="194">
        <f t="shared" si="50"/>
        <v>-0.35165499199999994</v>
      </c>
      <c r="BJ55" s="194">
        <f t="shared" si="51"/>
        <v>-0.39002753999999995</v>
      </c>
      <c r="BK55" s="194">
        <f t="shared" si="52"/>
        <v>-0.42653736199999998</v>
      </c>
      <c r="BL55" s="194">
        <f t="shared" si="53"/>
        <v>-0.46304718399999995</v>
      </c>
      <c r="BM55" s="194">
        <f t="shared" si="54"/>
        <v>-0.49955700599999997</v>
      </c>
      <c r="BN55" s="194">
        <f t="shared" si="55"/>
        <v>-0.53606682799999994</v>
      </c>
      <c r="BO55" s="194">
        <f t="shared" si="56"/>
        <v>-0.57257665000000002</v>
      </c>
      <c r="BP55" s="194">
        <f t="shared" si="57"/>
        <v>-0.60908647199999999</v>
      </c>
      <c r="BQ55" s="194">
        <f t="shared" si="58"/>
        <v>-0.64559629399999996</v>
      </c>
      <c r="BR55" s="194">
        <f t="shared" si="59"/>
        <v>-0.68210611599999993</v>
      </c>
      <c r="BS55" s="194">
        <f t="shared" si="60"/>
        <v>-0.71861593800000001</v>
      </c>
      <c r="BT55" s="194">
        <f t="shared" si="61"/>
        <v>-0.75512575999999998</v>
      </c>
      <c r="BU55" s="194">
        <f t="shared" si="62"/>
        <v>-0.78923118299999995</v>
      </c>
      <c r="BV55" s="194">
        <f t="shared" si="63"/>
        <v>-0.82333660600000003</v>
      </c>
      <c r="BW55" s="194">
        <f t="shared" si="64"/>
        <v>-0.85744202899999999</v>
      </c>
      <c r="BX55" s="194">
        <f t="shared" si="65"/>
        <v>-0.89154745199999996</v>
      </c>
      <c r="BY55" s="194">
        <f t="shared" si="66"/>
        <v>-0.92565287499999993</v>
      </c>
      <c r="BZ55" s="194">
        <f t="shared" si="67"/>
        <v>-0.95975829800000001</v>
      </c>
      <c r="CA55" s="194">
        <f t="shared" si="68"/>
        <v>-0.99386372099999998</v>
      </c>
      <c r="CB55" s="194">
        <f t="shared" si="69"/>
        <v>-1.0279691440000001</v>
      </c>
      <c r="CC55" s="194">
        <f t="shared" si="70"/>
        <v>-1.062074567</v>
      </c>
      <c r="CD55" s="194">
        <f t="shared" si="71"/>
        <v>-1.09617999</v>
      </c>
      <c r="CE55" s="194">
        <f t="shared" si="128"/>
        <v>-1.130285413</v>
      </c>
      <c r="CF55" s="194">
        <f t="shared" si="128"/>
        <v>-1.1643908359999999</v>
      </c>
      <c r="CG55" s="194">
        <f t="shared" si="128"/>
        <v>-1.1984962589999999</v>
      </c>
      <c r="CH55" s="194">
        <f t="shared" si="128"/>
        <v>-1.2326016819999999</v>
      </c>
      <c r="CI55" s="194">
        <f t="shared" si="128"/>
        <v>-1.2667071049999998</v>
      </c>
      <c r="CJ55" s="194">
        <f t="shared" si="128"/>
        <v>-1.3008125279999998</v>
      </c>
      <c r="CK55" s="194">
        <f t="shared" si="128"/>
        <v>-1.3349179509999998</v>
      </c>
      <c r="CL55" s="194">
        <f t="shared" si="128"/>
        <v>-1.3690233739999997</v>
      </c>
      <c r="CM55" s="194">
        <f t="shared" si="128"/>
        <v>-1.4031287969999997</v>
      </c>
      <c r="CN55" s="194">
        <f t="shared" si="128"/>
        <v>-1.4372342199999997</v>
      </c>
      <c r="CO55" s="194">
        <f t="shared" si="128"/>
        <v>-1.4713396429999996</v>
      </c>
      <c r="CP55" s="194">
        <f t="shared" si="128"/>
        <v>-1.5054450659999996</v>
      </c>
      <c r="CQ55" s="194">
        <f t="shared" si="128"/>
        <v>-1.5395504889999996</v>
      </c>
      <c r="CR55" s="194">
        <f t="shared" si="128"/>
        <v>-1.5736559119999995</v>
      </c>
      <c r="CS55" s="194">
        <f t="shared" si="128"/>
        <v>-1.6077613349999995</v>
      </c>
      <c r="CT55" s="194">
        <f t="shared" si="128"/>
        <v>-1.6418667579999995</v>
      </c>
      <c r="CU55" s="194">
        <f t="shared" si="128"/>
        <v>-1.6759721809999995</v>
      </c>
      <c r="CV55" s="194">
        <f t="shared" si="128"/>
        <v>-1.7100776039999994</v>
      </c>
      <c r="CW55" s="194">
        <f t="shared" si="128"/>
        <v>-1.7441830269999994</v>
      </c>
      <c r="CX55" s="194">
        <f t="shared" si="128"/>
        <v>-1.7782884499999994</v>
      </c>
    </row>
    <row r="56" spans="1:102" x14ac:dyDescent="0.25">
      <c r="A56" s="87">
        <v>38292</v>
      </c>
      <c r="B56" s="194">
        <f t="shared" ref="B56:U56" si="138">($V56-$W56)+C56</f>
        <v>1.7223695899999982</v>
      </c>
      <c r="C56" s="194">
        <f t="shared" si="138"/>
        <v>1.6867413869999983</v>
      </c>
      <c r="D56" s="194">
        <f t="shared" si="138"/>
        <v>1.6511131839999984</v>
      </c>
      <c r="E56" s="194">
        <f t="shared" si="138"/>
        <v>1.6154849809999985</v>
      </c>
      <c r="F56" s="194">
        <f t="shared" si="138"/>
        <v>1.5798567779999986</v>
      </c>
      <c r="G56" s="194">
        <f t="shared" si="138"/>
        <v>1.5442285749999987</v>
      </c>
      <c r="H56" s="194">
        <f t="shared" si="138"/>
        <v>1.5086003719999987</v>
      </c>
      <c r="I56" s="194">
        <f t="shared" si="138"/>
        <v>1.4729721689999988</v>
      </c>
      <c r="J56" s="194">
        <f t="shared" si="138"/>
        <v>1.4373439659999989</v>
      </c>
      <c r="K56" s="194">
        <f t="shared" si="138"/>
        <v>1.401715762999999</v>
      </c>
      <c r="L56" s="194">
        <f t="shared" si="138"/>
        <v>1.3660875599999991</v>
      </c>
      <c r="M56" s="194">
        <f t="shared" si="138"/>
        <v>1.3304593569999992</v>
      </c>
      <c r="N56" s="194">
        <f t="shared" si="138"/>
        <v>1.2948311539999993</v>
      </c>
      <c r="O56" s="194">
        <f t="shared" si="138"/>
        <v>1.2592029509999993</v>
      </c>
      <c r="P56" s="194">
        <f t="shared" si="138"/>
        <v>1.2235747479999994</v>
      </c>
      <c r="Q56" s="194">
        <f t="shared" si="138"/>
        <v>1.1879465449999995</v>
      </c>
      <c r="R56" s="194">
        <f t="shared" si="138"/>
        <v>1.1523183419999996</v>
      </c>
      <c r="S56" s="194">
        <f t="shared" si="138"/>
        <v>1.1166901389999997</v>
      </c>
      <c r="T56" s="194">
        <f t="shared" si="138"/>
        <v>1.0810619359999998</v>
      </c>
      <c r="U56" s="194">
        <f t="shared" si="138"/>
        <v>1.0454337329999999</v>
      </c>
      <c r="V56" s="194">
        <f t="shared" si="12"/>
        <v>1.00980553</v>
      </c>
      <c r="W56" s="194">
        <f t="shared" si="13"/>
        <v>0.97417732700000004</v>
      </c>
      <c r="X56" s="194">
        <f t="shared" si="14"/>
        <v>0.9385491239999999</v>
      </c>
      <c r="Y56" s="194">
        <f t="shared" si="15"/>
        <v>0.90292092099999999</v>
      </c>
      <c r="Z56" s="194">
        <f t="shared" si="16"/>
        <v>0.86729271799999996</v>
      </c>
      <c r="AA56" s="194">
        <f t="shared" si="17"/>
        <v>0.83166451499999994</v>
      </c>
      <c r="AB56" s="194">
        <f t="shared" si="18"/>
        <v>0.79603631200000002</v>
      </c>
      <c r="AC56" s="194">
        <f t="shared" si="19"/>
        <v>0.760408109</v>
      </c>
      <c r="AD56" s="194">
        <f t="shared" si="20"/>
        <v>0.72477990599999997</v>
      </c>
      <c r="AE56" s="194">
        <f t="shared" si="21"/>
        <v>0.68915170300000006</v>
      </c>
      <c r="AF56" s="194">
        <f t="shared" si="22"/>
        <v>0.65352350000000003</v>
      </c>
      <c r="AG56" s="194">
        <f t="shared" si="23"/>
        <v>0.61988083800000005</v>
      </c>
      <c r="AH56" s="194">
        <f t="shared" si="24"/>
        <v>0.58623817600000006</v>
      </c>
      <c r="AI56" s="194">
        <f t="shared" si="25"/>
        <v>0.55259551400000007</v>
      </c>
      <c r="AJ56" s="194">
        <f t="shared" si="26"/>
        <v>0.51895285199999996</v>
      </c>
      <c r="AK56" s="194">
        <f t="shared" si="27"/>
        <v>0.48531019000000003</v>
      </c>
      <c r="AL56" s="194">
        <f t="shared" si="28"/>
        <v>0.45166752800000004</v>
      </c>
      <c r="AM56" s="194">
        <f t="shared" si="29"/>
        <v>0.41802486599999999</v>
      </c>
      <c r="AN56" s="194">
        <f t="shared" si="30"/>
        <v>0.38438220400000001</v>
      </c>
      <c r="AO56" s="194">
        <f t="shared" si="31"/>
        <v>0.35073954200000002</v>
      </c>
      <c r="AP56" s="194">
        <f t="shared" si="32"/>
        <v>0.31709688000000003</v>
      </c>
      <c r="AQ56" s="194">
        <f t="shared" si="33"/>
        <v>0.284903974</v>
      </c>
      <c r="AR56" s="194">
        <f t="shared" si="34"/>
        <v>0.25271106799999998</v>
      </c>
      <c r="AS56" s="194">
        <f t="shared" si="35"/>
        <v>0.22051816200000002</v>
      </c>
      <c r="AT56" s="194">
        <f t="shared" si="36"/>
        <v>0.188325256</v>
      </c>
      <c r="AU56" s="194">
        <f t="shared" si="37"/>
        <v>0.15613234999999998</v>
      </c>
      <c r="AV56" s="194">
        <f t="shared" si="38"/>
        <v>0.12490587999999998</v>
      </c>
      <c r="AW56" s="194">
        <f t="shared" si="39"/>
        <v>9.3679409999999977E-2</v>
      </c>
      <c r="AX56" s="194">
        <f t="shared" si="40"/>
        <v>6.2452939999999992E-2</v>
      </c>
      <c r="AY56" s="194">
        <f t="shared" si="41"/>
        <v>3.1226469999999996E-2</v>
      </c>
      <c r="AZ56" s="194">
        <v>0</v>
      </c>
      <c r="BA56" s="194">
        <f t="shared" si="42"/>
        <v>-3.0259444000000003E-2</v>
      </c>
      <c r="BB56" s="194">
        <f t="shared" si="43"/>
        <v>-6.0518888000000007E-2</v>
      </c>
      <c r="BC56" s="194">
        <f t="shared" si="44"/>
        <v>-9.0778332000000003E-2</v>
      </c>
      <c r="BD56" s="194">
        <f t="shared" si="45"/>
        <v>-0.12103777600000001</v>
      </c>
      <c r="BE56" s="194">
        <f t="shared" si="46"/>
        <v>-0.15129722000000001</v>
      </c>
      <c r="BF56" s="194">
        <f t="shared" si="47"/>
        <v>-0.180604758</v>
      </c>
      <c r="BG56" s="194">
        <f t="shared" si="48"/>
        <v>-0.209912296</v>
      </c>
      <c r="BH56" s="194">
        <f t="shared" si="49"/>
        <v>-0.23921983399999996</v>
      </c>
      <c r="BI56" s="194">
        <f t="shared" si="50"/>
        <v>-0.26852737199999999</v>
      </c>
      <c r="BJ56" s="194">
        <f t="shared" si="51"/>
        <v>-0.29783490999999995</v>
      </c>
      <c r="BK56" s="194">
        <f t="shared" si="52"/>
        <v>-0.32574995599999995</v>
      </c>
      <c r="BL56" s="194">
        <f t="shared" si="53"/>
        <v>-0.35366500199999995</v>
      </c>
      <c r="BM56" s="194">
        <f t="shared" si="54"/>
        <v>-0.38158004799999995</v>
      </c>
      <c r="BN56" s="194">
        <f t="shared" si="55"/>
        <v>-0.40949509399999995</v>
      </c>
      <c r="BO56" s="194">
        <f t="shared" si="56"/>
        <v>-0.43741013999999995</v>
      </c>
      <c r="BP56" s="194">
        <f t="shared" si="57"/>
        <v>-0.46532518599999995</v>
      </c>
      <c r="BQ56" s="194">
        <f t="shared" si="58"/>
        <v>-0.49324023199999995</v>
      </c>
      <c r="BR56" s="194">
        <f t="shared" si="59"/>
        <v>-0.52115527799999994</v>
      </c>
      <c r="BS56" s="194">
        <f t="shared" si="60"/>
        <v>-0.54907032399999989</v>
      </c>
      <c r="BT56" s="194">
        <f t="shared" si="61"/>
        <v>-0.57698536999999994</v>
      </c>
      <c r="BU56" s="194">
        <f t="shared" si="62"/>
        <v>-0.60311054399999997</v>
      </c>
      <c r="BV56" s="194">
        <f t="shared" si="63"/>
        <v>-0.629235718</v>
      </c>
      <c r="BW56" s="194">
        <f t="shared" si="64"/>
        <v>-0.65536089200000003</v>
      </c>
      <c r="BX56" s="194">
        <f t="shared" si="65"/>
        <v>-0.68148606600000006</v>
      </c>
      <c r="BY56" s="194">
        <f t="shared" si="66"/>
        <v>-0.70761124000000009</v>
      </c>
      <c r="BZ56" s="194">
        <f t="shared" si="67"/>
        <v>-0.733736414</v>
      </c>
      <c r="CA56" s="194">
        <f t="shared" si="68"/>
        <v>-0.75986158800000003</v>
      </c>
      <c r="CB56" s="194">
        <f t="shared" si="69"/>
        <v>-0.78598676200000006</v>
      </c>
      <c r="CC56" s="194">
        <f t="shared" si="70"/>
        <v>-0.81211193600000009</v>
      </c>
      <c r="CD56" s="194">
        <f t="shared" si="71"/>
        <v>-0.83823711000000012</v>
      </c>
      <c r="CE56" s="194">
        <f t="shared" si="128"/>
        <v>-0.86436228400000015</v>
      </c>
      <c r="CF56" s="194">
        <f t="shared" si="128"/>
        <v>-0.89048745800000018</v>
      </c>
      <c r="CG56" s="194">
        <f t="shared" si="128"/>
        <v>-0.9166126320000002</v>
      </c>
      <c r="CH56" s="194">
        <f t="shared" si="128"/>
        <v>-0.94273780600000023</v>
      </c>
      <c r="CI56" s="194">
        <f t="shared" si="128"/>
        <v>-0.96886298000000026</v>
      </c>
      <c r="CJ56" s="194">
        <f t="shared" si="128"/>
        <v>-0.99498815400000029</v>
      </c>
      <c r="CK56" s="194">
        <f t="shared" si="128"/>
        <v>-1.0211133280000002</v>
      </c>
      <c r="CL56" s="194">
        <f t="shared" si="128"/>
        <v>-1.0472385020000003</v>
      </c>
      <c r="CM56" s="194">
        <f t="shared" si="128"/>
        <v>-1.0733636760000005</v>
      </c>
      <c r="CN56" s="194">
        <f t="shared" si="128"/>
        <v>-1.0994888500000006</v>
      </c>
      <c r="CO56" s="194">
        <f t="shared" si="128"/>
        <v>-1.1256140240000008</v>
      </c>
      <c r="CP56" s="194">
        <f t="shared" si="128"/>
        <v>-1.1517391980000009</v>
      </c>
      <c r="CQ56" s="194">
        <f t="shared" si="128"/>
        <v>-1.177864372000001</v>
      </c>
      <c r="CR56" s="194">
        <f t="shared" si="128"/>
        <v>-1.2039895460000012</v>
      </c>
      <c r="CS56" s="194">
        <f t="shared" si="128"/>
        <v>-1.2301147200000013</v>
      </c>
      <c r="CT56" s="194">
        <f t="shared" si="128"/>
        <v>-1.2562398940000015</v>
      </c>
      <c r="CU56" s="194">
        <f t="shared" si="128"/>
        <v>-1.2823650680000016</v>
      </c>
      <c r="CV56" s="194">
        <f t="shared" si="128"/>
        <v>-1.3084902420000017</v>
      </c>
      <c r="CW56" s="194">
        <f t="shared" si="128"/>
        <v>-1.3346154160000019</v>
      </c>
      <c r="CX56" s="194">
        <f t="shared" si="128"/>
        <v>-1.360740590000002</v>
      </c>
    </row>
    <row r="57" spans="1:102" x14ac:dyDescent="0.25">
      <c r="A57" s="87">
        <v>38322</v>
      </c>
      <c r="B57" s="194">
        <f t="shared" ref="B57:U57" si="139">($V57-$W57)+C57</f>
        <v>2.05111197</v>
      </c>
      <c r="C57" s="194">
        <f t="shared" si="139"/>
        <v>2.0090308659999998</v>
      </c>
      <c r="D57" s="194">
        <f t="shared" si="139"/>
        <v>1.9669497619999996</v>
      </c>
      <c r="E57" s="194">
        <f t="shared" si="139"/>
        <v>1.9248686579999996</v>
      </c>
      <c r="F57" s="194">
        <f t="shared" si="139"/>
        <v>1.8827875539999996</v>
      </c>
      <c r="G57" s="194">
        <f t="shared" si="139"/>
        <v>1.8407064499999997</v>
      </c>
      <c r="H57" s="194">
        <f t="shared" si="139"/>
        <v>1.7986253459999997</v>
      </c>
      <c r="I57" s="194">
        <f t="shared" si="139"/>
        <v>1.7565442419999997</v>
      </c>
      <c r="J57" s="194">
        <f t="shared" si="139"/>
        <v>1.7144631379999997</v>
      </c>
      <c r="K57" s="194">
        <f t="shared" si="139"/>
        <v>1.6723820339999997</v>
      </c>
      <c r="L57" s="194">
        <f t="shared" si="139"/>
        <v>1.6303009299999998</v>
      </c>
      <c r="M57" s="194">
        <f t="shared" si="139"/>
        <v>1.5882198259999998</v>
      </c>
      <c r="N57" s="194">
        <f t="shared" si="139"/>
        <v>1.5461387219999998</v>
      </c>
      <c r="O57" s="194">
        <f t="shared" si="139"/>
        <v>1.5040576179999998</v>
      </c>
      <c r="P57" s="194">
        <f t="shared" si="139"/>
        <v>1.4619765139999998</v>
      </c>
      <c r="Q57" s="194">
        <f t="shared" si="139"/>
        <v>1.4198954099999999</v>
      </c>
      <c r="R57" s="194">
        <f t="shared" si="139"/>
        <v>1.3778143059999999</v>
      </c>
      <c r="S57" s="194">
        <f t="shared" si="139"/>
        <v>1.3357332019999999</v>
      </c>
      <c r="T57" s="194">
        <f t="shared" si="139"/>
        <v>1.2936520979999999</v>
      </c>
      <c r="U57" s="194">
        <f t="shared" si="139"/>
        <v>1.2515709939999999</v>
      </c>
      <c r="V57" s="194">
        <f t="shared" si="12"/>
        <v>1.20948989</v>
      </c>
      <c r="W57" s="194">
        <f t="shared" si="13"/>
        <v>1.167408786</v>
      </c>
      <c r="X57" s="194">
        <f t="shared" si="14"/>
        <v>1.125327682</v>
      </c>
      <c r="Y57" s="194">
        <f t="shared" si="15"/>
        <v>1.083246578</v>
      </c>
      <c r="Z57" s="194">
        <f t="shared" si="16"/>
        <v>1.041165474</v>
      </c>
      <c r="AA57" s="194">
        <f t="shared" si="17"/>
        <v>0.99908437000000005</v>
      </c>
      <c r="AB57" s="194">
        <f t="shared" si="18"/>
        <v>0.95700326600000007</v>
      </c>
      <c r="AC57" s="194">
        <f t="shared" si="19"/>
        <v>0.91492216199999998</v>
      </c>
      <c r="AD57" s="194">
        <f t="shared" si="20"/>
        <v>0.872841058</v>
      </c>
      <c r="AE57" s="194">
        <f t="shared" si="21"/>
        <v>0.83075995400000002</v>
      </c>
      <c r="AF57" s="194">
        <f t="shared" si="22"/>
        <v>0.78867885000000004</v>
      </c>
      <c r="AG57" s="194">
        <f t="shared" si="23"/>
        <v>0.74834936900000004</v>
      </c>
      <c r="AH57" s="194">
        <f t="shared" si="24"/>
        <v>0.70801988800000004</v>
      </c>
      <c r="AI57" s="194">
        <f t="shared" si="25"/>
        <v>0.66769040700000004</v>
      </c>
      <c r="AJ57" s="194">
        <f t="shared" si="26"/>
        <v>0.62736092600000004</v>
      </c>
      <c r="AK57" s="194">
        <f t="shared" si="27"/>
        <v>0.58703144500000004</v>
      </c>
      <c r="AL57" s="194">
        <f t="shared" si="28"/>
        <v>0.54670196400000004</v>
      </c>
      <c r="AM57" s="194">
        <f t="shared" si="29"/>
        <v>0.50637248300000004</v>
      </c>
      <c r="AN57" s="194">
        <f t="shared" si="30"/>
        <v>0.46604300200000004</v>
      </c>
      <c r="AO57" s="194">
        <f t="shared" si="31"/>
        <v>0.42571352100000004</v>
      </c>
      <c r="AP57" s="194">
        <f t="shared" si="32"/>
        <v>0.38538404000000004</v>
      </c>
      <c r="AQ57" s="194">
        <f t="shared" si="33"/>
        <v>0.34639805200000007</v>
      </c>
      <c r="AR57" s="194">
        <f t="shared" si="34"/>
        <v>0.30741206400000004</v>
      </c>
      <c r="AS57" s="194">
        <f t="shared" si="35"/>
        <v>0.26842607600000001</v>
      </c>
      <c r="AT57" s="194">
        <f t="shared" si="36"/>
        <v>0.22944008800000001</v>
      </c>
      <c r="AU57" s="194">
        <f t="shared" si="37"/>
        <v>0.19045410000000002</v>
      </c>
      <c r="AV57" s="194">
        <f t="shared" si="38"/>
        <v>0.15236328000000002</v>
      </c>
      <c r="AW57" s="194">
        <f t="shared" si="39"/>
        <v>0.11427246000000001</v>
      </c>
      <c r="AX57" s="194">
        <f t="shared" si="40"/>
        <v>7.6181640000000009E-2</v>
      </c>
      <c r="AY57" s="194">
        <f t="shared" si="41"/>
        <v>3.8090820000000004E-2</v>
      </c>
      <c r="AZ57" s="194">
        <v>0</v>
      </c>
      <c r="BA57" s="194">
        <f t="shared" si="42"/>
        <v>-3.7202376000000002E-2</v>
      </c>
      <c r="BB57" s="194">
        <f t="shared" si="43"/>
        <v>-7.4404752000000005E-2</v>
      </c>
      <c r="BC57" s="194">
        <f t="shared" si="44"/>
        <v>-0.11160712800000001</v>
      </c>
      <c r="BD57" s="194">
        <f t="shared" si="45"/>
        <v>-0.14880950400000001</v>
      </c>
      <c r="BE57" s="194">
        <f t="shared" si="46"/>
        <v>-0.18601188000000002</v>
      </c>
      <c r="BF57" s="194">
        <f t="shared" si="47"/>
        <v>-0.22233471000000002</v>
      </c>
      <c r="BG57" s="194">
        <f t="shared" si="48"/>
        <v>-0.25865754000000002</v>
      </c>
      <c r="BH57" s="194">
        <f t="shared" si="49"/>
        <v>-0.29498037000000005</v>
      </c>
      <c r="BI57" s="194">
        <f t="shared" si="50"/>
        <v>-0.33130320000000002</v>
      </c>
      <c r="BJ57" s="194">
        <f t="shared" si="51"/>
        <v>-0.36762603000000005</v>
      </c>
      <c r="BK57" s="194">
        <f t="shared" si="52"/>
        <v>-0.40265181600000005</v>
      </c>
      <c r="BL57" s="194">
        <f t="shared" si="53"/>
        <v>-0.43767760200000005</v>
      </c>
      <c r="BM57" s="194">
        <f t="shared" si="54"/>
        <v>-0.472703388</v>
      </c>
      <c r="BN57" s="194">
        <f t="shared" si="55"/>
        <v>-0.50772917400000006</v>
      </c>
      <c r="BO57" s="194">
        <f t="shared" si="56"/>
        <v>-0.54275496000000001</v>
      </c>
      <c r="BP57" s="194">
        <f t="shared" si="57"/>
        <v>-0.57778074599999996</v>
      </c>
      <c r="BQ57" s="194">
        <f t="shared" si="58"/>
        <v>-0.61280653200000001</v>
      </c>
      <c r="BR57" s="194">
        <f t="shared" si="59"/>
        <v>-0.64783231800000007</v>
      </c>
      <c r="BS57" s="194">
        <f t="shared" si="60"/>
        <v>-0.68285810399999991</v>
      </c>
      <c r="BT57" s="194">
        <f t="shared" si="61"/>
        <v>-0.71788388999999997</v>
      </c>
      <c r="BU57" s="194">
        <f t="shared" si="62"/>
        <v>-0.751224471</v>
      </c>
      <c r="BV57" s="194">
        <f t="shared" si="63"/>
        <v>-0.78456505200000004</v>
      </c>
      <c r="BW57" s="194">
        <f t="shared" si="64"/>
        <v>-0.81790563299999997</v>
      </c>
      <c r="BX57" s="194">
        <f t="shared" si="65"/>
        <v>-0.851246214</v>
      </c>
      <c r="BY57" s="194">
        <f t="shared" si="66"/>
        <v>-0.88458679500000004</v>
      </c>
      <c r="BZ57" s="194">
        <f t="shared" si="67"/>
        <v>-0.91792737600000007</v>
      </c>
      <c r="CA57" s="194">
        <f t="shared" si="68"/>
        <v>-0.951267957</v>
      </c>
      <c r="CB57" s="194">
        <f t="shared" si="69"/>
        <v>-0.98460853800000003</v>
      </c>
      <c r="CC57" s="194">
        <f t="shared" si="70"/>
        <v>-1.0179491190000001</v>
      </c>
      <c r="CD57" s="194">
        <f t="shared" si="71"/>
        <v>-1.0512897000000001</v>
      </c>
      <c r="CE57" s="194">
        <f t="shared" si="128"/>
        <v>-1.0846302810000001</v>
      </c>
      <c r="CF57" s="194">
        <f t="shared" si="128"/>
        <v>-1.1179708620000002</v>
      </c>
      <c r="CG57" s="194">
        <f t="shared" si="128"/>
        <v>-1.1513114430000002</v>
      </c>
      <c r="CH57" s="194">
        <f t="shared" si="128"/>
        <v>-1.1846520240000002</v>
      </c>
      <c r="CI57" s="194">
        <f t="shared" si="128"/>
        <v>-1.2179926050000003</v>
      </c>
      <c r="CJ57" s="194">
        <f t="shared" si="128"/>
        <v>-1.2513331860000003</v>
      </c>
      <c r="CK57" s="194">
        <f t="shared" si="128"/>
        <v>-1.2846737670000004</v>
      </c>
      <c r="CL57" s="194">
        <f t="shared" si="128"/>
        <v>-1.3180143480000004</v>
      </c>
      <c r="CM57" s="194">
        <f t="shared" si="128"/>
        <v>-1.3513549290000004</v>
      </c>
      <c r="CN57" s="194">
        <f t="shared" si="128"/>
        <v>-1.3846955100000005</v>
      </c>
      <c r="CO57" s="194">
        <f t="shared" si="128"/>
        <v>-1.4180360910000005</v>
      </c>
      <c r="CP57" s="194">
        <f t="shared" si="128"/>
        <v>-1.4513766720000005</v>
      </c>
      <c r="CQ57" s="194">
        <f t="shared" si="128"/>
        <v>-1.4847172530000006</v>
      </c>
      <c r="CR57" s="194">
        <f t="shared" si="128"/>
        <v>-1.5180578340000006</v>
      </c>
      <c r="CS57" s="194">
        <f t="shared" si="128"/>
        <v>-1.5513984150000006</v>
      </c>
      <c r="CT57" s="194">
        <f t="shared" si="128"/>
        <v>-1.5847389960000007</v>
      </c>
      <c r="CU57" s="194">
        <f t="shared" si="128"/>
        <v>-1.6180795770000007</v>
      </c>
      <c r="CV57" s="194">
        <f t="shared" si="128"/>
        <v>-1.6514201580000007</v>
      </c>
      <c r="CW57" s="194">
        <f t="shared" si="128"/>
        <v>-1.6847607390000008</v>
      </c>
      <c r="CX57" s="194">
        <f t="shared" si="128"/>
        <v>-1.7181013200000008</v>
      </c>
    </row>
    <row r="58" spans="1:102" x14ac:dyDescent="0.25">
      <c r="A58" s="87">
        <v>38353</v>
      </c>
      <c r="B58" s="194">
        <f t="shared" ref="B58:U58" si="140">($V58-$W58)+C58</f>
        <v>3.0303051399999967</v>
      </c>
      <c r="C58" s="194">
        <f t="shared" si="140"/>
        <v>2.9681009049999969</v>
      </c>
      <c r="D58" s="194">
        <f t="shared" si="140"/>
        <v>2.9058966699999971</v>
      </c>
      <c r="E58" s="194">
        <f t="shared" si="140"/>
        <v>2.8436924349999972</v>
      </c>
      <c r="F58" s="194">
        <f t="shared" si="140"/>
        <v>2.7814881999999974</v>
      </c>
      <c r="G58" s="194">
        <f t="shared" si="140"/>
        <v>2.7192839649999976</v>
      </c>
      <c r="H58" s="194">
        <f t="shared" si="140"/>
        <v>2.6570797299999978</v>
      </c>
      <c r="I58" s="194">
        <f t="shared" si="140"/>
        <v>2.5948754949999979</v>
      </c>
      <c r="J58" s="194">
        <f t="shared" si="140"/>
        <v>2.5326712599999981</v>
      </c>
      <c r="K58" s="194">
        <f t="shared" si="140"/>
        <v>2.4704670249999983</v>
      </c>
      <c r="L58" s="194">
        <f t="shared" si="140"/>
        <v>2.4082627899999984</v>
      </c>
      <c r="M58" s="194">
        <f t="shared" si="140"/>
        <v>2.3460585549999986</v>
      </c>
      <c r="N58" s="194">
        <f t="shared" si="140"/>
        <v>2.2838543199999988</v>
      </c>
      <c r="O58" s="194">
        <f t="shared" si="140"/>
        <v>2.2216500849999989</v>
      </c>
      <c r="P58" s="194">
        <f t="shared" si="140"/>
        <v>2.1594458499999991</v>
      </c>
      <c r="Q58" s="194">
        <f t="shared" si="140"/>
        <v>2.0972416149999993</v>
      </c>
      <c r="R58" s="194">
        <f t="shared" si="140"/>
        <v>2.0350373799999995</v>
      </c>
      <c r="S58" s="194">
        <f t="shared" si="140"/>
        <v>1.9728331449999996</v>
      </c>
      <c r="T58" s="194">
        <f t="shared" si="140"/>
        <v>1.9106289099999998</v>
      </c>
      <c r="U58" s="194">
        <f t="shared" si="140"/>
        <v>1.848424675</v>
      </c>
      <c r="V58" s="194">
        <f t="shared" si="12"/>
        <v>1.7862204400000001</v>
      </c>
      <c r="W58" s="194">
        <f t="shared" si="13"/>
        <v>1.7240162050000003</v>
      </c>
      <c r="X58" s="194">
        <f t="shared" si="14"/>
        <v>1.66181197</v>
      </c>
      <c r="Y58" s="194">
        <f t="shared" si="15"/>
        <v>1.5996077350000002</v>
      </c>
      <c r="Z58" s="194">
        <f t="shared" si="16"/>
        <v>1.5374035000000001</v>
      </c>
      <c r="AA58" s="194">
        <f t="shared" si="17"/>
        <v>1.4751992650000001</v>
      </c>
      <c r="AB58" s="194">
        <f t="shared" si="18"/>
        <v>1.41299503</v>
      </c>
      <c r="AC58" s="194">
        <f t="shared" si="19"/>
        <v>1.350790795</v>
      </c>
      <c r="AD58" s="194">
        <f t="shared" si="20"/>
        <v>1.2885865600000002</v>
      </c>
      <c r="AE58" s="194">
        <f t="shared" si="21"/>
        <v>1.2263823250000001</v>
      </c>
      <c r="AF58" s="194">
        <f t="shared" si="22"/>
        <v>1.1641780900000001</v>
      </c>
      <c r="AG58" s="194">
        <f t="shared" si="23"/>
        <v>1.1046501800000001</v>
      </c>
      <c r="AH58" s="194">
        <f t="shared" si="24"/>
        <v>1.04512227</v>
      </c>
      <c r="AI58" s="194">
        <f t="shared" si="25"/>
        <v>0.98559436</v>
      </c>
      <c r="AJ58" s="194">
        <f t="shared" si="26"/>
        <v>0.92606644999999999</v>
      </c>
      <c r="AK58" s="194">
        <f t="shared" si="27"/>
        <v>0.86653854000000008</v>
      </c>
      <c r="AL58" s="194">
        <f t="shared" si="28"/>
        <v>0.80701063000000006</v>
      </c>
      <c r="AM58" s="194">
        <f t="shared" si="29"/>
        <v>0.74748272000000004</v>
      </c>
      <c r="AN58" s="194">
        <f t="shared" si="30"/>
        <v>0.68795481000000003</v>
      </c>
      <c r="AO58" s="194">
        <f t="shared" si="31"/>
        <v>0.62842690000000001</v>
      </c>
      <c r="AP58" s="194">
        <f t="shared" si="32"/>
        <v>0.56889898999999999</v>
      </c>
      <c r="AQ58" s="194">
        <f t="shared" si="33"/>
        <v>0.51135591800000002</v>
      </c>
      <c r="AR58" s="194">
        <f t="shared" si="34"/>
        <v>0.45381284599999999</v>
      </c>
      <c r="AS58" s="194">
        <f t="shared" si="35"/>
        <v>0.39626977400000002</v>
      </c>
      <c r="AT58" s="194">
        <f t="shared" si="36"/>
        <v>0.33872670199999999</v>
      </c>
      <c r="AU58" s="194">
        <f t="shared" si="37"/>
        <v>0.28118363000000002</v>
      </c>
      <c r="AV58" s="194">
        <f t="shared" si="38"/>
        <v>0.22494690400000003</v>
      </c>
      <c r="AW58" s="194">
        <f t="shared" si="39"/>
        <v>0.16871017800000002</v>
      </c>
      <c r="AX58" s="194">
        <f t="shared" si="40"/>
        <v>0.11247345200000002</v>
      </c>
      <c r="AY58" s="194">
        <f t="shared" si="41"/>
        <v>5.6236726000000008E-2</v>
      </c>
      <c r="AZ58" s="194">
        <v>0</v>
      </c>
      <c r="BA58" s="194">
        <f t="shared" si="42"/>
        <v>-5.4945552000000002E-2</v>
      </c>
      <c r="BB58" s="194">
        <f t="shared" si="43"/>
        <v>-0.109891104</v>
      </c>
      <c r="BC58" s="194">
        <f t="shared" si="44"/>
        <v>-0.164836656</v>
      </c>
      <c r="BD58" s="194">
        <f t="shared" si="45"/>
        <v>-0.21978220800000001</v>
      </c>
      <c r="BE58" s="194">
        <f t="shared" si="46"/>
        <v>-0.27472775999999999</v>
      </c>
      <c r="BF58" s="194">
        <f t="shared" si="47"/>
        <v>-0.32839902199999998</v>
      </c>
      <c r="BG58" s="194">
        <f t="shared" si="48"/>
        <v>-0.38207028399999998</v>
      </c>
      <c r="BH58" s="194">
        <f t="shared" si="49"/>
        <v>-0.43574154599999992</v>
      </c>
      <c r="BI58" s="194">
        <f t="shared" si="50"/>
        <v>-0.48941280799999998</v>
      </c>
      <c r="BJ58" s="194">
        <f t="shared" si="51"/>
        <v>-0.54308406999999992</v>
      </c>
      <c r="BK58" s="194">
        <f t="shared" si="52"/>
        <v>-0.59488115299999988</v>
      </c>
      <c r="BL58" s="194">
        <f t="shared" si="53"/>
        <v>-0.64667823599999996</v>
      </c>
      <c r="BM58" s="194">
        <f t="shared" si="54"/>
        <v>-0.69847531899999993</v>
      </c>
      <c r="BN58" s="194">
        <f t="shared" si="55"/>
        <v>-0.750272402</v>
      </c>
      <c r="BO58" s="194">
        <f t="shared" si="56"/>
        <v>-0.80206948499999997</v>
      </c>
      <c r="BP58" s="194">
        <f t="shared" si="57"/>
        <v>-0.85386656799999994</v>
      </c>
      <c r="BQ58" s="194">
        <f t="shared" si="58"/>
        <v>-0.90566365100000001</v>
      </c>
      <c r="BR58" s="194">
        <f t="shared" si="59"/>
        <v>-0.95746073400000009</v>
      </c>
      <c r="BS58" s="194">
        <f t="shared" si="60"/>
        <v>-1.0092578169999999</v>
      </c>
      <c r="BT58" s="194">
        <f t="shared" si="61"/>
        <v>-1.0610549</v>
      </c>
      <c r="BU58" s="194">
        <f t="shared" si="62"/>
        <v>-1.1104207269999999</v>
      </c>
      <c r="BV58" s="194">
        <f t="shared" si="63"/>
        <v>-1.1597865540000001</v>
      </c>
      <c r="BW58" s="194">
        <f t="shared" si="64"/>
        <v>-1.209152381</v>
      </c>
      <c r="BX58" s="194">
        <f t="shared" si="65"/>
        <v>-1.2585182079999999</v>
      </c>
      <c r="BY58" s="194">
        <f t="shared" si="66"/>
        <v>-1.3078840349999998</v>
      </c>
      <c r="BZ58" s="194">
        <f t="shared" si="67"/>
        <v>-1.357249862</v>
      </c>
      <c r="CA58" s="194">
        <f t="shared" si="68"/>
        <v>-1.4066156889999999</v>
      </c>
      <c r="CB58" s="194">
        <f t="shared" si="69"/>
        <v>-1.455981516</v>
      </c>
      <c r="CC58" s="194">
        <f t="shared" si="70"/>
        <v>-1.5053473429999999</v>
      </c>
      <c r="CD58" s="194">
        <f t="shared" si="71"/>
        <v>-1.5547131699999999</v>
      </c>
      <c r="CE58" s="194">
        <f t="shared" si="128"/>
        <v>-1.6040789969999998</v>
      </c>
      <c r="CF58" s="194">
        <f t="shared" si="128"/>
        <v>-1.6534448239999997</v>
      </c>
      <c r="CG58" s="194">
        <f t="shared" si="128"/>
        <v>-1.7028106509999996</v>
      </c>
      <c r="CH58" s="194">
        <f t="shared" si="128"/>
        <v>-1.7521764779999995</v>
      </c>
      <c r="CI58" s="194">
        <f t="shared" si="128"/>
        <v>-1.8015423049999995</v>
      </c>
      <c r="CJ58" s="194">
        <f t="shared" si="128"/>
        <v>-1.8509081319999994</v>
      </c>
      <c r="CK58" s="194">
        <f t="shared" si="128"/>
        <v>-1.9002739589999993</v>
      </c>
      <c r="CL58" s="194">
        <f t="shared" si="128"/>
        <v>-1.9496397859999992</v>
      </c>
      <c r="CM58" s="194">
        <f t="shared" si="128"/>
        <v>-1.9990056129999991</v>
      </c>
      <c r="CN58" s="194">
        <f t="shared" si="128"/>
        <v>-2.048371439999999</v>
      </c>
      <c r="CO58" s="194">
        <f t="shared" si="128"/>
        <v>-2.097737266999999</v>
      </c>
      <c r="CP58" s="194">
        <f t="shared" si="128"/>
        <v>-2.1471030939999989</v>
      </c>
      <c r="CQ58" s="194">
        <f t="shared" si="128"/>
        <v>-2.1964689209999988</v>
      </c>
      <c r="CR58" s="194">
        <f t="shared" si="128"/>
        <v>-2.2458347479999987</v>
      </c>
      <c r="CS58" s="194">
        <f t="shared" si="128"/>
        <v>-2.2952005749999986</v>
      </c>
      <c r="CT58" s="194">
        <f>($CD58-$CC58)+CS58</f>
        <v>-2.3445664019999986</v>
      </c>
      <c r="CU58" s="194">
        <f>($CD58-$CC58)+CT58</f>
        <v>-2.3939322289999985</v>
      </c>
      <c r="CV58" s="194">
        <f>($CD58-$CC58)+CU58</f>
        <v>-2.4432980559999984</v>
      </c>
      <c r="CW58" s="194">
        <f>($CD58-$CC58)+CV58</f>
        <v>-2.4926638829999983</v>
      </c>
      <c r="CX58" s="194">
        <f>($CD58-$CC58)+CW58</f>
        <v>-2.5420297099999982</v>
      </c>
    </row>
    <row r="59" spans="1:102" x14ac:dyDescent="0.25">
      <c r="A59" s="87">
        <v>38384</v>
      </c>
      <c r="B59" s="194">
        <f t="shared" ref="B59:U59" si="141">($V59-$W59)+C59</f>
        <v>3.1575210100000004</v>
      </c>
      <c r="C59" s="194">
        <f t="shared" si="141"/>
        <v>3.0927058200000004</v>
      </c>
      <c r="D59" s="194">
        <f t="shared" si="141"/>
        <v>3.0278906300000004</v>
      </c>
      <c r="E59" s="194">
        <f t="shared" si="141"/>
        <v>2.9630754400000003</v>
      </c>
      <c r="F59" s="194">
        <f t="shared" si="141"/>
        <v>2.8982602500000003</v>
      </c>
      <c r="G59" s="194">
        <f t="shared" si="141"/>
        <v>2.8334450600000003</v>
      </c>
      <c r="H59" s="194">
        <f t="shared" si="141"/>
        <v>2.7686298700000003</v>
      </c>
      <c r="I59" s="194">
        <f t="shared" si="141"/>
        <v>2.7038146800000002</v>
      </c>
      <c r="J59" s="194">
        <f t="shared" si="141"/>
        <v>2.6389994900000002</v>
      </c>
      <c r="K59" s="194">
        <f t="shared" si="141"/>
        <v>2.5741843000000002</v>
      </c>
      <c r="L59" s="194">
        <f t="shared" si="141"/>
        <v>2.5093691100000002</v>
      </c>
      <c r="M59" s="194">
        <f t="shared" si="141"/>
        <v>2.4445539200000002</v>
      </c>
      <c r="N59" s="194">
        <f t="shared" si="141"/>
        <v>2.3797387300000001</v>
      </c>
      <c r="O59" s="194">
        <f t="shared" si="141"/>
        <v>2.3149235400000001</v>
      </c>
      <c r="P59" s="194">
        <f t="shared" si="141"/>
        <v>2.2501083500000001</v>
      </c>
      <c r="Q59" s="194">
        <f t="shared" si="141"/>
        <v>2.1852931600000001</v>
      </c>
      <c r="R59" s="194">
        <f t="shared" si="141"/>
        <v>2.12047797</v>
      </c>
      <c r="S59" s="194">
        <f t="shared" si="141"/>
        <v>2.05566278</v>
      </c>
      <c r="T59" s="194">
        <f t="shared" si="141"/>
        <v>1.99084759</v>
      </c>
      <c r="U59" s="194">
        <f t="shared" si="141"/>
        <v>1.9260324</v>
      </c>
      <c r="V59" s="194">
        <f t="shared" si="12"/>
        <v>1.86121721</v>
      </c>
      <c r="W59" s="194">
        <f t="shared" si="13"/>
        <v>1.7964020199999999</v>
      </c>
      <c r="X59" s="194">
        <f t="shared" si="14"/>
        <v>1.7315868299999999</v>
      </c>
      <c r="Y59" s="194">
        <f t="shared" si="15"/>
        <v>1.6667716399999999</v>
      </c>
      <c r="Z59" s="194">
        <f t="shared" si="16"/>
        <v>1.6019564499999999</v>
      </c>
      <c r="AA59" s="194">
        <f t="shared" si="17"/>
        <v>1.5371412599999998</v>
      </c>
      <c r="AB59" s="194">
        <f t="shared" si="18"/>
        <v>1.47232607</v>
      </c>
      <c r="AC59" s="194">
        <f t="shared" si="19"/>
        <v>1.40751088</v>
      </c>
      <c r="AD59" s="194">
        <f t="shared" si="20"/>
        <v>1.34269569</v>
      </c>
      <c r="AE59" s="194">
        <f t="shared" si="21"/>
        <v>1.2778805</v>
      </c>
      <c r="AF59" s="194">
        <f t="shared" si="22"/>
        <v>1.21306531</v>
      </c>
      <c r="AG59" s="194">
        <f t="shared" si="23"/>
        <v>1.15102394</v>
      </c>
      <c r="AH59" s="194">
        <f t="shared" si="24"/>
        <v>1.08898257</v>
      </c>
      <c r="AI59" s="194">
        <f t="shared" si="25"/>
        <v>1.0269412</v>
      </c>
      <c r="AJ59" s="194">
        <f t="shared" si="26"/>
        <v>0.96489983000000001</v>
      </c>
      <c r="AK59" s="194">
        <f t="shared" si="27"/>
        <v>0.90285846000000003</v>
      </c>
      <c r="AL59" s="194">
        <f t="shared" si="28"/>
        <v>0.84081709000000004</v>
      </c>
      <c r="AM59" s="194">
        <f t="shared" si="29"/>
        <v>0.77877571999999995</v>
      </c>
      <c r="AN59" s="194">
        <f t="shared" si="30"/>
        <v>0.71673434999999996</v>
      </c>
      <c r="AO59" s="194">
        <f t="shared" si="31"/>
        <v>0.65469297999999998</v>
      </c>
      <c r="AP59" s="194">
        <f t="shared" si="32"/>
        <v>0.59265161</v>
      </c>
      <c r="AQ59" s="194">
        <f t="shared" si="33"/>
        <v>0.53269636600000003</v>
      </c>
      <c r="AR59" s="194">
        <f t="shared" si="34"/>
        <v>0.47274112199999996</v>
      </c>
      <c r="AS59" s="194">
        <f t="shared" si="35"/>
        <v>0.41278587799999999</v>
      </c>
      <c r="AT59" s="194">
        <f t="shared" si="36"/>
        <v>0.35283063400000003</v>
      </c>
      <c r="AU59" s="194">
        <f t="shared" si="37"/>
        <v>0.29287539000000001</v>
      </c>
      <c r="AV59" s="194">
        <f t="shared" si="38"/>
        <v>0.23430031200000001</v>
      </c>
      <c r="AW59" s="194">
        <f t="shared" si="39"/>
        <v>0.17572523400000001</v>
      </c>
      <c r="AX59" s="194">
        <f t="shared" si="40"/>
        <v>0.11715015600000001</v>
      </c>
      <c r="AY59" s="194">
        <f t="shared" si="41"/>
        <v>5.8575078000000003E-2</v>
      </c>
      <c r="AZ59" s="194">
        <v>0</v>
      </c>
      <c r="BA59" s="194">
        <f t="shared" si="42"/>
        <v>-5.7206576000000002E-2</v>
      </c>
      <c r="BB59" s="194">
        <f t="shared" si="43"/>
        <v>-0.114413152</v>
      </c>
      <c r="BC59" s="194">
        <f t="shared" si="44"/>
        <v>-0.171619728</v>
      </c>
      <c r="BD59" s="194">
        <f t="shared" si="45"/>
        <v>-0.22882630400000001</v>
      </c>
      <c r="BE59" s="194">
        <f t="shared" si="46"/>
        <v>-0.28603287999999999</v>
      </c>
      <c r="BF59" s="194">
        <f t="shared" si="47"/>
        <v>-0.34188518600000001</v>
      </c>
      <c r="BG59" s="194">
        <f t="shared" si="48"/>
        <v>-0.39773749200000003</v>
      </c>
      <c r="BH59" s="194">
        <f t="shared" si="49"/>
        <v>-0.45358979799999999</v>
      </c>
      <c r="BI59" s="194">
        <f t="shared" si="50"/>
        <v>-0.50944210400000001</v>
      </c>
      <c r="BJ59" s="194">
        <f t="shared" si="51"/>
        <v>-0.56529441000000002</v>
      </c>
      <c r="BK59" s="194">
        <f t="shared" si="52"/>
        <v>-0.61914908400000002</v>
      </c>
      <c r="BL59" s="194">
        <f t="shared" si="53"/>
        <v>-0.67300375800000001</v>
      </c>
      <c r="BM59" s="194">
        <f t="shared" si="54"/>
        <v>-0.726858432</v>
      </c>
      <c r="BN59" s="194">
        <f t="shared" si="55"/>
        <v>-0.7807131060000001</v>
      </c>
      <c r="BO59" s="194">
        <f t="shared" si="56"/>
        <v>-0.83456777999999998</v>
      </c>
      <c r="BP59" s="194">
        <f t="shared" si="57"/>
        <v>-0.88842245400000008</v>
      </c>
      <c r="BQ59" s="194">
        <f t="shared" si="58"/>
        <v>-0.94227712799999996</v>
      </c>
      <c r="BR59" s="194">
        <f t="shared" si="59"/>
        <v>-0.99613180200000007</v>
      </c>
      <c r="BS59" s="194">
        <f t="shared" si="60"/>
        <v>-1.0499864759999999</v>
      </c>
      <c r="BT59" s="194">
        <f t="shared" si="61"/>
        <v>-1.10384115</v>
      </c>
      <c r="BU59" s="194">
        <f t="shared" si="62"/>
        <v>-1.1550972210000001</v>
      </c>
      <c r="BV59" s="194">
        <f t="shared" si="63"/>
        <v>-1.206353292</v>
      </c>
      <c r="BW59" s="194">
        <f t="shared" si="64"/>
        <v>-1.257609363</v>
      </c>
      <c r="BX59" s="194">
        <f t="shared" si="65"/>
        <v>-1.3088654339999999</v>
      </c>
      <c r="BY59" s="194">
        <f t="shared" si="66"/>
        <v>-1.360121505</v>
      </c>
      <c r="BZ59" s="194">
        <f t="shared" si="67"/>
        <v>-1.411377576</v>
      </c>
      <c r="CA59" s="194">
        <f t="shared" si="68"/>
        <v>-1.4626336469999999</v>
      </c>
      <c r="CB59" s="194">
        <f t="shared" si="69"/>
        <v>-1.5138897179999999</v>
      </c>
      <c r="CC59" s="194">
        <f t="shared" si="70"/>
        <v>-1.5651457889999998</v>
      </c>
      <c r="CD59" s="194">
        <f t="shared" si="71"/>
        <v>-1.6164018599999999</v>
      </c>
      <c r="CE59" s="194">
        <f t="shared" ref="CE59:CX62" si="142">($CD59-$CC59)+CD59</f>
        <v>-1.6676579309999999</v>
      </c>
      <c r="CF59" s="194">
        <f t="shared" si="142"/>
        <v>-1.718914002</v>
      </c>
      <c r="CG59" s="194">
        <f t="shared" si="142"/>
        <v>-1.7701700730000001</v>
      </c>
      <c r="CH59" s="194">
        <f t="shared" si="142"/>
        <v>-1.8214261440000001</v>
      </c>
      <c r="CI59" s="194">
        <f t="shared" si="142"/>
        <v>-1.8726822150000002</v>
      </c>
      <c r="CJ59" s="194">
        <f t="shared" si="142"/>
        <v>-1.9239382860000003</v>
      </c>
      <c r="CK59" s="194">
        <f t="shared" si="142"/>
        <v>-1.9751943570000003</v>
      </c>
      <c r="CL59" s="194">
        <f t="shared" si="142"/>
        <v>-2.0264504280000004</v>
      </c>
      <c r="CM59" s="194">
        <f t="shared" si="142"/>
        <v>-2.0777064990000005</v>
      </c>
      <c r="CN59" s="194">
        <f t="shared" si="142"/>
        <v>-2.1289625700000006</v>
      </c>
      <c r="CO59" s="194">
        <f t="shared" si="142"/>
        <v>-2.1802186410000006</v>
      </c>
      <c r="CP59" s="194">
        <f t="shared" si="142"/>
        <v>-2.2314747120000007</v>
      </c>
      <c r="CQ59" s="194">
        <f t="shared" si="142"/>
        <v>-2.2827307830000008</v>
      </c>
      <c r="CR59" s="194">
        <f t="shared" si="142"/>
        <v>-2.3339868540000008</v>
      </c>
      <c r="CS59" s="194">
        <f t="shared" si="142"/>
        <v>-2.3852429250000009</v>
      </c>
      <c r="CT59" s="194">
        <f t="shared" si="142"/>
        <v>-2.436498996000001</v>
      </c>
      <c r="CU59" s="194">
        <f t="shared" si="142"/>
        <v>-2.487755067000001</v>
      </c>
      <c r="CV59" s="194">
        <f t="shared" si="142"/>
        <v>-2.5390111380000011</v>
      </c>
      <c r="CW59" s="194">
        <f t="shared" si="142"/>
        <v>-2.5902672090000012</v>
      </c>
      <c r="CX59" s="194">
        <f t="shared" si="142"/>
        <v>-2.6415232800000013</v>
      </c>
    </row>
    <row r="60" spans="1:102" x14ac:dyDescent="0.25">
      <c r="A60" s="87">
        <v>38412</v>
      </c>
      <c r="B60" s="194">
        <f t="shared" ref="B60:U60" si="143">($V60-$W60)+C60</f>
        <v>3.2286823400000024</v>
      </c>
      <c r="C60" s="194">
        <f t="shared" si="143"/>
        <v>3.1623385420000023</v>
      </c>
      <c r="D60" s="194">
        <f t="shared" si="143"/>
        <v>3.0959947440000022</v>
      </c>
      <c r="E60" s="194">
        <f t="shared" si="143"/>
        <v>3.0296509460000021</v>
      </c>
      <c r="F60" s="194">
        <f t="shared" si="143"/>
        <v>2.9633071480000019</v>
      </c>
      <c r="G60" s="194">
        <f t="shared" si="143"/>
        <v>2.8969633500000018</v>
      </c>
      <c r="H60" s="194">
        <f t="shared" si="143"/>
        <v>2.8306195520000017</v>
      </c>
      <c r="I60" s="194">
        <f t="shared" si="143"/>
        <v>2.7642757540000016</v>
      </c>
      <c r="J60" s="194">
        <f t="shared" si="143"/>
        <v>2.6979319560000015</v>
      </c>
      <c r="K60" s="194">
        <f t="shared" si="143"/>
        <v>2.6315881580000013</v>
      </c>
      <c r="L60" s="194">
        <f t="shared" si="143"/>
        <v>2.5652443600000012</v>
      </c>
      <c r="M60" s="194">
        <f t="shared" si="143"/>
        <v>2.4989005620000011</v>
      </c>
      <c r="N60" s="194">
        <f t="shared" si="143"/>
        <v>2.432556764000001</v>
      </c>
      <c r="O60" s="194">
        <f t="shared" si="143"/>
        <v>2.3662129660000009</v>
      </c>
      <c r="P60" s="194">
        <f t="shared" si="143"/>
        <v>2.2998691680000007</v>
      </c>
      <c r="Q60" s="194">
        <f t="shared" si="143"/>
        <v>2.2335253700000006</v>
      </c>
      <c r="R60" s="194">
        <f t="shared" si="143"/>
        <v>2.1671815720000005</v>
      </c>
      <c r="S60" s="194">
        <f t="shared" si="143"/>
        <v>2.1008377740000004</v>
      </c>
      <c r="T60" s="194">
        <f t="shared" si="143"/>
        <v>2.0344939760000003</v>
      </c>
      <c r="U60" s="194">
        <f t="shared" si="143"/>
        <v>1.9681501780000001</v>
      </c>
      <c r="V60" s="194">
        <f t="shared" si="12"/>
        <v>1.90180638</v>
      </c>
      <c r="W60" s="194">
        <f t="shared" si="13"/>
        <v>1.8354625819999999</v>
      </c>
      <c r="X60" s="194">
        <f t="shared" si="14"/>
        <v>1.769118784</v>
      </c>
      <c r="Y60" s="194">
        <f t="shared" si="15"/>
        <v>1.7027749859999999</v>
      </c>
      <c r="Z60" s="194">
        <f t="shared" si="16"/>
        <v>1.636431188</v>
      </c>
      <c r="AA60" s="194">
        <f t="shared" si="17"/>
        <v>1.5700873899999999</v>
      </c>
      <c r="AB60" s="194">
        <f t="shared" si="18"/>
        <v>1.503743592</v>
      </c>
      <c r="AC60" s="194">
        <f t="shared" si="19"/>
        <v>1.4373997940000001</v>
      </c>
      <c r="AD60" s="194">
        <f t="shared" si="20"/>
        <v>1.3710559959999999</v>
      </c>
      <c r="AE60" s="194">
        <f t="shared" si="21"/>
        <v>1.3047121979999998</v>
      </c>
      <c r="AF60" s="194">
        <f t="shared" si="22"/>
        <v>1.2383683999999999</v>
      </c>
      <c r="AG60" s="194">
        <f t="shared" si="23"/>
        <v>1.1749705909999999</v>
      </c>
      <c r="AH60" s="194">
        <f t="shared" si="24"/>
        <v>1.1115727820000001</v>
      </c>
      <c r="AI60" s="194">
        <f t="shared" si="25"/>
        <v>1.0481749729999998</v>
      </c>
      <c r="AJ60" s="194">
        <f t="shared" si="26"/>
        <v>0.98477716399999993</v>
      </c>
      <c r="AK60" s="194">
        <f t="shared" si="27"/>
        <v>0.92137935500000001</v>
      </c>
      <c r="AL60" s="194">
        <f t="shared" si="28"/>
        <v>0.85798154599999998</v>
      </c>
      <c r="AM60" s="194">
        <f t="shared" si="29"/>
        <v>0.79458373699999996</v>
      </c>
      <c r="AN60" s="194">
        <f t="shared" si="30"/>
        <v>0.73118592799999993</v>
      </c>
      <c r="AO60" s="194">
        <f t="shared" si="31"/>
        <v>0.66778811900000001</v>
      </c>
      <c r="AP60" s="194">
        <f t="shared" si="32"/>
        <v>0.60439030999999999</v>
      </c>
      <c r="AQ60" s="194">
        <f t="shared" si="33"/>
        <v>0.54320702799999998</v>
      </c>
      <c r="AR60" s="194">
        <f t="shared" si="34"/>
        <v>0.48202374599999998</v>
      </c>
      <c r="AS60" s="194">
        <f t="shared" si="35"/>
        <v>0.42084046400000003</v>
      </c>
      <c r="AT60" s="194">
        <f t="shared" si="36"/>
        <v>0.35965718200000002</v>
      </c>
      <c r="AU60" s="194">
        <f t="shared" si="37"/>
        <v>0.29847390000000001</v>
      </c>
      <c r="AV60" s="194">
        <f t="shared" si="38"/>
        <v>0.23877912000000001</v>
      </c>
      <c r="AW60" s="194">
        <f t="shared" si="39"/>
        <v>0.17908434000000001</v>
      </c>
      <c r="AX60" s="194">
        <f t="shared" si="40"/>
        <v>0.11938956000000001</v>
      </c>
      <c r="AY60" s="194">
        <f t="shared" si="41"/>
        <v>5.9694780000000003E-2</v>
      </c>
      <c r="AZ60" s="194">
        <v>0</v>
      </c>
      <c r="BA60" s="194">
        <f t="shared" si="42"/>
        <v>-5.8192756000000005E-2</v>
      </c>
      <c r="BB60" s="194">
        <f t="shared" si="43"/>
        <v>-0.11638551200000001</v>
      </c>
      <c r="BC60" s="194">
        <f t="shared" si="44"/>
        <v>-0.17457826800000001</v>
      </c>
      <c r="BD60" s="194">
        <f t="shared" si="45"/>
        <v>-0.23277102400000002</v>
      </c>
      <c r="BE60" s="194">
        <f t="shared" si="46"/>
        <v>-0.29096378000000001</v>
      </c>
      <c r="BF60" s="194">
        <f t="shared" si="47"/>
        <v>-0.34766263400000003</v>
      </c>
      <c r="BG60" s="194">
        <f t="shared" si="48"/>
        <v>-0.40436148800000005</v>
      </c>
      <c r="BH60" s="194">
        <f t="shared" si="49"/>
        <v>-0.46106034200000001</v>
      </c>
      <c r="BI60" s="194">
        <f t="shared" si="50"/>
        <v>-0.51775919600000009</v>
      </c>
      <c r="BJ60" s="194">
        <f t="shared" si="51"/>
        <v>-0.57445805000000005</v>
      </c>
      <c r="BK60" s="194">
        <f t="shared" si="52"/>
        <v>-0.62894078500000006</v>
      </c>
      <c r="BL60" s="194">
        <f t="shared" si="53"/>
        <v>-0.68342352000000006</v>
      </c>
      <c r="BM60" s="194">
        <f t="shared" si="54"/>
        <v>-0.73790625499999996</v>
      </c>
      <c r="BN60" s="194">
        <f t="shared" si="55"/>
        <v>-0.79238898999999996</v>
      </c>
      <c r="BO60" s="194">
        <f t="shared" si="56"/>
        <v>-0.84687172499999996</v>
      </c>
      <c r="BP60" s="194">
        <f t="shared" si="57"/>
        <v>-0.90135445999999986</v>
      </c>
      <c r="BQ60" s="194">
        <f t="shared" si="58"/>
        <v>-0.95583719499999997</v>
      </c>
      <c r="BR60" s="194">
        <f t="shared" si="59"/>
        <v>-1.0103199299999999</v>
      </c>
      <c r="BS60" s="194">
        <f t="shared" si="60"/>
        <v>-1.064802665</v>
      </c>
      <c r="BT60" s="194">
        <f t="shared" si="61"/>
        <v>-1.1192853999999999</v>
      </c>
      <c r="BU60" s="194">
        <f t="shared" si="62"/>
        <v>-1.1708701419999998</v>
      </c>
      <c r="BV60" s="194">
        <f t="shared" si="63"/>
        <v>-1.2224548839999998</v>
      </c>
      <c r="BW60" s="194">
        <f t="shared" si="64"/>
        <v>-1.274039626</v>
      </c>
      <c r="BX60" s="194">
        <f t="shared" si="65"/>
        <v>-1.3256243679999999</v>
      </c>
      <c r="BY60" s="194">
        <f t="shared" si="66"/>
        <v>-1.3772091099999999</v>
      </c>
      <c r="BZ60" s="194">
        <f t="shared" si="67"/>
        <v>-1.4287938519999999</v>
      </c>
      <c r="CA60" s="194">
        <f t="shared" si="68"/>
        <v>-1.4803785939999998</v>
      </c>
      <c r="CB60" s="194">
        <f t="shared" si="69"/>
        <v>-1.531963336</v>
      </c>
      <c r="CC60" s="194">
        <f t="shared" si="70"/>
        <v>-1.583548078</v>
      </c>
      <c r="CD60" s="194">
        <f t="shared" si="71"/>
        <v>-1.6351328199999999</v>
      </c>
      <c r="CE60" s="194">
        <f t="shared" si="142"/>
        <v>-1.6867175619999999</v>
      </c>
      <c r="CF60" s="194">
        <f t="shared" si="142"/>
        <v>-1.7383023039999999</v>
      </c>
      <c r="CG60" s="194">
        <f t="shared" si="142"/>
        <v>-1.7898870459999998</v>
      </c>
      <c r="CH60" s="194">
        <f t="shared" si="142"/>
        <v>-1.8414717879999998</v>
      </c>
      <c r="CI60" s="194">
        <f t="shared" si="142"/>
        <v>-1.8930565299999997</v>
      </c>
      <c r="CJ60" s="194">
        <f t="shared" si="142"/>
        <v>-1.9446412719999997</v>
      </c>
      <c r="CK60" s="194">
        <f t="shared" si="142"/>
        <v>-1.9962260139999997</v>
      </c>
      <c r="CL60" s="194">
        <f t="shared" si="142"/>
        <v>-2.0478107559999996</v>
      </c>
      <c r="CM60" s="194">
        <f t="shared" si="142"/>
        <v>-2.0993954979999998</v>
      </c>
      <c r="CN60" s="194">
        <f t="shared" si="142"/>
        <v>-2.15098024</v>
      </c>
      <c r="CO60" s="194">
        <f t="shared" si="142"/>
        <v>-2.2025649820000002</v>
      </c>
      <c r="CP60" s="194">
        <f t="shared" si="142"/>
        <v>-2.2541497240000004</v>
      </c>
      <c r="CQ60" s="194">
        <f t="shared" si="142"/>
        <v>-2.3057344660000005</v>
      </c>
      <c r="CR60" s="194">
        <f t="shared" si="142"/>
        <v>-2.3573192080000007</v>
      </c>
      <c r="CS60" s="194">
        <f t="shared" si="142"/>
        <v>-2.4089039500000009</v>
      </c>
      <c r="CT60" s="194">
        <f t="shared" si="142"/>
        <v>-2.4604886920000011</v>
      </c>
      <c r="CU60" s="194">
        <f t="shared" si="142"/>
        <v>-2.5120734340000013</v>
      </c>
      <c r="CV60" s="194">
        <f t="shared" si="142"/>
        <v>-2.5636581760000015</v>
      </c>
      <c r="CW60" s="194">
        <f t="shared" si="142"/>
        <v>-2.6152429180000016</v>
      </c>
      <c r="CX60" s="194">
        <f t="shared" si="142"/>
        <v>-2.6668276600000018</v>
      </c>
    </row>
    <row r="61" spans="1:102" x14ac:dyDescent="0.25">
      <c r="A61" s="87">
        <v>38443</v>
      </c>
      <c r="B61" s="194">
        <f t="shared" ref="B61:U61" si="144">($V61-$W61)+C61</f>
        <v>3.97351112</v>
      </c>
      <c r="C61" s="194">
        <f t="shared" si="144"/>
        <v>3.891841747</v>
      </c>
      <c r="D61" s="194">
        <f t="shared" si="144"/>
        <v>3.810172374</v>
      </c>
      <c r="E61" s="194">
        <f t="shared" si="144"/>
        <v>3.728503001</v>
      </c>
      <c r="F61" s="194">
        <f t="shared" si="144"/>
        <v>3.646833628</v>
      </c>
      <c r="G61" s="194">
        <f t="shared" si="144"/>
        <v>3.565164255</v>
      </c>
      <c r="H61" s="194">
        <f t="shared" si="144"/>
        <v>3.483494882</v>
      </c>
      <c r="I61" s="194">
        <f t="shared" si="144"/>
        <v>3.401825509</v>
      </c>
      <c r="J61" s="194">
        <f t="shared" si="144"/>
        <v>3.320156136</v>
      </c>
      <c r="K61" s="194">
        <f t="shared" si="144"/>
        <v>3.238486763</v>
      </c>
      <c r="L61" s="194">
        <f t="shared" si="144"/>
        <v>3.1568173900000001</v>
      </c>
      <c r="M61" s="194">
        <f t="shared" si="144"/>
        <v>3.0751480170000001</v>
      </c>
      <c r="N61" s="194">
        <f t="shared" si="144"/>
        <v>2.9934786440000001</v>
      </c>
      <c r="O61" s="194">
        <f t="shared" si="144"/>
        <v>2.9118092710000001</v>
      </c>
      <c r="P61" s="194">
        <f t="shared" si="144"/>
        <v>2.8301398980000001</v>
      </c>
      <c r="Q61" s="194">
        <f t="shared" si="144"/>
        <v>2.7484705250000001</v>
      </c>
      <c r="R61" s="194">
        <f t="shared" si="144"/>
        <v>2.6668011520000001</v>
      </c>
      <c r="S61" s="194">
        <f t="shared" si="144"/>
        <v>2.5851317790000001</v>
      </c>
      <c r="T61" s="194">
        <f t="shared" si="144"/>
        <v>2.5034624060000001</v>
      </c>
      <c r="U61" s="194">
        <f t="shared" si="144"/>
        <v>2.4217930330000002</v>
      </c>
      <c r="V61" s="194">
        <f t="shared" si="12"/>
        <v>2.3401236600000002</v>
      </c>
      <c r="W61" s="194">
        <f t="shared" si="13"/>
        <v>2.2584542870000002</v>
      </c>
      <c r="X61" s="194">
        <f t="shared" si="14"/>
        <v>2.1767849140000002</v>
      </c>
      <c r="Y61" s="194">
        <f t="shared" si="15"/>
        <v>2.0951155410000002</v>
      </c>
      <c r="Z61" s="194">
        <f t="shared" si="16"/>
        <v>2.0134461680000002</v>
      </c>
      <c r="AA61" s="194">
        <f t="shared" si="17"/>
        <v>1.9317767950000002</v>
      </c>
      <c r="AB61" s="194">
        <f t="shared" si="18"/>
        <v>1.8501074220000002</v>
      </c>
      <c r="AC61" s="194">
        <f t="shared" si="19"/>
        <v>1.768438049</v>
      </c>
      <c r="AD61" s="194">
        <f t="shared" si="20"/>
        <v>1.686768676</v>
      </c>
      <c r="AE61" s="194">
        <f t="shared" si="21"/>
        <v>1.605099303</v>
      </c>
      <c r="AF61" s="194">
        <f t="shared" si="22"/>
        <v>1.52342993</v>
      </c>
      <c r="AG61" s="194">
        <f t="shared" si="23"/>
        <v>1.4453755680000002</v>
      </c>
      <c r="AH61" s="194">
        <f t="shared" si="24"/>
        <v>1.3673212060000002</v>
      </c>
      <c r="AI61" s="194">
        <f t="shared" si="25"/>
        <v>1.2892668440000001</v>
      </c>
      <c r="AJ61" s="194">
        <f t="shared" si="26"/>
        <v>1.2112124820000001</v>
      </c>
      <c r="AK61" s="194">
        <f t="shared" si="27"/>
        <v>1.13315812</v>
      </c>
      <c r="AL61" s="194">
        <f t="shared" si="28"/>
        <v>1.055103758</v>
      </c>
      <c r="AM61" s="194">
        <f t="shared" si="29"/>
        <v>0.97704939600000007</v>
      </c>
      <c r="AN61" s="194">
        <f t="shared" si="30"/>
        <v>0.89899503400000003</v>
      </c>
      <c r="AO61" s="194">
        <f t="shared" si="31"/>
        <v>0.82094067200000009</v>
      </c>
      <c r="AP61" s="194">
        <f t="shared" si="32"/>
        <v>0.74288631000000005</v>
      </c>
      <c r="AQ61" s="194">
        <f t="shared" si="33"/>
        <v>0.66764456400000005</v>
      </c>
      <c r="AR61" s="194">
        <f t="shared" si="34"/>
        <v>0.59240281800000005</v>
      </c>
      <c r="AS61" s="194">
        <f t="shared" si="35"/>
        <v>0.51716107200000005</v>
      </c>
      <c r="AT61" s="194">
        <f t="shared" si="36"/>
        <v>0.441919326</v>
      </c>
      <c r="AU61" s="194">
        <f t="shared" si="37"/>
        <v>0.36667758</v>
      </c>
      <c r="AV61" s="194">
        <f t="shared" si="38"/>
        <v>0.29334206400000001</v>
      </c>
      <c r="AW61" s="194">
        <f t="shared" si="39"/>
        <v>0.220006548</v>
      </c>
      <c r="AX61" s="194">
        <f t="shared" si="40"/>
        <v>0.14667103200000001</v>
      </c>
      <c r="AY61" s="194">
        <f t="shared" si="41"/>
        <v>7.3335516000000003E-2</v>
      </c>
      <c r="AZ61" s="194">
        <v>0</v>
      </c>
      <c r="BA61" s="194">
        <f t="shared" si="42"/>
        <v>-7.1418102000000011E-2</v>
      </c>
      <c r="BB61" s="194">
        <f t="shared" si="43"/>
        <v>-0.14283620400000002</v>
      </c>
      <c r="BC61" s="194">
        <f t="shared" si="44"/>
        <v>-0.21425430600000001</v>
      </c>
      <c r="BD61" s="194">
        <f t="shared" si="45"/>
        <v>-0.28567240800000004</v>
      </c>
      <c r="BE61" s="194">
        <f t="shared" si="46"/>
        <v>-0.35709051000000003</v>
      </c>
      <c r="BF61" s="194">
        <f t="shared" si="47"/>
        <v>-0.42658845000000001</v>
      </c>
      <c r="BG61" s="194">
        <f t="shared" si="48"/>
        <v>-0.49608639000000004</v>
      </c>
      <c r="BH61" s="194">
        <f t="shared" si="49"/>
        <v>-0.56558433000000008</v>
      </c>
      <c r="BI61" s="194">
        <f t="shared" si="50"/>
        <v>-0.63508227000000006</v>
      </c>
      <c r="BJ61" s="194">
        <f t="shared" si="51"/>
        <v>-0.70458021000000004</v>
      </c>
      <c r="BK61" s="194">
        <f t="shared" si="52"/>
        <v>-0.77121053300000009</v>
      </c>
      <c r="BL61" s="194">
        <f t="shared" si="53"/>
        <v>-0.83784085600000002</v>
      </c>
      <c r="BM61" s="194">
        <f t="shared" si="54"/>
        <v>-0.90447117900000007</v>
      </c>
      <c r="BN61" s="194">
        <f t="shared" si="55"/>
        <v>-0.97110150200000001</v>
      </c>
      <c r="BO61" s="194">
        <f t="shared" si="56"/>
        <v>-1.0377318250000001</v>
      </c>
      <c r="BP61" s="194">
        <f t="shared" si="57"/>
        <v>-1.1043621480000001</v>
      </c>
      <c r="BQ61" s="194">
        <f t="shared" si="58"/>
        <v>-1.1709924709999999</v>
      </c>
      <c r="BR61" s="194">
        <f t="shared" si="59"/>
        <v>-1.237622794</v>
      </c>
      <c r="BS61" s="194">
        <f t="shared" si="60"/>
        <v>-1.304253117</v>
      </c>
      <c r="BT61" s="194">
        <f t="shared" si="61"/>
        <v>-1.3708834400000001</v>
      </c>
      <c r="BU61" s="194">
        <f t="shared" si="62"/>
        <v>-1.4337658340000001</v>
      </c>
      <c r="BV61" s="194">
        <f t="shared" si="63"/>
        <v>-1.496648228</v>
      </c>
      <c r="BW61" s="194">
        <f t="shared" si="64"/>
        <v>-1.559530622</v>
      </c>
      <c r="BX61" s="194">
        <f t="shared" si="65"/>
        <v>-1.6224130160000001</v>
      </c>
      <c r="BY61" s="194">
        <f t="shared" si="66"/>
        <v>-1.6852954100000002</v>
      </c>
      <c r="BZ61" s="194">
        <f t="shared" si="67"/>
        <v>-1.748177804</v>
      </c>
      <c r="CA61" s="194">
        <f t="shared" si="68"/>
        <v>-1.8110601980000001</v>
      </c>
      <c r="CB61" s="194">
        <f t="shared" si="69"/>
        <v>-1.8739425920000001</v>
      </c>
      <c r="CC61" s="194">
        <f t="shared" si="70"/>
        <v>-1.936824986</v>
      </c>
      <c r="CD61" s="194">
        <f t="shared" si="71"/>
        <v>-1.99970738</v>
      </c>
      <c r="CE61" s="194">
        <f t="shared" si="142"/>
        <v>-2.0625897740000001</v>
      </c>
      <c r="CF61" s="194">
        <f t="shared" si="142"/>
        <v>-2.1254721679999999</v>
      </c>
      <c r="CG61" s="194">
        <f t="shared" si="142"/>
        <v>-2.1883545619999998</v>
      </c>
      <c r="CH61" s="194">
        <f t="shared" si="142"/>
        <v>-2.2512369559999996</v>
      </c>
      <c r="CI61" s="194">
        <f t="shared" si="142"/>
        <v>-2.3141193499999995</v>
      </c>
      <c r="CJ61" s="194">
        <f t="shared" si="142"/>
        <v>-2.3770017439999993</v>
      </c>
      <c r="CK61" s="194">
        <f t="shared" si="142"/>
        <v>-2.4398841379999991</v>
      </c>
      <c r="CL61" s="194">
        <f t="shared" si="142"/>
        <v>-2.502766531999999</v>
      </c>
      <c r="CM61" s="194">
        <f t="shared" si="142"/>
        <v>-2.5656489259999988</v>
      </c>
      <c r="CN61" s="194">
        <f t="shared" si="142"/>
        <v>-2.6285313199999987</v>
      </c>
      <c r="CO61" s="194">
        <f t="shared" si="142"/>
        <v>-2.6914137139999985</v>
      </c>
      <c r="CP61" s="194">
        <f t="shared" si="142"/>
        <v>-2.7542961079999984</v>
      </c>
      <c r="CQ61" s="194">
        <f t="shared" si="142"/>
        <v>-2.8171785019999982</v>
      </c>
      <c r="CR61" s="194">
        <f t="shared" si="142"/>
        <v>-2.880060895999998</v>
      </c>
      <c r="CS61" s="194">
        <f t="shared" si="142"/>
        <v>-2.9429432899999979</v>
      </c>
      <c r="CT61" s="194">
        <f t="shared" si="142"/>
        <v>-3.0058256839999977</v>
      </c>
      <c r="CU61" s="194">
        <f t="shared" si="142"/>
        <v>-3.0687080779999976</v>
      </c>
      <c r="CV61" s="194">
        <f t="shared" si="142"/>
        <v>-3.1315904719999974</v>
      </c>
      <c r="CW61" s="194">
        <f t="shared" si="142"/>
        <v>-3.1944728659999972</v>
      </c>
      <c r="CX61" s="194">
        <f t="shared" si="142"/>
        <v>-3.2573552599999971</v>
      </c>
    </row>
    <row r="62" spans="1:102" x14ac:dyDescent="0.25">
      <c r="A62" s="87">
        <v>38473</v>
      </c>
      <c r="B62" s="194">
        <f t="shared" ref="B62:U62" si="145">($V62-$W62)+C62</f>
        <v>1.6738808100000022</v>
      </c>
      <c r="C62" s="194">
        <f t="shared" si="145"/>
        <v>1.6401150550000021</v>
      </c>
      <c r="D62" s="194">
        <f t="shared" si="145"/>
        <v>1.606349300000002</v>
      </c>
      <c r="E62" s="194">
        <f t="shared" si="145"/>
        <v>1.5725835450000019</v>
      </c>
      <c r="F62" s="194">
        <f t="shared" si="145"/>
        <v>1.5388177900000017</v>
      </c>
      <c r="G62" s="194">
        <f t="shared" si="145"/>
        <v>1.5050520350000016</v>
      </c>
      <c r="H62" s="194">
        <f t="shared" si="145"/>
        <v>1.4712862800000015</v>
      </c>
      <c r="I62" s="194">
        <f t="shared" si="145"/>
        <v>1.4375205250000014</v>
      </c>
      <c r="J62" s="194">
        <f t="shared" si="145"/>
        <v>1.4037547700000013</v>
      </c>
      <c r="K62" s="194">
        <f t="shared" si="145"/>
        <v>1.3699890150000011</v>
      </c>
      <c r="L62" s="194">
        <f t="shared" si="145"/>
        <v>1.336223260000001</v>
      </c>
      <c r="M62" s="194">
        <f t="shared" si="145"/>
        <v>1.3024575050000009</v>
      </c>
      <c r="N62" s="194">
        <f t="shared" si="145"/>
        <v>1.2686917500000008</v>
      </c>
      <c r="O62" s="194">
        <f t="shared" si="145"/>
        <v>1.2349259950000007</v>
      </c>
      <c r="P62" s="194">
        <f t="shared" si="145"/>
        <v>1.2011602400000005</v>
      </c>
      <c r="Q62" s="194">
        <f t="shared" si="145"/>
        <v>1.1673944850000004</v>
      </c>
      <c r="R62" s="194">
        <f t="shared" si="145"/>
        <v>1.1336287300000003</v>
      </c>
      <c r="S62" s="194">
        <f t="shared" si="145"/>
        <v>1.0998629750000002</v>
      </c>
      <c r="T62" s="194">
        <f t="shared" si="145"/>
        <v>1.0660972200000001</v>
      </c>
      <c r="U62" s="194">
        <f t="shared" si="145"/>
        <v>1.0323314649999999</v>
      </c>
      <c r="V62" s="194">
        <f t="shared" si="12"/>
        <v>0.99856570999999994</v>
      </c>
      <c r="W62" s="194">
        <f t="shared" si="13"/>
        <v>0.96479995499999993</v>
      </c>
      <c r="X62" s="194">
        <f t="shared" si="14"/>
        <v>0.93103420000000003</v>
      </c>
      <c r="Y62" s="194">
        <f t="shared" si="15"/>
        <v>0.89726844499999991</v>
      </c>
      <c r="Z62" s="194">
        <f t="shared" si="16"/>
        <v>0.86350268999999991</v>
      </c>
      <c r="AA62" s="194">
        <f t="shared" si="17"/>
        <v>0.8297369349999999</v>
      </c>
      <c r="AB62" s="194">
        <f t="shared" si="18"/>
        <v>0.79597118</v>
      </c>
      <c r="AC62" s="194">
        <f t="shared" si="19"/>
        <v>0.76220542499999999</v>
      </c>
      <c r="AD62" s="194">
        <f t="shared" si="20"/>
        <v>0.72843966999999998</v>
      </c>
      <c r="AE62" s="194">
        <f t="shared" si="21"/>
        <v>0.69467391499999998</v>
      </c>
      <c r="AF62" s="194">
        <f t="shared" si="22"/>
        <v>0.66090815999999997</v>
      </c>
      <c r="AG62" s="194">
        <f t="shared" si="23"/>
        <v>0.62753487500000005</v>
      </c>
      <c r="AH62" s="194">
        <f t="shared" si="24"/>
        <v>0.59416158999999991</v>
      </c>
      <c r="AI62" s="194">
        <f t="shared" si="25"/>
        <v>0.56078830499999999</v>
      </c>
      <c r="AJ62" s="194">
        <f t="shared" si="26"/>
        <v>0.52741501999999996</v>
      </c>
      <c r="AK62" s="194">
        <f t="shared" si="27"/>
        <v>0.49404173499999998</v>
      </c>
      <c r="AL62" s="194">
        <f t="shared" si="28"/>
        <v>0.46066845000000001</v>
      </c>
      <c r="AM62" s="194">
        <f t="shared" si="29"/>
        <v>0.42729516499999998</v>
      </c>
      <c r="AN62" s="194">
        <f t="shared" si="30"/>
        <v>0.39392188</v>
      </c>
      <c r="AO62" s="194">
        <f t="shared" si="31"/>
        <v>0.36054859499999997</v>
      </c>
      <c r="AP62" s="194">
        <f t="shared" si="32"/>
        <v>0.32717531</v>
      </c>
      <c r="AQ62" s="194">
        <f t="shared" si="33"/>
        <v>0.294266472</v>
      </c>
      <c r="AR62" s="194">
        <f t="shared" si="34"/>
        <v>0.26135763400000001</v>
      </c>
      <c r="AS62" s="194">
        <f t="shared" si="35"/>
        <v>0.22844879600000001</v>
      </c>
      <c r="AT62" s="194">
        <f t="shared" si="36"/>
        <v>0.19553995799999999</v>
      </c>
      <c r="AU62" s="194">
        <f t="shared" si="37"/>
        <v>0.16263111999999999</v>
      </c>
      <c r="AV62" s="194">
        <f t="shared" si="38"/>
        <v>0.130104896</v>
      </c>
      <c r="AW62" s="194">
        <f t="shared" si="39"/>
        <v>9.7578671999999991E-2</v>
      </c>
      <c r="AX62" s="194">
        <f t="shared" si="40"/>
        <v>6.5052447999999999E-2</v>
      </c>
      <c r="AY62" s="194">
        <f t="shared" si="41"/>
        <v>3.2526223999999999E-2</v>
      </c>
      <c r="AZ62" s="194">
        <v>0</v>
      </c>
      <c r="BA62" s="194">
        <f t="shared" si="42"/>
        <v>-3.2098544E-2</v>
      </c>
      <c r="BB62" s="194">
        <f t="shared" si="43"/>
        <v>-6.4197087999999999E-2</v>
      </c>
      <c r="BC62" s="194">
        <f t="shared" si="44"/>
        <v>-9.6295632000000006E-2</v>
      </c>
      <c r="BD62" s="194">
        <f t="shared" si="45"/>
        <v>-0.128394176</v>
      </c>
      <c r="BE62" s="194">
        <f t="shared" si="46"/>
        <v>-0.16049272000000001</v>
      </c>
      <c r="BF62" s="194">
        <f t="shared" si="47"/>
        <v>-0.19212537000000002</v>
      </c>
      <c r="BG62" s="194">
        <f t="shared" si="48"/>
        <v>-0.22375802</v>
      </c>
      <c r="BH62" s="194">
        <f t="shared" si="49"/>
        <v>-0.25539066999999999</v>
      </c>
      <c r="BI62" s="194">
        <f t="shared" si="50"/>
        <v>-0.28702332000000003</v>
      </c>
      <c r="BJ62" s="194">
        <f t="shared" si="51"/>
        <v>-0.31865597000000001</v>
      </c>
      <c r="BK62" s="194">
        <f t="shared" si="52"/>
        <v>-0.34952849000000002</v>
      </c>
      <c r="BL62" s="194">
        <f t="shared" si="53"/>
        <v>-0.38040101000000004</v>
      </c>
      <c r="BM62" s="194">
        <f t="shared" si="54"/>
        <v>-0.41127353</v>
      </c>
      <c r="BN62" s="194">
        <f t="shared" si="55"/>
        <v>-0.44214605000000001</v>
      </c>
      <c r="BO62" s="194">
        <f t="shared" si="56"/>
        <v>-0.47301857000000003</v>
      </c>
      <c r="BP62" s="194">
        <f t="shared" si="57"/>
        <v>-0.50389108999999999</v>
      </c>
      <c r="BQ62" s="194">
        <f t="shared" si="58"/>
        <v>-0.53476361000000006</v>
      </c>
      <c r="BR62" s="194">
        <f t="shared" si="59"/>
        <v>-0.56563613000000001</v>
      </c>
      <c r="BS62" s="194">
        <f t="shared" si="60"/>
        <v>-0.59650865000000008</v>
      </c>
      <c r="BT62" s="194">
        <f t="shared" si="61"/>
        <v>-0.62738117000000004</v>
      </c>
      <c r="BU62" s="194">
        <f t="shared" si="62"/>
        <v>-0.657191788</v>
      </c>
      <c r="BV62" s="194">
        <f t="shared" si="63"/>
        <v>-0.68700240600000007</v>
      </c>
      <c r="BW62" s="194">
        <f t="shared" si="64"/>
        <v>-0.71681302400000002</v>
      </c>
      <c r="BX62" s="194">
        <f t="shared" si="65"/>
        <v>-0.74662364200000009</v>
      </c>
      <c r="BY62" s="194">
        <f t="shared" si="66"/>
        <v>-0.77643426000000004</v>
      </c>
      <c r="BZ62" s="194">
        <f t="shared" si="67"/>
        <v>-0.806244878</v>
      </c>
      <c r="CA62" s="194">
        <f t="shared" si="68"/>
        <v>-0.83605549600000006</v>
      </c>
      <c r="CB62" s="194">
        <f t="shared" si="69"/>
        <v>-0.86586611400000002</v>
      </c>
      <c r="CC62" s="194">
        <f t="shared" si="70"/>
        <v>-0.89567673200000009</v>
      </c>
      <c r="CD62" s="194">
        <f t="shared" si="71"/>
        <v>-0.92548735000000004</v>
      </c>
      <c r="CE62" s="194">
        <f t="shared" si="142"/>
        <v>-0.955297968</v>
      </c>
      <c r="CF62" s="194">
        <f t="shared" si="142"/>
        <v>-0.98510858599999995</v>
      </c>
      <c r="CG62" s="194">
        <f t="shared" si="142"/>
        <v>-1.0149192039999999</v>
      </c>
      <c r="CH62" s="194">
        <f t="shared" si="142"/>
        <v>-1.0447298219999999</v>
      </c>
      <c r="CI62" s="194">
        <f t="shared" si="142"/>
        <v>-1.0745404399999998</v>
      </c>
      <c r="CJ62" s="194">
        <f t="shared" si="142"/>
        <v>-1.1043510579999998</v>
      </c>
      <c r="CK62" s="194">
        <f t="shared" si="142"/>
        <v>-1.1341616759999997</v>
      </c>
      <c r="CL62" s="194">
        <f t="shared" si="142"/>
        <v>-1.1639722939999997</v>
      </c>
      <c r="CM62" s="194">
        <f t="shared" si="142"/>
        <v>-1.1937829119999996</v>
      </c>
      <c r="CN62" s="194">
        <f t="shared" si="142"/>
        <v>-1.2235935299999996</v>
      </c>
      <c r="CO62" s="194">
        <f t="shared" si="142"/>
        <v>-1.2534041479999996</v>
      </c>
      <c r="CP62" s="194">
        <f t="shared" si="142"/>
        <v>-1.2832147659999995</v>
      </c>
      <c r="CQ62" s="194">
        <f t="shared" si="142"/>
        <v>-1.3130253839999995</v>
      </c>
      <c r="CR62" s="194">
        <f t="shared" si="142"/>
        <v>-1.3428360019999994</v>
      </c>
      <c r="CS62" s="194">
        <f t="shared" si="142"/>
        <v>-1.3726466199999994</v>
      </c>
      <c r="CT62" s="194">
        <f t="shared" si="142"/>
        <v>-1.4024572379999993</v>
      </c>
      <c r="CU62" s="194">
        <f t="shared" si="142"/>
        <v>-1.4322678559999993</v>
      </c>
      <c r="CV62" s="194">
        <f t="shared" si="142"/>
        <v>-1.4620784739999992</v>
      </c>
      <c r="CW62" s="194">
        <f t="shared" si="142"/>
        <v>-1.4918890919999992</v>
      </c>
      <c r="CX62" s="194">
        <f t="shared" si="142"/>
        <v>-1.5216997099999992</v>
      </c>
    </row>
    <row r="63" spans="1:102" x14ac:dyDescent="0.25">
      <c r="A63" s="87">
        <v>38504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3:CX63"/>
  <sheetViews>
    <sheetView workbookViewId="0"/>
  </sheetViews>
  <sheetFormatPr defaultRowHeight="13.2" x14ac:dyDescent="0.25"/>
  <cols>
    <col min="1" max="1" width="9.109375" style="83" customWidth="1"/>
    <col min="2" max="50" width="9.109375" style="192" customWidth="1"/>
    <col min="51" max="92" width="9.109375" style="193" customWidth="1"/>
  </cols>
  <sheetData>
    <row r="3" spans="1:102" x14ac:dyDescent="0.25">
      <c r="B3" s="194">
        <v>-0.5</v>
      </c>
      <c r="C3" s="194">
        <f t="shared" ref="C3:B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si="0"/>
        <v>-0.36999999999999988</v>
      </c>
      <c r="P3" s="194">
        <f t="shared" si="0"/>
        <v>-0.35999999999999988</v>
      </c>
      <c r="Q3" s="194">
        <f t="shared" si="0"/>
        <v>-0.34999999999999987</v>
      </c>
      <c r="R3" s="194">
        <f t="shared" si="0"/>
        <v>-0.33999999999999986</v>
      </c>
      <c r="S3" s="194">
        <f t="shared" si="0"/>
        <v>-0.32999999999999985</v>
      </c>
      <c r="T3" s="194">
        <f t="shared" si="0"/>
        <v>-0.31999999999999984</v>
      </c>
      <c r="U3" s="194">
        <f t="shared" si="0"/>
        <v>-0.30999999999999983</v>
      </c>
      <c r="V3" s="194">
        <f t="shared" si="0"/>
        <v>-0.29999999999999982</v>
      </c>
      <c r="W3" s="194">
        <f t="shared" si="0"/>
        <v>-0.28999999999999981</v>
      </c>
      <c r="X3" s="194">
        <f t="shared" si="0"/>
        <v>-0.2799999999999998</v>
      </c>
      <c r="Y3" s="194">
        <f t="shared" si="0"/>
        <v>-0.2699999999999998</v>
      </c>
      <c r="Z3" s="194">
        <f t="shared" si="0"/>
        <v>-0.25999999999999979</v>
      </c>
      <c r="AA3" s="194">
        <f t="shared" si="0"/>
        <v>-0.24999999999999978</v>
      </c>
      <c r="AB3" s="194">
        <f t="shared" si="0"/>
        <v>-0.23999999999999977</v>
      </c>
      <c r="AC3" s="194">
        <f t="shared" si="0"/>
        <v>-0.22999999999999976</v>
      </c>
      <c r="AD3" s="194">
        <f t="shared" si="0"/>
        <v>-0.21999999999999975</v>
      </c>
      <c r="AE3" s="194">
        <f t="shared" si="0"/>
        <v>-0.20999999999999974</v>
      </c>
      <c r="AF3" s="194">
        <f t="shared" si="0"/>
        <v>-0.19999999999999973</v>
      </c>
      <c r="AG3" s="194">
        <f t="shared" si="0"/>
        <v>-0.18999999999999972</v>
      </c>
      <c r="AH3" s="194">
        <f t="shared" si="0"/>
        <v>-0.17999999999999972</v>
      </c>
      <c r="AI3" s="194">
        <f t="shared" si="0"/>
        <v>-0.16999999999999971</v>
      </c>
      <c r="AJ3" s="194">
        <f t="shared" si="0"/>
        <v>-0.1599999999999997</v>
      </c>
      <c r="AK3" s="194">
        <f t="shared" si="0"/>
        <v>-0.14999999999999969</v>
      </c>
      <c r="AL3" s="194">
        <f t="shared" si="0"/>
        <v>-0.13999999999999968</v>
      </c>
      <c r="AM3" s="194">
        <f t="shared" si="0"/>
        <v>-0.12999999999999967</v>
      </c>
      <c r="AN3" s="194">
        <f t="shared" si="0"/>
        <v>-0.11999999999999968</v>
      </c>
      <c r="AO3" s="194">
        <f t="shared" si="0"/>
        <v>-0.10999999999999968</v>
      </c>
      <c r="AP3" s="194">
        <f t="shared" si="0"/>
        <v>-9.9999999999999686E-2</v>
      </c>
      <c r="AQ3" s="194">
        <f t="shared" si="0"/>
        <v>-8.9999999999999691E-2</v>
      </c>
      <c r="AR3" s="194">
        <f t="shared" si="0"/>
        <v>-7.9999999999999696E-2</v>
      </c>
      <c r="AS3" s="194">
        <f t="shared" si="0"/>
        <v>-6.9999999999999701E-2</v>
      </c>
      <c r="AT3" s="194">
        <f t="shared" si="0"/>
        <v>-5.9999999999999699E-2</v>
      </c>
      <c r="AU3" s="194">
        <f t="shared" si="0"/>
        <v>-4.9999999999999697E-2</v>
      </c>
      <c r="AV3" s="194">
        <f t="shared" si="0"/>
        <v>-3.9999999999999696E-2</v>
      </c>
      <c r="AW3" s="194">
        <f t="shared" si="0"/>
        <v>-2.9999999999999694E-2</v>
      </c>
      <c r="AX3" s="194">
        <f t="shared" si="0"/>
        <v>-1.9999999999999692E-2</v>
      </c>
      <c r="AY3" s="194">
        <f t="shared" si="0"/>
        <v>-9.9999999999996914E-3</v>
      </c>
      <c r="AZ3" s="194">
        <v>0</v>
      </c>
      <c r="BA3" s="194">
        <f t="shared" si="0"/>
        <v>0.01</v>
      </c>
      <c r="BB3" s="194">
        <f t="shared" si="0"/>
        <v>0.02</v>
      </c>
      <c r="BC3" s="194">
        <f t="shared" si="0"/>
        <v>0.03</v>
      </c>
      <c r="BD3" s="194">
        <f t="shared" si="0"/>
        <v>0.04</v>
      </c>
      <c r="BE3" s="194">
        <f t="shared" si="0"/>
        <v>0.05</v>
      </c>
      <c r="BF3" s="194">
        <f t="shared" si="0"/>
        <v>6.0000000000000005E-2</v>
      </c>
      <c r="BG3" s="194">
        <f t="shared" si="0"/>
        <v>7.0000000000000007E-2</v>
      </c>
      <c r="BH3" s="194">
        <f t="shared" si="0"/>
        <v>0.08</v>
      </c>
      <c r="BI3" s="194">
        <f t="shared" si="0"/>
        <v>0.09</v>
      </c>
      <c r="BJ3" s="194">
        <f t="shared" si="0"/>
        <v>9.9999999999999992E-2</v>
      </c>
      <c r="BK3" s="194">
        <f t="shared" si="0"/>
        <v>0.10999999999999999</v>
      </c>
      <c r="BL3" s="194">
        <f t="shared" si="0"/>
        <v>0.11999999999999998</v>
      </c>
      <c r="BM3" s="194">
        <f t="shared" si="0"/>
        <v>0.12999999999999998</v>
      </c>
      <c r="BN3" s="194">
        <f t="shared" si="0"/>
        <v>0.13999999999999999</v>
      </c>
      <c r="BO3" s="194">
        <f t="shared" ref="BO3:CX3" si="1">BN3+0.01</f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si="1"/>
        <v>0.26000000000000006</v>
      </c>
      <c r="CA3" s="194">
        <f t="shared" si="1"/>
        <v>0.27000000000000007</v>
      </c>
      <c r="CB3" s="194">
        <f t="shared" si="1"/>
        <v>0.28000000000000008</v>
      </c>
      <c r="CC3" s="194">
        <f t="shared" si="1"/>
        <v>0.29000000000000009</v>
      </c>
      <c r="CD3" s="194">
        <f t="shared" si="1"/>
        <v>0.3000000000000001</v>
      </c>
      <c r="CE3" s="194">
        <f t="shared" si="1"/>
        <v>0.31000000000000011</v>
      </c>
      <c r="CF3" s="194">
        <f t="shared" si="1"/>
        <v>0.32000000000000012</v>
      </c>
      <c r="CG3" s="194">
        <f t="shared" si="1"/>
        <v>0.33000000000000013</v>
      </c>
      <c r="CH3" s="194">
        <f t="shared" si="1"/>
        <v>0.34000000000000014</v>
      </c>
      <c r="CI3" s="194">
        <f t="shared" si="1"/>
        <v>0.35000000000000014</v>
      </c>
      <c r="CJ3" s="194">
        <f t="shared" si="1"/>
        <v>0.36000000000000015</v>
      </c>
      <c r="CK3" s="194">
        <f t="shared" si="1"/>
        <v>0.37000000000000016</v>
      </c>
      <c r="CL3" s="194">
        <f t="shared" si="1"/>
        <v>0.38000000000000017</v>
      </c>
      <c r="CM3" s="194">
        <f t="shared" si="1"/>
        <v>0.39000000000000018</v>
      </c>
      <c r="CN3" s="194">
        <f t="shared" si="1"/>
        <v>0.40000000000000019</v>
      </c>
      <c r="CO3" s="194">
        <f t="shared" si="1"/>
        <v>0.4100000000000002</v>
      </c>
      <c r="CP3" s="194">
        <f t="shared" si="1"/>
        <v>0.42000000000000021</v>
      </c>
      <c r="CQ3" s="194">
        <f t="shared" si="1"/>
        <v>0.43000000000000022</v>
      </c>
      <c r="CR3" s="194">
        <f t="shared" si="1"/>
        <v>0.44000000000000022</v>
      </c>
      <c r="CS3" s="194">
        <f t="shared" si="1"/>
        <v>0.45000000000000023</v>
      </c>
      <c r="CT3" s="194">
        <f t="shared" si="1"/>
        <v>0.46000000000000024</v>
      </c>
      <c r="CU3" s="194">
        <f t="shared" si="1"/>
        <v>0.47000000000000025</v>
      </c>
      <c r="CV3" s="194">
        <f t="shared" si="1"/>
        <v>0.48000000000000026</v>
      </c>
      <c r="CW3" s="194">
        <f t="shared" si="1"/>
        <v>0.49000000000000027</v>
      </c>
      <c r="CX3" s="194">
        <f t="shared" si="1"/>
        <v>0.50000000000000022</v>
      </c>
    </row>
    <row r="4" spans="1:102" x14ac:dyDescent="0.25">
      <c r="B4" s="194">
        <v>2</v>
      </c>
      <c r="C4" s="194">
        <f>B4+1</f>
        <v>3</v>
      </c>
      <c r="D4" s="194">
        <f t="shared" ref="D4:BO4" si="2">C4+1</f>
        <v>4</v>
      </c>
      <c r="E4" s="194">
        <f t="shared" si="2"/>
        <v>5</v>
      </c>
      <c r="F4" s="194">
        <f t="shared" si="2"/>
        <v>6</v>
      </c>
      <c r="G4" s="194">
        <f t="shared" si="2"/>
        <v>7</v>
      </c>
      <c r="H4" s="194">
        <f t="shared" si="2"/>
        <v>8</v>
      </c>
      <c r="I4" s="194">
        <f t="shared" si="2"/>
        <v>9</v>
      </c>
      <c r="J4" s="194">
        <f t="shared" si="2"/>
        <v>10</v>
      </c>
      <c r="K4" s="194">
        <f t="shared" si="2"/>
        <v>11</v>
      </c>
      <c r="L4" s="194">
        <f t="shared" si="2"/>
        <v>12</v>
      </c>
      <c r="M4" s="194">
        <f t="shared" si="2"/>
        <v>13</v>
      </c>
      <c r="N4" s="194">
        <f t="shared" si="2"/>
        <v>14</v>
      </c>
      <c r="O4" s="194">
        <f t="shared" si="2"/>
        <v>15</v>
      </c>
      <c r="P4" s="194">
        <f t="shared" si="2"/>
        <v>16</v>
      </c>
      <c r="Q4" s="194">
        <f t="shared" si="2"/>
        <v>17</v>
      </c>
      <c r="R4" s="194">
        <f t="shared" si="2"/>
        <v>18</v>
      </c>
      <c r="S4" s="194">
        <f t="shared" si="2"/>
        <v>19</v>
      </c>
      <c r="T4" s="194">
        <f t="shared" si="2"/>
        <v>20</v>
      </c>
      <c r="U4" s="194">
        <f t="shared" si="2"/>
        <v>21</v>
      </c>
      <c r="V4" s="194">
        <f t="shared" si="2"/>
        <v>22</v>
      </c>
      <c r="W4" s="194">
        <f t="shared" si="2"/>
        <v>23</v>
      </c>
      <c r="X4" s="194">
        <f t="shared" si="2"/>
        <v>24</v>
      </c>
      <c r="Y4" s="194">
        <f t="shared" si="2"/>
        <v>25</v>
      </c>
      <c r="Z4" s="194">
        <f t="shared" si="2"/>
        <v>26</v>
      </c>
      <c r="AA4" s="194">
        <f t="shared" si="2"/>
        <v>27</v>
      </c>
      <c r="AB4" s="194">
        <f t="shared" si="2"/>
        <v>28</v>
      </c>
      <c r="AC4" s="194">
        <f t="shared" si="2"/>
        <v>29</v>
      </c>
      <c r="AD4" s="194">
        <f t="shared" si="2"/>
        <v>30</v>
      </c>
      <c r="AE4" s="194">
        <f t="shared" si="2"/>
        <v>31</v>
      </c>
      <c r="AF4" s="194">
        <f t="shared" si="2"/>
        <v>32</v>
      </c>
      <c r="AG4" s="194">
        <f t="shared" si="2"/>
        <v>33</v>
      </c>
      <c r="AH4" s="194">
        <f t="shared" si="2"/>
        <v>34</v>
      </c>
      <c r="AI4" s="194">
        <f t="shared" si="2"/>
        <v>35</v>
      </c>
      <c r="AJ4" s="194">
        <f t="shared" si="2"/>
        <v>36</v>
      </c>
      <c r="AK4" s="194">
        <f t="shared" si="2"/>
        <v>37</v>
      </c>
      <c r="AL4" s="194">
        <f t="shared" si="2"/>
        <v>38</v>
      </c>
      <c r="AM4" s="194">
        <f t="shared" si="2"/>
        <v>39</v>
      </c>
      <c r="AN4" s="194">
        <f t="shared" si="2"/>
        <v>40</v>
      </c>
      <c r="AO4" s="194">
        <f t="shared" si="2"/>
        <v>41</v>
      </c>
      <c r="AP4" s="194">
        <f t="shared" si="2"/>
        <v>42</v>
      </c>
      <c r="AQ4" s="194">
        <f t="shared" si="2"/>
        <v>43</v>
      </c>
      <c r="AR4" s="194">
        <f t="shared" si="2"/>
        <v>44</v>
      </c>
      <c r="AS4" s="194">
        <f t="shared" si="2"/>
        <v>45</v>
      </c>
      <c r="AT4" s="194">
        <f t="shared" si="2"/>
        <v>46</v>
      </c>
      <c r="AU4" s="194">
        <f t="shared" si="2"/>
        <v>47</v>
      </c>
      <c r="AV4" s="194">
        <f t="shared" si="2"/>
        <v>48</v>
      </c>
      <c r="AW4" s="194">
        <f t="shared" si="2"/>
        <v>49</v>
      </c>
      <c r="AX4" s="194">
        <f t="shared" si="2"/>
        <v>50</v>
      </c>
      <c r="AY4" s="194">
        <f t="shared" si="2"/>
        <v>51</v>
      </c>
      <c r="AZ4" s="194">
        <f t="shared" si="2"/>
        <v>52</v>
      </c>
      <c r="BA4" s="194">
        <f t="shared" si="2"/>
        <v>53</v>
      </c>
      <c r="BB4" s="194">
        <f t="shared" si="2"/>
        <v>54</v>
      </c>
      <c r="BC4" s="194">
        <f t="shared" si="2"/>
        <v>55</v>
      </c>
      <c r="BD4" s="194">
        <f t="shared" si="2"/>
        <v>56</v>
      </c>
      <c r="BE4" s="194">
        <f t="shared" si="2"/>
        <v>57</v>
      </c>
      <c r="BF4" s="194">
        <f t="shared" si="2"/>
        <v>58</v>
      </c>
      <c r="BG4" s="194">
        <f t="shared" si="2"/>
        <v>59</v>
      </c>
      <c r="BH4" s="194">
        <f t="shared" si="2"/>
        <v>60</v>
      </c>
      <c r="BI4" s="194">
        <f t="shared" si="2"/>
        <v>61</v>
      </c>
      <c r="BJ4" s="194">
        <f t="shared" si="2"/>
        <v>62</v>
      </c>
      <c r="BK4" s="194">
        <f t="shared" si="2"/>
        <v>63</v>
      </c>
      <c r="BL4" s="194">
        <f t="shared" si="2"/>
        <v>64</v>
      </c>
      <c r="BM4" s="194">
        <f t="shared" si="2"/>
        <v>65</v>
      </c>
      <c r="BN4" s="194">
        <f t="shared" si="2"/>
        <v>66</v>
      </c>
      <c r="BO4" s="194">
        <f t="shared" si="2"/>
        <v>67</v>
      </c>
      <c r="BP4" s="194">
        <f t="shared" ref="BP4:CX4" si="3">BO4+1</f>
        <v>68</v>
      </c>
      <c r="BQ4" s="194">
        <f t="shared" si="3"/>
        <v>69</v>
      </c>
      <c r="BR4" s="194">
        <f t="shared" si="3"/>
        <v>70</v>
      </c>
      <c r="BS4" s="194">
        <f t="shared" si="3"/>
        <v>71</v>
      </c>
      <c r="BT4" s="194">
        <f t="shared" si="3"/>
        <v>72</v>
      </c>
      <c r="BU4" s="194">
        <f t="shared" si="3"/>
        <v>73</v>
      </c>
      <c r="BV4" s="194">
        <f t="shared" si="3"/>
        <v>74</v>
      </c>
      <c r="BW4" s="194">
        <f t="shared" si="3"/>
        <v>75</v>
      </c>
      <c r="BX4" s="194">
        <f t="shared" si="3"/>
        <v>76</v>
      </c>
      <c r="BY4" s="194">
        <f t="shared" si="3"/>
        <v>77</v>
      </c>
      <c r="BZ4" s="194">
        <f t="shared" si="3"/>
        <v>78</v>
      </c>
      <c r="CA4" s="194">
        <f t="shared" si="3"/>
        <v>79</v>
      </c>
      <c r="CB4" s="194">
        <f t="shared" si="3"/>
        <v>80</v>
      </c>
      <c r="CC4" s="194">
        <f t="shared" si="3"/>
        <v>81</v>
      </c>
      <c r="CD4" s="194">
        <f t="shared" si="3"/>
        <v>82</v>
      </c>
      <c r="CE4" s="194">
        <f t="shared" si="3"/>
        <v>83</v>
      </c>
      <c r="CF4" s="194">
        <f t="shared" si="3"/>
        <v>84</v>
      </c>
      <c r="CG4" s="194">
        <f t="shared" si="3"/>
        <v>85</v>
      </c>
      <c r="CH4" s="194">
        <f t="shared" si="3"/>
        <v>86</v>
      </c>
      <c r="CI4" s="194">
        <f t="shared" si="3"/>
        <v>87</v>
      </c>
      <c r="CJ4" s="194">
        <f t="shared" si="3"/>
        <v>88</v>
      </c>
      <c r="CK4" s="194">
        <f t="shared" si="3"/>
        <v>89</v>
      </c>
      <c r="CL4" s="194">
        <f t="shared" si="3"/>
        <v>90</v>
      </c>
      <c r="CM4" s="194">
        <f t="shared" si="3"/>
        <v>91</v>
      </c>
      <c r="CN4" s="194">
        <f t="shared" si="3"/>
        <v>92</v>
      </c>
      <c r="CO4" s="194">
        <f t="shared" si="3"/>
        <v>93</v>
      </c>
      <c r="CP4" s="194">
        <f t="shared" si="3"/>
        <v>94</v>
      </c>
      <c r="CQ4" s="194">
        <f t="shared" si="3"/>
        <v>95</v>
      </c>
      <c r="CR4" s="194">
        <f t="shared" si="3"/>
        <v>96</v>
      </c>
      <c r="CS4" s="194">
        <f t="shared" si="3"/>
        <v>97</v>
      </c>
      <c r="CT4" s="194">
        <f t="shared" si="3"/>
        <v>98</v>
      </c>
      <c r="CU4" s="194">
        <f t="shared" si="3"/>
        <v>99</v>
      </c>
      <c r="CV4" s="194">
        <f t="shared" si="3"/>
        <v>100</v>
      </c>
      <c r="CW4" s="194">
        <f t="shared" si="3"/>
        <v>101</v>
      </c>
      <c r="CX4" s="194">
        <f t="shared" si="3"/>
        <v>102</v>
      </c>
    </row>
    <row r="5" spans="1:102" x14ac:dyDescent="0.25">
      <c r="A5" s="87">
        <v>36739</v>
      </c>
      <c r="B5" s="194">
        <f t="shared" ref="B5:U5" si="4">($V5-$W5)+C5</f>
        <v>0</v>
      </c>
      <c r="C5" s="194">
        <f t="shared" si="4"/>
        <v>0</v>
      </c>
      <c r="D5" s="194">
        <f t="shared" si="4"/>
        <v>0</v>
      </c>
      <c r="E5" s="194">
        <f t="shared" si="4"/>
        <v>0</v>
      </c>
      <c r="F5" s="194">
        <f t="shared" si="4"/>
        <v>0</v>
      </c>
      <c r="G5" s="194">
        <f t="shared" si="4"/>
        <v>0</v>
      </c>
      <c r="H5" s="194">
        <f t="shared" si="4"/>
        <v>0</v>
      </c>
      <c r="I5" s="194">
        <f t="shared" si="4"/>
        <v>0</v>
      </c>
      <c r="J5" s="194">
        <f t="shared" si="4"/>
        <v>0</v>
      </c>
      <c r="K5" s="194">
        <f t="shared" si="4"/>
        <v>0</v>
      </c>
      <c r="L5" s="194">
        <f t="shared" si="4"/>
        <v>0</v>
      </c>
      <c r="M5" s="194">
        <f t="shared" si="4"/>
        <v>0</v>
      </c>
      <c r="N5" s="194">
        <f t="shared" si="4"/>
        <v>0</v>
      </c>
      <c r="O5" s="194">
        <f t="shared" si="4"/>
        <v>0</v>
      </c>
      <c r="P5" s="194">
        <f t="shared" si="4"/>
        <v>0</v>
      </c>
      <c r="Q5" s="194">
        <f t="shared" si="4"/>
        <v>0</v>
      </c>
      <c r="R5" s="194">
        <f t="shared" si="4"/>
        <v>0</v>
      </c>
      <c r="S5" s="194">
        <f t="shared" si="4"/>
        <v>0</v>
      </c>
      <c r="T5" s="194">
        <f t="shared" si="4"/>
        <v>0</v>
      </c>
      <c r="U5" s="194">
        <f t="shared" si="4"/>
        <v>0</v>
      </c>
      <c r="V5" s="194">
        <f>VLOOKUP($A5,GAMMAGRIDS,2,FALSE)</f>
        <v>0</v>
      </c>
      <c r="W5" s="194">
        <f>((V5-AF5)*0.9)+AF5</f>
        <v>0</v>
      </c>
      <c r="X5" s="194">
        <f>((V5-AF5)*0.8)+AF5</f>
        <v>0</v>
      </c>
      <c r="Y5" s="194">
        <f>((V5-AF5)*0.7)+AF5</f>
        <v>0</v>
      </c>
      <c r="Z5" s="194">
        <f>((V5-AF5)*0.6)+AF5</f>
        <v>0</v>
      </c>
      <c r="AA5" s="194">
        <f>((V5-AF5)*0.5)+AF5</f>
        <v>0</v>
      </c>
      <c r="AB5" s="194">
        <f>((V5-AF5)*0.4)+AF5</f>
        <v>0</v>
      </c>
      <c r="AC5" s="194">
        <f>((V5-AF5)*0.3)+AF5</f>
        <v>0</v>
      </c>
      <c r="AD5" s="194">
        <f>((V5-AF5)*0.2)+AF5</f>
        <v>0</v>
      </c>
      <c r="AE5" s="194">
        <f>((V5-AF5)*0.1)+AF5</f>
        <v>0</v>
      </c>
      <c r="AF5" s="194">
        <f>VLOOKUP($A5,GAMMAGRIDS,3,FALSE)</f>
        <v>0</v>
      </c>
      <c r="AG5" s="194">
        <f>((AF5-AP5)*0.9)+AP5</f>
        <v>0</v>
      </c>
      <c r="AH5" s="194">
        <f>((AF5-AP5)*0.8)+AP5</f>
        <v>0</v>
      </c>
      <c r="AI5" s="194">
        <f>((AF5-AP5)*0.7)+AP5</f>
        <v>0</v>
      </c>
      <c r="AJ5" s="194">
        <f>((AF5-AP5)*0.6)+AP5</f>
        <v>0</v>
      </c>
      <c r="AK5" s="194">
        <f>((AF5-AP5)*0.5)+AP5</f>
        <v>0</v>
      </c>
      <c r="AL5" s="194">
        <f>((AF5-AP5)*0.4)+AP5</f>
        <v>0</v>
      </c>
      <c r="AM5" s="194">
        <f>((AF5-AP5)*0.3)+AP5</f>
        <v>0</v>
      </c>
      <c r="AN5" s="194">
        <f>((AF5-AP5)*0.2)+AP5</f>
        <v>0</v>
      </c>
      <c r="AO5" s="194">
        <f>((AF5-AP5)*0.1)+AP5</f>
        <v>0</v>
      </c>
      <c r="AP5" s="194">
        <f>VLOOKUP($A5,GAMMAGRIDS,4,FALSE)</f>
        <v>0</v>
      </c>
      <c r="AQ5" s="194">
        <f>(($AP5-$AU5)*0.8)+$AU5</f>
        <v>0</v>
      </c>
      <c r="AR5" s="194">
        <f>(($AP5-$AU5)*0.6)+$AU5</f>
        <v>0</v>
      </c>
      <c r="AS5" s="194">
        <f>(($AP5-$AU5)*0.4)+$AU5</f>
        <v>0</v>
      </c>
      <c r="AT5" s="194">
        <f>(($AP5-$AU5)*0.2)+$AU5</f>
        <v>0</v>
      </c>
      <c r="AU5" s="194">
        <f>VLOOKUP($A5,GAMMAGRIDS,5,FALSE)</f>
        <v>0</v>
      </c>
      <c r="AV5" s="194">
        <f>(($AU5-$AZ5)*0.8)+$AZ5</f>
        <v>0</v>
      </c>
      <c r="AW5" s="194">
        <f>(($AU5-$AZ5)*0.6)+$AZ5</f>
        <v>0</v>
      </c>
      <c r="AX5" s="194">
        <f>(($AU5-$AZ5)*0.4)+$AZ5</f>
        <v>0</v>
      </c>
      <c r="AY5" s="194">
        <f>(($AU5-$AZ5)*0.2)+$AZ5</f>
        <v>0</v>
      </c>
      <c r="AZ5" s="194">
        <v>0</v>
      </c>
      <c r="BA5" s="194">
        <f>(($BE5-$AZ5)*0.2)+$AZ5</f>
        <v>0</v>
      </c>
      <c r="BB5" s="194">
        <f>(($BE5-$AZ5)*0.4)+$AZ5</f>
        <v>0</v>
      </c>
      <c r="BC5" s="194">
        <f>(($BE5-$AZ5)*0.6)+$AZ5</f>
        <v>0</v>
      </c>
      <c r="BD5" s="194">
        <f>(($BE5-$AZ5)*0.8)+$AZ5</f>
        <v>0</v>
      </c>
      <c r="BE5" s="194">
        <f>VLOOKUP($A5,GAMMAGRIDS,6,FALSE)</f>
        <v>0</v>
      </c>
      <c r="BF5" s="194">
        <f>(($BJ5-$BE5)*0.2)+$BE5</f>
        <v>0</v>
      </c>
      <c r="BG5" s="194">
        <f>(($BJ5-$BE5)*0.4)+$BE5</f>
        <v>0</v>
      </c>
      <c r="BH5" s="194">
        <f>(($BJ5-$BE5)*0.6)+$BE5</f>
        <v>0</v>
      </c>
      <c r="BI5" s="194">
        <f>(($BJ5-$BE5)*0.8)+$BE5</f>
        <v>0</v>
      </c>
      <c r="BJ5" s="194">
        <f>VLOOKUP($A5,GAMMAGRIDS,7,FALSE)</f>
        <v>0</v>
      </c>
      <c r="BK5" s="194">
        <f>((BT5-BJ5)*0.1)+BJ5</f>
        <v>0</v>
      </c>
      <c r="BL5" s="194">
        <f>((BT5-BJ5)*0.2)+BJ5</f>
        <v>0</v>
      </c>
      <c r="BM5" s="194">
        <f>((BT5-BJ5)*0.3)+BJ5</f>
        <v>0</v>
      </c>
      <c r="BN5" s="194">
        <f>((BT5-BJ5)*0.4)+BJ5</f>
        <v>0</v>
      </c>
      <c r="BO5" s="194">
        <f>((BT5-BJ5)*0.5)+BJ5</f>
        <v>0</v>
      </c>
      <c r="BP5" s="194">
        <f>((BT5-BJ5)*0.6)+BJ5</f>
        <v>0</v>
      </c>
      <c r="BQ5" s="194">
        <f>((BT5-BJ5)*0.7)+BJ5</f>
        <v>0</v>
      </c>
      <c r="BR5" s="194">
        <f>((BT5-BJ5)*0.8)+BJ5</f>
        <v>0</v>
      </c>
      <c r="BS5" s="194">
        <f>((BT5-BJ5)*0.9)+BJ5</f>
        <v>0</v>
      </c>
      <c r="BT5" s="194">
        <f>VLOOKUP($A5,GAMMAGRIDS,8,FALSE)</f>
        <v>0</v>
      </c>
      <c r="BU5" s="194">
        <f>((CD5-BT5)*0.1)+BT5</f>
        <v>0</v>
      </c>
      <c r="BV5" s="194">
        <f>((CD5-BT5)*0.2)+BT5</f>
        <v>0</v>
      </c>
      <c r="BW5" s="194">
        <f>((CD5-BT5)*0.3)+BT5</f>
        <v>0</v>
      </c>
      <c r="BX5" s="194">
        <f>((CD5-BT5)*0.4)+BT5</f>
        <v>0</v>
      </c>
      <c r="BY5" s="194">
        <f>((CD5-BT5)*0.5)+BT5</f>
        <v>0</v>
      </c>
      <c r="BZ5" s="194">
        <f>((CD5-BT5)*0.6)+BT5</f>
        <v>0</v>
      </c>
      <c r="CA5" s="194">
        <f>((CD5-BT5)*0.7)+BT5</f>
        <v>0</v>
      </c>
      <c r="CB5" s="194">
        <f>((CD5-BT5)*0.8)+BT5</f>
        <v>0</v>
      </c>
      <c r="CC5" s="194">
        <f>((CD5-BT5)*0.9)+BT5</f>
        <v>0</v>
      </c>
      <c r="CD5" s="194">
        <f>VLOOKUP($A5,GAMMAGRIDS,9,FALSE)</f>
        <v>0</v>
      </c>
      <c r="CE5" s="194">
        <f t="shared" ref="CE5:CX5" si="5">($CD5-$CC5)+CD5</f>
        <v>0</v>
      </c>
      <c r="CF5" s="194">
        <f t="shared" si="5"/>
        <v>0</v>
      </c>
      <c r="CG5" s="194">
        <f t="shared" si="5"/>
        <v>0</v>
      </c>
      <c r="CH5" s="194">
        <f t="shared" si="5"/>
        <v>0</v>
      </c>
      <c r="CI5" s="194">
        <f t="shared" si="5"/>
        <v>0</v>
      </c>
      <c r="CJ5" s="194">
        <f t="shared" si="5"/>
        <v>0</v>
      </c>
      <c r="CK5" s="194">
        <f t="shared" si="5"/>
        <v>0</v>
      </c>
      <c r="CL5" s="194">
        <f t="shared" si="5"/>
        <v>0</v>
      </c>
      <c r="CM5" s="194">
        <f t="shared" si="5"/>
        <v>0</v>
      </c>
      <c r="CN5" s="194">
        <f t="shared" si="5"/>
        <v>0</v>
      </c>
      <c r="CO5" s="194">
        <f t="shared" si="5"/>
        <v>0</v>
      </c>
      <c r="CP5" s="194">
        <f t="shared" si="5"/>
        <v>0</v>
      </c>
      <c r="CQ5" s="194">
        <f t="shared" si="5"/>
        <v>0</v>
      </c>
      <c r="CR5" s="194">
        <f t="shared" si="5"/>
        <v>0</v>
      </c>
      <c r="CS5" s="194">
        <f t="shared" si="5"/>
        <v>0</v>
      </c>
      <c r="CT5" s="194">
        <f t="shared" si="5"/>
        <v>0</v>
      </c>
      <c r="CU5" s="194">
        <f t="shared" si="5"/>
        <v>0</v>
      </c>
      <c r="CV5" s="194">
        <f t="shared" si="5"/>
        <v>0</v>
      </c>
      <c r="CW5" s="194">
        <f t="shared" si="5"/>
        <v>0</v>
      </c>
      <c r="CX5" s="194">
        <f t="shared" si="5"/>
        <v>0</v>
      </c>
    </row>
    <row r="6" spans="1:102" x14ac:dyDescent="0.25">
      <c r="A6" s="87">
        <v>36770</v>
      </c>
      <c r="B6" s="194">
        <f t="shared" ref="B6:U6" si="6">($V6-$W6)+C6</f>
        <v>0</v>
      </c>
      <c r="C6" s="194">
        <f t="shared" si="6"/>
        <v>0</v>
      </c>
      <c r="D6" s="194">
        <f t="shared" si="6"/>
        <v>0</v>
      </c>
      <c r="E6" s="194">
        <f t="shared" si="6"/>
        <v>0</v>
      </c>
      <c r="F6" s="194">
        <f t="shared" si="6"/>
        <v>0</v>
      </c>
      <c r="G6" s="194">
        <f t="shared" si="6"/>
        <v>0</v>
      </c>
      <c r="H6" s="194">
        <f t="shared" si="6"/>
        <v>0</v>
      </c>
      <c r="I6" s="194">
        <f t="shared" si="6"/>
        <v>0</v>
      </c>
      <c r="J6" s="194">
        <f t="shared" si="6"/>
        <v>0</v>
      </c>
      <c r="K6" s="194">
        <f t="shared" si="6"/>
        <v>0</v>
      </c>
      <c r="L6" s="194">
        <f t="shared" si="6"/>
        <v>0</v>
      </c>
      <c r="M6" s="194">
        <f t="shared" si="6"/>
        <v>0</v>
      </c>
      <c r="N6" s="194">
        <f t="shared" si="6"/>
        <v>0</v>
      </c>
      <c r="O6" s="194">
        <f t="shared" si="6"/>
        <v>0</v>
      </c>
      <c r="P6" s="194">
        <f t="shared" si="6"/>
        <v>0</v>
      </c>
      <c r="Q6" s="194">
        <f t="shared" si="6"/>
        <v>0</v>
      </c>
      <c r="R6" s="194">
        <f t="shared" si="6"/>
        <v>0</v>
      </c>
      <c r="S6" s="194">
        <f t="shared" si="6"/>
        <v>0</v>
      </c>
      <c r="T6" s="194">
        <f t="shared" si="6"/>
        <v>0</v>
      </c>
      <c r="U6" s="194">
        <f t="shared" si="6"/>
        <v>0</v>
      </c>
      <c r="V6" s="194">
        <f t="shared" ref="V6:V62" si="7">VLOOKUP($A6,GAMMAGRIDS,2,FALSE)</f>
        <v>0</v>
      </c>
      <c r="W6" s="194">
        <f t="shared" ref="W6:W62" si="8">((V6-AF6)*0.9)+AF6</f>
        <v>0</v>
      </c>
      <c r="X6" s="194">
        <f t="shared" ref="X6:X62" si="9">((V6-AF6)*0.8)+AF6</f>
        <v>0</v>
      </c>
      <c r="Y6" s="194">
        <f t="shared" ref="Y6:Y62" si="10">((V6-AF6)*0.7)+AF6</f>
        <v>0</v>
      </c>
      <c r="Z6" s="194">
        <f t="shared" ref="Z6:Z62" si="11">((V6-AF6)*0.6)+AF6</f>
        <v>0</v>
      </c>
      <c r="AA6" s="194">
        <f t="shared" ref="AA6:AA62" si="12">((V6-AF6)*0.5)+AF6</f>
        <v>0</v>
      </c>
      <c r="AB6" s="194">
        <f t="shared" ref="AB6:AB62" si="13">((V6-AF6)*0.4)+AF6</f>
        <v>0</v>
      </c>
      <c r="AC6" s="194">
        <f t="shared" ref="AC6:AC62" si="14">((V6-AF6)*0.3)+AF6</f>
        <v>0</v>
      </c>
      <c r="AD6" s="194">
        <f t="shared" ref="AD6:AD62" si="15">((V6-AF6)*0.2)+AF6</f>
        <v>0</v>
      </c>
      <c r="AE6" s="194">
        <f t="shared" ref="AE6:AE62" si="16">((V6-AF6)*0.1)+AF6</f>
        <v>0</v>
      </c>
      <c r="AF6" s="194">
        <f t="shared" ref="AF6:AF62" si="17">VLOOKUP($A6,GAMMAGRIDS,3,FALSE)</f>
        <v>0</v>
      </c>
      <c r="AG6" s="194">
        <f t="shared" ref="AG6:AG62" si="18">((AF6-AP6)*0.9)+AP6</f>
        <v>0</v>
      </c>
      <c r="AH6" s="194">
        <f t="shared" ref="AH6:AH62" si="19">((AF6-AP6)*0.8)+AP6</f>
        <v>0</v>
      </c>
      <c r="AI6" s="194">
        <f t="shared" ref="AI6:AI62" si="20">((AF6-AP6)*0.7)+AP6</f>
        <v>0</v>
      </c>
      <c r="AJ6" s="194">
        <f t="shared" ref="AJ6:AJ62" si="21">((AF6-AP6)*0.6)+AP6</f>
        <v>0</v>
      </c>
      <c r="AK6" s="194">
        <f t="shared" ref="AK6:AK62" si="22">((AF6-AP6)*0.5)+AP6</f>
        <v>0</v>
      </c>
      <c r="AL6" s="194">
        <f t="shared" ref="AL6:AL62" si="23">((AF6-AP6)*0.4)+AP6</f>
        <v>0</v>
      </c>
      <c r="AM6" s="194">
        <f t="shared" ref="AM6:AM62" si="24">((AF6-AP6)*0.3)+AP6</f>
        <v>0</v>
      </c>
      <c r="AN6" s="194">
        <f t="shared" ref="AN6:AN62" si="25">((AF6-AP6)*0.2)+AP6</f>
        <v>0</v>
      </c>
      <c r="AO6" s="194">
        <f t="shared" ref="AO6:AO62" si="26">((AF6-AP6)*0.1)+AP6</f>
        <v>0</v>
      </c>
      <c r="AP6" s="194">
        <f t="shared" ref="AP6:AP62" si="27">VLOOKUP($A6,GAMMAGRIDS,4,FALSE)</f>
        <v>0</v>
      </c>
      <c r="AQ6" s="194">
        <f t="shared" ref="AQ6:AQ62" si="28">(($AP6-$AU6)*0.8)+$AU6</f>
        <v>0</v>
      </c>
      <c r="AR6" s="194">
        <f t="shared" ref="AR6:AR62" si="29">(($AP6-$AU6)*0.6)+$AU6</f>
        <v>0</v>
      </c>
      <c r="AS6" s="194">
        <f t="shared" ref="AS6:AS62" si="30">(($AP6-$AU6)*0.4)+$AU6</f>
        <v>0</v>
      </c>
      <c r="AT6" s="194">
        <f t="shared" ref="AT6:AT62" si="31">(($AP6-$AU6)*0.2)+$AU6</f>
        <v>0</v>
      </c>
      <c r="AU6" s="194">
        <f t="shared" ref="AU6:AU62" si="32">VLOOKUP($A6,GAMMAGRIDS,5,FALSE)</f>
        <v>0</v>
      </c>
      <c r="AV6" s="194">
        <f t="shared" ref="AV6:AV62" si="33">(($AU6-$AZ6)*0.8)+$AZ6</f>
        <v>0</v>
      </c>
      <c r="AW6" s="194">
        <f t="shared" ref="AW6:AW62" si="34">(($AU6-$AZ6)*0.6)+$AZ6</f>
        <v>0</v>
      </c>
      <c r="AX6" s="194">
        <f t="shared" ref="AX6:AX62" si="35">(($AU6-$AZ6)*0.4)+$AZ6</f>
        <v>0</v>
      </c>
      <c r="AY6" s="194">
        <f t="shared" ref="AY6:AY62" si="36">(($AU6-$AZ6)*0.2)+$AZ6</f>
        <v>0</v>
      </c>
      <c r="AZ6" s="194">
        <v>0</v>
      </c>
      <c r="BA6" s="194">
        <f t="shared" ref="BA6:BA62" si="37">(($BE6-$AZ6)*0.2)+$AZ6</f>
        <v>0</v>
      </c>
      <c r="BB6" s="194">
        <f t="shared" ref="BB6:BB62" si="38">(($BE6-$AZ6)*0.4)+$AZ6</f>
        <v>0</v>
      </c>
      <c r="BC6" s="194">
        <f t="shared" ref="BC6:BC62" si="39">(($BE6-$AZ6)*0.6)+$AZ6</f>
        <v>0</v>
      </c>
      <c r="BD6" s="194">
        <f t="shared" ref="BD6:BD62" si="40">(($BE6-$AZ6)*0.8)+$AZ6</f>
        <v>0</v>
      </c>
      <c r="BE6" s="194">
        <f t="shared" ref="BE6:BE62" si="41">VLOOKUP($A6,GAMMAGRIDS,6,FALSE)</f>
        <v>0</v>
      </c>
      <c r="BF6" s="194">
        <f t="shared" ref="BF6:BF62" si="42">(($BJ6-$BE6)*0.2)+$BE6</f>
        <v>0</v>
      </c>
      <c r="BG6" s="194">
        <f t="shared" ref="BG6:BG62" si="43">(($BJ6-$BE6)*0.4)+$BE6</f>
        <v>0</v>
      </c>
      <c r="BH6" s="194">
        <f t="shared" ref="BH6:BH62" si="44">(($BJ6-$BE6)*0.6)+$BE6</f>
        <v>0</v>
      </c>
      <c r="BI6" s="194">
        <f t="shared" ref="BI6:BI62" si="45">(($BJ6-$BE6)*0.8)+$BE6</f>
        <v>0</v>
      </c>
      <c r="BJ6" s="194">
        <f t="shared" ref="BJ6:BJ62" si="46">VLOOKUP($A6,GAMMAGRIDS,7,FALSE)</f>
        <v>0</v>
      </c>
      <c r="BK6" s="194">
        <f t="shared" ref="BK6:BK62" si="47">((BT6-BJ6)*0.1)+BJ6</f>
        <v>0</v>
      </c>
      <c r="BL6" s="194">
        <f t="shared" ref="BL6:BL62" si="48">((BT6-BJ6)*0.2)+BJ6</f>
        <v>0</v>
      </c>
      <c r="BM6" s="194">
        <f t="shared" ref="BM6:BM62" si="49">((BT6-BJ6)*0.3)+BJ6</f>
        <v>0</v>
      </c>
      <c r="BN6" s="194">
        <f t="shared" ref="BN6:BN62" si="50">((BT6-BJ6)*0.4)+BJ6</f>
        <v>0</v>
      </c>
      <c r="BO6" s="194">
        <f t="shared" ref="BO6:BO62" si="51">((BT6-BJ6)*0.5)+BJ6</f>
        <v>0</v>
      </c>
      <c r="BP6" s="194">
        <f t="shared" ref="BP6:BP62" si="52">((BT6-BJ6)*0.6)+BJ6</f>
        <v>0</v>
      </c>
      <c r="BQ6" s="194">
        <f t="shared" ref="BQ6:BQ62" si="53">((BT6-BJ6)*0.7)+BJ6</f>
        <v>0</v>
      </c>
      <c r="BR6" s="194">
        <f t="shared" ref="BR6:BR62" si="54">((BT6-BJ6)*0.8)+BJ6</f>
        <v>0</v>
      </c>
      <c r="BS6" s="194">
        <f t="shared" ref="BS6:BS62" si="55">((BT6-BJ6)*0.9)+BJ6</f>
        <v>0</v>
      </c>
      <c r="BT6" s="194">
        <f t="shared" ref="BT6:BT62" si="56">VLOOKUP($A6,GAMMAGRIDS,8,FALSE)</f>
        <v>0</v>
      </c>
      <c r="BU6" s="194">
        <f t="shared" ref="BU6:BU62" si="57">((CD6-BT6)*0.1)+BT6</f>
        <v>0</v>
      </c>
      <c r="BV6" s="194">
        <f t="shared" ref="BV6:BV62" si="58">((CD6-BT6)*0.2)+BT6</f>
        <v>0</v>
      </c>
      <c r="BW6" s="194">
        <f t="shared" ref="BW6:BW62" si="59">((CD6-BT6)*0.3)+BT6</f>
        <v>0</v>
      </c>
      <c r="BX6" s="194">
        <f t="shared" ref="BX6:BX62" si="60">((CD6-BT6)*0.4)+BT6</f>
        <v>0</v>
      </c>
      <c r="BY6" s="194">
        <f t="shared" ref="BY6:BY62" si="61">((CD6-BT6)*0.5)+BT6</f>
        <v>0</v>
      </c>
      <c r="BZ6" s="194">
        <f t="shared" ref="BZ6:BZ62" si="62">((CD6-BT6)*0.6)+BT6</f>
        <v>0</v>
      </c>
      <c r="CA6" s="194">
        <f t="shared" ref="CA6:CA62" si="63">((CD6-BT6)*0.7)+BT6</f>
        <v>0</v>
      </c>
      <c r="CB6" s="194">
        <f t="shared" ref="CB6:CB62" si="64">((CD6-BT6)*0.8)+BT6</f>
        <v>0</v>
      </c>
      <c r="CC6" s="194">
        <f t="shared" ref="CC6:CC62" si="65">((CD6-BT6)*0.9)+BT6</f>
        <v>0</v>
      </c>
      <c r="CD6" s="194">
        <f t="shared" ref="CD6:CD62" si="66">VLOOKUP($A6,GAMMAGRIDS,9,FALSE)</f>
        <v>0</v>
      </c>
      <c r="CE6" s="194">
        <f t="shared" ref="CE6:CX18" si="67">($CD6-$CC6)+CD6</f>
        <v>0</v>
      </c>
      <c r="CF6" s="194">
        <f t="shared" si="67"/>
        <v>0</v>
      </c>
      <c r="CG6" s="194">
        <f t="shared" si="67"/>
        <v>0</v>
      </c>
      <c r="CH6" s="194">
        <f t="shared" si="67"/>
        <v>0</v>
      </c>
      <c r="CI6" s="194">
        <f t="shared" si="67"/>
        <v>0</v>
      </c>
      <c r="CJ6" s="194">
        <f t="shared" si="67"/>
        <v>0</v>
      </c>
      <c r="CK6" s="194">
        <f t="shared" si="67"/>
        <v>0</v>
      </c>
      <c r="CL6" s="194">
        <f t="shared" si="67"/>
        <v>0</v>
      </c>
      <c r="CM6" s="194">
        <f t="shared" si="67"/>
        <v>0</v>
      </c>
      <c r="CN6" s="194">
        <f t="shared" si="67"/>
        <v>0</v>
      </c>
      <c r="CO6" s="194">
        <f t="shared" si="67"/>
        <v>0</v>
      </c>
      <c r="CP6" s="194">
        <f t="shared" si="67"/>
        <v>0</v>
      </c>
      <c r="CQ6" s="194">
        <f t="shared" si="67"/>
        <v>0</v>
      </c>
      <c r="CR6" s="194">
        <f t="shared" si="67"/>
        <v>0</v>
      </c>
      <c r="CS6" s="194">
        <f t="shared" si="67"/>
        <v>0</v>
      </c>
      <c r="CT6" s="194">
        <f t="shared" si="67"/>
        <v>0</v>
      </c>
      <c r="CU6" s="194">
        <f t="shared" si="67"/>
        <v>0</v>
      </c>
      <c r="CV6" s="194">
        <f t="shared" si="67"/>
        <v>0</v>
      </c>
      <c r="CW6" s="194">
        <f t="shared" si="67"/>
        <v>0</v>
      </c>
      <c r="CX6" s="194">
        <f t="shared" si="67"/>
        <v>0</v>
      </c>
    </row>
    <row r="7" spans="1:102" x14ac:dyDescent="0.25">
      <c r="A7" s="87">
        <v>36800</v>
      </c>
      <c r="B7" s="194">
        <f t="shared" ref="B7:U7" si="68">($V7-$W7)+C7</f>
        <v>192.33333457000032</v>
      </c>
      <c r="C7" s="194">
        <f t="shared" si="68"/>
        <v>188.0263220410003</v>
      </c>
      <c r="D7" s="194">
        <f t="shared" si="68"/>
        <v>183.71930951200028</v>
      </c>
      <c r="E7" s="194">
        <f t="shared" si="68"/>
        <v>179.41229698300026</v>
      </c>
      <c r="F7" s="194">
        <f t="shared" si="68"/>
        <v>175.10528445400024</v>
      </c>
      <c r="G7" s="194">
        <f t="shared" si="68"/>
        <v>170.79827192500022</v>
      </c>
      <c r="H7" s="194">
        <f t="shared" si="68"/>
        <v>166.4912593960002</v>
      </c>
      <c r="I7" s="194">
        <f t="shared" si="68"/>
        <v>162.18424686700018</v>
      </c>
      <c r="J7" s="194">
        <f t="shared" si="68"/>
        <v>157.87723433800016</v>
      </c>
      <c r="K7" s="194">
        <f t="shared" si="68"/>
        <v>153.57022180900015</v>
      </c>
      <c r="L7" s="194">
        <f t="shared" si="68"/>
        <v>149.26320928000013</v>
      </c>
      <c r="M7" s="194">
        <f t="shared" si="68"/>
        <v>144.95619675100011</v>
      </c>
      <c r="N7" s="194">
        <f t="shared" si="68"/>
        <v>140.64918422200009</v>
      </c>
      <c r="O7" s="194">
        <f t="shared" si="68"/>
        <v>136.34217169300007</v>
      </c>
      <c r="P7" s="194">
        <f t="shared" si="68"/>
        <v>132.03515916400005</v>
      </c>
      <c r="Q7" s="194">
        <f t="shared" si="68"/>
        <v>127.72814663500003</v>
      </c>
      <c r="R7" s="194">
        <f t="shared" si="68"/>
        <v>123.42113410600003</v>
      </c>
      <c r="S7" s="194">
        <f t="shared" si="68"/>
        <v>119.11412157700002</v>
      </c>
      <c r="T7" s="194">
        <f t="shared" si="68"/>
        <v>114.80710904800002</v>
      </c>
      <c r="U7" s="194">
        <f t="shared" si="68"/>
        <v>110.50009651900001</v>
      </c>
      <c r="V7" s="194">
        <f t="shared" si="7"/>
        <v>106.19308399000001</v>
      </c>
      <c r="W7" s="194">
        <f t="shared" si="8"/>
        <v>101.886071461</v>
      </c>
      <c r="X7" s="194">
        <f t="shared" si="9"/>
        <v>97.579058932000009</v>
      </c>
      <c r="Y7" s="194">
        <f t="shared" si="10"/>
        <v>93.272046403000004</v>
      </c>
      <c r="Z7" s="194">
        <f t="shared" si="11"/>
        <v>88.965033874</v>
      </c>
      <c r="AA7" s="194">
        <f t="shared" si="12"/>
        <v>84.658021345000009</v>
      </c>
      <c r="AB7" s="194">
        <f t="shared" si="13"/>
        <v>80.351008816000004</v>
      </c>
      <c r="AC7" s="194">
        <f t="shared" si="14"/>
        <v>76.043996286999999</v>
      </c>
      <c r="AD7" s="194">
        <f t="shared" si="15"/>
        <v>71.736983757999994</v>
      </c>
      <c r="AE7" s="194">
        <f t="shared" si="16"/>
        <v>67.429971229000003</v>
      </c>
      <c r="AF7" s="194">
        <f t="shared" si="17"/>
        <v>63.122958699999998</v>
      </c>
      <c r="AG7" s="194">
        <f t="shared" si="18"/>
        <v>59.615626524</v>
      </c>
      <c r="AH7" s="194">
        <f t="shared" si="19"/>
        <v>56.108294348000001</v>
      </c>
      <c r="AI7" s="194">
        <f t="shared" si="20"/>
        <v>52.600962171999996</v>
      </c>
      <c r="AJ7" s="194">
        <f t="shared" si="21"/>
        <v>49.093629995999997</v>
      </c>
      <c r="AK7" s="194">
        <f t="shared" si="22"/>
        <v>45.586297819999999</v>
      </c>
      <c r="AL7" s="194">
        <f t="shared" si="23"/>
        <v>42.078965644</v>
      </c>
      <c r="AM7" s="194">
        <f t="shared" si="24"/>
        <v>38.571633468000002</v>
      </c>
      <c r="AN7" s="194">
        <f t="shared" si="25"/>
        <v>35.064301291999996</v>
      </c>
      <c r="AO7" s="194">
        <f t="shared" si="26"/>
        <v>31.556969115999998</v>
      </c>
      <c r="AP7" s="194">
        <f t="shared" si="27"/>
        <v>28.049636939999999</v>
      </c>
      <c r="AQ7" s="194">
        <f t="shared" si="28"/>
        <v>25.083016307999998</v>
      </c>
      <c r="AR7" s="194">
        <f t="shared" si="29"/>
        <v>22.116395676</v>
      </c>
      <c r="AS7" s="194">
        <f t="shared" si="30"/>
        <v>19.149775044000002</v>
      </c>
      <c r="AT7" s="194">
        <f t="shared" si="31"/>
        <v>16.183154412</v>
      </c>
      <c r="AU7" s="194">
        <f t="shared" si="32"/>
        <v>13.216533780000001</v>
      </c>
      <c r="AV7" s="194">
        <f t="shared" si="33"/>
        <v>10.573227024000001</v>
      </c>
      <c r="AW7" s="194">
        <f t="shared" si="34"/>
        <v>7.929920268</v>
      </c>
      <c r="AX7" s="194">
        <f t="shared" si="35"/>
        <v>5.2866135120000006</v>
      </c>
      <c r="AY7" s="194">
        <f t="shared" si="36"/>
        <v>2.6433067560000003</v>
      </c>
      <c r="AZ7" s="194">
        <v>0</v>
      </c>
      <c r="BA7" s="194">
        <f t="shared" si="37"/>
        <v>-2.34899111</v>
      </c>
      <c r="BB7" s="194">
        <f t="shared" si="38"/>
        <v>-4.6979822200000001</v>
      </c>
      <c r="BC7" s="194">
        <f t="shared" si="39"/>
        <v>-7.0469733300000001</v>
      </c>
      <c r="BD7" s="194">
        <f t="shared" si="40"/>
        <v>-9.3959644400000002</v>
      </c>
      <c r="BE7" s="194">
        <f t="shared" si="41"/>
        <v>-11.74495555</v>
      </c>
      <c r="BF7" s="194">
        <f t="shared" si="42"/>
        <v>-13.828559586000001</v>
      </c>
      <c r="BG7" s="194">
        <f t="shared" si="43"/>
        <v>-15.912163622000001</v>
      </c>
      <c r="BH7" s="194">
        <f t="shared" si="44"/>
        <v>-17.995767657999998</v>
      </c>
      <c r="BI7" s="194">
        <f t="shared" si="45"/>
        <v>-20.079371694000002</v>
      </c>
      <c r="BJ7" s="194">
        <f t="shared" si="46"/>
        <v>-22.162975729999999</v>
      </c>
      <c r="BK7" s="194">
        <f t="shared" si="47"/>
        <v>-23.903925786999999</v>
      </c>
      <c r="BL7" s="194">
        <f t="shared" si="48"/>
        <v>-25.644875843999998</v>
      </c>
      <c r="BM7" s="194">
        <f t="shared" si="49"/>
        <v>-27.385825900999997</v>
      </c>
      <c r="BN7" s="194">
        <f t="shared" si="50"/>
        <v>-29.126775958</v>
      </c>
      <c r="BO7" s="194">
        <f t="shared" si="51"/>
        <v>-30.867726014999999</v>
      </c>
      <c r="BP7" s="194">
        <f t="shared" si="52"/>
        <v>-32.608676071999994</v>
      </c>
      <c r="BQ7" s="194">
        <f t="shared" si="53"/>
        <v>-34.349626129000001</v>
      </c>
      <c r="BR7" s="194">
        <f t="shared" si="54"/>
        <v>-36.090576186</v>
      </c>
      <c r="BS7" s="194">
        <f t="shared" si="55"/>
        <v>-37.831526242999999</v>
      </c>
      <c r="BT7" s="194">
        <f t="shared" si="56"/>
        <v>-39.572476299999998</v>
      </c>
      <c r="BU7" s="194">
        <f t="shared" si="57"/>
        <v>-40.940587549</v>
      </c>
      <c r="BV7" s="194">
        <f t="shared" si="58"/>
        <v>-42.308698798000002</v>
      </c>
      <c r="BW7" s="194">
        <f t="shared" si="59"/>
        <v>-43.676810046999996</v>
      </c>
      <c r="BX7" s="194">
        <f t="shared" si="60"/>
        <v>-45.044921295999998</v>
      </c>
      <c r="BY7" s="194">
        <f t="shared" si="61"/>
        <v>-46.413032545</v>
      </c>
      <c r="BZ7" s="194">
        <f t="shared" si="62"/>
        <v>-47.781143794000002</v>
      </c>
      <c r="CA7" s="194">
        <f t="shared" si="63"/>
        <v>-49.149255042999997</v>
      </c>
      <c r="CB7" s="194">
        <f t="shared" si="64"/>
        <v>-50.517366292000006</v>
      </c>
      <c r="CC7" s="194">
        <f t="shared" si="65"/>
        <v>-51.885477541</v>
      </c>
      <c r="CD7" s="194">
        <f t="shared" si="66"/>
        <v>-53.253588790000002</v>
      </c>
      <c r="CE7" s="194">
        <f t="shared" si="67"/>
        <v>-54.621700039000004</v>
      </c>
      <c r="CF7" s="194">
        <f t="shared" si="67"/>
        <v>-55.989811288000006</v>
      </c>
      <c r="CG7" s="194">
        <f t="shared" si="67"/>
        <v>-57.357922537000007</v>
      </c>
      <c r="CH7" s="194">
        <f t="shared" si="67"/>
        <v>-58.726033786000009</v>
      </c>
      <c r="CI7" s="194">
        <f t="shared" si="67"/>
        <v>-60.094145035000011</v>
      </c>
      <c r="CJ7" s="194">
        <f t="shared" si="67"/>
        <v>-61.462256284000013</v>
      </c>
      <c r="CK7" s="194">
        <f t="shared" si="67"/>
        <v>-62.830367533000015</v>
      </c>
      <c r="CL7" s="194">
        <f t="shared" si="67"/>
        <v>-64.198478782000024</v>
      </c>
      <c r="CM7" s="194">
        <f t="shared" si="67"/>
        <v>-65.566590031000032</v>
      </c>
      <c r="CN7" s="194">
        <f t="shared" si="67"/>
        <v>-66.934701280000041</v>
      </c>
      <c r="CO7" s="194">
        <f t="shared" si="67"/>
        <v>-68.30281252900005</v>
      </c>
      <c r="CP7" s="194">
        <f t="shared" si="67"/>
        <v>-69.670923778000059</v>
      </c>
      <c r="CQ7" s="194">
        <f t="shared" si="67"/>
        <v>-71.039035027000068</v>
      </c>
      <c r="CR7" s="194">
        <f t="shared" si="67"/>
        <v>-72.407146276000077</v>
      </c>
      <c r="CS7" s="194">
        <f t="shared" si="67"/>
        <v>-73.775257525000086</v>
      </c>
      <c r="CT7" s="194">
        <f t="shared" si="67"/>
        <v>-75.143368774000095</v>
      </c>
      <c r="CU7" s="194">
        <f t="shared" si="67"/>
        <v>-76.511480023000104</v>
      </c>
      <c r="CV7" s="194">
        <f t="shared" si="67"/>
        <v>-77.879591272000113</v>
      </c>
      <c r="CW7" s="194">
        <f t="shared" si="67"/>
        <v>-79.247702521000122</v>
      </c>
      <c r="CX7" s="194">
        <f t="shared" si="67"/>
        <v>-80.61581377000013</v>
      </c>
    </row>
    <row r="8" spans="1:102" x14ac:dyDescent="0.25">
      <c r="A8" s="87">
        <v>36831</v>
      </c>
      <c r="B8" s="194">
        <f t="shared" ref="B8:U8" si="69">($V8-$W8)+C8</f>
        <v>104.33973111000002</v>
      </c>
      <c r="C8" s="194">
        <f t="shared" si="69"/>
        <v>102.20078497800002</v>
      </c>
      <c r="D8" s="194">
        <f t="shared" si="69"/>
        <v>100.06183884600001</v>
      </c>
      <c r="E8" s="194">
        <f t="shared" si="69"/>
        <v>97.922892714000014</v>
      </c>
      <c r="F8" s="194">
        <f t="shared" si="69"/>
        <v>95.783946582000013</v>
      </c>
      <c r="G8" s="194">
        <f t="shared" si="69"/>
        <v>93.645000450000012</v>
      </c>
      <c r="H8" s="194">
        <f t="shared" si="69"/>
        <v>91.506054318000011</v>
      </c>
      <c r="I8" s="194">
        <f t="shared" si="69"/>
        <v>89.36710818600001</v>
      </c>
      <c r="J8" s="194">
        <f t="shared" si="69"/>
        <v>87.228162054000009</v>
      </c>
      <c r="K8" s="194">
        <f t="shared" si="69"/>
        <v>85.089215922000008</v>
      </c>
      <c r="L8" s="194">
        <f t="shared" si="69"/>
        <v>82.950269790000007</v>
      </c>
      <c r="M8" s="194">
        <f t="shared" si="69"/>
        <v>80.811323658000006</v>
      </c>
      <c r="N8" s="194">
        <f t="shared" si="69"/>
        <v>78.672377526000005</v>
      </c>
      <c r="O8" s="194">
        <f t="shared" si="69"/>
        <v>76.533431394000004</v>
      </c>
      <c r="P8" s="194">
        <f t="shared" si="69"/>
        <v>74.394485262000003</v>
      </c>
      <c r="Q8" s="194">
        <f t="shared" si="69"/>
        <v>72.255539130000003</v>
      </c>
      <c r="R8" s="194">
        <f t="shared" si="69"/>
        <v>70.116592998000002</v>
      </c>
      <c r="S8" s="194">
        <f t="shared" si="69"/>
        <v>67.977646866000001</v>
      </c>
      <c r="T8" s="194">
        <f t="shared" si="69"/>
        <v>65.838700734</v>
      </c>
      <c r="U8" s="194">
        <f t="shared" si="69"/>
        <v>63.699754601999999</v>
      </c>
      <c r="V8" s="194">
        <f t="shared" si="7"/>
        <v>61.560808469999998</v>
      </c>
      <c r="W8" s="194">
        <f t="shared" si="8"/>
        <v>59.421862337999997</v>
      </c>
      <c r="X8" s="194">
        <f t="shared" si="9"/>
        <v>57.282916205999996</v>
      </c>
      <c r="Y8" s="194">
        <f t="shared" si="10"/>
        <v>55.143970073999995</v>
      </c>
      <c r="Z8" s="194">
        <f t="shared" si="11"/>
        <v>53.005023942000001</v>
      </c>
      <c r="AA8" s="194">
        <f t="shared" si="12"/>
        <v>50.86607781</v>
      </c>
      <c r="AB8" s="194">
        <f t="shared" si="13"/>
        <v>48.727131677999999</v>
      </c>
      <c r="AC8" s="194">
        <f t="shared" si="14"/>
        <v>46.588185545999998</v>
      </c>
      <c r="AD8" s="194">
        <f t="shared" si="15"/>
        <v>44.449239414000004</v>
      </c>
      <c r="AE8" s="194">
        <f t="shared" si="16"/>
        <v>42.310293282000004</v>
      </c>
      <c r="AF8" s="194">
        <f t="shared" si="17"/>
        <v>40.171347150000003</v>
      </c>
      <c r="AG8" s="194">
        <f t="shared" si="18"/>
        <v>38.11990145</v>
      </c>
      <c r="AH8" s="194">
        <f t="shared" si="19"/>
        <v>36.068455749999998</v>
      </c>
      <c r="AI8" s="194">
        <f t="shared" si="20"/>
        <v>34.017010049999996</v>
      </c>
      <c r="AJ8" s="194">
        <f t="shared" si="21"/>
        <v>31.965564350000001</v>
      </c>
      <c r="AK8" s="194">
        <f t="shared" si="22"/>
        <v>29.914118649999999</v>
      </c>
      <c r="AL8" s="194">
        <f t="shared" si="23"/>
        <v>27.86267295</v>
      </c>
      <c r="AM8" s="194">
        <f t="shared" si="24"/>
        <v>25.811227250000002</v>
      </c>
      <c r="AN8" s="194">
        <f t="shared" si="25"/>
        <v>23.75978155</v>
      </c>
      <c r="AO8" s="194">
        <f t="shared" si="26"/>
        <v>21.708335849999997</v>
      </c>
      <c r="AP8" s="194">
        <f t="shared" si="27"/>
        <v>19.656890149999999</v>
      </c>
      <c r="AQ8" s="194">
        <f t="shared" si="28"/>
        <v>17.669946727999999</v>
      </c>
      <c r="AR8" s="194">
        <f t="shared" si="29"/>
        <v>15.683003306</v>
      </c>
      <c r="AS8" s="194">
        <f t="shared" si="30"/>
        <v>13.696059884</v>
      </c>
      <c r="AT8" s="194">
        <f t="shared" si="31"/>
        <v>11.709116461999999</v>
      </c>
      <c r="AU8" s="194">
        <f t="shared" si="32"/>
        <v>9.7221730399999995</v>
      </c>
      <c r="AV8" s="194">
        <f t="shared" si="33"/>
        <v>7.7777384319999996</v>
      </c>
      <c r="AW8" s="194">
        <f t="shared" si="34"/>
        <v>5.8333038239999997</v>
      </c>
      <c r="AX8" s="194">
        <f t="shared" si="35"/>
        <v>3.8888692159999998</v>
      </c>
      <c r="AY8" s="194">
        <f t="shared" si="36"/>
        <v>1.9444346079999999</v>
      </c>
      <c r="AZ8" s="194">
        <v>0</v>
      </c>
      <c r="BA8" s="194">
        <f t="shared" si="37"/>
        <v>-1.9022009180000001</v>
      </c>
      <c r="BB8" s="194">
        <f t="shared" si="38"/>
        <v>-3.8044018360000003</v>
      </c>
      <c r="BC8" s="194">
        <f t="shared" si="39"/>
        <v>-5.7066027540000004</v>
      </c>
      <c r="BD8" s="194">
        <f t="shared" si="40"/>
        <v>-7.6088036720000005</v>
      </c>
      <c r="BE8" s="194">
        <f t="shared" si="41"/>
        <v>-9.5110045900000006</v>
      </c>
      <c r="BF8" s="194">
        <f t="shared" si="42"/>
        <v>-11.371181290000001</v>
      </c>
      <c r="BG8" s="194">
        <f t="shared" si="43"/>
        <v>-13.231357990000001</v>
      </c>
      <c r="BH8" s="194">
        <f t="shared" si="44"/>
        <v>-15.09153469</v>
      </c>
      <c r="BI8" s="194">
        <f t="shared" si="45"/>
        <v>-16.95171139</v>
      </c>
      <c r="BJ8" s="194">
        <f t="shared" si="46"/>
        <v>-18.81188809</v>
      </c>
      <c r="BK8" s="194">
        <f t="shared" si="47"/>
        <v>-20.609311018</v>
      </c>
      <c r="BL8" s="194">
        <f t="shared" si="48"/>
        <v>-22.406733945999999</v>
      </c>
      <c r="BM8" s="194">
        <f t="shared" si="49"/>
        <v>-24.204156873999999</v>
      </c>
      <c r="BN8" s="194">
        <f t="shared" si="50"/>
        <v>-26.001579802000002</v>
      </c>
      <c r="BO8" s="194">
        <f t="shared" si="51"/>
        <v>-27.799002729999998</v>
      </c>
      <c r="BP8" s="194">
        <f t="shared" si="52"/>
        <v>-29.596425658000001</v>
      </c>
      <c r="BQ8" s="194">
        <f t="shared" si="53"/>
        <v>-31.393848585999997</v>
      </c>
      <c r="BR8" s="194">
        <f t="shared" si="54"/>
        <v>-33.191271514</v>
      </c>
      <c r="BS8" s="194">
        <f t="shared" si="55"/>
        <v>-34.988694441999996</v>
      </c>
      <c r="BT8" s="194">
        <f t="shared" si="56"/>
        <v>-36.786117369999999</v>
      </c>
      <c r="BU8" s="194">
        <f t="shared" si="57"/>
        <v>-38.500142687</v>
      </c>
      <c r="BV8" s="194">
        <f t="shared" si="58"/>
        <v>-40.214168004000001</v>
      </c>
      <c r="BW8" s="194">
        <f t="shared" si="59"/>
        <v>-41.928193321000002</v>
      </c>
      <c r="BX8" s="194">
        <f t="shared" si="60"/>
        <v>-43.642218638000003</v>
      </c>
      <c r="BY8" s="194">
        <f t="shared" si="61"/>
        <v>-45.356243954999997</v>
      </c>
      <c r="BZ8" s="194">
        <f t="shared" si="62"/>
        <v>-47.070269271999997</v>
      </c>
      <c r="CA8" s="194">
        <f t="shared" si="63"/>
        <v>-48.784294588999998</v>
      </c>
      <c r="CB8" s="194">
        <f t="shared" si="64"/>
        <v>-50.498319905999999</v>
      </c>
      <c r="CC8" s="194">
        <f t="shared" si="65"/>
        <v>-52.212345223</v>
      </c>
      <c r="CD8" s="194">
        <f t="shared" si="66"/>
        <v>-53.926370540000001</v>
      </c>
      <c r="CE8" s="194">
        <f t="shared" si="67"/>
        <v>-55.640395857000001</v>
      </c>
      <c r="CF8" s="194">
        <f t="shared" si="67"/>
        <v>-57.354421174000002</v>
      </c>
      <c r="CG8" s="194">
        <f t="shared" si="67"/>
        <v>-59.068446491000003</v>
      </c>
      <c r="CH8" s="194">
        <f t="shared" si="67"/>
        <v>-60.782471808000004</v>
      </c>
      <c r="CI8" s="194">
        <f t="shared" si="67"/>
        <v>-62.496497125000005</v>
      </c>
      <c r="CJ8" s="194">
        <f t="shared" si="67"/>
        <v>-64.210522442000013</v>
      </c>
      <c r="CK8" s="194">
        <f t="shared" si="67"/>
        <v>-65.924547759000006</v>
      </c>
      <c r="CL8" s="194">
        <f t="shared" si="67"/>
        <v>-67.638573076</v>
      </c>
      <c r="CM8" s="194">
        <f t="shared" si="67"/>
        <v>-69.352598392999994</v>
      </c>
      <c r="CN8" s="194">
        <f t="shared" si="67"/>
        <v>-71.066623709999988</v>
      </c>
      <c r="CO8" s="194">
        <f t="shared" si="67"/>
        <v>-72.780649026999981</v>
      </c>
      <c r="CP8" s="194">
        <f t="shared" si="67"/>
        <v>-74.494674343999975</v>
      </c>
      <c r="CQ8" s="194">
        <f t="shared" si="67"/>
        <v>-76.208699660999969</v>
      </c>
      <c r="CR8" s="194">
        <f t="shared" si="67"/>
        <v>-77.922724977999962</v>
      </c>
      <c r="CS8" s="194">
        <f t="shared" si="67"/>
        <v>-79.636750294999956</v>
      </c>
      <c r="CT8" s="194">
        <f t="shared" si="67"/>
        <v>-81.35077561199995</v>
      </c>
      <c r="CU8" s="194">
        <f t="shared" si="67"/>
        <v>-83.064800928999944</v>
      </c>
      <c r="CV8" s="194">
        <f t="shared" si="67"/>
        <v>-84.778826245999937</v>
      </c>
      <c r="CW8" s="194">
        <f t="shared" si="67"/>
        <v>-86.492851562999931</v>
      </c>
      <c r="CX8" s="194">
        <f t="shared" si="67"/>
        <v>-88.206876879999925</v>
      </c>
    </row>
    <row r="9" spans="1:102" x14ac:dyDescent="0.25">
      <c r="A9" s="87">
        <v>36861</v>
      </c>
      <c r="B9" s="194">
        <f t="shared" ref="B9:U9" si="70">($V9-$W9)+C9</f>
        <v>108.67418135000014</v>
      </c>
      <c r="C9" s="194">
        <f t="shared" si="70"/>
        <v>106.46708993500013</v>
      </c>
      <c r="D9" s="194">
        <f t="shared" si="70"/>
        <v>104.25999852000012</v>
      </c>
      <c r="E9" s="194">
        <f t="shared" si="70"/>
        <v>102.05290710500012</v>
      </c>
      <c r="F9" s="194">
        <f t="shared" si="70"/>
        <v>99.845815690000109</v>
      </c>
      <c r="G9" s="194">
        <f t="shared" si="70"/>
        <v>97.638724275000101</v>
      </c>
      <c r="H9" s="194">
        <f t="shared" si="70"/>
        <v>95.431632860000093</v>
      </c>
      <c r="I9" s="194">
        <f t="shared" si="70"/>
        <v>93.224541445000085</v>
      </c>
      <c r="J9" s="194">
        <f t="shared" si="70"/>
        <v>91.017450030000077</v>
      </c>
      <c r="K9" s="194">
        <f t="shared" si="70"/>
        <v>88.810358615000069</v>
      </c>
      <c r="L9" s="194">
        <f t="shared" si="70"/>
        <v>86.603267200000062</v>
      </c>
      <c r="M9" s="194">
        <f t="shared" si="70"/>
        <v>84.396175785000054</v>
      </c>
      <c r="N9" s="194">
        <f t="shared" si="70"/>
        <v>82.189084370000046</v>
      </c>
      <c r="O9" s="194">
        <f t="shared" si="70"/>
        <v>79.981992955000038</v>
      </c>
      <c r="P9" s="194">
        <f t="shared" si="70"/>
        <v>77.77490154000003</v>
      </c>
      <c r="Q9" s="194">
        <f t="shared" si="70"/>
        <v>75.567810125000022</v>
      </c>
      <c r="R9" s="194">
        <f t="shared" si="70"/>
        <v>73.360718710000015</v>
      </c>
      <c r="S9" s="194">
        <f t="shared" si="70"/>
        <v>71.153627295000007</v>
      </c>
      <c r="T9" s="194">
        <f t="shared" si="70"/>
        <v>68.946535879999999</v>
      </c>
      <c r="U9" s="194">
        <f t="shared" si="70"/>
        <v>66.739444464999991</v>
      </c>
      <c r="V9" s="194">
        <f t="shared" si="7"/>
        <v>64.532353049999998</v>
      </c>
      <c r="W9" s="194">
        <f t="shared" si="8"/>
        <v>62.325261634999997</v>
      </c>
      <c r="X9" s="194">
        <f t="shared" si="9"/>
        <v>60.118170219999996</v>
      </c>
      <c r="Y9" s="194">
        <f t="shared" si="10"/>
        <v>57.911078804999995</v>
      </c>
      <c r="Z9" s="194">
        <f t="shared" si="11"/>
        <v>55.703987389999995</v>
      </c>
      <c r="AA9" s="194">
        <f t="shared" si="12"/>
        <v>53.496895975000001</v>
      </c>
      <c r="AB9" s="194">
        <f t="shared" si="13"/>
        <v>51.28980456</v>
      </c>
      <c r="AC9" s="194">
        <f t="shared" si="14"/>
        <v>49.082713145</v>
      </c>
      <c r="AD9" s="194">
        <f t="shared" si="15"/>
        <v>46.875621729999999</v>
      </c>
      <c r="AE9" s="194">
        <f t="shared" si="16"/>
        <v>44.668530314999998</v>
      </c>
      <c r="AF9" s="194">
        <f t="shared" si="17"/>
        <v>42.461438899999997</v>
      </c>
      <c r="AG9" s="194">
        <f t="shared" si="18"/>
        <v>40.310519783999993</v>
      </c>
      <c r="AH9" s="194">
        <f t="shared" si="19"/>
        <v>38.159600667999996</v>
      </c>
      <c r="AI9" s="194">
        <f t="shared" si="20"/>
        <v>36.008681551999999</v>
      </c>
      <c r="AJ9" s="194">
        <f t="shared" si="21"/>
        <v>33.857762436000002</v>
      </c>
      <c r="AK9" s="194">
        <f t="shared" si="22"/>
        <v>31.706843319999997</v>
      </c>
      <c r="AL9" s="194">
        <f t="shared" si="23"/>
        <v>29.555924204</v>
      </c>
      <c r="AM9" s="194">
        <f t="shared" si="24"/>
        <v>27.405005087999999</v>
      </c>
      <c r="AN9" s="194">
        <f t="shared" si="25"/>
        <v>25.254085971999999</v>
      </c>
      <c r="AO9" s="194">
        <f t="shared" si="26"/>
        <v>23.103166856000001</v>
      </c>
      <c r="AP9" s="194">
        <f t="shared" si="27"/>
        <v>20.952247740000001</v>
      </c>
      <c r="AQ9" s="194">
        <f t="shared" si="28"/>
        <v>18.843152023999998</v>
      </c>
      <c r="AR9" s="194">
        <f t="shared" si="29"/>
        <v>16.734056308</v>
      </c>
      <c r="AS9" s="194">
        <f t="shared" si="30"/>
        <v>14.624960592000001</v>
      </c>
      <c r="AT9" s="194">
        <f t="shared" si="31"/>
        <v>12.515864876</v>
      </c>
      <c r="AU9" s="194">
        <f t="shared" si="32"/>
        <v>10.40676916</v>
      </c>
      <c r="AV9" s="194">
        <f t="shared" si="33"/>
        <v>8.3254153280000001</v>
      </c>
      <c r="AW9" s="194">
        <f t="shared" si="34"/>
        <v>6.2440614959999996</v>
      </c>
      <c r="AX9" s="194">
        <f t="shared" si="35"/>
        <v>4.162707664</v>
      </c>
      <c r="AY9" s="194">
        <f t="shared" si="36"/>
        <v>2.081353832</v>
      </c>
      <c r="AZ9" s="194">
        <v>0</v>
      </c>
      <c r="BA9" s="194">
        <f t="shared" si="37"/>
        <v>-2.0537021260000001</v>
      </c>
      <c r="BB9" s="194">
        <f t="shared" si="38"/>
        <v>-4.1074042520000003</v>
      </c>
      <c r="BC9" s="194">
        <f t="shared" si="39"/>
        <v>-6.1611063779999995</v>
      </c>
      <c r="BD9" s="194">
        <f t="shared" si="40"/>
        <v>-8.2148085040000005</v>
      </c>
      <c r="BE9" s="194">
        <f t="shared" si="41"/>
        <v>-10.26851063</v>
      </c>
      <c r="BF9" s="194">
        <f t="shared" si="42"/>
        <v>-12.294639644</v>
      </c>
      <c r="BG9" s="194">
        <f t="shared" si="43"/>
        <v>-14.320768658</v>
      </c>
      <c r="BH9" s="194">
        <f t="shared" si="44"/>
        <v>-16.346897672000001</v>
      </c>
      <c r="BI9" s="194">
        <f t="shared" si="45"/>
        <v>-18.373026686000003</v>
      </c>
      <c r="BJ9" s="194">
        <f t="shared" si="46"/>
        <v>-20.399155700000001</v>
      </c>
      <c r="BK9" s="194">
        <f t="shared" si="47"/>
        <v>-22.384031099000001</v>
      </c>
      <c r="BL9" s="194">
        <f t="shared" si="48"/>
        <v>-24.368906498000001</v>
      </c>
      <c r="BM9" s="194">
        <f t="shared" si="49"/>
        <v>-26.353781897000001</v>
      </c>
      <c r="BN9" s="194">
        <f t="shared" si="50"/>
        <v>-28.338657296000001</v>
      </c>
      <c r="BO9" s="194">
        <f t="shared" si="51"/>
        <v>-30.323532695000001</v>
      </c>
      <c r="BP9" s="194">
        <f t="shared" si="52"/>
        <v>-32.308408094000001</v>
      </c>
      <c r="BQ9" s="194">
        <f t="shared" si="53"/>
        <v>-34.293283493000004</v>
      </c>
      <c r="BR9" s="194">
        <f t="shared" si="54"/>
        <v>-36.278158892</v>
      </c>
      <c r="BS9" s="194">
        <f t="shared" si="55"/>
        <v>-38.263034290999997</v>
      </c>
      <c r="BT9" s="194">
        <f t="shared" si="56"/>
        <v>-40.24790969</v>
      </c>
      <c r="BU9" s="194">
        <f t="shared" si="57"/>
        <v>-42.177815402999997</v>
      </c>
      <c r="BV9" s="194">
        <f t="shared" si="58"/>
        <v>-44.107721116</v>
      </c>
      <c r="BW9" s="194">
        <f t="shared" si="59"/>
        <v>-46.037626829000004</v>
      </c>
      <c r="BX9" s="194">
        <f t="shared" si="60"/>
        <v>-47.967532542000001</v>
      </c>
      <c r="BY9" s="194">
        <f t="shared" si="61"/>
        <v>-49.897438254999997</v>
      </c>
      <c r="BZ9" s="194">
        <f t="shared" si="62"/>
        <v>-51.827343968000001</v>
      </c>
      <c r="CA9" s="194">
        <f t="shared" si="63"/>
        <v>-53.757249681000005</v>
      </c>
      <c r="CB9" s="194">
        <f t="shared" si="64"/>
        <v>-55.687155394000001</v>
      </c>
      <c r="CC9" s="194">
        <f t="shared" si="65"/>
        <v>-57.617061106999998</v>
      </c>
      <c r="CD9" s="194">
        <f t="shared" si="66"/>
        <v>-59.546966820000002</v>
      </c>
      <c r="CE9" s="194">
        <f t="shared" si="67"/>
        <v>-61.476872533000005</v>
      </c>
      <c r="CF9" s="194">
        <f t="shared" si="67"/>
        <v>-63.406778246000009</v>
      </c>
      <c r="CG9" s="194">
        <f t="shared" si="67"/>
        <v>-65.336683959000013</v>
      </c>
      <c r="CH9" s="194">
        <f t="shared" si="67"/>
        <v>-67.266589672000009</v>
      </c>
      <c r="CI9" s="194">
        <f t="shared" si="67"/>
        <v>-69.19649538500002</v>
      </c>
      <c r="CJ9" s="194">
        <f t="shared" si="67"/>
        <v>-71.126401098000031</v>
      </c>
      <c r="CK9" s="194">
        <f t="shared" si="67"/>
        <v>-73.056306811000042</v>
      </c>
      <c r="CL9" s="194">
        <f t="shared" si="67"/>
        <v>-74.986212524000052</v>
      </c>
      <c r="CM9" s="194">
        <f t="shared" si="67"/>
        <v>-76.916118237000063</v>
      </c>
      <c r="CN9" s="194">
        <f t="shared" si="67"/>
        <v>-78.846023950000074</v>
      </c>
      <c r="CO9" s="194">
        <f t="shared" si="67"/>
        <v>-80.775929663000085</v>
      </c>
      <c r="CP9" s="194">
        <f t="shared" si="67"/>
        <v>-82.705835376000095</v>
      </c>
      <c r="CQ9" s="194">
        <f t="shared" si="67"/>
        <v>-84.635741089000106</v>
      </c>
      <c r="CR9" s="194">
        <f t="shared" si="67"/>
        <v>-86.565646802000117</v>
      </c>
      <c r="CS9" s="194">
        <f t="shared" si="67"/>
        <v>-88.495552515000128</v>
      </c>
      <c r="CT9" s="194">
        <f t="shared" si="67"/>
        <v>-90.425458228000139</v>
      </c>
      <c r="CU9" s="194">
        <f t="shared" si="67"/>
        <v>-92.355363941000149</v>
      </c>
      <c r="CV9" s="194">
        <f t="shared" si="67"/>
        <v>-94.28526965400016</v>
      </c>
      <c r="CW9" s="194">
        <f t="shared" si="67"/>
        <v>-96.215175367000171</v>
      </c>
      <c r="CX9" s="194">
        <f t="shared" si="67"/>
        <v>-98.145081080000182</v>
      </c>
    </row>
    <row r="10" spans="1:102" x14ac:dyDescent="0.25">
      <c r="A10" s="87">
        <v>36892</v>
      </c>
      <c r="B10" s="194">
        <f t="shared" ref="B10:U10" si="71">($V10-$W10)+C10</f>
        <v>130.30299314999979</v>
      </c>
      <c r="C10" s="194">
        <f t="shared" si="71"/>
        <v>127.66513484999982</v>
      </c>
      <c r="D10" s="194">
        <f t="shared" si="71"/>
        <v>125.02727654999983</v>
      </c>
      <c r="E10" s="194">
        <f t="shared" si="71"/>
        <v>122.38941824999984</v>
      </c>
      <c r="F10" s="194">
        <f t="shared" si="71"/>
        <v>119.75155994999984</v>
      </c>
      <c r="G10" s="194">
        <f t="shared" si="71"/>
        <v>117.11370164999985</v>
      </c>
      <c r="H10" s="194">
        <f t="shared" si="71"/>
        <v>114.47584334999986</v>
      </c>
      <c r="I10" s="194">
        <f t="shared" si="71"/>
        <v>111.83798504999987</v>
      </c>
      <c r="J10" s="194">
        <f t="shared" si="71"/>
        <v>109.20012674999988</v>
      </c>
      <c r="K10" s="194">
        <f t="shared" si="71"/>
        <v>106.56226844999989</v>
      </c>
      <c r="L10" s="194">
        <f t="shared" si="71"/>
        <v>103.9244101499999</v>
      </c>
      <c r="M10" s="194">
        <f t="shared" si="71"/>
        <v>101.28655184999991</v>
      </c>
      <c r="N10" s="194">
        <f t="shared" si="71"/>
        <v>98.648693549999919</v>
      </c>
      <c r="O10" s="194">
        <f t="shared" si="71"/>
        <v>96.010835249999928</v>
      </c>
      <c r="P10" s="194">
        <f t="shared" si="71"/>
        <v>93.372976949999938</v>
      </c>
      <c r="Q10" s="194">
        <f t="shared" si="71"/>
        <v>90.735118649999947</v>
      </c>
      <c r="R10" s="194">
        <f t="shared" si="71"/>
        <v>88.097260349999956</v>
      </c>
      <c r="S10" s="194">
        <f t="shared" si="71"/>
        <v>85.459402049999966</v>
      </c>
      <c r="T10" s="194">
        <f t="shared" si="71"/>
        <v>82.821543749999975</v>
      </c>
      <c r="U10" s="194">
        <f t="shared" si="71"/>
        <v>80.183685449999984</v>
      </c>
      <c r="V10" s="194">
        <f t="shared" si="7"/>
        <v>77.545827149999994</v>
      </c>
      <c r="W10" s="194">
        <f t="shared" si="8"/>
        <v>74.907968850000003</v>
      </c>
      <c r="X10" s="194">
        <f t="shared" si="9"/>
        <v>72.270110549999998</v>
      </c>
      <c r="Y10" s="194">
        <f t="shared" si="10"/>
        <v>69.632252249999993</v>
      </c>
      <c r="Z10" s="194">
        <f t="shared" si="11"/>
        <v>66.994393949999989</v>
      </c>
      <c r="AA10" s="194">
        <f t="shared" si="12"/>
        <v>64.356535649999998</v>
      </c>
      <c r="AB10" s="194">
        <f t="shared" si="13"/>
        <v>61.71867735</v>
      </c>
      <c r="AC10" s="194">
        <f t="shared" si="14"/>
        <v>59.080819050000002</v>
      </c>
      <c r="AD10" s="194">
        <f t="shared" si="15"/>
        <v>56.442960749999997</v>
      </c>
      <c r="AE10" s="194">
        <f t="shared" si="16"/>
        <v>53.80510245</v>
      </c>
      <c r="AF10" s="194">
        <f t="shared" si="17"/>
        <v>51.167244150000002</v>
      </c>
      <c r="AG10" s="194">
        <f t="shared" si="18"/>
        <v>48.581842453000007</v>
      </c>
      <c r="AH10" s="194">
        <f t="shared" si="19"/>
        <v>45.996440755999998</v>
      </c>
      <c r="AI10" s="194">
        <f t="shared" si="20"/>
        <v>43.411039059000004</v>
      </c>
      <c r="AJ10" s="194">
        <f t="shared" si="21"/>
        <v>40.825637362000002</v>
      </c>
      <c r="AK10" s="194">
        <f t="shared" si="22"/>
        <v>38.240235665</v>
      </c>
      <c r="AL10" s="194">
        <f t="shared" si="23"/>
        <v>35.654833967999998</v>
      </c>
      <c r="AM10" s="194">
        <f t="shared" si="24"/>
        <v>33.069432270999997</v>
      </c>
      <c r="AN10" s="194">
        <f t="shared" si="25"/>
        <v>30.484030573999998</v>
      </c>
      <c r="AO10" s="194">
        <f t="shared" si="26"/>
        <v>27.898628877</v>
      </c>
      <c r="AP10" s="194">
        <f t="shared" si="27"/>
        <v>25.313227179999998</v>
      </c>
      <c r="AQ10" s="194">
        <f t="shared" si="28"/>
        <v>22.768198935999997</v>
      </c>
      <c r="AR10" s="194">
        <f t="shared" si="29"/>
        <v>20.223170692</v>
      </c>
      <c r="AS10" s="194">
        <f t="shared" si="30"/>
        <v>17.678142447999999</v>
      </c>
      <c r="AT10" s="194">
        <f t="shared" si="31"/>
        <v>15.133114204</v>
      </c>
      <c r="AU10" s="194">
        <f t="shared" si="32"/>
        <v>12.588085960000001</v>
      </c>
      <c r="AV10" s="194">
        <f t="shared" si="33"/>
        <v>10.070468768000001</v>
      </c>
      <c r="AW10" s="194">
        <f t="shared" si="34"/>
        <v>7.5528515760000001</v>
      </c>
      <c r="AX10" s="194">
        <f t="shared" si="35"/>
        <v>5.0352343840000007</v>
      </c>
      <c r="AY10" s="194">
        <f t="shared" si="36"/>
        <v>2.5176171920000003</v>
      </c>
      <c r="AZ10" s="194">
        <v>0</v>
      </c>
      <c r="BA10" s="194">
        <f t="shared" si="37"/>
        <v>-2.4898645780000002</v>
      </c>
      <c r="BB10" s="194">
        <f t="shared" si="38"/>
        <v>-4.9797291560000003</v>
      </c>
      <c r="BC10" s="194">
        <f t="shared" si="39"/>
        <v>-7.4695937339999992</v>
      </c>
      <c r="BD10" s="194">
        <f t="shared" si="40"/>
        <v>-9.9594583120000006</v>
      </c>
      <c r="BE10" s="194">
        <f t="shared" si="41"/>
        <v>-12.449322889999999</v>
      </c>
      <c r="BF10" s="194">
        <f t="shared" si="42"/>
        <v>-14.911115276</v>
      </c>
      <c r="BG10" s="194">
        <f t="shared" si="43"/>
        <v>-17.372907661999999</v>
      </c>
      <c r="BH10" s="194">
        <f t="shared" si="44"/>
        <v>-19.834700047999998</v>
      </c>
      <c r="BI10" s="194">
        <f t="shared" si="45"/>
        <v>-22.296492434000001</v>
      </c>
      <c r="BJ10" s="194">
        <f t="shared" si="46"/>
        <v>-24.75828482</v>
      </c>
      <c r="BK10" s="194">
        <f t="shared" si="47"/>
        <v>-27.177365504000001</v>
      </c>
      <c r="BL10" s="194">
        <f t="shared" si="48"/>
        <v>-29.596446188000002</v>
      </c>
      <c r="BM10" s="194">
        <f t="shared" si="49"/>
        <v>-32.015526872000002</v>
      </c>
      <c r="BN10" s="194">
        <f t="shared" si="50"/>
        <v>-34.434607556000003</v>
      </c>
      <c r="BO10" s="194">
        <f t="shared" si="51"/>
        <v>-36.853688239999997</v>
      </c>
      <c r="BP10" s="194">
        <f t="shared" si="52"/>
        <v>-39.272768923999998</v>
      </c>
      <c r="BQ10" s="194">
        <f t="shared" si="53"/>
        <v>-41.691849607999998</v>
      </c>
      <c r="BR10" s="194">
        <f t="shared" si="54"/>
        <v>-44.110930292000006</v>
      </c>
      <c r="BS10" s="194">
        <f t="shared" si="55"/>
        <v>-46.530010976</v>
      </c>
      <c r="BT10" s="194">
        <f t="shared" si="56"/>
        <v>-48.949091660000001</v>
      </c>
      <c r="BU10" s="194">
        <f t="shared" si="57"/>
        <v>-51.310239209999999</v>
      </c>
      <c r="BV10" s="194">
        <f t="shared" si="58"/>
        <v>-53.671386760000004</v>
      </c>
      <c r="BW10" s="194">
        <f t="shared" si="59"/>
        <v>-56.032534310000003</v>
      </c>
      <c r="BX10" s="194">
        <f t="shared" si="60"/>
        <v>-58.393681860000001</v>
      </c>
      <c r="BY10" s="194">
        <f t="shared" si="61"/>
        <v>-60.754829409999999</v>
      </c>
      <c r="BZ10" s="194">
        <f t="shared" si="62"/>
        <v>-63.115976960000005</v>
      </c>
      <c r="CA10" s="194">
        <f t="shared" si="63"/>
        <v>-65.47712451000001</v>
      </c>
      <c r="CB10" s="194">
        <f t="shared" si="64"/>
        <v>-67.838272060000008</v>
      </c>
      <c r="CC10" s="194">
        <f t="shared" si="65"/>
        <v>-70.199419610000007</v>
      </c>
      <c r="CD10" s="194">
        <f t="shared" si="66"/>
        <v>-72.560567160000005</v>
      </c>
      <c r="CE10" s="194">
        <f t="shared" si="67"/>
        <v>-74.921714710000003</v>
      </c>
      <c r="CF10" s="194">
        <f t="shared" si="67"/>
        <v>-77.282862260000002</v>
      </c>
      <c r="CG10" s="194">
        <f t="shared" si="67"/>
        <v>-79.64400981</v>
      </c>
      <c r="CH10" s="194">
        <f t="shared" si="67"/>
        <v>-82.005157359999998</v>
      </c>
      <c r="CI10" s="194">
        <f t="shared" si="67"/>
        <v>-84.366304909999997</v>
      </c>
      <c r="CJ10" s="194">
        <f t="shared" si="67"/>
        <v>-86.727452459999995</v>
      </c>
      <c r="CK10" s="194">
        <f t="shared" si="67"/>
        <v>-89.088600009999993</v>
      </c>
      <c r="CL10" s="194">
        <f t="shared" si="67"/>
        <v>-91.449747559999992</v>
      </c>
      <c r="CM10" s="194">
        <f t="shared" si="67"/>
        <v>-93.81089510999999</v>
      </c>
      <c r="CN10" s="194">
        <f t="shared" si="67"/>
        <v>-96.172042659999988</v>
      </c>
      <c r="CO10" s="194">
        <f t="shared" si="67"/>
        <v>-98.533190209999987</v>
      </c>
      <c r="CP10" s="194">
        <f t="shared" si="67"/>
        <v>-100.89433775999998</v>
      </c>
      <c r="CQ10" s="194">
        <f t="shared" si="67"/>
        <v>-103.25548530999998</v>
      </c>
      <c r="CR10" s="194">
        <f t="shared" si="67"/>
        <v>-105.61663285999998</v>
      </c>
      <c r="CS10" s="194">
        <f t="shared" si="67"/>
        <v>-107.97778040999998</v>
      </c>
      <c r="CT10" s="194">
        <f t="shared" si="67"/>
        <v>-110.33892795999998</v>
      </c>
      <c r="CU10" s="194">
        <f t="shared" si="67"/>
        <v>-112.70007550999998</v>
      </c>
      <c r="CV10" s="194">
        <f t="shared" si="67"/>
        <v>-115.06122305999997</v>
      </c>
      <c r="CW10" s="194">
        <f t="shared" si="67"/>
        <v>-117.42237060999997</v>
      </c>
      <c r="CX10" s="194">
        <f t="shared" si="67"/>
        <v>-119.78351815999997</v>
      </c>
    </row>
    <row r="11" spans="1:102" x14ac:dyDescent="0.25">
      <c r="A11" s="87">
        <v>36923</v>
      </c>
      <c r="B11" s="194">
        <f t="shared" ref="B11:U11" si="72">($V11-$W11)+C11</f>
        <v>110.55837525000001</v>
      </c>
      <c r="C11" s="194">
        <f t="shared" si="72"/>
        <v>108.30941207100001</v>
      </c>
      <c r="D11" s="194">
        <f t="shared" si="72"/>
        <v>106.06044889200001</v>
      </c>
      <c r="E11" s="194">
        <f t="shared" si="72"/>
        <v>103.81148571300001</v>
      </c>
      <c r="F11" s="194">
        <f t="shared" si="72"/>
        <v>101.56252253400001</v>
      </c>
      <c r="G11" s="194">
        <f t="shared" si="72"/>
        <v>99.31355935500001</v>
      </c>
      <c r="H11" s="194">
        <f t="shared" si="72"/>
        <v>97.064596176000009</v>
      </c>
      <c r="I11" s="194">
        <f t="shared" si="72"/>
        <v>94.815632997000009</v>
      </c>
      <c r="J11" s="194">
        <f t="shared" si="72"/>
        <v>92.566669818000008</v>
      </c>
      <c r="K11" s="194">
        <f t="shared" si="72"/>
        <v>90.317706639000008</v>
      </c>
      <c r="L11" s="194">
        <f t="shared" si="72"/>
        <v>88.068743460000007</v>
      </c>
      <c r="M11" s="194">
        <f t="shared" si="72"/>
        <v>85.819780281000007</v>
      </c>
      <c r="N11" s="194">
        <f t="shared" si="72"/>
        <v>83.570817102000007</v>
      </c>
      <c r="O11" s="194">
        <f t="shared" si="72"/>
        <v>81.321853923000006</v>
      </c>
      <c r="P11" s="194">
        <f t="shared" si="72"/>
        <v>79.072890744000006</v>
      </c>
      <c r="Q11" s="194">
        <f t="shared" si="72"/>
        <v>76.823927565000005</v>
      </c>
      <c r="R11" s="194">
        <f t="shared" si="72"/>
        <v>74.574964386000005</v>
      </c>
      <c r="S11" s="194">
        <f t="shared" si="72"/>
        <v>72.326001207000004</v>
      </c>
      <c r="T11" s="194">
        <f t="shared" si="72"/>
        <v>70.077038028000004</v>
      </c>
      <c r="U11" s="194">
        <f t="shared" si="72"/>
        <v>67.828074849000004</v>
      </c>
      <c r="V11" s="194">
        <f t="shared" si="7"/>
        <v>65.579111670000003</v>
      </c>
      <c r="W11" s="194">
        <f t="shared" si="8"/>
        <v>63.330148491000003</v>
      </c>
      <c r="X11" s="194">
        <f t="shared" si="9"/>
        <v>61.081185312000002</v>
      </c>
      <c r="Y11" s="194">
        <f t="shared" si="10"/>
        <v>58.832222133000002</v>
      </c>
      <c r="Z11" s="194">
        <f t="shared" si="11"/>
        <v>56.583258954000001</v>
      </c>
      <c r="AA11" s="194">
        <f t="shared" si="12"/>
        <v>54.334295775000001</v>
      </c>
      <c r="AB11" s="194">
        <f t="shared" si="13"/>
        <v>52.085332596000001</v>
      </c>
      <c r="AC11" s="194">
        <f t="shared" si="14"/>
        <v>49.836369417</v>
      </c>
      <c r="AD11" s="194">
        <f t="shared" si="15"/>
        <v>47.587406238</v>
      </c>
      <c r="AE11" s="194">
        <f t="shared" si="16"/>
        <v>45.338443058999999</v>
      </c>
      <c r="AF11" s="194">
        <f t="shared" si="17"/>
        <v>43.089479879999999</v>
      </c>
      <c r="AG11" s="194">
        <f t="shared" si="18"/>
        <v>40.902824453000001</v>
      </c>
      <c r="AH11" s="194">
        <f t="shared" si="19"/>
        <v>38.716169026000003</v>
      </c>
      <c r="AI11" s="194">
        <f t="shared" si="20"/>
        <v>36.529513598999998</v>
      </c>
      <c r="AJ11" s="194">
        <f t="shared" si="21"/>
        <v>34.342858172</v>
      </c>
      <c r="AK11" s="194">
        <f t="shared" si="22"/>
        <v>32.156202745000002</v>
      </c>
      <c r="AL11" s="194">
        <f t="shared" si="23"/>
        <v>29.969547318</v>
      </c>
      <c r="AM11" s="194">
        <f t="shared" si="24"/>
        <v>27.782891890999998</v>
      </c>
      <c r="AN11" s="194">
        <f t="shared" si="25"/>
        <v>25.596236464</v>
      </c>
      <c r="AO11" s="194">
        <f t="shared" si="26"/>
        <v>23.409581037000002</v>
      </c>
      <c r="AP11" s="194">
        <f t="shared" si="27"/>
        <v>21.222925610000001</v>
      </c>
      <c r="AQ11" s="194">
        <f t="shared" si="28"/>
        <v>19.084343738000001</v>
      </c>
      <c r="AR11" s="194">
        <f t="shared" si="29"/>
        <v>16.945761865999998</v>
      </c>
      <c r="AS11" s="194">
        <f t="shared" si="30"/>
        <v>14.807179994</v>
      </c>
      <c r="AT11" s="194">
        <f t="shared" si="31"/>
        <v>12.668598121999999</v>
      </c>
      <c r="AU11" s="194">
        <f t="shared" si="32"/>
        <v>10.530016249999999</v>
      </c>
      <c r="AV11" s="194">
        <f t="shared" si="33"/>
        <v>8.4240130000000004</v>
      </c>
      <c r="AW11" s="194">
        <f t="shared" si="34"/>
        <v>6.318009749999999</v>
      </c>
      <c r="AX11" s="194">
        <f t="shared" si="35"/>
        <v>4.2120065000000002</v>
      </c>
      <c r="AY11" s="194">
        <f t="shared" si="36"/>
        <v>2.1060032500000001</v>
      </c>
      <c r="AZ11" s="194">
        <v>0</v>
      </c>
      <c r="BA11" s="194">
        <f t="shared" si="37"/>
        <v>-2.0731426979999998</v>
      </c>
      <c r="BB11" s="194">
        <f t="shared" si="38"/>
        <v>-4.1462853959999997</v>
      </c>
      <c r="BC11" s="194">
        <f t="shared" si="39"/>
        <v>-6.2194280939999995</v>
      </c>
      <c r="BD11" s="194">
        <f t="shared" si="40"/>
        <v>-8.2925707919999994</v>
      </c>
      <c r="BE11" s="194">
        <f t="shared" si="41"/>
        <v>-10.365713489999999</v>
      </c>
      <c r="BF11" s="194">
        <f t="shared" si="42"/>
        <v>-12.40577401</v>
      </c>
      <c r="BG11" s="194">
        <f t="shared" si="43"/>
        <v>-14.445834529999999</v>
      </c>
      <c r="BH11" s="194">
        <f t="shared" si="44"/>
        <v>-16.48589505</v>
      </c>
      <c r="BI11" s="194">
        <f t="shared" si="45"/>
        <v>-18.525955570000001</v>
      </c>
      <c r="BJ11" s="194">
        <f t="shared" si="46"/>
        <v>-20.566016090000002</v>
      </c>
      <c r="BK11" s="194">
        <f t="shared" si="47"/>
        <v>-22.556149913000002</v>
      </c>
      <c r="BL11" s="194">
        <f t="shared" si="48"/>
        <v>-24.546283735999999</v>
      </c>
      <c r="BM11" s="194">
        <f t="shared" si="49"/>
        <v>-26.536417559</v>
      </c>
      <c r="BN11" s="194">
        <f t="shared" si="50"/>
        <v>-28.526551382000001</v>
      </c>
      <c r="BO11" s="194">
        <f t="shared" si="51"/>
        <v>-30.516685205000002</v>
      </c>
      <c r="BP11" s="194">
        <f t="shared" si="52"/>
        <v>-32.506819027999995</v>
      </c>
      <c r="BQ11" s="194">
        <f t="shared" si="53"/>
        <v>-34.496952850999996</v>
      </c>
      <c r="BR11" s="194">
        <f t="shared" si="54"/>
        <v>-36.487086673999997</v>
      </c>
      <c r="BS11" s="194">
        <f t="shared" si="55"/>
        <v>-38.477220496999998</v>
      </c>
      <c r="BT11" s="194">
        <f t="shared" si="56"/>
        <v>-40.467354319999998</v>
      </c>
      <c r="BU11" s="194">
        <f t="shared" si="57"/>
        <v>-42.390665114000001</v>
      </c>
      <c r="BV11" s="194">
        <f t="shared" si="58"/>
        <v>-44.313975907999996</v>
      </c>
      <c r="BW11" s="194">
        <f t="shared" si="59"/>
        <v>-46.237286701999999</v>
      </c>
      <c r="BX11" s="194">
        <f t="shared" si="60"/>
        <v>-48.160597496000001</v>
      </c>
      <c r="BY11" s="194">
        <f t="shared" si="61"/>
        <v>-50.083908289999997</v>
      </c>
      <c r="BZ11" s="194">
        <f t="shared" si="62"/>
        <v>-52.007219083999999</v>
      </c>
      <c r="CA11" s="194">
        <f t="shared" si="63"/>
        <v>-53.930529878000002</v>
      </c>
      <c r="CB11" s="194">
        <f t="shared" si="64"/>
        <v>-55.853840672000004</v>
      </c>
      <c r="CC11" s="194">
        <f t="shared" si="65"/>
        <v>-57.777151466000007</v>
      </c>
      <c r="CD11" s="194">
        <f t="shared" si="66"/>
        <v>-59.700462260000002</v>
      </c>
      <c r="CE11" s="194">
        <f t="shared" si="67"/>
        <v>-61.623773053999997</v>
      </c>
      <c r="CF11" s="194">
        <f t="shared" si="67"/>
        <v>-63.547083847999993</v>
      </c>
      <c r="CG11" s="194">
        <f t="shared" si="67"/>
        <v>-65.470394641999988</v>
      </c>
      <c r="CH11" s="194">
        <f t="shared" si="67"/>
        <v>-67.393705435999976</v>
      </c>
      <c r="CI11" s="194">
        <f t="shared" si="67"/>
        <v>-69.317016229999979</v>
      </c>
      <c r="CJ11" s="194">
        <f t="shared" si="67"/>
        <v>-71.240327023999981</v>
      </c>
      <c r="CK11" s="194">
        <f t="shared" si="67"/>
        <v>-73.163637817999984</v>
      </c>
      <c r="CL11" s="194">
        <f t="shared" si="67"/>
        <v>-75.086948611999986</v>
      </c>
      <c r="CM11" s="194">
        <f t="shared" si="67"/>
        <v>-77.010259405999989</v>
      </c>
      <c r="CN11" s="194">
        <f t="shared" si="67"/>
        <v>-78.933570199999991</v>
      </c>
      <c r="CO11" s="194">
        <f t="shared" si="67"/>
        <v>-80.856880993999994</v>
      </c>
      <c r="CP11" s="194">
        <f t="shared" si="67"/>
        <v>-82.780191787999996</v>
      </c>
      <c r="CQ11" s="194">
        <f t="shared" si="67"/>
        <v>-84.703502581999999</v>
      </c>
      <c r="CR11" s="194">
        <f t="shared" si="67"/>
        <v>-86.626813376000001</v>
      </c>
      <c r="CS11" s="194">
        <f t="shared" si="67"/>
        <v>-88.550124170000004</v>
      </c>
      <c r="CT11" s="194">
        <f t="shared" si="67"/>
        <v>-90.473434964000006</v>
      </c>
      <c r="CU11" s="194">
        <f t="shared" si="67"/>
        <v>-92.396745758000009</v>
      </c>
      <c r="CV11" s="194">
        <f t="shared" si="67"/>
        <v>-94.320056552000011</v>
      </c>
      <c r="CW11" s="194">
        <f t="shared" si="67"/>
        <v>-96.243367346000014</v>
      </c>
      <c r="CX11" s="194">
        <f t="shared" si="67"/>
        <v>-98.166678140000016</v>
      </c>
    </row>
    <row r="12" spans="1:102" x14ac:dyDescent="0.25">
      <c r="A12" s="87">
        <v>36951</v>
      </c>
      <c r="B12" s="194">
        <f t="shared" ref="B12:U12" si="73">($V12-$W12)+C12</f>
        <v>125.10335487999993</v>
      </c>
      <c r="C12" s="194">
        <f t="shared" si="73"/>
        <v>122.56715476599993</v>
      </c>
      <c r="D12" s="194">
        <f t="shared" si="73"/>
        <v>120.03095465199993</v>
      </c>
      <c r="E12" s="194">
        <f t="shared" si="73"/>
        <v>117.49475453799994</v>
      </c>
      <c r="F12" s="194">
        <f t="shared" si="73"/>
        <v>114.95855442399994</v>
      </c>
      <c r="G12" s="194">
        <f t="shared" si="73"/>
        <v>112.42235430999995</v>
      </c>
      <c r="H12" s="194">
        <f t="shared" si="73"/>
        <v>109.88615419599995</v>
      </c>
      <c r="I12" s="194">
        <f t="shared" si="73"/>
        <v>107.34995408199995</v>
      </c>
      <c r="J12" s="194">
        <f t="shared" si="73"/>
        <v>104.81375396799996</v>
      </c>
      <c r="K12" s="194">
        <f t="shared" si="73"/>
        <v>102.27755385399996</v>
      </c>
      <c r="L12" s="194">
        <f t="shared" si="73"/>
        <v>99.741353739999965</v>
      </c>
      <c r="M12" s="194">
        <f t="shared" si="73"/>
        <v>97.205153625999969</v>
      </c>
      <c r="N12" s="194">
        <f t="shared" si="73"/>
        <v>94.668953511999973</v>
      </c>
      <c r="O12" s="194">
        <f t="shared" si="73"/>
        <v>92.132753397999977</v>
      </c>
      <c r="P12" s="194">
        <f t="shared" si="73"/>
        <v>89.596553283999981</v>
      </c>
      <c r="Q12" s="194">
        <f t="shared" si="73"/>
        <v>87.060353169999985</v>
      </c>
      <c r="R12" s="194">
        <f t="shared" si="73"/>
        <v>84.524153055999989</v>
      </c>
      <c r="S12" s="194">
        <f t="shared" si="73"/>
        <v>81.987952941999993</v>
      </c>
      <c r="T12" s="194">
        <f t="shared" si="73"/>
        <v>79.451752827999996</v>
      </c>
      <c r="U12" s="194">
        <f t="shared" si="73"/>
        <v>76.915552714</v>
      </c>
      <c r="V12" s="194">
        <f t="shared" si="7"/>
        <v>74.379352600000004</v>
      </c>
      <c r="W12" s="194">
        <f t="shared" si="8"/>
        <v>71.843152486000008</v>
      </c>
      <c r="X12" s="194">
        <f t="shared" si="9"/>
        <v>69.306952372000012</v>
      </c>
      <c r="Y12" s="194">
        <f t="shared" si="10"/>
        <v>66.770752258000002</v>
      </c>
      <c r="Z12" s="194">
        <f t="shared" si="11"/>
        <v>64.234552144000006</v>
      </c>
      <c r="AA12" s="194">
        <f t="shared" si="12"/>
        <v>61.698352030000002</v>
      </c>
      <c r="AB12" s="194">
        <f t="shared" si="13"/>
        <v>59.162151915999999</v>
      </c>
      <c r="AC12" s="194">
        <f t="shared" si="14"/>
        <v>56.625951802000003</v>
      </c>
      <c r="AD12" s="194">
        <f t="shared" si="15"/>
        <v>54.089751688</v>
      </c>
      <c r="AE12" s="194">
        <f t="shared" si="16"/>
        <v>51.553551574000004</v>
      </c>
      <c r="AF12" s="194">
        <f t="shared" si="17"/>
        <v>49.01735146</v>
      </c>
      <c r="AG12" s="194">
        <f t="shared" si="18"/>
        <v>46.536562521</v>
      </c>
      <c r="AH12" s="194">
        <f t="shared" si="19"/>
        <v>44.055773582</v>
      </c>
      <c r="AI12" s="194">
        <f t="shared" si="20"/>
        <v>41.574984643000001</v>
      </c>
      <c r="AJ12" s="194">
        <f t="shared" si="21"/>
        <v>39.094195704000001</v>
      </c>
      <c r="AK12" s="194">
        <f t="shared" si="22"/>
        <v>36.613406765000001</v>
      </c>
      <c r="AL12" s="194">
        <f t="shared" si="23"/>
        <v>34.132617826000001</v>
      </c>
      <c r="AM12" s="194">
        <f t="shared" si="24"/>
        <v>31.651828887000001</v>
      </c>
      <c r="AN12" s="194">
        <f t="shared" si="25"/>
        <v>29.171039948000001</v>
      </c>
      <c r="AO12" s="194">
        <f t="shared" si="26"/>
        <v>26.690251009000001</v>
      </c>
      <c r="AP12" s="194">
        <f t="shared" si="27"/>
        <v>24.209462070000001</v>
      </c>
      <c r="AQ12" s="194">
        <f t="shared" si="28"/>
        <v>21.773087444000002</v>
      </c>
      <c r="AR12" s="194">
        <f t="shared" si="29"/>
        <v>19.336712817999999</v>
      </c>
      <c r="AS12" s="194">
        <f t="shared" si="30"/>
        <v>16.900338192</v>
      </c>
      <c r="AT12" s="194">
        <f t="shared" si="31"/>
        <v>14.463963566</v>
      </c>
      <c r="AU12" s="194">
        <f t="shared" si="32"/>
        <v>12.027588939999999</v>
      </c>
      <c r="AV12" s="194">
        <f t="shared" si="33"/>
        <v>9.6220711520000002</v>
      </c>
      <c r="AW12" s="194">
        <f t="shared" si="34"/>
        <v>7.2165533639999992</v>
      </c>
      <c r="AX12" s="194">
        <f t="shared" si="35"/>
        <v>4.8110355760000001</v>
      </c>
      <c r="AY12" s="194">
        <f t="shared" si="36"/>
        <v>2.405517788</v>
      </c>
      <c r="AZ12" s="194">
        <v>0</v>
      </c>
      <c r="BA12" s="194">
        <f t="shared" si="37"/>
        <v>-2.3738675900000001</v>
      </c>
      <c r="BB12" s="194">
        <f t="shared" si="38"/>
        <v>-4.7477351800000003</v>
      </c>
      <c r="BC12" s="194">
        <f t="shared" si="39"/>
        <v>-7.12160277</v>
      </c>
      <c r="BD12" s="194">
        <f t="shared" si="40"/>
        <v>-9.4954703600000006</v>
      </c>
      <c r="BE12" s="194">
        <f t="shared" si="41"/>
        <v>-11.86933795</v>
      </c>
      <c r="BF12" s="194">
        <f t="shared" si="42"/>
        <v>-14.210866192000001</v>
      </c>
      <c r="BG12" s="194">
        <f t="shared" si="43"/>
        <v>-16.552394434</v>
      </c>
      <c r="BH12" s="194">
        <f t="shared" si="44"/>
        <v>-18.893922675999999</v>
      </c>
      <c r="BI12" s="194">
        <f t="shared" si="45"/>
        <v>-21.235450918000002</v>
      </c>
      <c r="BJ12" s="194">
        <f t="shared" si="46"/>
        <v>-23.57697916</v>
      </c>
      <c r="BK12" s="194">
        <f t="shared" si="47"/>
        <v>-25.868819333000001</v>
      </c>
      <c r="BL12" s="194">
        <f t="shared" si="48"/>
        <v>-28.160659506000002</v>
      </c>
      <c r="BM12" s="194">
        <f t="shared" si="49"/>
        <v>-30.452499678999999</v>
      </c>
      <c r="BN12" s="194">
        <f t="shared" si="50"/>
        <v>-32.744339852000003</v>
      </c>
      <c r="BO12" s="194">
        <f t="shared" si="51"/>
        <v>-35.036180025</v>
      </c>
      <c r="BP12" s="194">
        <f t="shared" si="52"/>
        <v>-37.328020197999997</v>
      </c>
      <c r="BQ12" s="194">
        <f t="shared" si="53"/>
        <v>-39.619860371000001</v>
      </c>
      <c r="BR12" s="194">
        <f t="shared" si="54"/>
        <v>-41.911700543999999</v>
      </c>
      <c r="BS12" s="194">
        <f t="shared" si="55"/>
        <v>-44.203540716999996</v>
      </c>
      <c r="BT12" s="194">
        <f t="shared" si="56"/>
        <v>-46.49538089</v>
      </c>
      <c r="BU12" s="194">
        <f t="shared" si="57"/>
        <v>-48.719311253000001</v>
      </c>
      <c r="BV12" s="194">
        <f t="shared" si="58"/>
        <v>-50.943241616000002</v>
      </c>
      <c r="BW12" s="194">
        <f t="shared" si="59"/>
        <v>-53.167171979000003</v>
      </c>
      <c r="BX12" s="194">
        <f t="shared" si="60"/>
        <v>-55.391102342000003</v>
      </c>
      <c r="BY12" s="194">
        <f t="shared" si="61"/>
        <v>-57.615032705000004</v>
      </c>
      <c r="BZ12" s="194">
        <f t="shared" si="62"/>
        <v>-59.838963067999998</v>
      </c>
      <c r="CA12" s="194">
        <f t="shared" si="63"/>
        <v>-62.062893430999999</v>
      </c>
      <c r="CB12" s="194">
        <f t="shared" si="64"/>
        <v>-64.286823794</v>
      </c>
      <c r="CC12" s="194">
        <f t="shared" si="65"/>
        <v>-66.510754157000008</v>
      </c>
      <c r="CD12" s="194">
        <f t="shared" si="66"/>
        <v>-68.734684520000002</v>
      </c>
      <c r="CE12" s="194">
        <f t="shared" si="67"/>
        <v>-70.958614882999996</v>
      </c>
      <c r="CF12" s="194">
        <f t="shared" si="67"/>
        <v>-73.182545245999989</v>
      </c>
      <c r="CG12" s="194">
        <f t="shared" si="67"/>
        <v>-75.406475608999983</v>
      </c>
      <c r="CH12" s="194">
        <f t="shared" si="67"/>
        <v>-77.630405971999977</v>
      </c>
      <c r="CI12" s="194">
        <f t="shared" si="67"/>
        <v>-79.854336334999971</v>
      </c>
      <c r="CJ12" s="194">
        <f t="shared" si="67"/>
        <v>-82.078266697999965</v>
      </c>
      <c r="CK12" s="194">
        <f t="shared" si="67"/>
        <v>-84.302197060999958</v>
      </c>
      <c r="CL12" s="194">
        <f t="shared" si="67"/>
        <v>-86.526127423999952</v>
      </c>
      <c r="CM12" s="194">
        <f t="shared" si="67"/>
        <v>-88.750057786999946</v>
      </c>
      <c r="CN12" s="194">
        <f t="shared" si="67"/>
        <v>-90.97398814999994</v>
      </c>
      <c r="CO12" s="194">
        <f t="shared" si="67"/>
        <v>-93.197918512999934</v>
      </c>
      <c r="CP12" s="194">
        <f t="shared" si="67"/>
        <v>-95.421848875999927</v>
      </c>
      <c r="CQ12" s="194">
        <f t="shared" si="67"/>
        <v>-97.645779238999921</v>
      </c>
      <c r="CR12" s="194">
        <f t="shared" si="67"/>
        <v>-99.869709601999915</v>
      </c>
      <c r="CS12" s="194">
        <f t="shared" si="67"/>
        <v>-102.09363996499991</v>
      </c>
      <c r="CT12" s="194">
        <f t="shared" si="67"/>
        <v>-104.3175703279999</v>
      </c>
      <c r="CU12" s="194">
        <f t="shared" si="67"/>
        <v>-106.5415006909999</v>
      </c>
      <c r="CV12" s="194">
        <f t="shared" si="67"/>
        <v>-108.76543105399989</v>
      </c>
      <c r="CW12" s="194">
        <f t="shared" si="67"/>
        <v>-110.98936141699988</v>
      </c>
      <c r="CX12" s="194">
        <f t="shared" si="67"/>
        <v>-113.21329177999988</v>
      </c>
    </row>
    <row r="13" spans="1:102" x14ac:dyDescent="0.25">
      <c r="A13" s="87">
        <v>36982</v>
      </c>
      <c r="B13" s="194">
        <f t="shared" ref="B13:U13" si="74">($V13-$W13)+C13</f>
        <v>14.230785740000007</v>
      </c>
      <c r="C13" s="194">
        <f t="shared" si="74"/>
        <v>13.958261980000007</v>
      </c>
      <c r="D13" s="194">
        <f t="shared" si="74"/>
        <v>13.685738220000006</v>
      </c>
      <c r="E13" s="194">
        <f t="shared" si="74"/>
        <v>13.413214460000006</v>
      </c>
      <c r="F13" s="194">
        <f t="shared" si="74"/>
        <v>13.140690700000006</v>
      </c>
      <c r="G13" s="194">
        <f t="shared" si="74"/>
        <v>12.868166940000005</v>
      </c>
      <c r="H13" s="194">
        <f t="shared" si="74"/>
        <v>12.595643180000005</v>
      </c>
      <c r="I13" s="194">
        <f t="shared" si="74"/>
        <v>12.323119420000005</v>
      </c>
      <c r="J13" s="194">
        <f t="shared" si="74"/>
        <v>12.050595660000004</v>
      </c>
      <c r="K13" s="194">
        <f t="shared" si="74"/>
        <v>11.778071900000004</v>
      </c>
      <c r="L13" s="194">
        <f t="shared" si="74"/>
        <v>11.505548140000004</v>
      </c>
      <c r="M13" s="194">
        <f t="shared" si="74"/>
        <v>11.233024380000003</v>
      </c>
      <c r="N13" s="194">
        <f t="shared" si="74"/>
        <v>10.960500620000003</v>
      </c>
      <c r="O13" s="194">
        <f t="shared" si="74"/>
        <v>10.687976860000003</v>
      </c>
      <c r="P13" s="194">
        <f t="shared" si="74"/>
        <v>10.415453100000002</v>
      </c>
      <c r="Q13" s="194">
        <f t="shared" si="74"/>
        <v>10.142929340000002</v>
      </c>
      <c r="R13" s="194">
        <f t="shared" si="74"/>
        <v>9.8704055800000017</v>
      </c>
      <c r="S13" s="194">
        <f t="shared" si="74"/>
        <v>9.5978818200000013</v>
      </c>
      <c r="T13" s="194">
        <f t="shared" si="74"/>
        <v>9.325358060000001</v>
      </c>
      <c r="U13" s="194">
        <f t="shared" si="74"/>
        <v>9.0528343000000007</v>
      </c>
      <c r="V13" s="194">
        <f t="shared" si="7"/>
        <v>8.7803105400000003</v>
      </c>
      <c r="W13" s="194">
        <f t="shared" si="8"/>
        <v>8.50778678</v>
      </c>
      <c r="X13" s="194">
        <f t="shared" si="9"/>
        <v>8.2352630199999997</v>
      </c>
      <c r="Y13" s="194">
        <f t="shared" si="10"/>
        <v>7.9627392600000002</v>
      </c>
      <c r="Z13" s="194">
        <f t="shared" si="11"/>
        <v>7.6902154999999999</v>
      </c>
      <c r="AA13" s="194">
        <f t="shared" si="12"/>
        <v>7.4176917400000004</v>
      </c>
      <c r="AB13" s="194">
        <f t="shared" si="13"/>
        <v>7.1451679800000001</v>
      </c>
      <c r="AC13" s="194">
        <f t="shared" si="14"/>
        <v>6.8726442199999997</v>
      </c>
      <c r="AD13" s="194">
        <f t="shared" si="15"/>
        <v>6.6001204599999994</v>
      </c>
      <c r="AE13" s="194">
        <f t="shared" si="16"/>
        <v>6.3275967</v>
      </c>
      <c r="AF13" s="194">
        <f t="shared" si="17"/>
        <v>6.0550729399999996</v>
      </c>
      <c r="AG13" s="194">
        <f t="shared" si="18"/>
        <v>5.7604821249999993</v>
      </c>
      <c r="AH13" s="194">
        <f t="shared" si="19"/>
        <v>5.4658913099999999</v>
      </c>
      <c r="AI13" s="194">
        <f t="shared" si="20"/>
        <v>5.1713004949999997</v>
      </c>
      <c r="AJ13" s="194">
        <f t="shared" si="21"/>
        <v>4.8767096799999994</v>
      </c>
      <c r="AK13" s="194">
        <f t="shared" si="22"/>
        <v>4.582118865</v>
      </c>
      <c r="AL13" s="194">
        <f t="shared" si="23"/>
        <v>4.2875280499999997</v>
      </c>
      <c r="AM13" s="194">
        <f t="shared" si="24"/>
        <v>3.9929372349999999</v>
      </c>
      <c r="AN13" s="194">
        <f t="shared" si="25"/>
        <v>3.69834642</v>
      </c>
      <c r="AO13" s="194">
        <f t="shared" si="26"/>
        <v>3.4037556049999997</v>
      </c>
      <c r="AP13" s="194">
        <f t="shared" si="27"/>
        <v>3.1091647899999999</v>
      </c>
      <c r="AQ13" s="194">
        <f t="shared" si="28"/>
        <v>2.8016536260000002</v>
      </c>
      <c r="AR13" s="194">
        <f t="shared" si="29"/>
        <v>2.4941424620000001</v>
      </c>
      <c r="AS13" s="194">
        <f t="shared" si="30"/>
        <v>2.186631298</v>
      </c>
      <c r="AT13" s="194">
        <f t="shared" si="31"/>
        <v>1.8791201339999999</v>
      </c>
      <c r="AU13" s="194">
        <f t="shared" si="32"/>
        <v>1.57160897</v>
      </c>
      <c r="AV13" s="194">
        <f t="shared" si="33"/>
        <v>1.2572871760000002</v>
      </c>
      <c r="AW13" s="194">
        <f t="shared" si="34"/>
        <v>0.94296538199999991</v>
      </c>
      <c r="AX13" s="194">
        <f t="shared" si="35"/>
        <v>0.62864358800000009</v>
      </c>
      <c r="AY13" s="194">
        <f t="shared" si="36"/>
        <v>0.31432179400000004</v>
      </c>
      <c r="AZ13" s="194">
        <v>0</v>
      </c>
      <c r="BA13" s="194">
        <f t="shared" si="37"/>
        <v>-0.31986960000000003</v>
      </c>
      <c r="BB13" s="194">
        <f t="shared" si="38"/>
        <v>-0.63973920000000006</v>
      </c>
      <c r="BC13" s="194">
        <f t="shared" si="39"/>
        <v>-0.95960879999999993</v>
      </c>
      <c r="BD13" s="194">
        <f t="shared" si="40"/>
        <v>-1.2794784000000001</v>
      </c>
      <c r="BE13" s="194">
        <f t="shared" si="41"/>
        <v>-1.599348</v>
      </c>
      <c r="BF13" s="194">
        <f t="shared" si="42"/>
        <v>-1.923576164</v>
      </c>
      <c r="BG13" s="194">
        <f t="shared" si="43"/>
        <v>-2.247804328</v>
      </c>
      <c r="BH13" s="194">
        <f t="shared" si="44"/>
        <v>-2.5720324919999999</v>
      </c>
      <c r="BI13" s="194">
        <f t="shared" si="45"/>
        <v>-2.8962606559999999</v>
      </c>
      <c r="BJ13" s="194">
        <f t="shared" si="46"/>
        <v>-3.2204888199999999</v>
      </c>
      <c r="BK13" s="194">
        <f t="shared" si="47"/>
        <v>-3.5490677530000001</v>
      </c>
      <c r="BL13" s="194">
        <f t="shared" si="48"/>
        <v>-3.8776466859999998</v>
      </c>
      <c r="BM13" s="194">
        <f t="shared" si="49"/>
        <v>-4.2062256189999996</v>
      </c>
      <c r="BN13" s="194">
        <f t="shared" si="50"/>
        <v>-4.5348045519999998</v>
      </c>
      <c r="BO13" s="194">
        <f t="shared" si="51"/>
        <v>-4.863383485</v>
      </c>
      <c r="BP13" s="194">
        <f t="shared" si="52"/>
        <v>-5.1919624180000001</v>
      </c>
      <c r="BQ13" s="194">
        <f t="shared" si="53"/>
        <v>-5.5205413510000003</v>
      </c>
      <c r="BR13" s="194">
        <f t="shared" si="54"/>
        <v>-5.8491202839999996</v>
      </c>
      <c r="BS13" s="194">
        <f t="shared" si="55"/>
        <v>-6.1776992170000007</v>
      </c>
      <c r="BT13" s="194">
        <f t="shared" si="56"/>
        <v>-6.50627815</v>
      </c>
      <c r="BU13" s="194">
        <f t="shared" si="57"/>
        <v>-6.837401829</v>
      </c>
      <c r="BV13" s="194">
        <f t="shared" si="58"/>
        <v>-7.1685255080000001</v>
      </c>
      <c r="BW13" s="194">
        <f t="shared" si="59"/>
        <v>-7.4996491870000002</v>
      </c>
      <c r="BX13" s="194">
        <f t="shared" si="60"/>
        <v>-7.8307728660000002</v>
      </c>
      <c r="BY13" s="194">
        <f t="shared" si="61"/>
        <v>-8.1618965450000012</v>
      </c>
      <c r="BZ13" s="194">
        <f t="shared" si="62"/>
        <v>-8.4930202240000003</v>
      </c>
      <c r="CA13" s="194">
        <f t="shared" si="63"/>
        <v>-8.8241439029999995</v>
      </c>
      <c r="CB13" s="194">
        <f t="shared" si="64"/>
        <v>-9.1552675820000005</v>
      </c>
      <c r="CC13" s="194">
        <f t="shared" si="65"/>
        <v>-9.4863912610000014</v>
      </c>
      <c r="CD13" s="194">
        <f t="shared" si="66"/>
        <v>-9.8175149400000006</v>
      </c>
      <c r="CE13" s="194">
        <f t="shared" si="67"/>
        <v>-10.148638619</v>
      </c>
      <c r="CF13" s="194">
        <f t="shared" si="67"/>
        <v>-10.479762297999999</v>
      </c>
      <c r="CG13" s="194">
        <f t="shared" si="67"/>
        <v>-10.810885976999998</v>
      </c>
      <c r="CH13" s="194">
        <f t="shared" si="67"/>
        <v>-11.142009655999997</v>
      </c>
      <c r="CI13" s="194">
        <f t="shared" si="67"/>
        <v>-11.473133334999996</v>
      </c>
      <c r="CJ13" s="194">
        <f t="shared" si="67"/>
        <v>-11.804257013999996</v>
      </c>
      <c r="CK13" s="194">
        <f t="shared" si="67"/>
        <v>-12.135380692999995</v>
      </c>
      <c r="CL13" s="194">
        <f t="shared" si="67"/>
        <v>-12.466504371999994</v>
      </c>
      <c r="CM13" s="194">
        <f t="shared" si="67"/>
        <v>-12.797628050999993</v>
      </c>
      <c r="CN13" s="194">
        <f t="shared" si="67"/>
        <v>-13.128751729999992</v>
      </c>
      <c r="CO13" s="194">
        <f t="shared" si="67"/>
        <v>-13.459875408999991</v>
      </c>
      <c r="CP13" s="194">
        <f t="shared" si="67"/>
        <v>-13.790999087999991</v>
      </c>
      <c r="CQ13" s="194">
        <f t="shared" si="67"/>
        <v>-14.12212276699999</v>
      </c>
      <c r="CR13" s="194">
        <f t="shared" si="67"/>
        <v>-14.453246445999989</v>
      </c>
      <c r="CS13" s="194">
        <f t="shared" si="67"/>
        <v>-14.784370124999988</v>
      </c>
      <c r="CT13" s="194">
        <f t="shared" si="67"/>
        <v>-15.115493803999987</v>
      </c>
      <c r="CU13" s="194">
        <f t="shared" si="67"/>
        <v>-15.446617482999986</v>
      </c>
      <c r="CV13" s="194">
        <f t="shared" si="67"/>
        <v>-15.777741161999986</v>
      </c>
      <c r="CW13" s="194">
        <f t="shared" si="67"/>
        <v>-16.108864840999985</v>
      </c>
      <c r="CX13" s="194">
        <f t="shared" si="67"/>
        <v>-16.439988519999986</v>
      </c>
    </row>
    <row r="14" spans="1:102" x14ac:dyDescent="0.25">
      <c r="A14" s="87">
        <v>37012</v>
      </c>
      <c r="B14" s="194">
        <f t="shared" ref="B14:U14" si="75">($V14-$W14)+C14</f>
        <v>12.814891099999992</v>
      </c>
      <c r="C14" s="194">
        <f t="shared" si="75"/>
        <v>12.575253783999992</v>
      </c>
      <c r="D14" s="194">
        <f t="shared" si="75"/>
        <v>12.335616467999992</v>
      </c>
      <c r="E14" s="194">
        <f t="shared" si="75"/>
        <v>12.095979151999993</v>
      </c>
      <c r="F14" s="194">
        <f t="shared" si="75"/>
        <v>11.856341835999993</v>
      </c>
      <c r="G14" s="194">
        <f t="shared" si="75"/>
        <v>11.616704519999994</v>
      </c>
      <c r="H14" s="194">
        <f t="shared" si="75"/>
        <v>11.377067203999994</v>
      </c>
      <c r="I14" s="194">
        <f t="shared" si="75"/>
        <v>11.137429887999994</v>
      </c>
      <c r="J14" s="194">
        <f t="shared" si="75"/>
        <v>10.897792571999995</v>
      </c>
      <c r="K14" s="194">
        <f t="shared" si="75"/>
        <v>10.658155255999995</v>
      </c>
      <c r="L14" s="194">
        <f t="shared" si="75"/>
        <v>10.418517939999996</v>
      </c>
      <c r="M14" s="194">
        <f t="shared" si="75"/>
        <v>10.178880623999996</v>
      </c>
      <c r="N14" s="194">
        <f t="shared" si="75"/>
        <v>9.9392433079999964</v>
      </c>
      <c r="O14" s="194">
        <f t="shared" si="75"/>
        <v>9.6996059919999968</v>
      </c>
      <c r="P14" s="194">
        <f t="shared" si="75"/>
        <v>9.4599686759999972</v>
      </c>
      <c r="Q14" s="194">
        <f t="shared" si="75"/>
        <v>9.2203313599999976</v>
      </c>
      <c r="R14" s="194">
        <f t="shared" si="75"/>
        <v>8.980694043999998</v>
      </c>
      <c r="S14" s="194">
        <f t="shared" si="75"/>
        <v>8.7410567279999984</v>
      </c>
      <c r="T14" s="194">
        <f t="shared" si="75"/>
        <v>8.5014194119999988</v>
      </c>
      <c r="U14" s="194">
        <f t="shared" si="75"/>
        <v>8.2617820959999992</v>
      </c>
      <c r="V14" s="194">
        <f t="shared" si="7"/>
        <v>8.0221447799999996</v>
      </c>
      <c r="W14" s="194">
        <f t="shared" si="8"/>
        <v>7.782507464</v>
      </c>
      <c r="X14" s="194">
        <f t="shared" si="9"/>
        <v>7.5428701479999996</v>
      </c>
      <c r="Y14" s="194">
        <f t="shared" si="10"/>
        <v>7.303232832</v>
      </c>
      <c r="Z14" s="194">
        <f t="shared" si="11"/>
        <v>7.0635955159999995</v>
      </c>
      <c r="AA14" s="194">
        <f t="shared" si="12"/>
        <v>6.8239581999999999</v>
      </c>
      <c r="AB14" s="194">
        <f t="shared" si="13"/>
        <v>6.5843208840000003</v>
      </c>
      <c r="AC14" s="194">
        <f t="shared" si="14"/>
        <v>6.3446835679999998</v>
      </c>
      <c r="AD14" s="194">
        <f t="shared" si="15"/>
        <v>6.1050462520000002</v>
      </c>
      <c r="AE14" s="194">
        <f t="shared" si="16"/>
        <v>5.8654089359999997</v>
      </c>
      <c r="AF14" s="194">
        <f t="shared" si="17"/>
        <v>5.6257716200000001</v>
      </c>
      <c r="AG14" s="194">
        <f t="shared" si="18"/>
        <v>5.3562215670000004</v>
      </c>
      <c r="AH14" s="194">
        <f t="shared" si="19"/>
        <v>5.0866715140000007</v>
      </c>
      <c r="AI14" s="194">
        <f t="shared" si="20"/>
        <v>4.8171214610000002</v>
      </c>
      <c r="AJ14" s="194">
        <f t="shared" si="21"/>
        <v>4.5475714079999996</v>
      </c>
      <c r="AK14" s="194">
        <f t="shared" si="22"/>
        <v>4.2780213549999999</v>
      </c>
      <c r="AL14" s="194">
        <f t="shared" si="23"/>
        <v>4.0084713020000002</v>
      </c>
      <c r="AM14" s="194">
        <f t="shared" si="24"/>
        <v>3.7389212490000001</v>
      </c>
      <c r="AN14" s="194">
        <f t="shared" si="25"/>
        <v>3.469371196</v>
      </c>
      <c r="AO14" s="194">
        <f t="shared" si="26"/>
        <v>3.1998211430000003</v>
      </c>
      <c r="AP14" s="194">
        <f t="shared" si="27"/>
        <v>2.9302710900000002</v>
      </c>
      <c r="AQ14" s="194">
        <f t="shared" si="28"/>
        <v>2.6423423640000001</v>
      </c>
      <c r="AR14" s="194">
        <f t="shared" si="29"/>
        <v>2.354413638</v>
      </c>
      <c r="AS14" s="194">
        <f t="shared" si="30"/>
        <v>2.066484912</v>
      </c>
      <c r="AT14" s="194">
        <f t="shared" si="31"/>
        <v>1.7785561860000001</v>
      </c>
      <c r="AU14" s="194">
        <f t="shared" si="32"/>
        <v>1.49062746</v>
      </c>
      <c r="AV14" s="194">
        <f t="shared" si="33"/>
        <v>1.192501968</v>
      </c>
      <c r="AW14" s="194">
        <f t="shared" si="34"/>
        <v>0.89437647600000003</v>
      </c>
      <c r="AX14" s="194">
        <f t="shared" si="35"/>
        <v>0.59625098399999998</v>
      </c>
      <c r="AY14" s="194">
        <f t="shared" si="36"/>
        <v>0.29812549199999999</v>
      </c>
      <c r="AZ14" s="194">
        <v>0</v>
      </c>
      <c r="BA14" s="194">
        <f t="shared" si="37"/>
        <v>-0.30686201800000001</v>
      </c>
      <c r="BB14" s="194">
        <f t="shared" si="38"/>
        <v>-0.61372403600000003</v>
      </c>
      <c r="BC14" s="194">
        <f t="shared" si="39"/>
        <v>-0.92058605399999993</v>
      </c>
      <c r="BD14" s="194">
        <f t="shared" si="40"/>
        <v>-1.2274480720000001</v>
      </c>
      <c r="BE14" s="194">
        <f t="shared" si="41"/>
        <v>-1.53431009</v>
      </c>
      <c r="BF14" s="194">
        <f t="shared" si="42"/>
        <v>-1.848519748</v>
      </c>
      <c r="BG14" s="194">
        <f t="shared" si="43"/>
        <v>-2.162729406</v>
      </c>
      <c r="BH14" s="194">
        <f t="shared" si="44"/>
        <v>-2.4769390640000002</v>
      </c>
      <c r="BI14" s="194">
        <f t="shared" si="45"/>
        <v>-2.791148722</v>
      </c>
      <c r="BJ14" s="194">
        <f t="shared" si="46"/>
        <v>-3.1053583800000002</v>
      </c>
      <c r="BK14" s="194">
        <f t="shared" si="47"/>
        <v>-3.427998702</v>
      </c>
      <c r="BL14" s="194">
        <f t="shared" si="48"/>
        <v>-3.7506390240000003</v>
      </c>
      <c r="BM14" s="194">
        <f t="shared" si="49"/>
        <v>-4.0732793459999996</v>
      </c>
      <c r="BN14" s="194">
        <f t="shared" si="50"/>
        <v>-4.3959196680000003</v>
      </c>
      <c r="BO14" s="194">
        <f t="shared" si="51"/>
        <v>-4.7185599900000001</v>
      </c>
      <c r="BP14" s="194">
        <f t="shared" si="52"/>
        <v>-5.041200312</v>
      </c>
      <c r="BQ14" s="194">
        <f t="shared" si="53"/>
        <v>-5.3638406339999998</v>
      </c>
      <c r="BR14" s="194">
        <f t="shared" si="54"/>
        <v>-5.6864809560000005</v>
      </c>
      <c r="BS14" s="194">
        <f t="shared" si="55"/>
        <v>-6.0091212780000003</v>
      </c>
      <c r="BT14" s="194">
        <f t="shared" si="56"/>
        <v>-6.3317616000000001</v>
      </c>
      <c r="BU14" s="194">
        <f t="shared" si="57"/>
        <v>-6.6617110449999997</v>
      </c>
      <c r="BV14" s="194">
        <f t="shared" si="58"/>
        <v>-6.9916604900000001</v>
      </c>
      <c r="BW14" s="194">
        <f t="shared" si="59"/>
        <v>-7.3216099349999997</v>
      </c>
      <c r="BX14" s="194">
        <f t="shared" si="60"/>
        <v>-7.6515593800000001</v>
      </c>
      <c r="BY14" s="194">
        <f t="shared" si="61"/>
        <v>-7.9815088249999997</v>
      </c>
      <c r="BZ14" s="194">
        <f t="shared" si="62"/>
        <v>-8.3114582699999993</v>
      </c>
      <c r="CA14" s="194">
        <f t="shared" si="63"/>
        <v>-8.6414077149999997</v>
      </c>
      <c r="CB14" s="194">
        <f t="shared" si="64"/>
        <v>-8.9713571600000002</v>
      </c>
      <c r="CC14" s="194">
        <f t="shared" si="65"/>
        <v>-9.3013066049999988</v>
      </c>
      <c r="CD14" s="194">
        <f t="shared" si="66"/>
        <v>-9.6312560499999993</v>
      </c>
      <c r="CE14" s="194">
        <f t="shared" si="67"/>
        <v>-9.9612054949999997</v>
      </c>
      <c r="CF14" s="194">
        <f t="shared" si="67"/>
        <v>-10.29115494</v>
      </c>
      <c r="CG14" s="194">
        <f t="shared" si="67"/>
        <v>-10.621104385000001</v>
      </c>
      <c r="CH14" s="194">
        <f t="shared" si="67"/>
        <v>-10.951053830000001</v>
      </c>
      <c r="CI14" s="194">
        <f t="shared" si="67"/>
        <v>-11.281003275000002</v>
      </c>
      <c r="CJ14" s="194">
        <f t="shared" si="67"/>
        <v>-11.610952720000002</v>
      </c>
      <c r="CK14" s="194">
        <f t="shared" si="67"/>
        <v>-11.940902165000002</v>
      </c>
      <c r="CL14" s="194">
        <f t="shared" si="67"/>
        <v>-12.270851610000003</v>
      </c>
      <c r="CM14" s="194">
        <f t="shared" si="67"/>
        <v>-12.600801055000003</v>
      </c>
      <c r="CN14" s="194">
        <f t="shared" si="67"/>
        <v>-12.930750500000004</v>
      </c>
      <c r="CO14" s="194">
        <f t="shared" si="67"/>
        <v>-13.260699945000004</v>
      </c>
      <c r="CP14" s="194">
        <f t="shared" si="67"/>
        <v>-13.590649390000005</v>
      </c>
      <c r="CQ14" s="194">
        <f t="shared" si="67"/>
        <v>-13.920598835000005</v>
      </c>
      <c r="CR14" s="194">
        <f t="shared" si="67"/>
        <v>-14.250548280000006</v>
      </c>
      <c r="CS14" s="194">
        <f t="shared" si="67"/>
        <v>-14.580497725000006</v>
      </c>
      <c r="CT14" s="194">
        <f t="shared" si="67"/>
        <v>-14.910447170000007</v>
      </c>
      <c r="CU14" s="194">
        <f t="shared" si="67"/>
        <v>-15.240396615000007</v>
      </c>
      <c r="CV14" s="194">
        <f t="shared" si="67"/>
        <v>-15.570346060000007</v>
      </c>
      <c r="CW14" s="194">
        <f t="shared" si="67"/>
        <v>-15.900295505000008</v>
      </c>
      <c r="CX14" s="194">
        <f t="shared" si="67"/>
        <v>-16.230244950000007</v>
      </c>
    </row>
    <row r="15" spans="1:102" x14ac:dyDescent="0.25">
      <c r="A15" s="87">
        <v>37043</v>
      </c>
      <c r="B15" s="194">
        <f t="shared" ref="B15:U15" si="76">($V15-$W15)+C15</f>
        <v>12.323379909999996</v>
      </c>
      <c r="C15" s="194">
        <f t="shared" si="76"/>
        <v>12.092424136999997</v>
      </c>
      <c r="D15" s="194">
        <f t="shared" si="76"/>
        <v>11.861468363999997</v>
      </c>
      <c r="E15" s="194">
        <f t="shared" si="76"/>
        <v>11.630512590999997</v>
      </c>
      <c r="F15" s="194">
        <f t="shared" si="76"/>
        <v>11.399556817999997</v>
      </c>
      <c r="G15" s="194">
        <f t="shared" si="76"/>
        <v>11.168601044999997</v>
      </c>
      <c r="H15" s="194">
        <f t="shared" si="76"/>
        <v>10.937645271999997</v>
      </c>
      <c r="I15" s="194">
        <f t="shared" si="76"/>
        <v>10.706689498999998</v>
      </c>
      <c r="J15" s="194">
        <f t="shared" si="76"/>
        <v>10.475733725999998</v>
      </c>
      <c r="K15" s="194">
        <f t="shared" si="76"/>
        <v>10.244777952999998</v>
      </c>
      <c r="L15" s="194">
        <f t="shared" si="76"/>
        <v>10.013822179999998</v>
      </c>
      <c r="M15" s="194">
        <f t="shared" si="76"/>
        <v>9.7828664069999984</v>
      </c>
      <c r="N15" s="194">
        <f t="shared" si="76"/>
        <v>9.5519106339999986</v>
      </c>
      <c r="O15" s="194">
        <f t="shared" si="76"/>
        <v>9.3209548609999988</v>
      </c>
      <c r="P15" s="194">
        <f t="shared" si="76"/>
        <v>9.089999087999999</v>
      </c>
      <c r="Q15" s="194">
        <f t="shared" si="76"/>
        <v>8.8590433149999992</v>
      </c>
      <c r="R15" s="194">
        <f t="shared" si="76"/>
        <v>8.6280875419999994</v>
      </c>
      <c r="S15" s="194">
        <f t="shared" si="76"/>
        <v>8.3971317689999996</v>
      </c>
      <c r="T15" s="194">
        <f t="shared" si="76"/>
        <v>8.1661759959999998</v>
      </c>
      <c r="U15" s="194">
        <f t="shared" si="76"/>
        <v>7.935220223</v>
      </c>
      <c r="V15" s="194">
        <f t="shared" si="7"/>
        <v>7.7042644500000002</v>
      </c>
      <c r="W15" s="194">
        <f t="shared" si="8"/>
        <v>7.4733086770000003</v>
      </c>
      <c r="X15" s="194">
        <f t="shared" si="9"/>
        <v>7.2423529040000005</v>
      </c>
      <c r="Y15" s="194">
        <f t="shared" si="10"/>
        <v>7.0113971309999998</v>
      </c>
      <c r="Z15" s="194">
        <f t="shared" si="11"/>
        <v>6.780441358</v>
      </c>
      <c r="AA15" s="194">
        <f t="shared" si="12"/>
        <v>6.5494855850000002</v>
      </c>
      <c r="AB15" s="194">
        <f t="shared" si="13"/>
        <v>6.3185298120000004</v>
      </c>
      <c r="AC15" s="194">
        <f t="shared" si="14"/>
        <v>6.0875740390000006</v>
      </c>
      <c r="AD15" s="194">
        <f t="shared" si="15"/>
        <v>5.8566182659999999</v>
      </c>
      <c r="AE15" s="194">
        <f t="shared" si="16"/>
        <v>5.6256624930000001</v>
      </c>
      <c r="AF15" s="194">
        <f t="shared" si="17"/>
        <v>5.3947067200000003</v>
      </c>
      <c r="AG15" s="194">
        <f t="shared" si="18"/>
        <v>5.1359598770000003</v>
      </c>
      <c r="AH15" s="194">
        <f t="shared" si="19"/>
        <v>4.8772130340000004</v>
      </c>
      <c r="AI15" s="194">
        <f t="shared" si="20"/>
        <v>4.6184661909999996</v>
      </c>
      <c r="AJ15" s="194">
        <f t="shared" si="21"/>
        <v>4.3597193480000005</v>
      </c>
      <c r="AK15" s="194">
        <f t="shared" si="22"/>
        <v>4.1009725049999997</v>
      </c>
      <c r="AL15" s="194">
        <f t="shared" si="23"/>
        <v>3.8422256620000002</v>
      </c>
      <c r="AM15" s="194">
        <f t="shared" si="24"/>
        <v>3.5834788189999998</v>
      </c>
      <c r="AN15" s="194">
        <f t="shared" si="25"/>
        <v>3.3247319759999998</v>
      </c>
      <c r="AO15" s="194">
        <f t="shared" si="26"/>
        <v>3.0659851329999999</v>
      </c>
      <c r="AP15" s="194">
        <f t="shared" si="27"/>
        <v>2.8072382899999999</v>
      </c>
      <c r="AQ15" s="194">
        <f t="shared" si="28"/>
        <v>2.5313098620000001</v>
      </c>
      <c r="AR15" s="194">
        <f t="shared" si="29"/>
        <v>2.2553814339999998</v>
      </c>
      <c r="AS15" s="194">
        <f t="shared" si="30"/>
        <v>1.979453006</v>
      </c>
      <c r="AT15" s="194">
        <f t="shared" si="31"/>
        <v>1.7035245780000001</v>
      </c>
      <c r="AU15" s="194">
        <f t="shared" si="32"/>
        <v>1.4275961500000001</v>
      </c>
      <c r="AV15" s="194">
        <f t="shared" si="33"/>
        <v>1.1420769200000001</v>
      </c>
      <c r="AW15" s="194">
        <f t="shared" si="34"/>
        <v>0.85655769000000004</v>
      </c>
      <c r="AX15" s="194">
        <f t="shared" si="35"/>
        <v>0.57103846000000003</v>
      </c>
      <c r="AY15" s="194">
        <f t="shared" si="36"/>
        <v>0.28551923000000001</v>
      </c>
      <c r="AZ15" s="194">
        <v>0</v>
      </c>
      <c r="BA15" s="194">
        <f t="shared" si="37"/>
        <v>-0.29378107000000003</v>
      </c>
      <c r="BB15" s="194">
        <f t="shared" si="38"/>
        <v>-0.58756214000000007</v>
      </c>
      <c r="BC15" s="194">
        <f t="shared" si="39"/>
        <v>-0.88134320999999993</v>
      </c>
      <c r="BD15" s="194">
        <f t="shared" si="40"/>
        <v>-1.1751242800000001</v>
      </c>
      <c r="BE15" s="194">
        <f t="shared" si="41"/>
        <v>-1.46890535</v>
      </c>
      <c r="BF15" s="194">
        <f t="shared" si="42"/>
        <v>-1.76968006</v>
      </c>
      <c r="BG15" s="194">
        <f t="shared" si="43"/>
        <v>-2.07045477</v>
      </c>
      <c r="BH15" s="194">
        <f t="shared" si="44"/>
        <v>-2.3712294799999998</v>
      </c>
      <c r="BI15" s="194">
        <f t="shared" si="45"/>
        <v>-2.67200419</v>
      </c>
      <c r="BJ15" s="194">
        <f t="shared" si="46"/>
        <v>-2.9727788999999998</v>
      </c>
      <c r="BK15" s="194">
        <f t="shared" si="47"/>
        <v>-3.2816682789999998</v>
      </c>
      <c r="BL15" s="194">
        <f t="shared" si="48"/>
        <v>-3.5905576579999998</v>
      </c>
      <c r="BM15" s="194">
        <f t="shared" si="49"/>
        <v>-3.8994470369999998</v>
      </c>
      <c r="BN15" s="194">
        <f t="shared" si="50"/>
        <v>-4.2083364159999999</v>
      </c>
      <c r="BO15" s="194">
        <f t="shared" si="51"/>
        <v>-4.5172257949999999</v>
      </c>
      <c r="BP15" s="194">
        <f t="shared" si="52"/>
        <v>-4.8261151739999999</v>
      </c>
      <c r="BQ15" s="194">
        <f t="shared" si="53"/>
        <v>-5.1350045529999999</v>
      </c>
      <c r="BR15" s="194">
        <f t="shared" si="54"/>
        <v>-5.4438939319999999</v>
      </c>
      <c r="BS15" s="194">
        <f t="shared" si="55"/>
        <v>-5.752783311</v>
      </c>
      <c r="BT15" s="194">
        <f t="shared" si="56"/>
        <v>-6.06167269</v>
      </c>
      <c r="BU15" s="194">
        <f t="shared" si="57"/>
        <v>-6.3777581019999996</v>
      </c>
      <c r="BV15" s="194">
        <f t="shared" si="58"/>
        <v>-6.6938435140000001</v>
      </c>
      <c r="BW15" s="194">
        <f t="shared" si="59"/>
        <v>-7.0099289259999997</v>
      </c>
      <c r="BX15" s="194">
        <f t="shared" si="60"/>
        <v>-7.3260143380000002</v>
      </c>
      <c r="BY15" s="194">
        <f t="shared" si="61"/>
        <v>-7.6420997499999999</v>
      </c>
      <c r="BZ15" s="194">
        <f t="shared" si="62"/>
        <v>-7.9581851619999995</v>
      </c>
      <c r="CA15" s="194">
        <f t="shared" si="63"/>
        <v>-8.2742705739999991</v>
      </c>
      <c r="CB15" s="194">
        <f t="shared" si="64"/>
        <v>-8.5903559860000005</v>
      </c>
      <c r="CC15" s="194">
        <f t="shared" si="65"/>
        <v>-8.9064413980000001</v>
      </c>
      <c r="CD15" s="194">
        <f t="shared" si="66"/>
        <v>-9.2225268099999997</v>
      </c>
      <c r="CE15" s="194">
        <f t="shared" si="67"/>
        <v>-9.5386122219999994</v>
      </c>
      <c r="CF15" s="194">
        <f t="shared" si="67"/>
        <v>-9.854697633999999</v>
      </c>
      <c r="CG15" s="194">
        <f t="shared" si="67"/>
        <v>-10.170783045999999</v>
      </c>
      <c r="CH15" s="194">
        <f t="shared" si="67"/>
        <v>-10.486868457999998</v>
      </c>
      <c r="CI15" s="194">
        <f t="shared" si="67"/>
        <v>-10.802953869999998</v>
      </c>
      <c r="CJ15" s="194">
        <f t="shared" si="67"/>
        <v>-11.119039281999997</v>
      </c>
      <c r="CK15" s="194">
        <f t="shared" si="67"/>
        <v>-11.435124693999997</v>
      </c>
      <c r="CL15" s="194">
        <f t="shared" si="67"/>
        <v>-11.751210105999997</v>
      </c>
      <c r="CM15" s="194">
        <f t="shared" si="67"/>
        <v>-12.067295517999996</v>
      </c>
      <c r="CN15" s="194">
        <f t="shared" si="67"/>
        <v>-12.383380929999996</v>
      </c>
      <c r="CO15" s="194">
        <f t="shared" si="67"/>
        <v>-12.699466341999996</v>
      </c>
      <c r="CP15" s="194">
        <f t="shared" si="67"/>
        <v>-13.015551753999995</v>
      </c>
      <c r="CQ15" s="194">
        <f t="shared" si="67"/>
        <v>-13.331637165999995</v>
      </c>
      <c r="CR15" s="194">
        <f t="shared" si="67"/>
        <v>-13.647722577999994</v>
      </c>
      <c r="CS15" s="194">
        <f t="shared" si="67"/>
        <v>-13.963807989999994</v>
      </c>
      <c r="CT15" s="194">
        <f t="shared" si="67"/>
        <v>-14.279893401999994</v>
      </c>
      <c r="CU15" s="194">
        <f t="shared" si="67"/>
        <v>-14.595978813999993</v>
      </c>
      <c r="CV15" s="194">
        <f t="shared" si="67"/>
        <v>-14.912064225999993</v>
      </c>
      <c r="CW15" s="194">
        <f t="shared" si="67"/>
        <v>-15.228149637999993</v>
      </c>
      <c r="CX15" s="194">
        <f t="shared" si="67"/>
        <v>-15.544235049999992</v>
      </c>
    </row>
    <row r="16" spans="1:102" x14ac:dyDescent="0.25">
      <c r="A16" s="87">
        <v>37073</v>
      </c>
      <c r="B16" s="194">
        <f t="shared" ref="B16:U16" si="77">($V16-$W16)+C16</f>
        <v>12.102411759999981</v>
      </c>
      <c r="C16" s="194">
        <f t="shared" si="77"/>
        <v>11.879138114999982</v>
      </c>
      <c r="D16" s="194">
        <f t="shared" si="77"/>
        <v>11.655864469999983</v>
      </c>
      <c r="E16" s="194">
        <f t="shared" si="77"/>
        <v>11.432590824999984</v>
      </c>
      <c r="F16" s="194">
        <f t="shared" si="77"/>
        <v>11.209317179999985</v>
      </c>
      <c r="G16" s="194">
        <f t="shared" si="77"/>
        <v>10.986043534999986</v>
      </c>
      <c r="H16" s="194">
        <f t="shared" si="77"/>
        <v>10.762769889999987</v>
      </c>
      <c r="I16" s="194">
        <f t="shared" si="77"/>
        <v>10.539496244999988</v>
      </c>
      <c r="J16" s="194">
        <f t="shared" si="77"/>
        <v>10.316222599999989</v>
      </c>
      <c r="K16" s="194">
        <f t="shared" si="77"/>
        <v>10.09294895499999</v>
      </c>
      <c r="L16" s="194">
        <f t="shared" si="77"/>
        <v>9.869675309999991</v>
      </c>
      <c r="M16" s="194">
        <f t="shared" si="77"/>
        <v>9.646401664999992</v>
      </c>
      <c r="N16" s="194">
        <f t="shared" si="77"/>
        <v>9.4231280199999929</v>
      </c>
      <c r="O16" s="194">
        <f t="shared" si="77"/>
        <v>9.1998543749999939</v>
      </c>
      <c r="P16" s="194">
        <f t="shared" si="77"/>
        <v>8.9765807299999949</v>
      </c>
      <c r="Q16" s="194">
        <f t="shared" si="77"/>
        <v>8.7533070849999959</v>
      </c>
      <c r="R16" s="194">
        <f t="shared" si="77"/>
        <v>8.5300334399999969</v>
      </c>
      <c r="S16" s="194">
        <f t="shared" si="77"/>
        <v>8.3067597949999978</v>
      </c>
      <c r="T16" s="194">
        <f t="shared" si="77"/>
        <v>8.0834861499999988</v>
      </c>
      <c r="U16" s="194">
        <f t="shared" si="77"/>
        <v>7.8602125049999998</v>
      </c>
      <c r="V16" s="194">
        <f t="shared" si="7"/>
        <v>7.6369388599999999</v>
      </c>
      <c r="W16" s="194">
        <f t="shared" si="8"/>
        <v>7.413665215</v>
      </c>
      <c r="X16" s="194">
        <f t="shared" si="9"/>
        <v>7.1903915700000001</v>
      </c>
      <c r="Y16" s="194">
        <f t="shared" si="10"/>
        <v>6.9671179250000002</v>
      </c>
      <c r="Z16" s="194">
        <f t="shared" si="11"/>
        <v>6.7438442799999994</v>
      </c>
      <c r="AA16" s="194">
        <f t="shared" si="12"/>
        <v>6.5205706350000003</v>
      </c>
      <c r="AB16" s="194">
        <f t="shared" si="13"/>
        <v>6.2972969899999995</v>
      </c>
      <c r="AC16" s="194">
        <f t="shared" si="14"/>
        <v>6.0740233449999996</v>
      </c>
      <c r="AD16" s="194">
        <f t="shared" si="15"/>
        <v>5.8507496999999997</v>
      </c>
      <c r="AE16" s="194">
        <f t="shared" si="16"/>
        <v>5.6274760549999998</v>
      </c>
      <c r="AF16" s="194">
        <f t="shared" si="17"/>
        <v>5.4042024099999999</v>
      </c>
      <c r="AG16" s="194">
        <f t="shared" si="18"/>
        <v>5.1475917859999996</v>
      </c>
      <c r="AH16" s="194">
        <f t="shared" si="19"/>
        <v>4.8909811620000001</v>
      </c>
      <c r="AI16" s="194">
        <f t="shared" si="20"/>
        <v>4.6343705379999998</v>
      </c>
      <c r="AJ16" s="194">
        <f t="shared" si="21"/>
        <v>4.3777599140000003</v>
      </c>
      <c r="AK16" s="194">
        <f t="shared" si="22"/>
        <v>4.12114929</v>
      </c>
      <c r="AL16" s="194">
        <f t="shared" si="23"/>
        <v>3.8645386660000001</v>
      </c>
      <c r="AM16" s="194">
        <f t="shared" si="24"/>
        <v>3.6079280420000002</v>
      </c>
      <c r="AN16" s="194">
        <f t="shared" si="25"/>
        <v>3.3513174179999998</v>
      </c>
      <c r="AO16" s="194">
        <f t="shared" si="26"/>
        <v>3.0947067939999999</v>
      </c>
      <c r="AP16" s="194">
        <f t="shared" si="27"/>
        <v>2.83809617</v>
      </c>
      <c r="AQ16" s="194">
        <f t="shared" si="28"/>
        <v>2.5603457700000001</v>
      </c>
      <c r="AR16" s="194">
        <f t="shared" si="29"/>
        <v>2.2825953700000001</v>
      </c>
      <c r="AS16" s="194">
        <f t="shared" si="30"/>
        <v>2.0048449700000002</v>
      </c>
      <c r="AT16" s="194">
        <f t="shared" si="31"/>
        <v>1.72709457</v>
      </c>
      <c r="AU16" s="194">
        <f t="shared" si="32"/>
        <v>1.44934417</v>
      </c>
      <c r="AV16" s="194">
        <f t="shared" si="33"/>
        <v>1.1594753360000001</v>
      </c>
      <c r="AW16" s="194">
        <f t="shared" si="34"/>
        <v>0.869606502</v>
      </c>
      <c r="AX16" s="194">
        <f t="shared" si="35"/>
        <v>0.57973766800000004</v>
      </c>
      <c r="AY16" s="194">
        <f t="shared" si="36"/>
        <v>0.28986883400000002</v>
      </c>
      <c r="AZ16" s="194">
        <v>0</v>
      </c>
      <c r="BA16" s="194">
        <f t="shared" si="37"/>
        <v>-0.30056607800000001</v>
      </c>
      <c r="BB16" s="194">
        <f t="shared" si="38"/>
        <v>-0.60113215600000003</v>
      </c>
      <c r="BC16" s="194">
        <f t="shared" si="39"/>
        <v>-0.90169823399999993</v>
      </c>
      <c r="BD16" s="194">
        <f t="shared" si="40"/>
        <v>-1.2022643120000001</v>
      </c>
      <c r="BE16" s="194">
        <f t="shared" si="41"/>
        <v>-1.50283039</v>
      </c>
      <c r="BF16" s="194">
        <f t="shared" si="42"/>
        <v>-1.8127277500000001</v>
      </c>
      <c r="BG16" s="194">
        <f t="shared" si="43"/>
        <v>-2.12262511</v>
      </c>
      <c r="BH16" s="194">
        <f t="shared" si="44"/>
        <v>-2.4325224699999999</v>
      </c>
      <c r="BI16" s="194">
        <f t="shared" si="45"/>
        <v>-2.7424198300000002</v>
      </c>
      <c r="BJ16" s="194">
        <f t="shared" si="46"/>
        <v>-3.0523171900000001</v>
      </c>
      <c r="BK16" s="194">
        <f t="shared" si="47"/>
        <v>-3.3736301820000003</v>
      </c>
      <c r="BL16" s="194">
        <f t="shared" si="48"/>
        <v>-3.6949431740000001</v>
      </c>
      <c r="BM16" s="194">
        <f t="shared" si="49"/>
        <v>-4.0162561659999998</v>
      </c>
      <c r="BN16" s="194">
        <f t="shared" si="50"/>
        <v>-4.337569158</v>
      </c>
      <c r="BO16" s="194">
        <f t="shared" si="51"/>
        <v>-4.6588821500000002</v>
      </c>
      <c r="BP16" s="194">
        <f t="shared" si="52"/>
        <v>-4.9801951420000004</v>
      </c>
      <c r="BQ16" s="194">
        <f t="shared" si="53"/>
        <v>-5.3015081340000005</v>
      </c>
      <c r="BR16" s="194">
        <f t="shared" si="54"/>
        <v>-5.6228211259999998</v>
      </c>
      <c r="BS16" s="194">
        <f t="shared" si="55"/>
        <v>-5.9441341180000009</v>
      </c>
      <c r="BT16" s="194">
        <f t="shared" si="56"/>
        <v>-6.2654471100000002</v>
      </c>
      <c r="BU16" s="194">
        <f t="shared" si="57"/>
        <v>-6.5979984700000003</v>
      </c>
      <c r="BV16" s="194">
        <f t="shared" si="58"/>
        <v>-6.9305498300000004</v>
      </c>
      <c r="BW16" s="194">
        <f t="shared" si="59"/>
        <v>-7.2631011899999995</v>
      </c>
      <c r="BX16" s="194">
        <f t="shared" si="60"/>
        <v>-7.5956525499999996</v>
      </c>
      <c r="BY16" s="194">
        <f t="shared" si="61"/>
        <v>-7.9282039099999997</v>
      </c>
      <c r="BZ16" s="194">
        <f t="shared" si="62"/>
        <v>-8.2607552699999989</v>
      </c>
      <c r="CA16" s="194">
        <f t="shared" si="63"/>
        <v>-8.5933066299999989</v>
      </c>
      <c r="CB16" s="194">
        <f t="shared" si="64"/>
        <v>-8.925857989999999</v>
      </c>
      <c r="CC16" s="194">
        <f t="shared" si="65"/>
        <v>-9.2584093499999991</v>
      </c>
      <c r="CD16" s="194">
        <f t="shared" si="66"/>
        <v>-9.5909607099999992</v>
      </c>
      <c r="CE16" s="194">
        <f t="shared" si="67"/>
        <v>-9.9235120699999992</v>
      </c>
      <c r="CF16" s="194">
        <f t="shared" si="67"/>
        <v>-10.256063429999999</v>
      </c>
      <c r="CG16" s="194">
        <f t="shared" si="67"/>
        <v>-10.588614789999999</v>
      </c>
      <c r="CH16" s="194">
        <f t="shared" si="67"/>
        <v>-10.921166149999999</v>
      </c>
      <c r="CI16" s="194">
        <f t="shared" si="67"/>
        <v>-11.25371751</v>
      </c>
      <c r="CJ16" s="194">
        <f t="shared" si="67"/>
        <v>-11.58626887</v>
      </c>
      <c r="CK16" s="194">
        <f t="shared" si="67"/>
        <v>-11.91882023</v>
      </c>
      <c r="CL16" s="194">
        <f t="shared" si="67"/>
        <v>-12.25137159</v>
      </c>
      <c r="CM16" s="194">
        <f t="shared" si="67"/>
        <v>-12.58392295</v>
      </c>
      <c r="CN16" s="194">
        <f t="shared" si="67"/>
        <v>-12.91647431</v>
      </c>
      <c r="CO16" s="194">
        <f t="shared" si="67"/>
        <v>-13.24902567</v>
      </c>
      <c r="CP16" s="194">
        <f t="shared" si="67"/>
        <v>-13.58157703</v>
      </c>
      <c r="CQ16" s="194">
        <f t="shared" si="67"/>
        <v>-13.91412839</v>
      </c>
      <c r="CR16" s="194">
        <f t="shared" si="67"/>
        <v>-14.24667975</v>
      </c>
      <c r="CS16" s="194">
        <f t="shared" si="67"/>
        <v>-14.57923111</v>
      </c>
      <c r="CT16" s="194">
        <f t="shared" si="67"/>
        <v>-14.91178247</v>
      </c>
      <c r="CU16" s="194">
        <f t="shared" si="67"/>
        <v>-15.24433383</v>
      </c>
      <c r="CV16" s="194">
        <f t="shared" si="67"/>
        <v>-15.57688519</v>
      </c>
      <c r="CW16" s="194">
        <f t="shared" si="67"/>
        <v>-15.909436550000001</v>
      </c>
      <c r="CX16" s="194">
        <f t="shared" si="67"/>
        <v>-16.241987909999999</v>
      </c>
    </row>
    <row r="17" spans="1:102" x14ac:dyDescent="0.25">
      <c r="A17" s="87">
        <v>37104</v>
      </c>
      <c r="B17" s="194">
        <f t="shared" ref="B17:U17" si="78">($V17-$W17)+C17</f>
        <v>11.975529999999974</v>
      </c>
      <c r="C17" s="194">
        <f t="shared" si="78"/>
        <v>11.752359154999976</v>
      </c>
      <c r="D17" s="194">
        <f t="shared" si="78"/>
        <v>11.529188309999977</v>
      </c>
      <c r="E17" s="194">
        <f t="shared" si="78"/>
        <v>11.306017464999979</v>
      </c>
      <c r="F17" s="194">
        <f t="shared" si="78"/>
        <v>11.08284661999998</v>
      </c>
      <c r="G17" s="194">
        <f t="shared" si="78"/>
        <v>10.859675774999982</v>
      </c>
      <c r="H17" s="194">
        <f t="shared" si="78"/>
        <v>10.636504929999983</v>
      </c>
      <c r="I17" s="194">
        <f t="shared" si="78"/>
        <v>10.413334084999985</v>
      </c>
      <c r="J17" s="194">
        <f t="shared" si="78"/>
        <v>10.190163239999986</v>
      </c>
      <c r="K17" s="194">
        <f t="shared" si="78"/>
        <v>9.9669923949999877</v>
      </c>
      <c r="L17" s="194">
        <f t="shared" si="78"/>
        <v>9.7438215499999892</v>
      </c>
      <c r="M17" s="194">
        <f t="shared" si="78"/>
        <v>9.5206507049999907</v>
      </c>
      <c r="N17" s="194">
        <f t="shared" si="78"/>
        <v>9.2974798599999922</v>
      </c>
      <c r="O17" s="194">
        <f t="shared" si="78"/>
        <v>9.0743090149999937</v>
      </c>
      <c r="P17" s="194">
        <f t="shared" si="78"/>
        <v>8.8511381699999951</v>
      </c>
      <c r="Q17" s="194">
        <f t="shared" si="78"/>
        <v>8.6279673249999966</v>
      </c>
      <c r="R17" s="194">
        <f t="shared" si="78"/>
        <v>8.4047964799999981</v>
      </c>
      <c r="S17" s="194">
        <f t="shared" si="78"/>
        <v>8.1816256349999978</v>
      </c>
      <c r="T17" s="194">
        <f t="shared" si="78"/>
        <v>7.9584547899999984</v>
      </c>
      <c r="U17" s="194">
        <f t="shared" si="78"/>
        <v>7.7352839449999991</v>
      </c>
      <c r="V17" s="194">
        <f t="shared" si="7"/>
        <v>7.5121130999999997</v>
      </c>
      <c r="W17" s="194">
        <f t="shared" si="8"/>
        <v>7.2889422550000003</v>
      </c>
      <c r="X17" s="194">
        <f t="shared" si="9"/>
        <v>7.06577141</v>
      </c>
      <c r="Y17" s="194">
        <f t="shared" si="10"/>
        <v>6.8426005649999997</v>
      </c>
      <c r="Z17" s="194">
        <f t="shared" si="11"/>
        <v>6.6194297199999994</v>
      </c>
      <c r="AA17" s="194">
        <f t="shared" si="12"/>
        <v>6.396258875</v>
      </c>
      <c r="AB17" s="194">
        <f t="shared" si="13"/>
        <v>6.1730880300000006</v>
      </c>
      <c r="AC17" s="194">
        <f t="shared" si="14"/>
        <v>5.9499171850000003</v>
      </c>
      <c r="AD17" s="194">
        <f t="shared" si="15"/>
        <v>5.72674634</v>
      </c>
      <c r="AE17" s="194">
        <f t="shared" si="16"/>
        <v>5.5035754950000007</v>
      </c>
      <c r="AF17" s="194">
        <f t="shared" si="17"/>
        <v>5.2804046500000004</v>
      </c>
      <c r="AG17" s="194">
        <f t="shared" si="18"/>
        <v>5.0281788130000002</v>
      </c>
      <c r="AH17" s="194">
        <f t="shared" si="19"/>
        <v>4.775952976000001</v>
      </c>
      <c r="AI17" s="194">
        <f t="shared" si="20"/>
        <v>4.523727139</v>
      </c>
      <c r="AJ17" s="194">
        <f t="shared" si="21"/>
        <v>4.2715013019999999</v>
      </c>
      <c r="AK17" s="194">
        <f t="shared" si="22"/>
        <v>4.0192754649999998</v>
      </c>
      <c r="AL17" s="194">
        <f t="shared" si="23"/>
        <v>3.7670496280000005</v>
      </c>
      <c r="AM17" s="194">
        <f t="shared" si="24"/>
        <v>3.514823791</v>
      </c>
      <c r="AN17" s="194">
        <f t="shared" si="25"/>
        <v>3.2625979540000003</v>
      </c>
      <c r="AO17" s="194">
        <f t="shared" si="26"/>
        <v>3.0103721170000002</v>
      </c>
      <c r="AP17" s="194">
        <f t="shared" si="27"/>
        <v>2.7581462800000001</v>
      </c>
      <c r="AQ17" s="194">
        <f t="shared" si="28"/>
        <v>2.4875693000000001</v>
      </c>
      <c r="AR17" s="194">
        <f t="shared" si="29"/>
        <v>2.2169923200000001</v>
      </c>
      <c r="AS17" s="194">
        <f t="shared" si="30"/>
        <v>1.9464153400000002</v>
      </c>
      <c r="AT17" s="194">
        <f t="shared" si="31"/>
        <v>1.67583836</v>
      </c>
      <c r="AU17" s="194">
        <f t="shared" si="32"/>
        <v>1.40526138</v>
      </c>
      <c r="AV17" s="194">
        <f t="shared" si="33"/>
        <v>1.124209104</v>
      </c>
      <c r="AW17" s="194">
        <f t="shared" si="34"/>
        <v>0.84315682800000002</v>
      </c>
      <c r="AX17" s="194">
        <f t="shared" si="35"/>
        <v>0.56210455199999998</v>
      </c>
      <c r="AY17" s="194">
        <f t="shared" si="36"/>
        <v>0.28105227599999999</v>
      </c>
      <c r="AZ17" s="194">
        <v>0</v>
      </c>
      <c r="BA17" s="194">
        <f t="shared" si="37"/>
        <v>-0.29026579600000002</v>
      </c>
      <c r="BB17" s="194">
        <f t="shared" si="38"/>
        <v>-0.58053159200000004</v>
      </c>
      <c r="BC17" s="194">
        <f t="shared" si="39"/>
        <v>-0.87079738799999995</v>
      </c>
      <c r="BD17" s="194">
        <f t="shared" si="40"/>
        <v>-1.1610631840000001</v>
      </c>
      <c r="BE17" s="194">
        <f t="shared" si="41"/>
        <v>-1.45132898</v>
      </c>
      <c r="BF17" s="194">
        <f t="shared" si="42"/>
        <v>-1.7495979079999999</v>
      </c>
      <c r="BG17" s="194">
        <f t="shared" si="43"/>
        <v>-2.0478668359999999</v>
      </c>
      <c r="BH17" s="194">
        <f t="shared" si="44"/>
        <v>-2.346135764</v>
      </c>
      <c r="BI17" s="194">
        <f t="shared" si="45"/>
        <v>-2.6444046920000002</v>
      </c>
      <c r="BJ17" s="194">
        <f t="shared" si="46"/>
        <v>-2.9426736199999999</v>
      </c>
      <c r="BK17" s="194">
        <f t="shared" si="47"/>
        <v>-3.2506643569999998</v>
      </c>
      <c r="BL17" s="194">
        <f t="shared" si="48"/>
        <v>-3.5586550939999997</v>
      </c>
      <c r="BM17" s="194">
        <f t="shared" si="49"/>
        <v>-3.8666458309999996</v>
      </c>
      <c r="BN17" s="194">
        <f t="shared" si="50"/>
        <v>-4.1746365680000004</v>
      </c>
      <c r="BO17" s="194">
        <f t="shared" si="51"/>
        <v>-4.4826273049999994</v>
      </c>
      <c r="BP17" s="194">
        <f t="shared" si="52"/>
        <v>-4.7906180420000002</v>
      </c>
      <c r="BQ17" s="194">
        <f t="shared" si="53"/>
        <v>-5.0986087789999992</v>
      </c>
      <c r="BR17" s="194">
        <f t="shared" si="54"/>
        <v>-5.406599516</v>
      </c>
      <c r="BS17" s="194">
        <f t="shared" si="55"/>
        <v>-5.7145902529999999</v>
      </c>
      <c r="BT17" s="194">
        <f t="shared" si="56"/>
        <v>-6.0225809899999998</v>
      </c>
      <c r="BU17" s="194">
        <f t="shared" si="57"/>
        <v>-6.3400181</v>
      </c>
      <c r="BV17" s="194">
        <f t="shared" si="58"/>
        <v>-6.6574552100000002</v>
      </c>
      <c r="BW17" s="194">
        <f t="shared" si="59"/>
        <v>-6.9748923199999995</v>
      </c>
      <c r="BX17" s="194">
        <f t="shared" si="60"/>
        <v>-7.2923294299999997</v>
      </c>
      <c r="BY17" s="194">
        <f t="shared" si="61"/>
        <v>-7.6097665399999999</v>
      </c>
      <c r="BZ17" s="194">
        <f t="shared" si="62"/>
        <v>-7.92720365</v>
      </c>
      <c r="CA17" s="194">
        <f t="shared" si="63"/>
        <v>-8.2446407599999993</v>
      </c>
      <c r="CB17" s="194">
        <f t="shared" si="64"/>
        <v>-8.5620778699999995</v>
      </c>
      <c r="CC17" s="194">
        <f t="shared" si="65"/>
        <v>-8.8795149799999997</v>
      </c>
      <c r="CD17" s="194">
        <f t="shared" si="66"/>
        <v>-9.1969520899999999</v>
      </c>
      <c r="CE17" s="194">
        <f t="shared" si="67"/>
        <v>-9.5143892000000001</v>
      </c>
      <c r="CF17" s="194">
        <f t="shared" si="67"/>
        <v>-9.8318263100000003</v>
      </c>
      <c r="CG17" s="194">
        <f t="shared" si="67"/>
        <v>-10.14926342</v>
      </c>
      <c r="CH17" s="194">
        <f t="shared" si="67"/>
        <v>-10.466700530000001</v>
      </c>
      <c r="CI17" s="194">
        <f t="shared" si="67"/>
        <v>-10.784137640000001</v>
      </c>
      <c r="CJ17" s="194">
        <f t="shared" si="67"/>
        <v>-11.101574750000001</v>
      </c>
      <c r="CK17" s="194">
        <f t="shared" si="67"/>
        <v>-11.419011860000001</v>
      </c>
      <c r="CL17" s="194">
        <f t="shared" si="67"/>
        <v>-11.736448970000001</v>
      </c>
      <c r="CM17" s="194">
        <f t="shared" si="67"/>
        <v>-12.053886080000002</v>
      </c>
      <c r="CN17" s="194">
        <f t="shared" si="67"/>
        <v>-12.371323190000002</v>
      </c>
      <c r="CO17" s="194">
        <f t="shared" si="67"/>
        <v>-12.688760300000002</v>
      </c>
      <c r="CP17" s="194">
        <f t="shared" si="67"/>
        <v>-13.006197410000002</v>
      </c>
      <c r="CQ17" s="194">
        <f t="shared" si="67"/>
        <v>-13.323634520000002</v>
      </c>
      <c r="CR17" s="194">
        <f t="shared" si="67"/>
        <v>-13.641071630000003</v>
      </c>
      <c r="CS17" s="194">
        <f t="shared" si="67"/>
        <v>-13.958508740000003</v>
      </c>
      <c r="CT17" s="194">
        <f t="shared" si="67"/>
        <v>-14.275945850000003</v>
      </c>
      <c r="CU17" s="194">
        <f t="shared" si="67"/>
        <v>-14.593382960000003</v>
      </c>
      <c r="CV17" s="194">
        <f t="shared" si="67"/>
        <v>-14.910820070000003</v>
      </c>
      <c r="CW17" s="194">
        <f t="shared" si="67"/>
        <v>-15.228257180000004</v>
      </c>
      <c r="CX17" s="194">
        <f t="shared" si="67"/>
        <v>-15.545694290000004</v>
      </c>
    </row>
    <row r="18" spans="1:102" x14ac:dyDescent="0.25">
      <c r="A18" s="87">
        <v>37135</v>
      </c>
      <c r="B18" s="194">
        <f t="shared" ref="B18:U18" si="79">($V18-$W18)+C18</f>
        <v>11.525631810000011</v>
      </c>
      <c r="C18" s="194">
        <f t="shared" si="79"/>
        <v>11.30967664200001</v>
      </c>
      <c r="D18" s="194">
        <f t="shared" si="79"/>
        <v>11.093721474000009</v>
      </c>
      <c r="E18" s="194">
        <f t="shared" si="79"/>
        <v>10.877766306000009</v>
      </c>
      <c r="F18" s="194">
        <f t="shared" si="79"/>
        <v>10.661811138000008</v>
      </c>
      <c r="G18" s="194">
        <f t="shared" si="79"/>
        <v>10.445855970000007</v>
      </c>
      <c r="H18" s="194">
        <f t="shared" si="79"/>
        <v>10.229900802000007</v>
      </c>
      <c r="I18" s="194">
        <f t="shared" si="79"/>
        <v>10.013945634000006</v>
      </c>
      <c r="J18" s="194">
        <f t="shared" si="79"/>
        <v>9.7979904660000052</v>
      </c>
      <c r="K18" s="194">
        <f t="shared" si="79"/>
        <v>9.5820352980000045</v>
      </c>
      <c r="L18" s="194">
        <f t="shared" si="79"/>
        <v>9.3660801300000038</v>
      </c>
      <c r="M18" s="194">
        <f t="shared" si="79"/>
        <v>9.1501249620000031</v>
      </c>
      <c r="N18" s="194">
        <f t="shared" si="79"/>
        <v>8.9341697940000024</v>
      </c>
      <c r="O18" s="194">
        <f t="shared" si="79"/>
        <v>8.7182146260000017</v>
      </c>
      <c r="P18" s="194">
        <f t="shared" si="79"/>
        <v>8.502259458000001</v>
      </c>
      <c r="Q18" s="194">
        <f t="shared" si="79"/>
        <v>8.2863042900000003</v>
      </c>
      <c r="R18" s="194">
        <f t="shared" si="79"/>
        <v>8.0703491219999997</v>
      </c>
      <c r="S18" s="194">
        <f t="shared" si="79"/>
        <v>7.8543939539999998</v>
      </c>
      <c r="T18" s="194">
        <f t="shared" si="79"/>
        <v>7.638438786</v>
      </c>
      <c r="U18" s="194">
        <f t="shared" si="79"/>
        <v>7.4224836180000002</v>
      </c>
      <c r="V18" s="194">
        <f t="shared" si="7"/>
        <v>7.2065284500000004</v>
      </c>
      <c r="W18" s="194">
        <f t="shared" si="8"/>
        <v>6.9905732820000006</v>
      </c>
      <c r="X18" s="194">
        <f t="shared" si="9"/>
        <v>6.7746181140000008</v>
      </c>
      <c r="Y18" s="194">
        <f t="shared" si="10"/>
        <v>6.5586629460000001</v>
      </c>
      <c r="Z18" s="194">
        <f t="shared" si="11"/>
        <v>6.3427077780000003</v>
      </c>
      <c r="AA18" s="194">
        <f t="shared" si="12"/>
        <v>6.1267526100000005</v>
      </c>
      <c r="AB18" s="194">
        <f t="shared" si="13"/>
        <v>5.9107974419999998</v>
      </c>
      <c r="AC18" s="194">
        <f t="shared" si="14"/>
        <v>5.694842274</v>
      </c>
      <c r="AD18" s="194">
        <f t="shared" si="15"/>
        <v>5.4788871060000002</v>
      </c>
      <c r="AE18" s="194">
        <f t="shared" si="16"/>
        <v>5.2629319379999995</v>
      </c>
      <c r="AF18" s="194">
        <f t="shared" si="17"/>
        <v>5.0469767699999997</v>
      </c>
      <c r="AG18" s="194">
        <f t="shared" si="18"/>
        <v>4.8051319560000003</v>
      </c>
      <c r="AH18" s="194">
        <f t="shared" si="19"/>
        <v>4.5632871420000001</v>
      </c>
      <c r="AI18" s="194">
        <f t="shared" si="20"/>
        <v>4.3214423279999998</v>
      </c>
      <c r="AJ18" s="194">
        <f t="shared" si="21"/>
        <v>4.0795975139999996</v>
      </c>
      <c r="AK18" s="194">
        <f t="shared" si="22"/>
        <v>3.8377526999999998</v>
      </c>
      <c r="AL18" s="194">
        <f t="shared" si="23"/>
        <v>3.595907886</v>
      </c>
      <c r="AM18" s="194">
        <f t="shared" si="24"/>
        <v>3.3540630719999998</v>
      </c>
      <c r="AN18" s="194">
        <f t="shared" si="25"/>
        <v>3.112218258</v>
      </c>
      <c r="AO18" s="194">
        <f t="shared" si="26"/>
        <v>2.8703734439999997</v>
      </c>
      <c r="AP18" s="194">
        <f t="shared" si="27"/>
        <v>2.6285286299999999</v>
      </c>
      <c r="AQ18" s="194">
        <f t="shared" si="28"/>
        <v>2.3703396779999997</v>
      </c>
      <c r="AR18" s="194">
        <f t="shared" si="29"/>
        <v>2.1121507259999999</v>
      </c>
      <c r="AS18" s="194">
        <f t="shared" si="30"/>
        <v>1.8539617740000001</v>
      </c>
      <c r="AT18" s="194">
        <f t="shared" si="31"/>
        <v>1.595772822</v>
      </c>
      <c r="AU18" s="194">
        <f t="shared" si="32"/>
        <v>1.33758387</v>
      </c>
      <c r="AV18" s="194">
        <f t="shared" si="33"/>
        <v>1.0700670960000001</v>
      </c>
      <c r="AW18" s="194">
        <f t="shared" si="34"/>
        <v>0.80255032199999998</v>
      </c>
      <c r="AX18" s="194">
        <f t="shared" si="35"/>
        <v>0.53503354800000003</v>
      </c>
      <c r="AY18" s="194">
        <f t="shared" si="36"/>
        <v>0.26751677400000001</v>
      </c>
      <c r="AZ18" s="194">
        <v>0</v>
      </c>
      <c r="BA18" s="194">
        <f t="shared" si="37"/>
        <v>-0.27572033000000001</v>
      </c>
      <c r="BB18" s="194">
        <f t="shared" si="38"/>
        <v>-0.55144066000000003</v>
      </c>
      <c r="BC18" s="194">
        <f t="shared" si="39"/>
        <v>-0.82716098999999998</v>
      </c>
      <c r="BD18" s="194">
        <f t="shared" si="40"/>
        <v>-1.1028813200000001</v>
      </c>
      <c r="BE18" s="194">
        <f t="shared" si="41"/>
        <v>-1.37860165</v>
      </c>
      <c r="BF18" s="194">
        <f t="shared" si="42"/>
        <v>-1.6614473919999999</v>
      </c>
      <c r="BG18" s="194">
        <f t="shared" si="43"/>
        <v>-1.944293134</v>
      </c>
      <c r="BH18" s="194">
        <f t="shared" si="44"/>
        <v>-2.2271388759999997</v>
      </c>
      <c r="BI18" s="194">
        <f t="shared" si="45"/>
        <v>-2.5099846179999998</v>
      </c>
      <c r="BJ18" s="194">
        <f t="shared" si="46"/>
        <v>-2.79283036</v>
      </c>
      <c r="BK18" s="194">
        <f t="shared" si="47"/>
        <v>-3.0843307310000001</v>
      </c>
      <c r="BL18" s="194">
        <f t="shared" si="48"/>
        <v>-3.3758311019999998</v>
      </c>
      <c r="BM18" s="194">
        <f t="shared" si="49"/>
        <v>-3.667331473</v>
      </c>
      <c r="BN18" s="194">
        <f t="shared" si="50"/>
        <v>-3.9588318439999997</v>
      </c>
      <c r="BO18" s="194">
        <f t="shared" si="51"/>
        <v>-4.2503322150000002</v>
      </c>
      <c r="BP18" s="194">
        <f t="shared" si="52"/>
        <v>-4.5418325859999999</v>
      </c>
      <c r="BQ18" s="194">
        <f t="shared" si="53"/>
        <v>-4.8333329569999997</v>
      </c>
      <c r="BR18" s="194">
        <f t="shared" si="54"/>
        <v>-5.1248333279999994</v>
      </c>
      <c r="BS18" s="194">
        <f t="shared" si="55"/>
        <v>-5.4163336989999999</v>
      </c>
      <c r="BT18" s="194">
        <f t="shared" si="56"/>
        <v>-5.7078340699999996</v>
      </c>
      <c r="BU18" s="194">
        <f t="shared" si="57"/>
        <v>-6.0077409030000002</v>
      </c>
      <c r="BV18" s="194">
        <f t="shared" si="58"/>
        <v>-6.3076477359999998</v>
      </c>
      <c r="BW18" s="194">
        <f t="shared" si="59"/>
        <v>-6.6075545689999995</v>
      </c>
      <c r="BX18" s="194">
        <f t="shared" si="60"/>
        <v>-6.907461402</v>
      </c>
      <c r="BY18" s="194">
        <f t="shared" si="61"/>
        <v>-7.2073682350000006</v>
      </c>
      <c r="BZ18" s="194">
        <f t="shared" si="62"/>
        <v>-7.5072750680000002</v>
      </c>
      <c r="CA18" s="194">
        <f t="shared" si="63"/>
        <v>-7.8071819009999999</v>
      </c>
      <c r="CB18" s="194">
        <f t="shared" si="64"/>
        <v>-8.1070887340000013</v>
      </c>
      <c r="CC18" s="194">
        <f t="shared" si="65"/>
        <v>-8.4069955670000009</v>
      </c>
      <c r="CD18" s="194">
        <f t="shared" si="66"/>
        <v>-8.7069024000000006</v>
      </c>
      <c r="CE18" s="194">
        <f t="shared" si="67"/>
        <v>-9.0068092330000002</v>
      </c>
      <c r="CF18" s="194">
        <f t="shared" si="67"/>
        <v>-9.3067160659999999</v>
      </c>
      <c r="CG18" s="194">
        <f t="shared" si="67"/>
        <v>-9.6066228989999995</v>
      </c>
      <c r="CH18" s="194">
        <f t="shared" si="67"/>
        <v>-9.9065297319999992</v>
      </c>
      <c r="CI18" s="194">
        <f t="shared" si="67"/>
        <v>-10.206436564999999</v>
      </c>
      <c r="CJ18" s="194">
        <f t="shared" si="67"/>
        <v>-10.506343397999999</v>
      </c>
      <c r="CK18" s="194">
        <f t="shared" si="67"/>
        <v>-10.806250230999998</v>
      </c>
      <c r="CL18" s="194">
        <f t="shared" si="67"/>
        <v>-11.106157063999998</v>
      </c>
      <c r="CM18" s="194">
        <f t="shared" si="67"/>
        <v>-11.406063896999997</v>
      </c>
      <c r="CN18" s="194">
        <f t="shared" si="67"/>
        <v>-11.705970729999997</v>
      </c>
      <c r="CO18" s="194">
        <f t="shared" si="67"/>
        <v>-12.005877562999997</v>
      </c>
      <c r="CP18" s="194">
        <f t="shared" si="67"/>
        <v>-12.305784395999996</v>
      </c>
      <c r="CQ18" s="194">
        <f t="shared" si="67"/>
        <v>-12.605691228999996</v>
      </c>
      <c r="CR18" s="194">
        <f t="shared" si="67"/>
        <v>-12.905598061999996</v>
      </c>
      <c r="CS18" s="194">
        <f t="shared" si="67"/>
        <v>-13.205504894999995</v>
      </c>
      <c r="CT18" s="194">
        <f t="shared" ref="CE18:CX31" si="80">($CD18-$CC18)+CS18</f>
        <v>-13.505411727999995</v>
      </c>
      <c r="CU18" s="194">
        <f t="shared" si="80"/>
        <v>-13.805318560999995</v>
      </c>
      <c r="CV18" s="194">
        <f t="shared" si="80"/>
        <v>-14.105225393999994</v>
      </c>
      <c r="CW18" s="194">
        <f t="shared" si="80"/>
        <v>-14.405132226999994</v>
      </c>
      <c r="CX18" s="194">
        <f t="shared" si="80"/>
        <v>-14.705039059999994</v>
      </c>
    </row>
    <row r="19" spans="1:102" x14ac:dyDescent="0.25">
      <c r="A19" s="87">
        <v>37165</v>
      </c>
      <c r="B19" s="194">
        <f t="shared" ref="B19:U19" si="81">($V19-$W19)+C19</f>
        <v>10.299967979999987</v>
      </c>
      <c r="C19" s="194">
        <f t="shared" si="81"/>
        <v>10.105979230999989</v>
      </c>
      <c r="D19" s="194">
        <f t="shared" si="81"/>
        <v>9.9119904819999896</v>
      </c>
      <c r="E19" s="194">
        <f t="shared" si="81"/>
        <v>9.7180017329999906</v>
      </c>
      <c r="F19" s="194">
        <f t="shared" si="81"/>
        <v>9.5240129839999916</v>
      </c>
      <c r="G19" s="194">
        <f t="shared" si="81"/>
        <v>9.3300242349999927</v>
      </c>
      <c r="H19" s="194">
        <f t="shared" si="81"/>
        <v>9.1360354859999937</v>
      </c>
      <c r="I19" s="194">
        <f t="shared" si="81"/>
        <v>8.9420467369999947</v>
      </c>
      <c r="J19" s="194">
        <f t="shared" si="81"/>
        <v>8.7480579879999958</v>
      </c>
      <c r="K19" s="194">
        <f t="shared" si="81"/>
        <v>8.5540692389999968</v>
      </c>
      <c r="L19" s="194">
        <f t="shared" si="81"/>
        <v>8.3600804899999979</v>
      </c>
      <c r="M19" s="194">
        <f t="shared" si="81"/>
        <v>8.1660917409999989</v>
      </c>
      <c r="N19" s="194">
        <f t="shared" si="81"/>
        <v>7.9721029919999991</v>
      </c>
      <c r="O19" s="194">
        <f t="shared" si="81"/>
        <v>7.7781142429999992</v>
      </c>
      <c r="P19" s="194">
        <f t="shared" si="81"/>
        <v>7.5841254939999994</v>
      </c>
      <c r="Q19" s="194">
        <f t="shared" si="81"/>
        <v>7.3901367449999995</v>
      </c>
      <c r="R19" s="194">
        <f t="shared" si="81"/>
        <v>7.1961479959999997</v>
      </c>
      <c r="S19" s="194">
        <f t="shared" si="81"/>
        <v>7.0021592469999998</v>
      </c>
      <c r="T19" s="194">
        <f t="shared" si="81"/>
        <v>6.808170498</v>
      </c>
      <c r="U19" s="194">
        <f t="shared" si="81"/>
        <v>6.6141817490000001</v>
      </c>
      <c r="V19" s="194">
        <f t="shared" si="7"/>
        <v>6.4201930000000003</v>
      </c>
      <c r="W19" s="194">
        <f t="shared" si="8"/>
        <v>6.2262042510000004</v>
      </c>
      <c r="X19" s="194">
        <f t="shared" si="9"/>
        <v>6.0322155020000006</v>
      </c>
      <c r="Y19" s="194">
        <f t="shared" si="10"/>
        <v>5.8382267529999998</v>
      </c>
      <c r="Z19" s="194">
        <f t="shared" si="11"/>
        <v>5.644238004</v>
      </c>
      <c r="AA19" s="194">
        <f t="shared" si="12"/>
        <v>5.4502492550000001</v>
      </c>
      <c r="AB19" s="194">
        <f t="shared" si="13"/>
        <v>5.2562605060000003</v>
      </c>
      <c r="AC19" s="194">
        <f t="shared" si="14"/>
        <v>5.0622717570000004</v>
      </c>
      <c r="AD19" s="194">
        <f t="shared" si="15"/>
        <v>4.8682830079999997</v>
      </c>
      <c r="AE19" s="194">
        <f t="shared" si="16"/>
        <v>4.6742942589999998</v>
      </c>
      <c r="AF19" s="194">
        <f t="shared" si="17"/>
        <v>4.48030551</v>
      </c>
      <c r="AG19" s="194">
        <f t="shared" si="18"/>
        <v>4.2649211390000001</v>
      </c>
      <c r="AH19" s="194">
        <f t="shared" si="19"/>
        <v>4.0495367680000003</v>
      </c>
      <c r="AI19" s="194">
        <f t="shared" si="20"/>
        <v>3.834152397</v>
      </c>
      <c r="AJ19" s="194">
        <f t="shared" si="21"/>
        <v>3.6187680259999997</v>
      </c>
      <c r="AK19" s="194">
        <f t="shared" si="22"/>
        <v>3.4033836549999998</v>
      </c>
      <c r="AL19" s="194">
        <f t="shared" si="23"/>
        <v>3.187999284</v>
      </c>
      <c r="AM19" s="194">
        <f t="shared" si="24"/>
        <v>2.9726149130000001</v>
      </c>
      <c r="AN19" s="194">
        <f t="shared" si="25"/>
        <v>2.7572305420000003</v>
      </c>
      <c r="AO19" s="194">
        <f t="shared" si="26"/>
        <v>2.541846171</v>
      </c>
      <c r="AP19" s="194">
        <f t="shared" si="27"/>
        <v>2.3264618000000001</v>
      </c>
      <c r="AQ19" s="194">
        <f t="shared" si="28"/>
        <v>2.0976336460000002</v>
      </c>
      <c r="AR19" s="194">
        <f t="shared" si="29"/>
        <v>1.8688054919999999</v>
      </c>
      <c r="AS19" s="194">
        <f t="shared" si="30"/>
        <v>1.639977338</v>
      </c>
      <c r="AT19" s="194">
        <f t="shared" si="31"/>
        <v>1.4111491840000001</v>
      </c>
      <c r="AU19" s="194">
        <f t="shared" si="32"/>
        <v>1.18232103</v>
      </c>
      <c r="AV19" s="194">
        <f t="shared" si="33"/>
        <v>0.94585682400000004</v>
      </c>
      <c r="AW19" s="194">
        <f t="shared" si="34"/>
        <v>0.70939261799999997</v>
      </c>
      <c r="AX19" s="194">
        <f t="shared" si="35"/>
        <v>0.47292841200000002</v>
      </c>
      <c r="AY19" s="194">
        <f t="shared" si="36"/>
        <v>0.23646420600000001</v>
      </c>
      <c r="AZ19" s="194">
        <v>0</v>
      </c>
      <c r="BA19" s="194">
        <f t="shared" si="37"/>
        <v>-0.24315070200000002</v>
      </c>
      <c r="BB19" s="194">
        <f t="shared" si="38"/>
        <v>-0.48630140400000005</v>
      </c>
      <c r="BC19" s="194">
        <f t="shared" si="39"/>
        <v>-0.72945210599999999</v>
      </c>
      <c r="BD19" s="194">
        <f t="shared" si="40"/>
        <v>-0.9726028080000001</v>
      </c>
      <c r="BE19" s="194">
        <f t="shared" si="41"/>
        <v>-1.2157535100000001</v>
      </c>
      <c r="BF19" s="194">
        <f t="shared" si="42"/>
        <v>-1.4646808980000001</v>
      </c>
      <c r="BG19" s="194">
        <f t="shared" si="43"/>
        <v>-1.7136082859999999</v>
      </c>
      <c r="BH19" s="194">
        <f t="shared" si="44"/>
        <v>-1.9625356739999997</v>
      </c>
      <c r="BI19" s="194">
        <f t="shared" si="45"/>
        <v>-2.211463062</v>
      </c>
      <c r="BJ19" s="194">
        <f t="shared" si="46"/>
        <v>-2.4603904499999998</v>
      </c>
      <c r="BK19" s="194">
        <f t="shared" si="47"/>
        <v>-2.716289266</v>
      </c>
      <c r="BL19" s="194">
        <f t="shared" si="48"/>
        <v>-2.9721880819999997</v>
      </c>
      <c r="BM19" s="194">
        <f t="shared" si="49"/>
        <v>-3.2280868979999999</v>
      </c>
      <c r="BN19" s="194">
        <f t="shared" si="50"/>
        <v>-3.4839857140000001</v>
      </c>
      <c r="BO19" s="194">
        <f t="shared" si="51"/>
        <v>-3.7398845300000003</v>
      </c>
      <c r="BP19" s="194">
        <f t="shared" si="52"/>
        <v>-3.9957833460000001</v>
      </c>
      <c r="BQ19" s="194">
        <f t="shared" si="53"/>
        <v>-4.2516821619999998</v>
      </c>
      <c r="BR19" s="194">
        <f t="shared" si="54"/>
        <v>-4.507580978</v>
      </c>
      <c r="BS19" s="194">
        <f t="shared" si="55"/>
        <v>-4.7634797940000002</v>
      </c>
      <c r="BT19" s="194">
        <f t="shared" si="56"/>
        <v>-5.0193786100000004</v>
      </c>
      <c r="BU19" s="194">
        <f t="shared" si="57"/>
        <v>-5.2820115000000003</v>
      </c>
      <c r="BV19" s="194">
        <f t="shared" si="58"/>
        <v>-5.5446443900000002</v>
      </c>
      <c r="BW19" s="194">
        <f t="shared" si="59"/>
        <v>-5.8072772800000001</v>
      </c>
      <c r="BX19" s="194">
        <f t="shared" si="60"/>
        <v>-6.06991017</v>
      </c>
      <c r="BY19" s="194">
        <f t="shared" si="61"/>
        <v>-6.3325430600000008</v>
      </c>
      <c r="BZ19" s="194">
        <f t="shared" si="62"/>
        <v>-6.5951759499999998</v>
      </c>
      <c r="CA19" s="194">
        <f t="shared" si="63"/>
        <v>-6.8578088400000006</v>
      </c>
      <c r="CB19" s="194">
        <f t="shared" si="64"/>
        <v>-7.1204417300000005</v>
      </c>
      <c r="CC19" s="194">
        <f t="shared" si="65"/>
        <v>-7.3830746200000004</v>
      </c>
      <c r="CD19" s="194">
        <f t="shared" si="66"/>
        <v>-7.6457075100000003</v>
      </c>
      <c r="CE19" s="194">
        <f t="shared" si="80"/>
        <v>-7.9083404000000002</v>
      </c>
      <c r="CF19" s="194">
        <f t="shared" si="80"/>
        <v>-8.1709732899999992</v>
      </c>
      <c r="CG19" s="194">
        <f t="shared" si="80"/>
        <v>-8.4336061799999982</v>
      </c>
      <c r="CH19" s="194">
        <f t="shared" si="80"/>
        <v>-8.6962390699999972</v>
      </c>
      <c r="CI19" s="194">
        <f t="shared" si="80"/>
        <v>-8.9588719599999962</v>
      </c>
      <c r="CJ19" s="194">
        <f t="shared" si="80"/>
        <v>-9.2215048499999952</v>
      </c>
      <c r="CK19" s="194">
        <f t="shared" si="80"/>
        <v>-9.4841377399999942</v>
      </c>
      <c r="CL19" s="194">
        <f t="shared" si="80"/>
        <v>-9.7467706299999932</v>
      </c>
      <c r="CM19" s="194">
        <f t="shared" si="80"/>
        <v>-10.009403519999992</v>
      </c>
      <c r="CN19" s="194">
        <f t="shared" si="80"/>
        <v>-10.272036409999991</v>
      </c>
      <c r="CO19" s="194">
        <f t="shared" si="80"/>
        <v>-10.53466929999999</v>
      </c>
      <c r="CP19" s="194">
        <f t="shared" si="80"/>
        <v>-10.797302189999989</v>
      </c>
      <c r="CQ19" s="194">
        <f t="shared" si="80"/>
        <v>-11.059935079999988</v>
      </c>
      <c r="CR19" s="194">
        <f t="shared" si="80"/>
        <v>-11.322567969999987</v>
      </c>
      <c r="CS19" s="194">
        <f t="shared" si="80"/>
        <v>-11.585200859999986</v>
      </c>
      <c r="CT19" s="194">
        <f t="shared" si="80"/>
        <v>-11.847833749999985</v>
      </c>
      <c r="CU19" s="194">
        <f t="shared" si="80"/>
        <v>-12.110466639999984</v>
      </c>
      <c r="CV19" s="194">
        <f t="shared" si="80"/>
        <v>-12.373099529999983</v>
      </c>
      <c r="CW19" s="194">
        <f t="shared" si="80"/>
        <v>-12.635732419999982</v>
      </c>
      <c r="CX19" s="194">
        <f t="shared" si="80"/>
        <v>-12.898365309999981</v>
      </c>
    </row>
    <row r="20" spans="1:102" x14ac:dyDescent="0.25">
      <c r="A20" s="87">
        <v>37196</v>
      </c>
      <c r="B20" s="194">
        <f t="shared" ref="B20:U20" si="82">($V20-$W20)+C20</f>
        <v>10.606344329999995</v>
      </c>
      <c r="C20" s="194">
        <f t="shared" si="82"/>
        <v>10.389585758999996</v>
      </c>
      <c r="D20" s="194">
        <f t="shared" si="82"/>
        <v>10.172827187999996</v>
      </c>
      <c r="E20" s="194">
        <f t="shared" si="82"/>
        <v>9.9560686169999961</v>
      </c>
      <c r="F20" s="194">
        <f t="shared" si="82"/>
        <v>9.7393100459999964</v>
      </c>
      <c r="G20" s="194">
        <f t="shared" si="82"/>
        <v>9.5225514749999967</v>
      </c>
      <c r="H20" s="194">
        <f t="shared" si="82"/>
        <v>9.3057929039999969</v>
      </c>
      <c r="I20" s="194">
        <f t="shared" si="82"/>
        <v>9.0890343329999972</v>
      </c>
      <c r="J20" s="194">
        <f t="shared" si="82"/>
        <v>8.8722757619999975</v>
      </c>
      <c r="K20" s="194">
        <f t="shared" si="82"/>
        <v>8.6555171909999977</v>
      </c>
      <c r="L20" s="194">
        <f t="shared" si="82"/>
        <v>8.438758619999998</v>
      </c>
      <c r="M20" s="194">
        <f t="shared" si="82"/>
        <v>8.2220000489999983</v>
      </c>
      <c r="N20" s="194">
        <f t="shared" si="82"/>
        <v>8.0052414779999985</v>
      </c>
      <c r="O20" s="194">
        <f t="shared" si="82"/>
        <v>7.7884829069999979</v>
      </c>
      <c r="P20" s="194">
        <f t="shared" si="82"/>
        <v>7.5717243359999982</v>
      </c>
      <c r="Q20" s="194">
        <f t="shared" si="82"/>
        <v>7.3549657649999984</v>
      </c>
      <c r="R20" s="194">
        <f t="shared" si="82"/>
        <v>7.1382071939999987</v>
      </c>
      <c r="S20" s="194">
        <f t="shared" si="82"/>
        <v>6.921448622999999</v>
      </c>
      <c r="T20" s="194">
        <f t="shared" si="82"/>
        <v>6.7046900519999992</v>
      </c>
      <c r="U20" s="194">
        <f t="shared" si="82"/>
        <v>6.4879314809999995</v>
      </c>
      <c r="V20" s="194">
        <f t="shared" si="7"/>
        <v>6.2711729099999998</v>
      </c>
      <c r="W20" s="194">
        <f t="shared" si="8"/>
        <v>6.054414339</v>
      </c>
      <c r="X20" s="194">
        <f t="shared" si="9"/>
        <v>5.8376557679999994</v>
      </c>
      <c r="Y20" s="194">
        <f t="shared" si="10"/>
        <v>5.6208971969999997</v>
      </c>
      <c r="Z20" s="194">
        <f t="shared" si="11"/>
        <v>5.4041386259999999</v>
      </c>
      <c r="AA20" s="194">
        <f t="shared" si="12"/>
        <v>5.1873800550000002</v>
      </c>
      <c r="AB20" s="194">
        <f t="shared" si="13"/>
        <v>4.9706214839999996</v>
      </c>
      <c r="AC20" s="194">
        <f t="shared" si="14"/>
        <v>4.7538629129999999</v>
      </c>
      <c r="AD20" s="194">
        <f t="shared" si="15"/>
        <v>4.5371043420000001</v>
      </c>
      <c r="AE20" s="194">
        <f t="shared" si="16"/>
        <v>4.3203457709999995</v>
      </c>
      <c r="AF20" s="194">
        <f t="shared" si="17"/>
        <v>4.1035871999999998</v>
      </c>
      <c r="AG20" s="194">
        <f t="shared" si="18"/>
        <v>3.894272204</v>
      </c>
      <c r="AH20" s="194">
        <f t="shared" si="19"/>
        <v>3.6849572080000002</v>
      </c>
      <c r="AI20" s="194">
        <f t="shared" si="20"/>
        <v>3.4756422119999995</v>
      </c>
      <c r="AJ20" s="194">
        <f t="shared" si="21"/>
        <v>3.2663272159999996</v>
      </c>
      <c r="AK20" s="194">
        <f t="shared" si="22"/>
        <v>3.0570122199999998</v>
      </c>
      <c r="AL20" s="194">
        <f t="shared" si="23"/>
        <v>2.847697224</v>
      </c>
      <c r="AM20" s="194">
        <f t="shared" si="24"/>
        <v>2.6383822279999998</v>
      </c>
      <c r="AN20" s="194">
        <f t="shared" si="25"/>
        <v>2.429067232</v>
      </c>
      <c r="AO20" s="194">
        <f t="shared" si="26"/>
        <v>2.2197522359999997</v>
      </c>
      <c r="AP20" s="194">
        <f t="shared" si="27"/>
        <v>2.0104372399999999</v>
      </c>
      <c r="AQ20" s="194">
        <f t="shared" si="28"/>
        <v>1.8072417999999999</v>
      </c>
      <c r="AR20" s="194">
        <f t="shared" si="29"/>
        <v>1.6040463599999999</v>
      </c>
      <c r="AS20" s="194">
        <f t="shared" si="30"/>
        <v>1.4008509199999999</v>
      </c>
      <c r="AT20" s="194">
        <f t="shared" si="31"/>
        <v>1.1976554799999999</v>
      </c>
      <c r="AU20" s="194">
        <f t="shared" si="32"/>
        <v>0.99446003999999999</v>
      </c>
      <c r="AV20" s="194">
        <f t="shared" si="33"/>
        <v>0.79556803200000004</v>
      </c>
      <c r="AW20" s="194">
        <f t="shared" si="34"/>
        <v>0.59667602399999997</v>
      </c>
      <c r="AX20" s="194">
        <f t="shared" si="35"/>
        <v>0.39778401600000002</v>
      </c>
      <c r="AY20" s="194">
        <f t="shared" si="36"/>
        <v>0.19889200800000001</v>
      </c>
      <c r="AZ20" s="194">
        <v>0</v>
      </c>
      <c r="BA20" s="194">
        <f t="shared" si="37"/>
        <v>-0.19445615800000002</v>
      </c>
      <c r="BB20" s="194">
        <f t="shared" si="38"/>
        <v>-0.38891231600000004</v>
      </c>
      <c r="BC20" s="194">
        <f t="shared" si="39"/>
        <v>-0.58336847400000003</v>
      </c>
      <c r="BD20" s="194">
        <f t="shared" si="40"/>
        <v>-0.77782463200000007</v>
      </c>
      <c r="BE20" s="194">
        <f t="shared" si="41"/>
        <v>-0.97228079000000001</v>
      </c>
      <c r="BF20" s="194">
        <f t="shared" si="42"/>
        <v>-1.1621945060000001</v>
      </c>
      <c r="BG20" s="194">
        <f t="shared" si="43"/>
        <v>-1.352108222</v>
      </c>
      <c r="BH20" s="194">
        <f t="shared" si="44"/>
        <v>-1.542021938</v>
      </c>
      <c r="BI20" s="194">
        <f t="shared" si="45"/>
        <v>-1.7319356539999999</v>
      </c>
      <c r="BJ20" s="194">
        <f t="shared" si="46"/>
        <v>-1.9218493699999999</v>
      </c>
      <c r="BK20" s="194">
        <f t="shared" si="47"/>
        <v>-2.1047947300000001</v>
      </c>
      <c r="BL20" s="194">
        <f t="shared" si="48"/>
        <v>-2.2877400899999998</v>
      </c>
      <c r="BM20" s="194">
        <f t="shared" si="49"/>
        <v>-2.4706854499999999</v>
      </c>
      <c r="BN20" s="194">
        <f t="shared" si="50"/>
        <v>-2.6536308100000001</v>
      </c>
      <c r="BO20" s="194">
        <f t="shared" si="51"/>
        <v>-2.8365761699999998</v>
      </c>
      <c r="BP20" s="194">
        <f t="shared" si="52"/>
        <v>-3.0195215299999996</v>
      </c>
      <c r="BQ20" s="194">
        <f t="shared" si="53"/>
        <v>-3.2024668899999997</v>
      </c>
      <c r="BR20" s="194">
        <f t="shared" si="54"/>
        <v>-3.3854122499999999</v>
      </c>
      <c r="BS20" s="194">
        <f t="shared" si="55"/>
        <v>-3.5683576099999996</v>
      </c>
      <c r="BT20" s="194">
        <f t="shared" si="56"/>
        <v>-3.7513029699999998</v>
      </c>
      <c r="BU20" s="194">
        <f t="shared" si="57"/>
        <v>-3.9248030909999998</v>
      </c>
      <c r="BV20" s="194">
        <f t="shared" si="58"/>
        <v>-4.0983032120000003</v>
      </c>
      <c r="BW20" s="194">
        <f t="shared" si="59"/>
        <v>-4.2718033330000003</v>
      </c>
      <c r="BX20" s="194">
        <f t="shared" si="60"/>
        <v>-4.4453034540000003</v>
      </c>
      <c r="BY20" s="194">
        <f t="shared" si="61"/>
        <v>-4.6188035750000003</v>
      </c>
      <c r="BZ20" s="194">
        <f t="shared" si="62"/>
        <v>-4.7923036960000003</v>
      </c>
      <c r="CA20" s="194">
        <f t="shared" si="63"/>
        <v>-4.9658038170000003</v>
      </c>
      <c r="CB20" s="194">
        <f t="shared" si="64"/>
        <v>-5.1393039380000003</v>
      </c>
      <c r="CC20" s="194">
        <f t="shared" si="65"/>
        <v>-5.3128040590000003</v>
      </c>
      <c r="CD20" s="194">
        <f t="shared" si="66"/>
        <v>-5.4863041800000003</v>
      </c>
      <c r="CE20" s="194">
        <f t="shared" si="80"/>
        <v>-5.6598043010000003</v>
      </c>
      <c r="CF20" s="194">
        <f t="shared" si="80"/>
        <v>-5.8333044220000003</v>
      </c>
      <c r="CG20" s="194">
        <f t="shared" si="80"/>
        <v>-6.0068045430000003</v>
      </c>
      <c r="CH20" s="194">
        <f t="shared" si="80"/>
        <v>-6.1803046640000003</v>
      </c>
      <c r="CI20" s="194">
        <f t="shared" si="80"/>
        <v>-6.3538047850000003</v>
      </c>
      <c r="CJ20" s="194">
        <f t="shared" si="80"/>
        <v>-6.5273049060000004</v>
      </c>
      <c r="CK20" s="194">
        <f t="shared" si="80"/>
        <v>-6.7008050270000004</v>
      </c>
      <c r="CL20" s="194">
        <f t="shared" si="80"/>
        <v>-6.8743051480000004</v>
      </c>
      <c r="CM20" s="194">
        <f t="shared" si="80"/>
        <v>-7.0478052690000004</v>
      </c>
      <c r="CN20" s="194">
        <f t="shared" si="80"/>
        <v>-7.2213053900000004</v>
      </c>
      <c r="CO20" s="194">
        <f t="shared" si="80"/>
        <v>-7.3948055110000004</v>
      </c>
      <c r="CP20" s="194">
        <f t="shared" si="80"/>
        <v>-7.5683056320000004</v>
      </c>
      <c r="CQ20" s="194">
        <f t="shared" si="80"/>
        <v>-7.7418057530000004</v>
      </c>
      <c r="CR20" s="194">
        <f t="shared" si="80"/>
        <v>-7.9153058740000004</v>
      </c>
      <c r="CS20" s="194">
        <f t="shared" si="80"/>
        <v>-8.0888059950000013</v>
      </c>
      <c r="CT20" s="194">
        <f t="shared" si="80"/>
        <v>-8.2623061160000013</v>
      </c>
      <c r="CU20" s="194">
        <f t="shared" si="80"/>
        <v>-8.4358062370000013</v>
      </c>
      <c r="CV20" s="194">
        <f t="shared" si="80"/>
        <v>-8.6093063580000013</v>
      </c>
      <c r="CW20" s="194">
        <f t="shared" si="80"/>
        <v>-8.7828064790000013</v>
      </c>
      <c r="CX20" s="194">
        <f t="shared" si="80"/>
        <v>-8.9563066000000013</v>
      </c>
    </row>
    <row r="21" spans="1:102" x14ac:dyDescent="0.25">
      <c r="A21" s="87">
        <v>37226</v>
      </c>
      <c r="B21" s="194">
        <f t="shared" ref="B21:U21" si="83">($V21-$W21)+C21</f>
        <v>9.542326880000001</v>
      </c>
      <c r="C21" s="194">
        <f t="shared" si="83"/>
        <v>9.3469933910000016</v>
      </c>
      <c r="D21" s="194">
        <f t="shared" si="83"/>
        <v>9.1516599020000022</v>
      </c>
      <c r="E21" s="194">
        <f t="shared" si="83"/>
        <v>8.9563264130000029</v>
      </c>
      <c r="F21" s="194">
        <f t="shared" si="83"/>
        <v>8.7609929240000035</v>
      </c>
      <c r="G21" s="194">
        <f t="shared" si="83"/>
        <v>8.5656594350000042</v>
      </c>
      <c r="H21" s="194">
        <f t="shared" si="83"/>
        <v>8.3703259460000048</v>
      </c>
      <c r="I21" s="194">
        <f t="shared" si="83"/>
        <v>8.1749924570000037</v>
      </c>
      <c r="J21" s="194">
        <f t="shared" si="83"/>
        <v>7.9796589680000034</v>
      </c>
      <c r="K21" s="194">
        <f t="shared" si="83"/>
        <v>7.7843254790000032</v>
      </c>
      <c r="L21" s="194">
        <f t="shared" si="83"/>
        <v>7.5889919900000029</v>
      </c>
      <c r="M21" s="194">
        <f t="shared" si="83"/>
        <v>7.3936585010000027</v>
      </c>
      <c r="N21" s="194">
        <f t="shared" si="83"/>
        <v>7.1983250120000024</v>
      </c>
      <c r="O21" s="194">
        <f t="shared" si="83"/>
        <v>7.0029915230000022</v>
      </c>
      <c r="P21" s="194">
        <f t="shared" si="83"/>
        <v>6.8076580340000019</v>
      </c>
      <c r="Q21" s="194">
        <f t="shared" si="83"/>
        <v>6.6123245450000017</v>
      </c>
      <c r="R21" s="194">
        <f t="shared" si="83"/>
        <v>6.4169910560000014</v>
      </c>
      <c r="S21" s="194">
        <f t="shared" si="83"/>
        <v>6.2216575670000012</v>
      </c>
      <c r="T21" s="194">
        <f t="shared" si="83"/>
        <v>6.0263240780000009</v>
      </c>
      <c r="U21" s="194">
        <f t="shared" si="83"/>
        <v>5.8309905890000007</v>
      </c>
      <c r="V21" s="194">
        <f t="shared" si="7"/>
        <v>5.6356571000000004</v>
      </c>
      <c r="W21" s="194">
        <f t="shared" si="8"/>
        <v>5.4403236110000002</v>
      </c>
      <c r="X21" s="194">
        <f t="shared" si="9"/>
        <v>5.2449901220000008</v>
      </c>
      <c r="Y21" s="194">
        <f t="shared" si="10"/>
        <v>5.0496566330000006</v>
      </c>
      <c r="Z21" s="194">
        <f t="shared" si="11"/>
        <v>4.8543231440000003</v>
      </c>
      <c r="AA21" s="194">
        <f t="shared" si="12"/>
        <v>4.6589896550000001</v>
      </c>
      <c r="AB21" s="194">
        <f t="shared" si="13"/>
        <v>4.4636561659999998</v>
      </c>
      <c r="AC21" s="194">
        <f t="shared" si="14"/>
        <v>4.2683226770000005</v>
      </c>
      <c r="AD21" s="194">
        <f t="shared" si="15"/>
        <v>4.0729891880000002</v>
      </c>
      <c r="AE21" s="194">
        <f t="shared" si="16"/>
        <v>3.877655699</v>
      </c>
      <c r="AF21" s="194">
        <f t="shared" si="17"/>
        <v>3.6823222100000002</v>
      </c>
      <c r="AG21" s="194">
        <f t="shared" si="18"/>
        <v>3.494296147</v>
      </c>
      <c r="AH21" s="194">
        <f t="shared" si="19"/>
        <v>3.3062700840000003</v>
      </c>
      <c r="AI21" s="194">
        <f t="shared" si="20"/>
        <v>3.1182440209999998</v>
      </c>
      <c r="AJ21" s="194">
        <f t="shared" si="21"/>
        <v>2.9302179580000001</v>
      </c>
      <c r="AK21" s="194">
        <f t="shared" si="22"/>
        <v>2.7421918949999999</v>
      </c>
      <c r="AL21" s="194">
        <f t="shared" si="23"/>
        <v>2.5541658319999998</v>
      </c>
      <c r="AM21" s="194">
        <f t="shared" si="24"/>
        <v>2.3661397690000001</v>
      </c>
      <c r="AN21" s="194">
        <f t="shared" si="25"/>
        <v>2.178113706</v>
      </c>
      <c r="AO21" s="194">
        <f t="shared" si="26"/>
        <v>1.9900876429999999</v>
      </c>
      <c r="AP21" s="194">
        <f t="shared" si="27"/>
        <v>1.8020615799999999</v>
      </c>
      <c r="AQ21" s="194">
        <f t="shared" si="28"/>
        <v>1.6198505079999999</v>
      </c>
      <c r="AR21" s="194">
        <f t="shared" si="29"/>
        <v>1.437639436</v>
      </c>
      <c r="AS21" s="194">
        <f t="shared" si="30"/>
        <v>1.2554283639999999</v>
      </c>
      <c r="AT21" s="194">
        <f t="shared" si="31"/>
        <v>1.073217292</v>
      </c>
      <c r="AU21" s="194">
        <f t="shared" si="32"/>
        <v>0.89100621999999996</v>
      </c>
      <c r="AV21" s="194">
        <f t="shared" si="33"/>
        <v>0.71280497600000003</v>
      </c>
      <c r="AW21" s="194">
        <f t="shared" si="34"/>
        <v>0.534603732</v>
      </c>
      <c r="AX21" s="194">
        <f t="shared" si="35"/>
        <v>0.35640248800000002</v>
      </c>
      <c r="AY21" s="194">
        <f t="shared" si="36"/>
        <v>0.17820124400000001</v>
      </c>
      <c r="AZ21" s="194">
        <v>0</v>
      </c>
      <c r="BA21" s="194">
        <f t="shared" si="37"/>
        <v>-0.174116834</v>
      </c>
      <c r="BB21" s="194">
        <f t="shared" si="38"/>
        <v>-0.348233668</v>
      </c>
      <c r="BC21" s="194">
        <f t="shared" si="39"/>
        <v>-0.52235050199999999</v>
      </c>
      <c r="BD21" s="194">
        <f t="shared" si="40"/>
        <v>-0.69646733599999999</v>
      </c>
      <c r="BE21" s="194">
        <f t="shared" si="41"/>
        <v>-0.87058416999999999</v>
      </c>
      <c r="BF21" s="194">
        <f t="shared" si="42"/>
        <v>-1.0405603560000001</v>
      </c>
      <c r="BG21" s="194">
        <f t="shared" si="43"/>
        <v>-1.210536542</v>
      </c>
      <c r="BH21" s="194">
        <f t="shared" si="44"/>
        <v>-1.3805127279999998</v>
      </c>
      <c r="BI21" s="194">
        <f t="shared" si="45"/>
        <v>-1.550488914</v>
      </c>
      <c r="BJ21" s="194">
        <f t="shared" si="46"/>
        <v>-1.7204651</v>
      </c>
      <c r="BK21" s="194">
        <f t="shared" si="47"/>
        <v>-1.8841591149999999</v>
      </c>
      <c r="BL21" s="194">
        <f t="shared" si="48"/>
        <v>-2.04785313</v>
      </c>
      <c r="BM21" s="194">
        <f t="shared" si="49"/>
        <v>-2.2115471449999999</v>
      </c>
      <c r="BN21" s="194">
        <f t="shared" si="50"/>
        <v>-2.3752411599999999</v>
      </c>
      <c r="BO21" s="194">
        <f t="shared" si="51"/>
        <v>-2.5389351749999998</v>
      </c>
      <c r="BP21" s="194">
        <f t="shared" si="52"/>
        <v>-2.7026291899999997</v>
      </c>
      <c r="BQ21" s="194">
        <f t="shared" si="53"/>
        <v>-2.8663232049999996</v>
      </c>
      <c r="BR21" s="194">
        <f t="shared" si="54"/>
        <v>-3.03001722</v>
      </c>
      <c r="BS21" s="194">
        <f t="shared" si="55"/>
        <v>-3.1937112349999999</v>
      </c>
      <c r="BT21" s="194">
        <f t="shared" si="56"/>
        <v>-3.3574052499999998</v>
      </c>
      <c r="BU21" s="194">
        <f t="shared" si="57"/>
        <v>-3.5126770659999997</v>
      </c>
      <c r="BV21" s="194">
        <f t="shared" si="58"/>
        <v>-3.6679488819999997</v>
      </c>
      <c r="BW21" s="194">
        <f t="shared" si="59"/>
        <v>-3.8232206979999996</v>
      </c>
      <c r="BX21" s="194">
        <f t="shared" si="60"/>
        <v>-3.978492514</v>
      </c>
      <c r="BY21" s="194">
        <f t="shared" si="61"/>
        <v>-4.13376433</v>
      </c>
      <c r="BZ21" s="194">
        <f t="shared" si="62"/>
        <v>-4.2890361459999999</v>
      </c>
      <c r="CA21" s="194">
        <f t="shared" si="63"/>
        <v>-4.4443079619999999</v>
      </c>
      <c r="CB21" s="194">
        <f t="shared" si="64"/>
        <v>-4.5995797779999998</v>
      </c>
      <c r="CC21" s="194">
        <f t="shared" si="65"/>
        <v>-4.7548515939999998</v>
      </c>
      <c r="CD21" s="194">
        <f t="shared" si="66"/>
        <v>-4.9101234099999997</v>
      </c>
      <c r="CE21" s="194">
        <f t="shared" si="80"/>
        <v>-5.0653952259999997</v>
      </c>
      <c r="CF21" s="194">
        <f t="shared" si="80"/>
        <v>-5.2206670419999996</v>
      </c>
      <c r="CG21" s="194">
        <f t="shared" si="80"/>
        <v>-5.3759388579999996</v>
      </c>
      <c r="CH21" s="194">
        <f t="shared" si="80"/>
        <v>-5.5312106739999995</v>
      </c>
      <c r="CI21" s="194">
        <f t="shared" si="80"/>
        <v>-5.6864824899999995</v>
      </c>
      <c r="CJ21" s="194">
        <f t="shared" si="80"/>
        <v>-5.8417543059999995</v>
      </c>
      <c r="CK21" s="194">
        <f t="shared" si="80"/>
        <v>-5.9970261219999994</v>
      </c>
      <c r="CL21" s="194">
        <f t="shared" si="80"/>
        <v>-6.1522979379999994</v>
      </c>
      <c r="CM21" s="194">
        <f t="shared" si="80"/>
        <v>-6.3075697539999993</v>
      </c>
      <c r="CN21" s="194">
        <f t="shared" si="80"/>
        <v>-6.4628415699999993</v>
      </c>
      <c r="CO21" s="194">
        <f t="shared" si="80"/>
        <v>-6.6181133859999992</v>
      </c>
      <c r="CP21" s="194">
        <f t="shared" si="80"/>
        <v>-6.7733852019999992</v>
      </c>
      <c r="CQ21" s="194">
        <f t="shared" si="80"/>
        <v>-6.9286570179999991</v>
      </c>
      <c r="CR21" s="194">
        <f t="shared" si="80"/>
        <v>-7.0839288339999991</v>
      </c>
      <c r="CS21" s="194">
        <f t="shared" si="80"/>
        <v>-7.239200649999999</v>
      </c>
      <c r="CT21" s="194">
        <f t="shared" si="80"/>
        <v>-7.394472465999999</v>
      </c>
      <c r="CU21" s="194">
        <f t="shared" si="80"/>
        <v>-7.5497442819999989</v>
      </c>
      <c r="CV21" s="194">
        <f t="shared" si="80"/>
        <v>-7.7050160979999989</v>
      </c>
      <c r="CW21" s="194">
        <f t="shared" si="80"/>
        <v>-7.8602879139999988</v>
      </c>
      <c r="CX21" s="194">
        <f t="shared" si="80"/>
        <v>-8.0155597299999997</v>
      </c>
    </row>
    <row r="22" spans="1:102" x14ac:dyDescent="0.25">
      <c r="A22" s="87">
        <v>37257</v>
      </c>
      <c r="B22" s="194">
        <f t="shared" ref="B22:U22" si="84">($V22-$W22)+C22</f>
        <v>1.5172935500000011</v>
      </c>
      <c r="C22" s="194">
        <f t="shared" si="84"/>
        <v>1.487258359000001</v>
      </c>
      <c r="D22" s="194">
        <f t="shared" si="84"/>
        <v>1.457223168000001</v>
      </c>
      <c r="E22" s="194">
        <f t="shared" si="84"/>
        <v>1.4271879770000009</v>
      </c>
      <c r="F22" s="194">
        <f t="shared" si="84"/>
        <v>1.3971527860000008</v>
      </c>
      <c r="G22" s="194">
        <f t="shared" si="84"/>
        <v>1.3671175950000007</v>
      </c>
      <c r="H22" s="194">
        <f t="shared" si="84"/>
        <v>1.3370824040000007</v>
      </c>
      <c r="I22" s="194">
        <f t="shared" si="84"/>
        <v>1.3070472130000006</v>
      </c>
      <c r="J22" s="194">
        <f t="shared" si="84"/>
        <v>1.2770120220000005</v>
      </c>
      <c r="K22" s="194">
        <f t="shared" si="84"/>
        <v>1.2469768310000005</v>
      </c>
      <c r="L22" s="194">
        <f t="shared" si="84"/>
        <v>1.2169416400000004</v>
      </c>
      <c r="M22" s="194">
        <f t="shared" si="84"/>
        <v>1.1869064490000003</v>
      </c>
      <c r="N22" s="194">
        <f t="shared" si="84"/>
        <v>1.1568712580000002</v>
      </c>
      <c r="O22" s="194">
        <f t="shared" si="84"/>
        <v>1.1268360670000002</v>
      </c>
      <c r="P22" s="194">
        <f t="shared" si="84"/>
        <v>1.0968008760000001</v>
      </c>
      <c r="Q22" s="194">
        <f t="shared" si="84"/>
        <v>1.066765685</v>
      </c>
      <c r="R22" s="194">
        <f t="shared" si="84"/>
        <v>1.0367304939999999</v>
      </c>
      <c r="S22" s="194">
        <f t="shared" si="84"/>
        <v>1.0066953029999999</v>
      </c>
      <c r="T22" s="194">
        <f t="shared" si="84"/>
        <v>0.97666011199999991</v>
      </c>
      <c r="U22" s="194">
        <f t="shared" si="84"/>
        <v>0.94662492099999995</v>
      </c>
      <c r="V22" s="194">
        <f t="shared" si="7"/>
        <v>0.91658972999999999</v>
      </c>
      <c r="W22" s="194">
        <f t="shared" si="8"/>
        <v>0.88655453900000003</v>
      </c>
      <c r="X22" s="194">
        <f t="shared" si="9"/>
        <v>0.85651934799999996</v>
      </c>
      <c r="Y22" s="194">
        <f t="shared" si="10"/>
        <v>0.826484157</v>
      </c>
      <c r="Z22" s="194">
        <f t="shared" si="11"/>
        <v>0.79644896600000004</v>
      </c>
      <c r="AA22" s="194">
        <f t="shared" si="12"/>
        <v>0.76641377499999996</v>
      </c>
      <c r="AB22" s="194">
        <f t="shared" si="13"/>
        <v>0.736378584</v>
      </c>
      <c r="AC22" s="194">
        <f t="shared" si="14"/>
        <v>0.70634339300000004</v>
      </c>
      <c r="AD22" s="194">
        <f t="shared" si="15"/>
        <v>0.67630820200000008</v>
      </c>
      <c r="AE22" s="194">
        <f t="shared" si="16"/>
        <v>0.64627301100000001</v>
      </c>
      <c r="AF22" s="194">
        <f t="shared" si="17"/>
        <v>0.61623782000000005</v>
      </c>
      <c r="AG22" s="194">
        <f t="shared" si="18"/>
        <v>0.58554948300000009</v>
      </c>
      <c r="AH22" s="194">
        <f t="shared" si="19"/>
        <v>0.55486114600000003</v>
      </c>
      <c r="AI22" s="194">
        <f t="shared" si="20"/>
        <v>0.52417280899999996</v>
      </c>
      <c r="AJ22" s="194">
        <f t="shared" si="21"/>
        <v>0.49348447200000001</v>
      </c>
      <c r="AK22" s="194">
        <f t="shared" si="22"/>
        <v>0.46279613500000005</v>
      </c>
      <c r="AL22" s="194">
        <f t="shared" si="23"/>
        <v>0.43210779800000004</v>
      </c>
      <c r="AM22" s="194">
        <f t="shared" si="24"/>
        <v>0.40141946100000003</v>
      </c>
      <c r="AN22" s="194">
        <f t="shared" si="25"/>
        <v>0.37073112400000002</v>
      </c>
      <c r="AO22" s="194">
        <f t="shared" si="26"/>
        <v>0.34004278700000001</v>
      </c>
      <c r="AP22" s="194">
        <f t="shared" si="27"/>
        <v>0.30935445</v>
      </c>
      <c r="AQ22" s="194">
        <f t="shared" si="28"/>
        <v>0.27843563199999999</v>
      </c>
      <c r="AR22" s="194">
        <f t="shared" si="29"/>
        <v>0.247516814</v>
      </c>
      <c r="AS22" s="194">
        <f t="shared" si="30"/>
        <v>0.21659799600000001</v>
      </c>
      <c r="AT22" s="194">
        <f t="shared" si="31"/>
        <v>0.185679178</v>
      </c>
      <c r="AU22" s="194">
        <f t="shared" si="32"/>
        <v>0.15476036000000001</v>
      </c>
      <c r="AV22" s="194">
        <f t="shared" si="33"/>
        <v>0.12380828800000002</v>
      </c>
      <c r="AW22" s="194">
        <f t="shared" si="34"/>
        <v>9.2856216000000005E-2</v>
      </c>
      <c r="AX22" s="194">
        <f t="shared" si="35"/>
        <v>6.1904144000000008E-2</v>
      </c>
      <c r="AY22" s="194">
        <f t="shared" si="36"/>
        <v>3.0952072000000004E-2</v>
      </c>
      <c r="AZ22" s="194">
        <v>0</v>
      </c>
      <c r="BA22" s="194">
        <f t="shared" si="37"/>
        <v>-3.090536E-2</v>
      </c>
      <c r="BB22" s="194">
        <f t="shared" si="38"/>
        <v>-6.181072E-2</v>
      </c>
      <c r="BC22" s="194">
        <f t="shared" si="39"/>
        <v>-9.2716079999999992E-2</v>
      </c>
      <c r="BD22" s="194">
        <f t="shared" si="40"/>
        <v>-0.12362144</v>
      </c>
      <c r="BE22" s="194">
        <f t="shared" si="41"/>
        <v>-0.15452679999999999</v>
      </c>
      <c r="BF22" s="194">
        <f t="shared" si="42"/>
        <v>-0.18531313799999999</v>
      </c>
      <c r="BG22" s="194">
        <f t="shared" si="43"/>
        <v>-0.21609947599999998</v>
      </c>
      <c r="BH22" s="194">
        <f t="shared" si="44"/>
        <v>-0.24688581399999998</v>
      </c>
      <c r="BI22" s="194">
        <f t="shared" si="45"/>
        <v>-0.27767215199999995</v>
      </c>
      <c r="BJ22" s="194">
        <f t="shared" si="46"/>
        <v>-0.30845848999999997</v>
      </c>
      <c r="BK22" s="194">
        <f t="shared" si="47"/>
        <v>-0.33893936999999996</v>
      </c>
      <c r="BL22" s="194">
        <f t="shared" si="48"/>
        <v>-0.36942025000000001</v>
      </c>
      <c r="BM22" s="194">
        <f t="shared" si="49"/>
        <v>-0.39990112999999999</v>
      </c>
      <c r="BN22" s="194">
        <f t="shared" si="50"/>
        <v>-0.43038200999999998</v>
      </c>
      <c r="BO22" s="194">
        <f t="shared" si="51"/>
        <v>-0.46086289000000003</v>
      </c>
      <c r="BP22" s="194">
        <f t="shared" si="52"/>
        <v>-0.49134376999999996</v>
      </c>
      <c r="BQ22" s="194">
        <f t="shared" si="53"/>
        <v>-0.52182465</v>
      </c>
      <c r="BR22" s="194">
        <f t="shared" si="54"/>
        <v>-0.55230553000000004</v>
      </c>
      <c r="BS22" s="194">
        <f t="shared" si="55"/>
        <v>-0.58278640999999998</v>
      </c>
      <c r="BT22" s="194">
        <f t="shared" si="56"/>
        <v>-0.61326729000000002</v>
      </c>
      <c r="BU22" s="194">
        <f t="shared" si="57"/>
        <v>-0.64316153100000006</v>
      </c>
      <c r="BV22" s="194">
        <f t="shared" si="58"/>
        <v>-0.673055772</v>
      </c>
      <c r="BW22" s="194">
        <f t="shared" si="59"/>
        <v>-0.70295001300000004</v>
      </c>
      <c r="BX22" s="194">
        <f t="shared" si="60"/>
        <v>-0.73284425399999997</v>
      </c>
      <c r="BY22" s="194">
        <f t="shared" si="61"/>
        <v>-0.76273849500000002</v>
      </c>
      <c r="BZ22" s="194">
        <f t="shared" si="62"/>
        <v>-0.79263273600000006</v>
      </c>
      <c r="CA22" s="194">
        <f t="shared" si="63"/>
        <v>-0.82252697699999999</v>
      </c>
      <c r="CB22" s="194">
        <f t="shared" si="64"/>
        <v>-0.85242121800000004</v>
      </c>
      <c r="CC22" s="194">
        <f t="shared" si="65"/>
        <v>-0.88231545899999997</v>
      </c>
      <c r="CD22" s="194">
        <f t="shared" si="66"/>
        <v>-0.91220970000000001</v>
      </c>
      <c r="CE22" s="194">
        <f t="shared" si="80"/>
        <v>-0.94210394100000006</v>
      </c>
      <c r="CF22" s="194">
        <f t="shared" si="80"/>
        <v>-0.9719981820000001</v>
      </c>
      <c r="CG22" s="194">
        <f t="shared" si="80"/>
        <v>-1.0018924230000001</v>
      </c>
      <c r="CH22" s="194">
        <f t="shared" si="80"/>
        <v>-1.0317866640000002</v>
      </c>
      <c r="CI22" s="194">
        <f t="shared" si="80"/>
        <v>-1.0616809050000002</v>
      </c>
      <c r="CJ22" s="194">
        <f t="shared" si="80"/>
        <v>-1.0915751460000003</v>
      </c>
      <c r="CK22" s="194">
        <f t="shared" si="80"/>
        <v>-1.1214693870000003</v>
      </c>
      <c r="CL22" s="194">
        <f t="shared" si="80"/>
        <v>-1.1513636280000004</v>
      </c>
      <c r="CM22" s="194">
        <f t="shared" si="80"/>
        <v>-1.1812578690000004</v>
      </c>
      <c r="CN22" s="194">
        <f t="shared" si="80"/>
        <v>-1.2111521100000004</v>
      </c>
      <c r="CO22" s="194">
        <f t="shared" si="80"/>
        <v>-1.2410463510000005</v>
      </c>
      <c r="CP22" s="194">
        <f t="shared" si="80"/>
        <v>-1.2709405920000005</v>
      </c>
      <c r="CQ22" s="194">
        <f t="shared" si="80"/>
        <v>-1.3008348330000006</v>
      </c>
      <c r="CR22" s="194">
        <f t="shared" si="80"/>
        <v>-1.3307290740000006</v>
      </c>
      <c r="CS22" s="194">
        <f t="shared" si="80"/>
        <v>-1.3606233150000007</v>
      </c>
      <c r="CT22" s="194">
        <f t="shared" si="80"/>
        <v>-1.3905175560000007</v>
      </c>
      <c r="CU22" s="194">
        <f t="shared" si="80"/>
        <v>-1.4204117970000008</v>
      </c>
      <c r="CV22" s="194">
        <f t="shared" si="80"/>
        <v>-1.4503060380000008</v>
      </c>
      <c r="CW22" s="194">
        <f t="shared" si="80"/>
        <v>-1.4802002790000008</v>
      </c>
      <c r="CX22" s="194">
        <f t="shared" si="80"/>
        <v>-1.5100945200000009</v>
      </c>
    </row>
    <row r="23" spans="1:102" x14ac:dyDescent="0.25">
      <c r="A23" s="87">
        <v>37288</v>
      </c>
      <c r="B23" s="194">
        <f t="shared" ref="B23:U23" si="85">($V23-$W23)+C23</f>
        <v>1.8232603799999998</v>
      </c>
      <c r="C23" s="194">
        <f t="shared" si="85"/>
        <v>1.7871759909999998</v>
      </c>
      <c r="D23" s="194">
        <f t="shared" si="85"/>
        <v>1.7510916019999998</v>
      </c>
      <c r="E23" s="194">
        <f t="shared" si="85"/>
        <v>1.7150072129999998</v>
      </c>
      <c r="F23" s="194">
        <f t="shared" si="85"/>
        <v>1.6789228239999998</v>
      </c>
      <c r="G23" s="194">
        <f t="shared" si="85"/>
        <v>1.6428384349999998</v>
      </c>
      <c r="H23" s="194">
        <f t="shared" si="85"/>
        <v>1.6067540459999998</v>
      </c>
      <c r="I23" s="194">
        <f t="shared" si="85"/>
        <v>1.5706696569999998</v>
      </c>
      <c r="J23" s="194">
        <f t="shared" si="85"/>
        <v>1.5345852679999998</v>
      </c>
      <c r="K23" s="194">
        <f t="shared" si="85"/>
        <v>1.4985008789999998</v>
      </c>
      <c r="L23" s="194">
        <f t="shared" si="85"/>
        <v>1.4624164899999998</v>
      </c>
      <c r="M23" s="194">
        <f t="shared" si="85"/>
        <v>1.4263321009999999</v>
      </c>
      <c r="N23" s="194">
        <f t="shared" si="85"/>
        <v>1.3902477119999999</v>
      </c>
      <c r="O23" s="194">
        <f t="shared" si="85"/>
        <v>1.3541633229999999</v>
      </c>
      <c r="P23" s="194">
        <f t="shared" si="85"/>
        <v>1.3180789339999999</v>
      </c>
      <c r="Q23" s="194">
        <f t="shared" si="85"/>
        <v>1.2819945449999999</v>
      </c>
      <c r="R23" s="194">
        <f t="shared" si="85"/>
        <v>1.2459101559999999</v>
      </c>
      <c r="S23" s="194">
        <f t="shared" si="85"/>
        <v>1.2098257669999999</v>
      </c>
      <c r="T23" s="194">
        <f t="shared" si="85"/>
        <v>1.1737413779999999</v>
      </c>
      <c r="U23" s="194">
        <f t="shared" si="85"/>
        <v>1.1376569889999999</v>
      </c>
      <c r="V23" s="194">
        <f t="shared" si="7"/>
        <v>1.1015725999999999</v>
      </c>
      <c r="W23" s="194">
        <f t="shared" si="8"/>
        <v>1.0654882109999999</v>
      </c>
      <c r="X23" s="194">
        <f t="shared" si="9"/>
        <v>1.0294038219999999</v>
      </c>
      <c r="Y23" s="194">
        <f t="shared" si="10"/>
        <v>0.99331943299999992</v>
      </c>
      <c r="Z23" s="194">
        <f t="shared" si="11"/>
        <v>0.95723504399999992</v>
      </c>
      <c r="AA23" s="194">
        <f t="shared" si="12"/>
        <v>0.92115065499999993</v>
      </c>
      <c r="AB23" s="194">
        <f t="shared" si="13"/>
        <v>0.88506626599999993</v>
      </c>
      <c r="AC23" s="194">
        <f t="shared" si="14"/>
        <v>0.84898187699999994</v>
      </c>
      <c r="AD23" s="194">
        <f t="shared" si="15"/>
        <v>0.81289748799999995</v>
      </c>
      <c r="AE23" s="194">
        <f t="shared" si="16"/>
        <v>0.77681309899999995</v>
      </c>
      <c r="AF23" s="194">
        <f t="shared" si="17"/>
        <v>0.74072870999999996</v>
      </c>
      <c r="AG23" s="194">
        <f t="shared" si="18"/>
        <v>0.70384560299999999</v>
      </c>
      <c r="AH23" s="194">
        <f t="shared" si="19"/>
        <v>0.66696249600000002</v>
      </c>
      <c r="AI23" s="194">
        <f t="shared" si="20"/>
        <v>0.63007938899999993</v>
      </c>
      <c r="AJ23" s="194">
        <f t="shared" si="21"/>
        <v>0.59319628199999996</v>
      </c>
      <c r="AK23" s="194">
        <f t="shared" si="22"/>
        <v>0.55631317499999999</v>
      </c>
      <c r="AL23" s="194">
        <f t="shared" si="23"/>
        <v>0.51943006799999991</v>
      </c>
      <c r="AM23" s="194">
        <f t="shared" si="24"/>
        <v>0.48254696099999994</v>
      </c>
      <c r="AN23" s="194">
        <f t="shared" si="25"/>
        <v>0.44566385399999997</v>
      </c>
      <c r="AO23" s="194">
        <f t="shared" si="26"/>
        <v>0.408780747</v>
      </c>
      <c r="AP23" s="194">
        <f t="shared" si="27"/>
        <v>0.37189763999999997</v>
      </c>
      <c r="AQ23" s="194">
        <f t="shared" si="28"/>
        <v>0.33472961199999995</v>
      </c>
      <c r="AR23" s="194">
        <f t="shared" si="29"/>
        <v>0.29756158399999999</v>
      </c>
      <c r="AS23" s="194">
        <f t="shared" si="30"/>
        <v>0.26039355599999997</v>
      </c>
      <c r="AT23" s="194">
        <f t="shared" si="31"/>
        <v>0.22322552799999998</v>
      </c>
      <c r="AU23" s="194">
        <f t="shared" si="32"/>
        <v>0.18605749999999999</v>
      </c>
      <c r="AV23" s="194">
        <f t="shared" si="33"/>
        <v>0.14884600000000001</v>
      </c>
      <c r="AW23" s="194">
        <f t="shared" si="34"/>
        <v>0.11163449999999998</v>
      </c>
      <c r="AX23" s="194">
        <f t="shared" si="35"/>
        <v>7.4423000000000003E-2</v>
      </c>
      <c r="AY23" s="194">
        <f t="shared" si="36"/>
        <v>3.7211500000000002E-2</v>
      </c>
      <c r="AZ23" s="194">
        <v>0</v>
      </c>
      <c r="BA23" s="194">
        <f t="shared" si="37"/>
        <v>-3.7157361999999999E-2</v>
      </c>
      <c r="BB23" s="194">
        <f t="shared" si="38"/>
        <v>-7.4314723999999999E-2</v>
      </c>
      <c r="BC23" s="194">
        <f t="shared" si="39"/>
        <v>-0.111472086</v>
      </c>
      <c r="BD23" s="194">
        <f t="shared" si="40"/>
        <v>-0.148629448</v>
      </c>
      <c r="BE23" s="194">
        <f t="shared" si="41"/>
        <v>-0.18578681</v>
      </c>
      <c r="BF23" s="194">
        <f t="shared" si="42"/>
        <v>-0.222801576</v>
      </c>
      <c r="BG23" s="194">
        <f t="shared" si="43"/>
        <v>-0.25981634200000003</v>
      </c>
      <c r="BH23" s="194">
        <f t="shared" si="44"/>
        <v>-0.29683110800000001</v>
      </c>
      <c r="BI23" s="194">
        <f t="shared" si="45"/>
        <v>-0.33384587399999999</v>
      </c>
      <c r="BJ23" s="194">
        <f t="shared" si="46"/>
        <v>-0.37086064000000002</v>
      </c>
      <c r="BK23" s="194">
        <f t="shared" si="47"/>
        <v>-0.40750590000000003</v>
      </c>
      <c r="BL23" s="194">
        <f t="shared" si="48"/>
        <v>-0.44415115999999999</v>
      </c>
      <c r="BM23" s="194">
        <f t="shared" si="49"/>
        <v>-0.48079642</v>
      </c>
      <c r="BN23" s="194">
        <f t="shared" si="50"/>
        <v>-0.51744168000000001</v>
      </c>
      <c r="BO23" s="194">
        <f t="shared" si="51"/>
        <v>-0.55408694000000003</v>
      </c>
      <c r="BP23" s="194">
        <f t="shared" si="52"/>
        <v>-0.59073219999999993</v>
      </c>
      <c r="BQ23" s="194">
        <f t="shared" si="53"/>
        <v>-0.62737745999999994</v>
      </c>
      <c r="BR23" s="194">
        <f t="shared" si="54"/>
        <v>-0.66402271999999996</v>
      </c>
      <c r="BS23" s="194">
        <f t="shared" si="55"/>
        <v>-0.70066797999999997</v>
      </c>
      <c r="BT23" s="194">
        <f t="shared" si="56"/>
        <v>-0.73731323999999998</v>
      </c>
      <c r="BU23" s="194">
        <f t="shared" si="57"/>
        <v>-0.77324541800000002</v>
      </c>
      <c r="BV23" s="194">
        <f t="shared" si="58"/>
        <v>-0.80917759599999994</v>
      </c>
      <c r="BW23" s="194">
        <f t="shared" si="59"/>
        <v>-0.84510977399999998</v>
      </c>
      <c r="BX23" s="194">
        <f t="shared" si="60"/>
        <v>-0.88104195199999991</v>
      </c>
      <c r="BY23" s="194">
        <f t="shared" si="61"/>
        <v>-0.91697412999999994</v>
      </c>
      <c r="BZ23" s="194">
        <f t="shared" si="62"/>
        <v>-0.95290630799999998</v>
      </c>
      <c r="CA23" s="194">
        <f t="shared" si="63"/>
        <v>-0.98883848599999991</v>
      </c>
      <c r="CB23" s="194">
        <f t="shared" si="64"/>
        <v>-1.0247706640000001</v>
      </c>
      <c r="CC23" s="194">
        <f t="shared" si="65"/>
        <v>-1.060702842</v>
      </c>
      <c r="CD23" s="194">
        <f t="shared" si="66"/>
        <v>-1.0966350199999999</v>
      </c>
      <c r="CE23" s="194">
        <f t="shared" si="80"/>
        <v>-1.1325671979999998</v>
      </c>
      <c r="CF23" s="194">
        <f t="shared" si="80"/>
        <v>-1.1684993759999998</v>
      </c>
      <c r="CG23" s="194">
        <f t="shared" si="80"/>
        <v>-1.2044315539999997</v>
      </c>
      <c r="CH23" s="194">
        <f t="shared" si="80"/>
        <v>-1.2403637319999996</v>
      </c>
      <c r="CI23" s="194">
        <f t="shared" si="80"/>
        <v>-1.2762959099999995</v>
      </c>
      <c r="CJ23" s="194">
        <f t="shared" si="80"/>
        <v>-1.3122280879999995</v>
      </c>
      <c r="CK23" s="194">
        <f t="shared" si="80"/>
        <v>-1.3481602659999994</v>
      </c>
      <c r="CL23" s="194">
        <f t="shared" si="80"/>
        <v>-1.3840924439999993</v>
      </c>
      <c r="CM23" s="194">
        <f t="shared" si="80"/>
        <v>-1.4200246219999992</v>
      </c>
      <c r="CN23" s="194">
        <f t="shared" si="80"/>
        <v>-1.4559567999999992</v>
      </c>
      <c r="CO23" s="194">
        <f t="shared" si="80"/>
        <v>-1.4918889779999991</v>
      </c>
      <c r="CP23" s="194">
        <f t="shared" si="80"/>
        <v>-1.527821155999999</v>
      </c>
      <c r="CQ23" s="194">
        <f t="shared" si="80"/>
        <v>-1.5637533339999989</v>
      </c>
      <c r="CR23" s="194">
        <f t="shared" si="80"/>
        <v>-1.5996855119999989</v>
      </c>
      <c r="CS23" s="194">
        <f t="shared" si="80"/>
        <v>-1.6356176899999988</v>
      </c>
      <c r="CT23" s="194">
        <f t="shared" si="80"/>
        <v>-1.6715498679999987</v>
      </c>
      <c r="CU23" s="194">
        <f t="shared" si="80"/>
        <v>-1.7074820459999986</v>
      </c>
      <c r="CV23" s="194">
        <f t="shared" si="80"/>
        <v>-1.7434142239999986</v>
      </c>
      <c r="CW23" s="194">
        <f t="shared" si="80"/>
        <v>-1.7793464019999985</v>
      </c>
      <c r="CX23" s="194">
        <f t="shared" si="80"/>
        <v>-1.8152785799999984</v>
      </c>
    </row>
    <row r="24" spans="1:102" x14ac:dyDescent="0.25">
      <c r="A24" s="87">
        <v>37316</v>
      </c>
      <c r="B24" s="194">
        <f t="shared" ref="B24:U24" si="86">($V24-$W24)+C24</f>
        <v>1.5437283499999972</v>
      </c>
      <c r="C24" s="194">
        <f t="shared" si="86"/>
        <v>1.5144674159999973</v>
      </c>
      <c r="D24" s="194">
        <f t="shared" si="86"/>
        <v>1.4852064819999975</v>
      </c>
      <c r="E24" s="194">
        <f t="shared" si="86"/>
        <v>1.4559455479999976</v>
      </c>
      <c r="F24" s="194">
        <f t="shared" si="86"/>
        <v>1.4266846139999978</v>
      </c>
      <c r="G24" s="194">
        <f t="shared" si="86"/>
        <v>1.3974236799999979</v>
      </c>
      <c r="H24" s="194">
        <f t="shared" si="86"/>
        <v>1.3681627459999981</v>
      </c>
      <c r="I24" s="194">
        <f t="shared" si="86"/>
        <v>1.3389018119999982</v>
      </c>
      <c r="J24" s="194">
        <f t="shared" si="86"/>
        <v>1.3096408779999984</v>
      </c>
      <c r="K24" s="194">
        <f t="shared" si="86"/>
        <v>1.2803799439999985</v>
      </c>
      <c r="L24" s="194">
        <f t="shared" si="86"/>
        <v>1.2511190099999987</v>
      </c>
      <c r="M24" s="194">
        <f t="shared" si="86"/>
        <v>1.2218580759999988</v>
      </c>
      <c r="N24" s="194">
        <f t="shared" si="86"/>
        <v>1.192597141999999</v>
      </c>
      <c r="O24" s="194">
        <f t="shared" si="86"/>
        <v>1.1633362079999992</v>
      </c>
      <c r="P24" s="194">
        <f t="shared" si="86"/>
        <v>1.1340752739999993</v>
      </c>
      <c r="Q24" s="194">
        <f t="shared" si="86"/>
        <v>1.1048143399999995</v>
      </c>
      <c r="R24" s="194">
        <f t="shared" si="86"/>
        <v>1.0755534059999996</v>
      </c>
      <c r="S24" s="194">
        <f t="shared" si="86"/>
        <v>1.0462924719999998</v>
      </c>
      <c r="T24" s="194">
        <f t="shared" si="86"/>
        <v>1.0170315379999999</v>
      </c>
      <c r="U24" s="194">
        <f t="shared" si="86"/>
        <v>0.98777060399999994</v>
      </c>
      <c r="V24" s="194">
        <f t="shared" si="7"/>
        <v>0.95850966999999998</v>
      </c>
      <c r="W24" s="194">
        <f t="shared" si="8"/>
        <v>0.92924873600000002</v>
      </c>
      <c r="X24" s="194">
        <f t="shared" si="9"/>
        <v>0.89998780200000006</v>
      </c>
      <c r="Y24" s="194">
        <f t="shared" si="10"/>
        <v>0.87072686799999999</v>
      </c>
      <c r="Z24" s="194">
        <f t="shared" si="11"/>
        <v>0.84146593400000003</v>
      </c>
      <c r="AA24" s="194">
        <f t="shared" si="12"/>
        <v>0.81220500000000007</v>
      </c>
      <c r="AB24" s="194">
        <f t="shared" si="13"/>
        <v>0.78294406599999999</v>
      </c>
      <c r="AC24" s="194">
        <f t="shared" si="14"/>
        <v>0.75368313200000003</v>
      </c>
      <c r="AD24" s="194">
        <f t="shared" si="15"/>
        <v>0.72442219800000007</v>
      </c>
      <c r="AE24" s="194">
        <f t="shared" si="16"/>
        <v>0.695161264</v>
      </c>
      <c r="AF24" s="194">
        <f t="shared" si="17"/>
        <v>0.66590033000000004</v>
      </c>
      <c r="AG24" s="194">
        <f t="shared" si="18"/>
        <v>0.63366005400000003</v>
      </c>
      <c r="AH24" s="194">
        <f t="shared" si="19"/>
        <v>0.60141977800000002</v>
      </c>
      <c r="AI24" s="194">
        <f t="shared" si="20"/>
        <v>0.569179502</v>
      </c>
      <c r="AJ24" s="194">
        <f t="shared" si="21"/>
        <v>0.53693922599999999</v>
      </c>
      <c r="AK24" s="194">
        <f t="shared" si="22"/>
        <v>0.50469894999999998</v>
      </c>
      <c r="AL24" s="194">
        <f t="shared" si="23"/>
        <v>0.47245867399999997</v>
      </c>
      <c r="AM24" s="194">
        <f t="shared" si="24"/>
        <v>0.44021839800000001</v>
      </c>
      <c r="AN24" s="194">
        <f t="shared" si="25"/>
        <v>0.407978122</v>
      </c>
      <c r="AO24" s="194">
        <f t="shared" si="26"/>
        <v>0.37573784599999999</v>
      </c>
      <c r="AP24" s="194">
        <f t="shared" si="27"/>
        <v>0.34349756999999997</v>
      </c>
      <c r="AQ24" s="194">
        <f t="shared" si="28"/>
        <v>0.30957623000000001</v>
      </c>
      <c r="AR24" s="194">
        <f t="shared" si="29"/>
        <v>0.27565488999999999</v>
      </c>
      <c r="AS24" s="194">
        <f t="shared" si="30"/>
        <v>0.24173354999999999</v>
      </c>
      <c r="AT24" s="194">
        <f t="shared" si="31"/>
        <v>0.20781221</v>
      </c>
      <c r="AU24" s="194">
        <f t="shared" si="32"/>
        <v>0.17389087</v>
      </c>
      <c r="AV24" s="194">
        <f t="shared" si="33"/>
        <v>0.13911269600000001</v>
      </c>
      <c r="AW24" s="194">
        <f t="shared" si="34"/>
        <v>0.104334522</v>
      </c>
      <c r="AX24" s="194">
        <f t="shared" si="35"/>
        <v>6.9556348000000004E-2</v>
      </c>
      <c r="AY24" s="194">
        <f t="shared" si="36"/>
        <v>3.4778174000000002E-2</v>
      </c>
      <c r="AZ24" s="194">
        <v>0</v>
      </c>
      <c r="BA24" s="194">
        <f t="shared" si="37"/>
        <v>-3.5455880000000002E-2</v>
      </c>
      <c r="BB24" s="194">
        <f t="shared" si="38"/>
        <v>-7.0911760000000004E-2</v>
      </c>
      <c r="BC24" s="194">
        <f t="shared" si="39"/>
        <v>-0.10636764</v>
      </c>
      <c r="BD24" s="194">
        <f t="shared" si="40"/>
        <v>-0.14182352000000001</v>
      </c>
      <c r="BE24" s="194">
        <f t="shared" si="41"/>
        <v>-0.1772794</v>
      </c>
      <c r="BF24" s="194">
        <f t="shared" si="42"/>
        <v>-0.21324821999999999</v>
      </c>
      <c r="BG24" s="194">
        <f t="shared" si="43"/>
        <v>-0.24921704</v>
      </c>
      <c r="BH24" s="194">
        <f t="shared" si="44"/>
        <v>-0.28518586000000001</v>
      </c>
      <c r="BI24" s="194">
        <f t="shared" si="45"/>
        <v>-0.32115468000000003</v>
      </c>
      <c r="BJ24" s="194">
        <f t="shared" si="46"/>
        <v>-0.35712349999999998</v>
      </c>
      <c r="BK24" s="194">
        <f t="shared" si="47"/>
        <v>-0.39356624899999998</v>
      </c>
      <c r="BL24" s="194">
        <f t="shared" si="48"/>
        <v>-0.43000899799999998</v>
      </c>
      <c r="BM24" s="194">
        <f t="shared" si="49"/>
        <v>-0.46645174699999997</v>
      </c>
      <c r="BN24" s="194">
        <f t="shared" si="50"/>
        <v>-0.50289449600000002</v>
      </c>
      <c r="BO24" s="194">
        <f t="shared" si="51"/>
        <v>-0.53933724500000002</v>
      </c>
      <c r="BP24" s="194">
        <f t="shared" si="52"/>
        <v>-0.57577999400000002</v>
      </c>
      <c r="BQ24" s="194">
        <f t="shared" si="53"/>
        <v>-0.61222274300000001</v>
      </c>
      <c r="BR24" s="194">
        <f t="shared" si="54"/>
        <v>-0.64866549200000001</v>
      </c>
      <c r="BS24" s="194">
        <f t="shared" si="55"/>
        <v>-0.68510824100000001</v>
      </c>
      <c r="BT24" s="194">
        <f t="shared" si="56"/>
        <v>-0.72155099</v>
      </c>
      <c r="BU24" s="194">
        <f t="shared" si="57"/>
        <v>-0.75819669599999995</v>
      </c>
      <c r="BV24" s="194">
        <f t="shared" si="58"/>
        <v>-0.794842402</v>
      </c>
      <c r="BW24" s="194">
        <f t="shared" si="59"/>
        <v>-0.83148810800000006</v>
      </c>
      <c r="BX24" s="194">
        <f t="shared" si="60"/>
        <v>-0.868133814</v>
      </c>
      <c r="BY24" s="194">
        <f t="shared" si="61"/>
        <v>-0.90477951999999995</v>
      </c>
      <c r="BZ24" s="194">
        <f t="shared" si="62"/>
        <v>-0.941425226</v>
      </c>
      <c r="CA24" s="194">
        <f t="shared" si="63"/>
        <v>-0.97807093200000006</v>
      </c>
      <c r="CB24" s="194">
        <f t="shared" si="64"/>
        <v>-1.0147166379999999</v>
      </c>
      <c r="CC24" s="194">
        <f t="shared" si="65"/>
        <v>-1.0513623439999999</v>
      </c>
      <c r="CD24" s="194">
        <f t="shared" si="66"/>
        <v>-1.08800805</v>
      </c>
      <c r="CE24" s="194">
        <f t="shared" si="80"/>
        <v>-1.1246537560000001</v>
      </c>
      <c r="CF24" s="194">
        <f t="shared" si="80"/>
        <v>-1.1612994620000001</v>
      </c>
      <c r="CG24" s="194">
        <f t="shared" si="80"/>
        <v>-1.1979451680000002</v>
      </c>
      <c r="CH24" s="194">
        <f t="shared" si="80"/>
        <v>-1.2345908740000002</v>
      </c>
      <c r="CI24" s="194">
        <f t="shared" si="80"/>
        <v>-1.2712365800000003</v>
      </c>
      <c r="CJ24" s="194">
        <f t="shared" si="80"/>
        <v>-1.3078822860000003</v>
      </c>
      <c r="CK24" s="194">
        <f t="shared" si="80"/>
        <v>-1.3445279920000004</v>
      </c>
      <c r="CL24" s="194">
        <f t="shared" si="80"/>
        <v>-1.3811736980000004</v>
      </c>
      <c r="CM24" s="194">
        <f t="shared" si="80"/>
        <v>-1.4178194040000005</v>
      </c>
      <c r="CN24" s="194">
        <f t="shared" si="80"/>
        <v>-1.4544651100000006</v>
      </c>
      <c r="CO24" s="194">
        <f t="shared" si="80"/>
        <v>-1.4911108160000006</v>
      </c>
      <c r="CP24" s="194">
        <f t="shared" si="80"/>
        <v>-1.5277565220000007</v>
      </c>
      <c r="CQ24" s="194">
        <f t="shared" si="80"/>
        <v>-1.5644022280000007</v>
      </c>
      <c r="CR24" s="194">
        <f t="shared" si="80"/>
        <v>-1.6010479340000008</v>
      </c>
      <c r="CS24" s="194">
        <f t="shared" si="80"/>
        <v>-1.6376936400000008</v>
      </c>
      <c r="CT24" s="194">
        <f t="shared" si="80"/>
        <v>-1.6743393460000009</v>
      </c>
      <c r="CU24" s="194">
        <f t="shared" si="80"/>
        <v>-1.7109850520000009</v>
      </c>
      <c r="CV24" s="194">
        <f t="shared" si="80"/>
        <v>-1.747630758000001</v>
      </c>
      <c r="CW24" s="194">
        <f t="shared" si="80"/>
        <v>-1.7842764640000011</v>
      </c>
      <c r="CX24" s="194">
        <f t="shared" si="80"/>
        <v>-1.8209221700000011</v>
      </c>
    </row>
    <row r="25" spans="1:102" x14ac:dyDescent="0.25">
      <c r="A25" s="87">
        <v>37347</v>
      </c>
      <c r="B25" s="194">
        <f t="shared" ref="B25:U25" si="87">($V25-$W25)+C25</f>
        <v>-7.1341037499999924</v>
      </c>
      <c r="C25" s="194">
        <f t="shared" si="87"/>
        <v>-6.9819262829999928</v>
      </c>
      <c r="D25" s="194">
        <f t="shared" si="87"/>
        <v>-6.8297488159999933</v>
      </c>
      <c r="E25" s="194">
        <f t="shared" si="87"/>
        <v>-6.6775713489999937</v>
      </c>
      <c r="F25" s="194">
        <f t="shared" si="87"/>
        <v>-6.5253938819999942</v>
      </c>
      <c r="G25" s="194">
        <f t="shared" si="87"/>
        <v>-6.3732164149999946</v>
      </c>
      <c r="H25" s="194">
        <f t="shared" si="87"/>
        <v>-6.221038947999995</v>
      </c>
      <c r="I25" s="194">
        <f t="shared" si="87"/>
        <v>-6.0688614809999955</v>
      </c>
      <c r="J25" s="194">
        <f t="shared" si="87"/>
        <v>-5.9166840139999959</v>
      </c>
      <c r="K25" s="194">
        <f t="shared" si="87"/>
        <v>-5.7645065469999963</v>
      </c>
      <c r="L25" s="194">
        <f t="shared" si="87"/>
        <v>-5.6123290799999968</v>
      </c>
      <c r="M25" s="194">
        <f t="shared" si="87"/>
        <v>-5.4601516129999972</v>
      </c>
      <c r="N25" s="194">
        <f t="shared" si="87"/>
        <v>-5.3079741459999976</v>
      </c>
      <c r="O25" s="194">
        <f t="shared" si="87"/>
        <v>-5.1557966789999981</v>
      </c>
      <c r="P25" s="194">
        <f t="shared" si="87"/>
        <v>-5.0036192119999985</v>
      </c>
      <c r="Q25" s="194">
        <f t="shared" si="87"/>
        <v>-4.8514417449999989</v>
      </c>
      <c r="R25" s="194">
        <f t="shared" si="87"/>
        <v>-4.6992642779999994</v>
      </c>
      <c r="S25" s="194">
        <f t="shared" si="87"/>
        <v>-4.5470868109999998</v>
      </c>
      <c r="T25" s="194">
        <f t="shared" si="87"/>
        <v>-4.3949093440000002</v>
      </c>
      <c r="U25" s="194">
        <f t="shared" si="87"/>
        <v>-4.2427318770000007</v>
      </c>
      <c r="V25" s="194">
        <f t="shared" si="7"/>
        <v>-4.0905544100000002</v>
      </c>
      <c r="W25" s="194">
        <f t="shared" si="8"/>
        <v>-3.9383769430000002</v>
      </c>
      <c r="X25" s="194">
        <f t="shared" si="9"/>
        <v>-3.7861994760000002</v>
      </c>
      <c r="Y25" s="194">
        <f t="shared" si="10"/>
        <v>-3.6340220090000002</v>
      </c>
      <c r="Z25" s="194">
        <f t="shared" si="11"/>
        <v>-3.4818445420000002</v>
      </c>
      <c r="AA25" s="194">
        <f t="shared" si="12"/>
        <v>-3.3296670750000001</v>
      </c>
      <c r="AB25" s="194">
        <f t="shared" si="13"/>
        <v>-3.1774896080000001</v>
      </c>
      <c r="AC25" s="194">
        <f t="shared" si="14"/>
        <v>-3.0253121410000001</v>
      </c>
      <c r="AD25" s="194">
        <f t="shared" si="15"/>
        <v>-2.8731346740000001</v>
      </c>
      <c r="AE25" s="194">
        <f t="shared" si="16"/>
        <v>-2.7209572070000001</v>
      </c>
      <c r="AF25" s="194">
        <f t="shared" si="17"/>
        <v>-2.5687797400000001</v>
      </c>
      <c r="AG25" s="194">
        <f t="shared" si="18"/>
        <v>-2.4328221760000002</v>
      </c>
      <c r="AH25" s="194">
        <f t="shared" si="19"/>
        <v>-2.2968646120000002</v>
      </c>
      <c r="AI25" s="194">
        <f t="shared" si="20"/>
        <v>-2.1609070479999999</v>
      </c>
      <c r="AJ25" s="194">
        <f t="shared" si="21"/>
        <v>-2.024949484</v>
      </c>
      <c r="AK25" s="194">
        <f t="shared" si="22"/>
        <v>-1.88899192</v>
      </c>
      <c r="AL25" s="194">
        <f t="shared" si="23"/>
        <v>-1.7530343560000001</v>
      </c>
      <c r="AM25" s="194">
        <f t="shared" si="24"/>
        <v>-1.617076792</v>
      </c>
      <c r="AN25" s="194">
        <f t="shared" si="25"/>
        <v>-1.4811192280000001</v>
      </c>
      <c r="AO25" s="194">
        <f t="shared" si="26"/>
        <v>-1.3451616639999999</v>
      </c>
      <c r="AP25" s="194">
        <f t="shared" si="27"/>
        <v>-1.2092041</v>
      </c>
      <c r="AQ25" s="194">
        <f t="shared" si="28"/>
        <v>-1.0846781999999999</v>
      </c>
      <c r="AR25" s="194">
        <f t="shared" si="29"/>
        <v>-0.96015229999999996</v>
      </c>
      <c r="AS25" s="194">
        <f t="shared" si="30"/>
        <v>-0.83562639999999999</v>
      </c>
      <c r="AT25" s="194">
        <f t="shared" si="31"/>
        <v>-0.71110049999999991</v>
      </c>
      <c r="AU25" s="194">
        <f t="shared" si="32"/>
        <v>-0.58657459999999995</v>
      </c>
      <c r="AV25" s="194">
        <f t="shared" si="33"/>
        <v>-0.46925967999999996</v>
      </c>
      <c r="AW25" s="194">
        <f t="shared" si="34"/>
        <v>-0.35194475999999997</v>
      </c>
      <c r="AX25" s="194">
        <f t="shared" si="35"/>
        <v>-0.23462983999999998</v>
      </c>
      <c r="AY25" s="194">
        <f t="shared" si="36"/>
        <v>-0.11731491999999999</v>
      </c>
      <c r="AZ25" s="194">
        <v>0</v>
      </c>
      <c r="BA25" s="194">
        <f t="shared" si="37"/>
        <v>0.11041704800000002</v>
      </c>
      <c r="BB25" s="194">
        <f t="shared" si="38"/>
        <v>0.22083409600000004</v>
      </c>
      <c r="BC25" s="194">
        <f t="shared" si="39"/>
        <v>0.331251144</v>
      </c>
      <c r="BD25" s="194">
        <f t="shared" si="40"/>
        <v>0.44166819200000007</v>
      </c>
      <c r="BE25" s="194">
        <f t="shared" si="41"/>
        <v>0.55208524000000003</v>
      </c>
      <c r="BF25" s="194">
        <f t="shared" si="42"/>
        <v>0.65591834000000004</v>
      </c>
      <c r="BG25" s="194">
        <f t="shared" si="43"/>
        <v>0.75975144000000006</v>
      </c>
      <c r="BH25" s="194">
        <f t="shared" si="44"/>
        <v>0.86358453999999996</v>
      </c>
      <c r="BI25" s="194">
        <f t="shared" si="45"/>
        <v>0.96741764000000008</v>
      </c>
      <c r="BJ25" s="194">
        <f t="shared" si="46"/>
        <v>1.07125074</v>
      </c>
      <c r="BK25" s="194">
        <f t="shared" si="47"/>
        <v>1.1658305099999999</v>
      </c>
      <c r="BL25" s="194">
        <f t="shared" si="48"/>
        <v>1.2604102799999999</v>
      </c>
      <c r="BM25" s="194">
        <f t="shared" si="49"/>
        <v>1.3549900500000001</v>
      </c>
      <c r="BN25" s="194">
        <f t="shared" si="50"/>
        <v>1.44956982</v>
      </c>
      <c r="BO25" s="194">
        <f t="shared" si="51"/>
        <v>1.54414959</v>
      </c>
      <c r="BP25" s="194">
        <f t="shared" si="52"/>
        <v>1.6387293599999999</v>
      </c>
      <c r="BQ25" s="194">
        <f t="shared" si="53"/>
        <v>1.7333091299999999</v>
      </c>
      <c r="BR25" s="194">
        <f t="shared" si="54"/>
        <v>1.8278889</v>
      </c>
      <c r="BS25" s="194">
        <f t="shared" si="55"/>
        <v>1.92246867</v>
      </c>
      <c r="BT25" s="194">
        <f t="shared" si="56"/>
        <v>2.0170484399999999</v>
      </c>
      <c r="BU25" s="194">
        <f t="shared" si="57"/>
        <v>2.1003041339999999</v>
      </c>
      <c r="BV25" s="194">
        <f t="shared" si="58"/>
        <v>2.1835598279999999</v>
      </c>
      <c r="BW25" s="194">
        <f t="shared" si="59"/>
        <v>2.2668155219999999</v>
      </c>
      <c r="BX25" s="194">
        <f t="shared" si="60"/>
        <v>2.3500712159999999</v>
      </c>
      <c r="BY25" s="194">
        <f t="shared" si="61"/>
        <v>2.4333269099999999</v>
      </c>
      <c r="BZ25" s="194">
        <f t="shared" si="62"/>
        <v>2.5165826039999999</v>
      </c>
      <c r="CA25" s="194">
        <f t="shared" si="63"/>
        <v>2.5998382979999999</v>
      </c>
      <c r="CB25" s="194">
        <f t="shared" si="64"/>
        <v>2.6830939919999999</v>
      </c>
      <c r="CC25" s="194">
        <f t="shared" si="65"/>
        <v>2.7663496859999999</v>
      </c>
      <c r="CD25" s="194">
        <f t="shared" si="66"/>
        <v>2.8496053799999999</v>
      </c>
      <c r="CE25" s="194">
        <f t="shared" si="80"/>
        <v>2.9328610739999998</v>
      </c>
      <c r="CF25" s="194">
        <f t="shared" si="80"/>
        <v>3.0161167679999998</v>
      </c>
      <c r="CG25" s="194">
        <f t="shared" si="80"/>
        <v>3.0993724619999998</v>
      </c>
      <c r="CH25" s="194">
        <f t="shared" si="80"/>
        <v>3.1826281559999998</v>
      </c>
      <c r="CI25" s="194">
        <f t="shared" si="80"/>
        <v>3.2658838499999998</v>
      </c>
      <c r="CJ25" s="194">
        <f t="shared" si="80"/>
        <v>3.3491395439999998</v>
      </c>
      <c r="CK25" s="194">
        <f t="shared" si="80"/>
        <v>3.4323952379999998</v>
      </c>
      <c r="CL25" s="194">
        <f t="shared" si="80"/>
        <v>3.5156509319999998</v>
      </c>
      <c r="CM25" s="194">
        <f t="shared" si="80"/>
        <v>3.5989066259999998</v>
      </c>
      <c r="CN25" s="194">
        <f t="shared" si="80"/>
        <v>3.6821623199999998</v>
      </c>
      <c r="CO25" s="194">
        <f t="shared" si="80"/>
        <v>3.7654180139999998</v>
      </c>
      <c r="CP25" s="194">
        <f t="shared" si="80"/>
        <v>3.8486737079999997</v>
      </c>
      <c r="CQ25" s="194">
        <f t="shared" si="80"/>
        <v>3.9319294019999997</v>
      </c>
      <c r="CR25" s="194">
        <f t="shared" si="80"/>
        <v>4.0151850959999997</v>
      </c>
      <c r="CS25" s="194">
        <f t="shared" si="80"/>
        <v>4.0984407899999997</v>
      </c>
      <c r="CT25" s="194">
        <f t="shared" si="80"/>
        <v>4.1816964839999997</v>
      </c>
      <c r="CU25" s="194">
        <f t="shared" si="80"/>
        <v>4.2649521779999997</v>
      </c>
      <c r="CV25" s="194">
        <f t="shared" si="80"/>
        <v>4.3482078719999997</v>
      </c>
      <c r="CW25" s="194">
        <f t="shared" si="80"/>
        <v>4.4314635659999997</v>
      </c>
      <c r="CX25" s="194">
        <f t="shared" si="80"/>
        <v>4.5147192599999997</v>
      </c>
    </row>
    <row r="26" spans="1:102" x14ac:dyDescent="0.25">
      <c r="A26" s="87">
        <v>37377</v>
      </c>
      <c r="B26" s="194">
        <f t="shared" ref="B26:U26" si="88">($V26-$W26)+C26</f>
        <v>-8.2008979500000052</v>
      </c>
      <c r="C26" s="194">
        <f t="shared" si="88"/>
        <v>-8.0260836730000058</v>
      </c>
      <c r="D26" s="194">
        <f t="shared" si="88"/>
        <v>-7.8512693960000055</v>
      </c>
      <c r="E26" s="194">
        <f t="shared" si="88"/>
        <v>-7.6764551190000052</v>
      </c>
      <c r="F26" s="194">
        <f t="shared" si="88"/>
        <v>-7.5016408420000049</v>
      </c>
      <c r="G26" s="194">
        <f t="shared" si="88"/>
        <v>-7.3268265650000046</v>
      </c>
      <c r="H26" s="194">
        <f t="shared" si="88"/>
        <v>-7.1520122880000043</v>
      </c>
      <c r="I26" s="194">
        <f t="shared" si="88"/>
        <v>-6.977198011000004</v>
      </c>
      <c r="J26" s="194">
        <f t="shared" si="88"/>
        <v>-6.8023837340000037</v>
      </c>
      <c r="K26" s="194">
        <f t="shared" si="88"/>
        <v>-6.6275694570000034</v>
      </c>
      <c r="L26" s="194">
        <f t="shared" si="88"/>
        <v>-6.4527551800000031</v>
      </c>
      <c r="M26" s="194">
        <f t="shared" si="88"/>
        <v>-6.2779409030000028</v>
      </c>
      <c r="N26" s="194">
        <f t="shared" si="88"/>
        <v>-6.1031266260000026</v>
      </c>
      <c r="O26" s="194">
        <f t="shared" si="88"/>
        <v>-5.9283123490000023</v>
      </c>
      <c r="P26" s="194">
        <f t="shared" si="88"/>
        <v>-5.753498072000002</v>
      </c>
      <c r="Q26" s="194">
        <f t="shared" si="88"/>
        <v>-5.5786837950000017</v>
      </c>
      <c r="R26" s="194">
        <f t="shared" si="88"/>
        <v>-5.4038695180000014</v>
      </c>
      <c r="S26" s="194">
        <f t="shared" si="88"/>
        <v>-5.2290552410000011</v>
      </c>
      <c r="T26" s="194">
        <f t="shared" si="88"/>
        <v>-5.0542409640000008</v>
      </c>
      <c r="U26" s="194">
        <f t="shared" si="88"/>
        <v>-4.8794266870000005</v>
      </c>
      <c r="V26" s="194">
        <f t="shared" si="7"/>
        <v>-4.7046124100000002</v>
      </c>
      <c r="W26" s="194">
        <f t="shared" si="8"/>
        <v>-4.5297981329999999</v>
      </c>
      <c r="X26" s="194">
        <f t="shared" si="9"/>
        <v>-4.3549838560000005</v>
      </c>
      <c r="Y26" s="194">
        <f t="shared" si="10"/>
        <v>-4.1801695790000002</v>
      </c>
      <c r="Z26" s="194">
        <f t="shared" si="11"/>
        <v>-4.0053553019999999</v>
      </c>
      <c r="AA26" s="194">
        <f t="shared" si="12"/>
        <v>-3.830541025</v>
      </c>
      <c r="AB26" s="194">
        <f t="shared" si="13"/>
        <v>-3.6557267480000002</v>
      </c>
      <c r="AC26" s="194">
        <f t="shared" si="14"/>
        <v>-3.4809124709999999</v>
      </c>
      <c r="AD26" s="194">
        <f t="shared" si="15"/>
        <v>-3.306098194</v>
      </c>
      <c r="AE26" s="194">
        <f t="shared" si="16"/>
        <v>-3.1312839169999998</v>
      </c>
      <c r="AF26" s="194">
        <f t="shared" si="17"/>
        <v>-2.9564696399999999</v>
      </c>
      <c r="AG26" s="194">
        <f t="shared" si="18"/>
        <v>-2.8000410249999996</v>
      </c>
      <c r="AH26" s="194">
        <f t="shared" si="19"/>
        <v>-2.6436124100000002</v>
      </c>
      <c r="AI26" s="194">
        <f t="shared" si="20"/>
        <v>-2.487183795</v>
      </c>
      <c r="AJ26" s="194">
        <f t="shared" si="21"/>
        <v>-2.3307551799999997</v>
      </c>
      <c r="AK26" s="194">
        <f t="shared" si="22"/>
        <v>-2.1743265649999999</v>
      </c>
      <c r="AL26" s="194">
        <f t="shared" si="23"/>
        <v>-2.0178979500000001</v>
      </c>
      <c r="AM26" s="194">
        <f t="shared" si="24"/>
        <v>-1.861469335</v>
      </c>
      <c r="AN26" s="194">
        <f t="shared" si="25"/>
        <v>-1.70504072</v>
      </c>
      <c r="AO26" s="194">
        <f t="shared" si="26"/>
        <v>-1.5486121050000001</v>
      </c>
      <c r="AP26" s="194">
        <f t="shared" si="27"/>
        <v>-1.3921834900000001</v>
      </c>
      <c r="AQ26" s="194">
        <f t="shared" si="28"/>
        <v>-1.248821768</v>
      </c>
      <c r="AR26" s="194">
        <f t="shared" si="29"/>
        <v>-1.1054600460000001</v>
      </c>
      <c r="AS26" s="194">
        <f t="shared" si="30"/>
        <v>-0.96209832400000006</v>
      </c>
      <c r="AT26" s="194">
        <f t="shared" si="31"/>
        <v>-0.81873660199999998</v>
      </c>
      <c r="AU26" s="194">
        <f t="shared" si="32"/>
        <v>-0.67537488000000001</v>
      </c>
      <c r="AV26" s="194">
        <f t="shared" si="33"/>
        <v>-0.54029990400000005</v>
      </c>
      <c r="AW26" s="194">
        <f t="shared" si="34"/>
        <v>-0.40522492799999998</v>
      </c>
      <c r="AX26" s="194">
        <f t="shared" si="35"/>
        <v>-0.27014995200000003</v>
      </c>
      <c r="AY26" s="194">
        <f t="shared" si="36"/>
        <v>-0.13507497600000001</v>
      </c>
      <c r="AZ26" s="194">
        <v>0</v>
      </c>
      <c r="BA26" s="194">
        <f t="shared" si="37"/>
        <v>0.12712195600000001</v>
      </c>
      <c r="BB26" s="194">
        <f t="shared" si="38"/>
        <v>0.25424391200000002</v>
      </c>
      <c r="BC26" s="194">
        <f t="shared" si="39"/>
        <v>0.381365868</v>
      </c>
      <c r="BD26" s="194">
        <f t="shared" si="40"/>
        <v>0.50848782400000003</v>
      </c>
      <c r="BE26" s="194">
        <f t="shared" si="41"/>
        <v>0.63560978000000001</v>
      </c>
      <c r="BF26" s="194">
        <f t="shared" si="42"/>
        <v>0.75511943400000003</v>
      </c>
      <c r="BG26" s="194">
        <f t="shared" si="43"/>
        <v>0.87462908799999994</v>
      </c>
      <c r="BH26" s="194">
        <f t="shared" si="44"/>
        <v>0.99413874199999985</v>
      </c>
      <c r="BI26" s="194">
        <f t="shared" si="45"/>
        <v>1.1136483959999999</v>
      </c>
      <c r="BJ26" s="194">
        <f t="shared" si="46"/>
        <v>1.2331580499999999</v>
      </c>
      <c r="BK26" s="194">
        <f t="shared" si="47"/>
        <v>1.3419372219999999</v>
      </c>
      <c r="BL26" s="194">
        <f t="shared" si="48"/>
        <v>1.4507163939999999</v>
      </c>
      <c r="BM26" s="194">
        <f t="shared" si="49"/>
        <v>1.5594955659999998</v>
      </c>
      <c r="BN26" s="194">
        <f t="shared" si="50"/>
        <v>1.668274738</v>
      </c>
      <c r="BO26" s="194">
        <f t="shared" si="51"/>
        <v>1.7770539099999998</v>
      </c>
      <c r="BP26" s="194">
        <f t="shared" si="52"/>
        <v>1.885833082</v>
      </c>
      <c r="BQ26" s="194">
        <f t="shared" si="53"/>
        <v>1.9946122539999998</v>
      </c>
      <c r="BR26" s="194">
        <f t="shared" si="54"/>
        <v>2.103391426</v>
      </c>
      <c r="BS26" s="194">
        <f t="shared" si="55"/>
        <v>2.2121705980000002</v>
      </c>
      <c r="BT26" s="194">
        <f t="shared" si="56"/>
        <v>2.3209497699999999</v>
      </c>
      <c r="BU26" s="194">
        <f t="shared" si="57"/>
        <v>2.4165606340000001</v>
      </c>
      <c r="BV26" s="194">
        <f t="shared" si="58"/>
        <v>2.5121714979999998</v>
      </c>
      <c r="BW26" s="194">
        <f t="shared" si="59"/>
        <v>2.607782362</v>
      </c>
      <c r="BX26" s="194">
        <f t="shared" si="60"/>
        <v>2.7033932260000002</v>
      </c>
      <c r="BY26" s="194">
        <f t="shared" si="61"/>
        <v>2.7990040899999999</v>
      </c>
      <c r="BZ26" s="194">
        <f t="shared" si="62"/>
        <v>2.8946149539999997</v>
      </c>
      <c r="CA26" s="194">
        <f t="shared" si="63"/>
        <v>2.9902258179999999</v>
      </c>
      <c r="CB26" s="194">
        <f t="shared" si="64"/>
        <v>3.0858366820000001</v>
      </c>
      <c r="CC26" s="194">
        <f t="shared" si="65"/>
        <v>3.1814475460000002</v>
      </c>
      <c r="CD26" s="194">
        <f t="shared" si="66"/>
        <v>3.27705841</v>
      </c>
      <c r="CE26" s="194">
        <f t="shared" si="80"/>
        <v>3.3726692739999997</v>
      </c>
      <c r="CF26" s="194">
        <f t="shared" si="80"/>
        <v>3.4682801379999995</v>
      </c>
      <c r="CG26" s="194">
        <f t="shared" si="80"/>
        <v>3.5638910019999992</v>
      </c>
      <c r="CH26" s="194">
        <f t="shared" si="80"/>
        <v>3.6595018659999989</v>
      </c>
      <c r="CI26" s="194">
        <f t="shared" si="80"/>
        <v>3.7551127299999987</v>
      </c>
      <c r="CJ26" s="194">
        <f t="shared" si="80"/>
        <v>3.8507235939999984</v>
      </c>
      <c r="CK26" s="194">
        <f t="shared" si="80"/>
        <v>3.9463344579999982</v>
      </c>
      <c r="CL26" s="194">
        <f t="shared" si="80"/>
        <v>4.0419453219999983</v>
      </c>
      <c r="CM26" s="194">
        <f t="shared" si="80"/>
        <v>4.1375561859999976</v>
      </c>
      <c r="CN26" s="194">
        <f t="shared" si="80"/>
        <v>4.2331670499999969</v>
      </c>
      <c r="CO26" s="194">
        <f t="shared" si="80"/>
        <v>4.3287779139999962</v>
      </c>
      <c r="CP26" s="194">
        <f t="shared" si="80"/>
        <v>4.4243887779999955</v>
      </c>
      <c r="CQ26" s="194">
        <f t="shared" si="80"/>
        <v>4.5199996419999948</v>
      </c>
      <c r="CR26" s="194">
        <f t="shared" si="80"/>
        <v>4.6156105059999941</v>
      </c>
      <c r="CS26" s="194">
        <f t="shared" si="80"/>
        <v>4.7112213699999934</v>
      </c>
      <c r="CT26" s="194">
        <f t="shared" si="80"/>
        <v>4.8068322339999927</v>
      </c>
      <c r="CU26" s="194">
        <f t="shared" si="80"/>
        <v>4.902443097999992</v>
      </c>
      <c r="CV26" s="194">
        <f t="shared" si="80"/>
        <v>4.9980539619999913</v>
      </c>
      <c r="CW26" s="194">
        <f t="shared" si="80"/>
        <v>5.0936648259999906</v>
      </c>
      <c r="CX26" s="194">
        <f t="shared" si="80"/>
        <v>5.1892756899999899</v>
      </c>
    </row>
    <row r="27" spans="1:102" x14ac:dyDescent="0.25">
      <c r="A27" s="87">
        <v>37408</v>
      </c>
      <c r="B27" s="194">
        <f t="shared" ref="B27:U27" si="89">($V27-$W27)+C27</f>
        <v>-7.9810060600000012</v>
      </c>
      <c r="C27" s="194">
        <f t="shared" si="89"/>
        <v>-7.8111267360000012</v>
      </c>
      <c r="D27" s="194">
        <f t="shared" si="89"/>
        <v>-7.6412474120000011</v>
      </c>
      <c r="E27" s="194">
        <f t="shared" si="89"/>
        <v>-7.4713680880000011</v>
      </c>
      <c r="F27" s="194">
        <f t="shared" si="89"/>
        <v>-7.301488764000001</v>
      </c>
      <c r="G27" s="194">
        <f t="shared" si="89"/>
        <v>-7.131609440000001</v>
      </c>
      <c r="H27" s="194">
        <f t="shared" si="89"/>
        <v>-6.9617301160000009</v>
      </c>
      <c r="I27" s="194">
        <f t="shared" si="89"/>
        <v>-6.7918507920000009</v>
      </c>
      <c r="J27" s="194">
        <f t="shared" si="89"/>
        <v>-6.6219714680000008</v>
      </c>
      <c r="K27" s="194">
        <f t="shared" si="89"/>
        <v>-6.4520921440000008</v>
      </c>
      <c r="L27" s="194">
        <f t="shared" si="89"/>
        <v>-6.2822128200000007</v>
      </c>
      <c r="M27" s="194">
        <f t="shared" si="89"/>
        <v>-6.1123334960000006</v>
      </c>
      <c r="N27" s="194">
        <f t="shared" si="89"/>
        <v>-5.9424541720000006</v>
      </c>
      <c r="O27" s="194">
        <f t="shared" si="89"/>
        <v>-5.7725748480000005</v>
      </c>
      <c r="P27" s="194">
        <f t="shared" si="89"/>
        <v>-5.6026955240000005</v>
      </c>
      <c r="Q27" s="194">
        <f t="shared" si="89"/>
        <v>-5.4328162000000004</v>
      </c>
      <c r="R27" s="194">
        <f t="shared" si="89"/>
        <v>-5.2629368760000004</v>
      </c>
      <c r="S27" s="194">
        <f t="shared" si="89"/>
        <v>-5.0930575520000003</v>
      </c>
      <c r="T27" s="194">
        <f t="shared" si="89"/>
        <v>-4.9231782280000003</v>
      </c>
      <c r="U27" s="194">
        <f t="shared" si="89"/>
        <v>-4.7532989040000002</v>
      </c>
      <c r="V27" s="194">
        <f t="shared" si="7"/>
        <v>-4.5834195800000002</v>
      </c>
      <c r="W27" s="194">
        <f t="shared" si="8"/>
        <v>-4.4135402560000001</v>
      </c>
      <c r="X27" s="194">
        <f t="shared" si="9"/>
        <v>-4.2436609320000001</v>
      </c>
      <c r="Y27" s="194">
        <f t="shared" si="10"/>
        <v>-4.073781608</v>
      </c>
      <c r="Z27" s="194">
        <f t="shared" si="11"/>
        <v>-3.9039022839999999</v>
      </c>
      <c r="AA27" s="194">
        <f t="shared" si="12"/>
        <v>-3.7340229599999999</v>
      </c>
      <c r="AB27" s="194">
        <f t="shared" si="13"/>
        <v>-3.5641436360000003</v>
      </c>
      <c r="AC27" s="194">
        <f t="shared" si="14"/>
        <v>-3.3942643120000002</v>
      </c>
      <c r="AD27" s="194">
        <f t="shared" si="15"/>
        <v>-3.2243849880000002</v>
      </c>
      <c r="AE27" s="194">
        <f t="shared" si="16"/>
        <v>-3.0545056640000001</v>
      </c>
      <c r="AF27" s="194">
        <f t="shared" si="17"/>
        <v>-2.8846263400000001</v>
      </c>
      <c r="AG27" s="194">
        <f t="shared" si="18"/>
        <v>-2.7321993259999999</v>
      </c>
      <c r="AH27" s="194">
        <f t="shared" si="19"/>
        <v>-2.5797723120000002</v>
      </c>
      <c r="AI27" s="194">
        <f t="shared" si="20"/>
        <v>-2.4273452979999997</v>
      </c>
      <c r="AJ27" s="194">
        <f t="shared" si="21"/>
        <v>-2.274918284</v>
      </c>
      <c r="AK27" s="194">
        <f t="shared" si="22"/>
        <v>-2.1224912700000003</v>
      </c>
      <c r="AL27" s="194">
        <f t="shared" si="23"/>
        <v>-1.9700642560000001</v>
      </c>
      <c r="AM27" s="194">
        <f t="shared" si="24"/>
        <v>-1.817637242</v>
      </c>
      <c r="AN27" s="194">
        <f t="shared" si="25"/>
        <v>-1.6652102280000001</v>
      </c>
      <c r="AO27" s="194">
        <f t="shared" si="26"/>
        <v>-1.5127832140000002</v>
      </c>
      <c r="AP27" s="194">
        <f t="shared" si="27"/>
        <v>-1.3603562</v>
      </c>
      <c r="AQ27" s="194">
        <f t="shared" si="28"/>
        <v>-1.2203677260000001</v>
      </c>
      <c r="AR27" s="194">
        <f t="shared" si="29"/>
        <v>-1.080379252</v>
      </c>
      <c r="AS27" s="194">
        <f t="shared" si="30"/>
        <v>-0.94039077800000004</v>
      </c>
      <c r="AT27" s="194">
        <f t="shared" si="31"/>
        <v>-0.80040230400000001</v>
      </c>
      <c r="AU27" s="194">
        <f t="shared" si="32"/>
        <v>-0.66041382999999998</v>
      </c>
      <c r="AV27" s="194">
        <f t="shared" si="33"/>
        <v>-0.52833106399999996</v>
      </c>
      <c r="AW27" s="194">
        <f t="shared" si="34"/>
        <v>-0.396248298</v>
      </c>
      <c r="AX27" s="194">
        <f t="shared" si="35"/>
        <v>-0.26416553199999998</v>
      </c>
      <c r="AY27" s="194">
        <f t="shared" si="36"/>
        <v>-0.13208276599999999</v>
      </c>
      <c r="AZ27" s="194">
        <v>0</v>
      </c>
      <c r="BA27" s="194">
        <f t="shared" si="37"/>
        <v>0.124483098</v>
      </c>
      <c r="BB27" s="194">
        <f t="shared" si="38"/>
        <v>0.248966196</v>
      </c>
      <c r="BC27" s="194">
        <f t="shared" si="39"/>
        <v>0.37344929399999999</v>
      </c>
      <c r="BD27" s="194">
        <f t="shared" si="40"/>
        <v>0.497932392</v>
      </c>
      <c r="BE27" s="194">
        <f t="shared" si="41"/>
        <v>0.62241548999999996</v>
      </c>
      <c r="BF27" s="194">
        <f t="shared" si="42"/>
        <v>0.73961275399999993</v>
      </c>
      <c r="BG27" s="194">
        <f t="shared" si="43"/>
        <v>0.85681001800000001</v>
      </c>
      <c r="BH27" s="194">
        <f t="shared" si="44"/>
        <v>0.97400728199999997</v>
      </c>
      <c r="BI27" s="194">
        <f t="shared" si="45"/>
        <v>1.0912045460000002</v>
      </c>
      <c r="BJ27" s="194">
        <f t="shared" si="46"/>
        <v>1.20840181</v>
      </c>
      <c r="BK27" s="194">
        <f t="shared" si="47"/>
        <v>1.3153070040000001</v>
      </c>
      <c r="BL27" s="194">
        <f t="shared" si="48"/>
        <v>1.422212198</v>
      </c>
      <c r="BM27" s="194">
        <f t="shared" si="49"/>
        <v>1.5291173919999999</v>
      </c>
      <c r="BN27" s="194">
        <f t="shared" si="50"/>
        <v>1.6360225859999999</v>
      </c>
      <c r="BO27" s="194">
        <f t="shared" si="51"/>
        <v>1.74292778</v>
      </c>
      <c r="BP27" s="194">
        <f t="shared" si="52"/>
        <v>1.8498329739999999</v>
      </c>
      <c r="BQ27" s="194">
        <f t="shared" si="53"/>
        <v>1.9567381679999998</v>
      </c>
      <c r="BR27" s="194">
        <f t="shared" si="54"/>
        <v>2.0636433619999996</v>
      </c>
      <c r="BS27" s="194">
        <f t="shared" si="55"/>
        <v>2.170548556</v>
      </c>
      <c r="BT27" s="194">
        <f t="shared" si="56"/>
        <v>2.2774537499999998</v>
      </c>
      <c r="BU27" s="194">
        <f t="shared" si="57"/>
        <v>2.3716953809999999</v>
      </c>
      <c r="BV27" s="194">
        <f t="shared" si="58"/>
        <v>2.4659370119999999</v>
      </c>
      <c r="BW27" s="194">
        <f t="shared" si="59"/>
        <v>2.560178643</v>
      </c>
      <c r="BX27" s="194">
        <f t="shared" si="60"/>
        <v>2.654420274</v>
      </c>
      <c r="BY27" s="194">
        <f t="shared" si="61"/>
        <v>2.7486619049999996</v>
      </c>
      <c r="BZ27" s="194">
        <f t="shared" si="62"/>
        <v>2.8429035359999997</v>
      </c>
      <c r="CA27" s="194">
        <f t="shared" si="63"/>
        <v>2.9371451669999997</v>
      </c>
      <c r="CB27" s="194">
        <f t="shared" si="64"/>
        <v>3.0313867979999998</v>
      </c>
      <c r="CC27" s="194">
        <f t="shared" si="65"/>
        <v>3.1256284289999998</v>
      </c>
      <c r="CD27" s="194">
        <f t="shared" si="66"/>
        <v>3.2198700599999999</v>
      </c>
      <c r="CE27" s="194">
        <f t="shared" si="80"/>
        <v>3.3141116909999999</v>
      </c>
      <c r="CF27" s="194">
        <f t="shared" si="80"/>
        <v>3.408353322</v>
      </c>
      <c r="CG27" s="194">
        <f t="shared" si="80"/>
        <v>3.502594953</v>
      </c>
      <c r="CH27" s="194">
        <f t="shared" si="80"/>
        <v>3.5968365840000001</v>
      </c>
      <c r="CI27" s="194">
        <f t="shared" si="80"/>
        <v>3.6910782150000001</v>
      </c>
      <c r="CJ27" s="194">
        <f t="shared" si="80"/>
        <v>3.7853198460000002</v>
      </c>
      <c r="CK27" s="194">
        <f t="shared" si="80"/>
        <v>3.8795614770000002</v>
      </c>
      <c r="CL27" s="194">
        <f t="shared" si="80"/>
        <v>3.9738031080000003</v>
      </c>
      <c r="CM27" s="194">
        <f t="shared" si="80"/>
        <v>4.0680447390000003</v>
      </c>
      <c r="CN27" s="194">
        <f t="shared" si="80"/>
        <v>4.1622863700000003</v>
      </c>
      <c r="CO27" s="194">
        <f t="shared" si="80"/>
        <v>4.2565280010000004</v>
      </c>
      <c r="CP27" s="194">
        <f t="shared" si="80"/>
        <v>4.3507696320000004</v>
      </c>
      <c r="CQ27" s="194">
        <f t="shared" si="80"/>
        <v>4.4450112630000005</v>
      </c>
      <c r="CR27" s="194">
        <f t="shared" si="80"/>
        <v>4.5392528940000005</v>
      </c>
      <c r="CS27" s="194">
        <f t="shared" si="80"/>
        <v>4.6334945250000006</v>
      </c>
      <c r="CT27" s="194">
        <f t="shared" si="80"/>
        <v>4.7277361560000006</v>
      </c>
      <c r="CU27" s="194">
        <f t="shared" si="80"/>
        <v>4.8219777870000007</v>
      </c>
      <c r="CV27" s="194">
        <f t="shared" si="80"/>
        <v>4.9162194180000007</v>
      </c>
      <c r="CW27" s="194">
        <f t="shared" si="80"/>
        <v>5.0104610490000008</v>
      </c>
      <c r="CX27" s="194">
        <f t="shared" si="80"/>
        <v>5.1047026800000008</v>
      </c>
    </row>
    <row r="28" spans="1:102" x14ac:dyDescent="0.25">
      <c r="A28" s="87">
        <v>37438</v>
      </c>
      <c r="B28" s="194">
        <f t="shared" ref="B28:U28" si="90">($V28-$W28)+C28</f>
        <v>-8.120490959999989</v>
      </c>
      <c r="C28" s="194">
        <f t="shared" si="90"/>
        <v>-7.9479036449999896</v>
      </c>
      <c r="D28" s="194">
        <f t="shared" si="90"/>
        <v>-7.7753163299999901</v>
      </c>
      <c r="E28" s="194">
        <f t="shared" si="90"/>
        <v>-7.6027290149999907</v>
      </c>
      <c r="F28" s="194">
        <f t="shared" si="90"/>
        <v>-7.4301416999999912</v>
      </c>
      <c r="G28" s="194">
        <f t="shared" si="90"/>
        <v>-7.2575543849999917</v>
      </c>
      <c r="H28" s="194">
        <f t="shared" si="90"/>
        <v>-7.0849670699999923</v>
      </c>
      <c r="I28" s="194">
        <f t="shared" si="90"/>
        <v>-6.9123797549999928</v>
      </c>
      <c r="J28" s="194">
        <f t="shared" si="90"/>
        <v>-6.7397924399999933</v>
      </c>
      <c r="K28" s="194">
        <f t="shared" si="90"/>
        <v>-6.5672051249999939</v>
      </c>
      <c r="L28" s="194">
        <f t="shared" si="90"/>
        <v>-6.3946178099999944</v>
      </c>
      <c r="M28" s="194">
        <f t="shared" si="90"/>
        <v>-6.2220304949999949</v>
      </c>
      <c r="N28" s="194">
        <f t="shared" si="90"/>
        <v>-6.0494431799999955</v>
      </c>
      <c r="O28" s="194">
        <f t="shared" si="90"/>
        <v>-5.876855864999996</v>
      </c>
      <c r="P28" s="194">
        <f t="shared" si="90"/>
        <v>-5.7042685499999966</v>
      </c>
      <c r="Q28" s="194">
        <f t="shared" si="90"/>
        <v>-5.5316812349999971</v>
      </c>
      <c r="R28" s="194">
        <f t="shared" si="90"/>
        <v>-5.3590939199999976</v>
      </c>
      <c r="S28" s="194">
        <f t="shared" si="90"/>
        <v>-5.1865066049999982</v>
      </c>
      <c r="T28" s="194">
        <f t="shared" si="90"/>
        <v>-5.0139192899999987</v>
      </c>
      <c r="U28" s="194">
        <f t="shared" si="90"/>
        <v>-4.8413319749999992</v>
      </c>
      <c r="V28" s="194">
        <f t="shared" si="7"/>
        <v>-4.6687446599999998</v>
      </c>
      <c r="W28" s="194">
        <f t="shared" si="8"/>
        <v>-4.4961573450000003</v>
      </c>
      <c r="X28" s="194">
        <f t="shared" si="9"/>
        <v>-4.32357003</v>
      </c>
      <c r="Y28" s="194">
        <f t="shared" si="10"/>
        <v>-4.1509827149999996</v>
      </c>
      <c r="Z28" s="194">
        <f t="shared" si="11"/>
        <v>-3.9783953999999997</v>
      </c>
      <c r="AA28" s="194">
        <f t="shared" si="12"/>
        <v>-3.8058080849999998</v>
      </c>
      <c r="AB28" s="194">
        <f t="shared" si="13"/>
        <v>-3.6332207699999999</v>
      </c>
      <c r="AC28" s="194">
        <f t="shared" si="14"/>
        <v>-3.460633455</v>
      </c>
      <c r="AD28" s="194">
        <f t="shared" si="15"/>
        <v>-3.2880461399999996</v>
      </c>
      <c r="AE28" s="194">
        <f t="shared" si="16"/>
        <v>-3.1154588249999997</v>
      </c>
      <c r="AF28" s="194">
        <f t="shared" si="17"/>
        <v>-2.9428715099999998</v>
      </c>
      <c r="AG28" s="194">
        <f t="shared" si="18"/>
        <v>-2.7875888249999998</v>
      </c>
      <c r="AH28" s="194">
        <f t="shared" si="19"/>
        <v>-2.6323061399999998</v>
      </c>
      <c r="AI28" s="194">
        <f t="shared" si="20"/>
        <v>-2.4770234549999999</v>
      </c>
      <c r="AJ28" s="194">
        <f t="shared" si="21"/>
        <v>-2.3217407699999999</v>
      </c>
      <c r="AK28" s="194">
        <f t="shared" si="22"/>
        <v>-2.1664580849999999</v>
      </c>
      <c r="AL28" s="194">
        <f t="shared" si="23"/>
        <v>-2.0111753999999999</v>
      </c>
      <c r="AM28" s="194">
        <f t="shared" si="24"/>
        <v>-1.855892715</v>
      </c>
      <c r="AN28" s="194">
        <f t="shared" si="25"/>
        <v>-1.70061003</v>
      </c>
      <c r="AO28" s="194">
        <f t="shared" si="26"/>
        <v>-1.545327345</v>
      </c>
      <c r="AP28" s="194">
        <f t="shared" si="27"/>
        <v>-1.39004466</v>
      </c>
      <c r="AQ28" s="194">
        <f t="shared" si="28"/>
        <v>-1.2471108440000001</v>
      </c>
      <c r="AR28" s="194">
        <f t="shared" si="29"/>
        <v>-1.1041770280000001</v>
      </c>
      <c r="AS28" s="194">
        <f t="shared" si="30"/>
        <v>-0.96124321200000007</v>
      </c>
      <c r="AT28" s="194">
        <f t="shared" si="31"/>
        <v>-0.81830939599999997</v>
      </c>
      <c r="AU28" s="194">
        <f t="shared" si="32"/>
        <v>-0.67537557999999998</v>
      </c>
      <c r="AV28" s="194">
        <f t="shared" si="33"/>
        <v>-0.54030046399999998</v>
      </c>
      <c r="AW28" s="194">
        <f t="shared" si="34"/>
        <v>-0.40522534799999999</v>
      </c>
      <c r="AX28" s="194">
        <f t="shared" si="35"/>
        <v>-0.27015023199999999</v>
      </c>
      <c r="AY28" s="194">
        <f t="shared" si="36"/>
        <v>-0.135075116</v>
      </c>
      <c r="AZ28" s="194">
        <v>0</v>
      </c>
      <c r="BA28" s="194">
        <f t="shared" si="37"/>
        <v>0.127512398</v>
      </c>
      <c r="BB28" s="194">
        <f t="shared" si="38"/>
        <v>0.255024796</v>
      </c>
      <c r="BC28" s="194">
        <f t="shared" si="39"/>
        <v>0.38253719400000002</v>
      </c>
      <c r="BD28" s="194">
        <f t="shared" si="40"/>
        <v>0.510049592</v>
      </c>
      <c r="BE28" s="194">
        <f t="shared" si="41"/>
        <v>0.63756199000000002</v>
      </c>
      <c r="BF28" s="194">
        <f t="shared" si="42"/>
        <v>0.75781534400000006</v>
      </c>
      <c r="BG28" s="194">
        <f t="shared" si="43"/>
        <v>0.87806869800000009</v>
      </c>
      <c r="BH28" s="194">
        <f t="shared" si="44"/>
        <v>0.99832205200000002</v>
      </c>
      <c r="BI28" s="194">
        <f t="shared" si="45"/>
        <v>1.1185754060000002</v>
      </c>
      <c r="BJ28" s="194">
        <f t="shared" si="46"/>
        <v>1.2388287600000001</v>
      </c>
      <c r="BK28" s="194">
        <f t="shared" si="47"/>
        <v>1.348810201</v>
      </c>
      <c r="BL28" s="194">
        <f t="shared" si="48"/>
        <v>1.458791642</v>
      </c>
      <c r="BM28" s="194">
        <f t="shared" si="49"/>
        <v>1.568773083</v>
      </c>
      <c r="BN28" s="194">
        <f t="shared" si="50"/>
        <v>1.6787545240000001</v>
      </c>
      <c r="BO28" s="194">
        <f t="shared" si="51"/>
        <v>1.7887359650000001</v>
      </c>
      <c r="BP28" s="194">
        <f t="shared" si="52"/>
        <v>1.8987174060000001</v>
      </c>
      <c r="BQ28" s="194">
        <f t="shared" si="53"/>
        <v>2.0086988469999998</v>
      </c>
      <c r="BR28" s="194">
        <f t="shared" si="54"/>
        <v>2.1186802880000002</v>
      </c>
      <c r="BS28" s="194">
        <f t="shared" si="55"/>
        <v>2.2286617290000001</v>
      </c>
      <c r="BT28" s="194">
        <f t="shared" si="56"/>
        <v>2.3386431700000001</v>
      </c>
      <c r="BU28" s="194">
        <f t="shared" si="57"/>
        <v>2.435956096</v>
      </c>
      <c r="BV28" s="194">
        <f t="shared" si="58"/>
        <v>2.5332690220000003</v>
      </c>
      <c r="BW28" s="194">
        <f t="shared" si="59"/>
        <v>2.6305819480000001</v>
      </c>
      <c r="BX28" s="194">
        <f t="shared" si="60"/>
        <v>2.727894874</v>
      </c>
      <c r="BY28" s="194">
        <f t="shared" si="61"/>
        <v>2.8252078000000003</v>
      </c>
      <c r="BZ28" s="194">
        <f t="shared" si="62"/>
        <v>2.9225207260000001</v>
      </c>
      <c r="CA28" s="194">
        <f t="shared" si="63"/>
        <v>3.019833652</v>
      </c>
      <c r="CB28" s="194">
        <f t="shared" si="64"/>
        <v>3.1171465779999998</v>
      </c>
      <c r="CC28" s="194">
        <f t="shared" si="65"/>
        <v>3.2144595040000001</v>
      </c>
      <c r="CD28" s="194">
        <f t="shared" si="66"/>
        <v>3.31177243</v>
      </c>
      <c r="CE28" s="194">
        <f t="shared" si="80"/>
        <v>3.4090853559999998</v>
      </c>
      <c r="CF28" s="194">
        <f t="shared" si="80"/>
        <v>3.5063982819999997</v>
      </c>
      <c r="CG28" s="194">
        <f t="shared" si="80"/>
        <v>3.6037112079999996</v>
      </c>
      <c r="CH28" s="194">
        <f t="shared" si="80"/>
        <v>3.7010241339999994</v>
      </c>
      <c r="CI28" s="194">
        <f t="shared" si="80"/>
        <v>3.7983370599999993</v>
      </c>
      <c r="CJ28" s="194">
        <f t="shared" si="80"/>
        <v>3.8956499859999991</v>
      </c>
      <c r="CK28" s="194">
        <f t="shared" si="80"/>
        <v>3.992962911999999</v>
      </c>
      <c r="CL28" s="194">
        <f t="shared" si="80"/>
        <v>4.0902758379999984</v>
      </c>
      <c r="CM28" s="194">
        <f t="shared" si="80"/>
        <v>4.1875887639999982</v>
      </c>
      <c r="CN28" s="194">
        <f t="shared" si="80"/>
        <v>4.2849016899999981</v>
      </c>
      <c r="CO28" s="194">
        <f t="shared" si="80"/>
        <v>4.382214615999998</v>
      </c>
      <c r="CP28" s="194">
        <f t="shared" si="80"/>
        <v>4.4795275419999978</v>
      </c>
      <c r="CQ28" s="194">
        <f t="shared" si="80"/>
        <v>4.5768404679999977</v>
      </c>
      <c r="CR28" s="194">
        <f t="shared" si="80"/>
        <v>4.6741533939999975</v>
      </c>
      <c r="CS28" s="194">
        <f t="shared" si="80"/>
        <v>4.7714663199999974</v>
      </c>
      <c r="CT28" s="194">
        <f t="shared" si="80"/>
        <v>4.8687792459999972</v>
      </c>
      <c r="CU28" s="194">
        <f t="shared" si="80"/>
        <v>4.9660921719999971</v>
      </c>
      <c r="CV28" s="194">
        <f t="shared" si="80"/>
        <v>5.0634050979999969</v>
      </c>
      <c r="CW28" s="194">
        <f t="shared" si="80"/>
        <v>5.1607180239999968</v>
      </c>
      <c r="CX28" s="194">
        <f t="shared" si="80"/>
        <v>5.2580309499999967</v>
      </c>
    </row>
    <row r="29" spans="1:102" x14ac:dyDescent="0.25">
      <c r="A29" s="87">
        <v>37469</v>
      </c>
      <c r="B29" s="194">
        <f t="shared" ref="B29:U29" si="91">($V29-$W29)+C29</f>
        <v>-7.8923004299999988</v>
      </c>
      <c r="C29" s="194">
        <f t="shared" si="91"/>
        <v>-7.7247479549999989</v>
      </c>
      <c r="D29" s="194">
        <f t="shared" si="91"/>
        <v>-7.557195479999999</v>
      </c>
      <c r="E29" s="194">
        <f t="shared" si="91"/>
        <v>-7.389643004999999</v>
      </c>
      <c r="F29" s="194">
        <f t="shared" si="91"/>
        <v>-7.2220905299999991</v>
      </c>
      <c r="G29" s="194">
        <f t="shared" si="91"/>
        <v>-7.0545380549999992</v>
      </c>
      <c r="H29" s="194">
        <f t="shared" si="91"/>
        <v>-6.8869855799999993</v>
      </c>
      <c r="I29" s="194">
        <f t="shared" si="91"/>
        <v>-6.7194331049999994</v>
      </c>
      <c r="J29" s="194">
        <f t="shared" si="91"/>
        <v>-6.5518806299999994</v>
      </c>
      <c r="K29" s="194">
        <f t="shared" si="91"/>
        <v>-6.3843281549999995</v>
      </c>
      <c r="L29" s="194">
        <f t="shared" si="91"/>
        <v>-6.2167756799999996</v>
      </c>
      <c r="M29" s="194">
        <f t="shared" si="91"/>
        <v>-6.0492232049999997</v>
      </c>
      <c r="N29" s="194">
        <f t="shared" si="91"/>
        <v>-5.8816707299999997</v>
      </c>
      <c r="O29" s="194">
        <f t="shared" si="91"/>
        <v>-5.7141182549999998</v>
      </c>
      <c r="P29" s="194">
        <f t="shared" si="91"/>
        <v>-5.5465657799999999</v>
      </c>
      <c r="Q29" s="194">
        <f t="shared" si="91"/>
        <v>-5.379013305</v>
      </c>
      <c r="R29" s="194">
        <f t="shared" si="91"/>
        <v>-5.21146083</v>
      </c>
      <c r="S29" s="194">
        <f t="shared" si="91"/>
        <v>-5.0439083550000001</v>
      </c>
      <c r="T29" s="194">
        <f t="shared" si="91"/>
        <v>-4.8763558800000002</v>
      </c>
      <c r="U29" s="194">
        <f t="shared" si="91"/>
        <v>-4.7088034050000003</v>
      </c>
      <c r="V29" s="194">
        <f t="shared" si="7"/>
        <v>-4.5412509300000004</v>
      </c>
      <c r="W29" s="194">
        <f t="shared" si="8"/>
        <v>-4.3736984550000004</v>
      </c>
      <c r="X29" s="194">
        <f t="shared" si="9"/>
        <v>-4.2061459800000005</v>
      </c>
      <c r="Y29" s="194">
        <f t="shared" si="10"/>
        <v>-4.0385935049999997</v>
      </c>
      <c r="Z29" s="194">
        <f t="shared" si="11"/>
        <v>-3.8710410299999998</v>
      </c>
      <c r="AA29" s="194">
        <f t="shared" si="12"/>
        <v>-3.7034885549999998</v>
      </c>
      <c r="AB29" s="194">
        <f t="shared" si="13"/>
        <v>-3.5359360799999999</v>
      </c>
      <c r="AC29" s="194">
        <f t="shared" si="14"/>
        <v>-3.368383605</v>
      </c>
      <c r="AD29" s="194">
        <f t="shared" si="15"/>
        <v>-3.2008311300000001</v>
      </c>
      <c r="AE29" s="194">
        <f t="shared" si="16"/>
        <v>-3.0332786549999997</v>
      </c>
      <c r="AF29" s="194">
        <f t="shared" si="17"/>
        <v>-2.8657261799999998</v>
      </c>
      <c r="AG29" s="194">
        <f t="shared" si="18"/>
        <v>-2.7146785629999997</v>
      </c>
      <c r="AH29" s="194">
        <f t="shared" si="19"/>
        <v>-2.563630946</v>
      </c>
      <c r="AI29" s="194">
        <f t="shared" si="20"/>
        <v>-2.4125833289999998</v>
      </c>
      <c r="AJ29" s="194">
        <f t="shared" si="21"/>
        <v>-2.2615357119999997</v>
      </c>
      <c r="AK29" s="194">
        <f t="shared" si="22"/>
        <v>-2.110488095</v>
      </c>
      <c r="AL29" s="194">
        <f t="shared" si="23"/>
        <v>-1.9594404779999999</v>
      </c>
      <c r="AM29" s="194">
        <f t="shared" si="24"/>
        <v>-1.808392861</v>
      </c>
      <c r="AN29" s="194">
        <f t="shared" si="25"/>
        <v>-1.6573452440000001</v>
      </c>
      <c r="AO29" s="194">
        <f t="shared" si="26"/>
        <v>-1.5062976269999999</v>
      </c>
      <c r="AP29" s="194">
        <f t="shared" si="27"/>
        <v>-1.35525001</v>
      </c>
      <c r="AQ29" s="194">
        <f t="shared" si="28"/>
        <v>-1.2159774940000001</v>
      </c>
      <c r="AR29" s="194">
        <f t="shared" si="29"/>
        <v>-1.076704978</v>
      </c>
      <c r="AS29" s="194">
        <f t="shared" si="30"/>
        <v>-0.93743246200000008</v>
      </c>
      <c r="AT29" s="194">
        <f t="shared" si="31"/>
        <v>-0.79815994600000006</v>
      </c>
      <c r="AU29" s="194">
        <f t="shared" si="32"/>
        <v>-0.65888743000000005</v>
      </c>
      <c r="AV29" s="194">
        <f t="shared" si="33"/>
        <v>-0.52710994400000011</v>
      </c>
      <c r="AW29" s="194">
        <f t="shared" si="34"/>
        <v>-0.395332458</v>
      </c>
      <c r="AX29" s="194">
        <f t="shared" si="35"/>
        <v>-0.26355497200000005</v>
      </c>
      <c r="AY29" s="194">
        <f t="shared" si="36"/>
        <v>-0.13177748600000003</v>
      </c>
      <c r="AZ29" s="194">
        <v>0</v>
      </c>
      <c r="BA29" s="194">
        <f t="shared" si="37"/>
        <v>0.12456214400000001</v>
      </c>
      <c r="BB29" s="194">
        <f t="shared" si="38"/>
        <v>0.24912428800000003</v>
      </c>
      <c r="BC29" s="194">
        <f t="shared" si="39"/>
        <v>0.37368643200000001</v>
      </c>
      <c r="BD29" s="194">
        <f t="shared" si="40"/>
        <v>0.49824857600000005</v>
      </c>
      <c r="BE29" s="194">
        <f t="shared" si="41"/>
        <v>0.62281072000000004</v>
      </c>
      <c r="BF29" s="194">
        <f t="shared" si="42"/>
        <v>0.74044370599999998</v>
      </c>
      <c r="BG29" s="194">
        <f t="shared" si="43"/>
        <v>0.85807669200000003</v>
      </c>
      <c r="BH29" s="194">
        <f t="shared" si="44"/>
        <v>0.97570967799999997</v>
      </c>
      <c r="BI29" s="194">
        <f t="shared" si="45"/>
        <v>1.0933426640000001</v>
      </c>
      <c r="BJ29" s="194">
        <f t="shared" si="46"/>
        <v>1.21097565</v>
      </c>
      <c r="BK29" s="194">
        <f t="shared" si="47"/>
        <v>1.3187947039999999</v>
      </c>
      <c r="BL29" s="194">
        <f t="shared" si="48"/>
        <v>1.426613758</v>
      </c>
      <c r="BM29" s="194">
        <f t="shared" si="49"/>
        <v>1.5344328119999999</v>
      </c>
      <c r="BN29" s="194">
        <f t="shared" si="50"/>
        <v>1.6422518660000001</v>
      </c>
      <c r="BO29" s="194">
        <f t="shared" si="51"/>
        <v>1.75007092</v>
      </c>
      <c r="BP29" s="194">
        <f t="shared" si="52"/>
        <v>1.8578899739999999</v>
      </c>
      <c r="BQ29" s="194">
        <f t="shared" si="53"/>
        <v>1.965709028</v>
      </c>
      <c r="BR29" s="194">
        <f t="shared" si="54"/>
        <v>2.0735280820000002</v>
      </c>
      <c r="BS29" s="194">
        <f t="shared" si="55"/>
        <v>2.1813471359999999</v>
      </c>
      <c r="BT29" s="194">
        <f t="shared" si="56"/>
        <v>2.28916619</v>
      </c>
      <c r="BU29" s="194">
        <f t="shared" si="57"/>
        <v>2.3848644160000001</v>
      </c>
      <c r="BV29" s="194">
        <f t="shared" si="58"/>
        <v>2.4805626420000002</v>
      </c>
      <c r="BW29" s="194">
        <f t="shared" si="59"/>
        <v>2.5762608679999999</v>
      </c>
      <c r="BX29" s="194">
        <f t="shared" si="60"/>
        <v>2.671959094</v>
      </c>
      <c r="BY29" s="194">
        <f t="shared" si="61"/>
        <v>2.7676573200000001</v>
      </c>
      <c r="BZ29" s="194">
        <f t="shared" si="62"/>
        <v>2.8633555460000002</v>
      </c>
      <c r="CA29" s="194">
        <f t="shared" si="63"/>
        <v>2.9590537719999999</v>
      </c>
      <c r="CB29" s="194">
        <f t="shared" si="64"/>
        <v>3.0547519980000004</v>
      </c>
      <c r="CC29" s="194">
        <f t="shared" si="65"/>
        <v>3.1504502240000001</v>
      </c>
      <c r="CD29" s="194">
        <f t="shared" si="66"/>
        <v>3.2461484500000002</v>
      </c>
      <c r="CE29" s="194">
        <f t="shared" si="80"/>
        <v>3.3418466760000003</v>
      </c>
      <c r="CF29" s="194">
        <f t="shared" si="80"/>
        <v>3.4375449020000004</v>
      </c>
      <c r="CG29" s="194">
        <f t="shared" si="80"/>
        <v>3.5332431280000005</v>
      </c>
      <c r="CH29" s="194">
        <f t="shared" si="80"/>
        <v>3.6289413540000006</v>
      </c>
      <c r="CI29" s="194">
        <f t="shared" si="80"/>
        <v>3.7246395800000007</v>
      </c>
      <c r="CJ29" s="194">
        <f t="shared" si="80"/>
        <v>3.8203378060000008</v>
      </c>
      <c r="CK29" s="194">
        <f t="shared" si="80"/>
        <v>3.9160360320000009</v>
      </c>
      <c r="CL29" s="194">
        <f t="shared" si="80"/>
        <v>4.0117342580000006</v>
      </c>
      <c r="CM29" s="194">
        <f t="shared" si="80"/>
        <v>4.1074324840000003</v>
      </c>
      <c r="CN29" s="194">
        <f t="shared" si="80"/>
        <v>4.2031307099999999</v>
      </c>
      <c r="CO29" s="194">
        <f t="shared" si="80"/>
        <v>4.2988289359999996</v>
      </c>
      <c r="CP29" s="194">
        <f t="shared" si="80"/>
        <v>4.3945271619999993</v>
      </c>
      <c r="CQ29" s="194">
        <f t="shared" si="80"/>
        <v>4.4902253879999989</v>
      </c>
      <c r="CR29" s="194">
        <f t="shared" si="80"/>
        <v>4.5859236139999986</v>
      </c>
      <c r="CS29" s="194">
        <f t="shared" si="80"/>
        <v>4.6816218399999983</v>
      </c>
      <c r="CT29" s="194">
        <f t="shared" si="80"/>
        <v>4.7773200659999979</v>
      </c>
      <c r="CU29" s="194">
        <f t="shared" si="80"/>
        <v>4.8730182919999976</v>
      </c>
      <c r="CV29" s="194">
        <f t="shared" si="80"/>
        <v>4.9687165179999973</v>
      </c>
      <c r="CW29" s="194">
        <f t="shared" si="80"/>
        <v>5.0644147439999969</v>
      </c>
      <c r="CX29" s="194">
        <f t="shared" si="80"/>
        <v>5.1601129699999966</v>
      </c>
    </row>
    <row r="30" spans="1:102" x14ac:dyDescent="0.25">
      <c r="A30" s="87">
        <v>37500</v>
      </c>
      <c r="B30" s="194">
        <f t="shared" ref="B30:U30" si="92">($V30-$W30)+C30</f>
        <v>-7.5039006599999949</v>
      </c>
      <c r="C30" s="194">
        <f t="shared" si="92"/>
        <v>-7.3447949039999951</v>
      </c>
      <c r="D30" s="194">
        <f t="shared" si="92"/>
        <v>-7.1856891479999954</v>
      </c>
      <c r="E30" s="194">
        <f t="shared" si="92"/>
        <v>-7.0265833919999956</v>
      </c>
      <c r="F30" s="194">
        <f t="shared" si="92"/>
        <v>-6.8674776359999958</v>
      </c>
      <c r="G30" s="194">
        <f t="shared" si="92"/>
        <v>-6.7083718799999961</v>
      </c>
      <c r="H30" s="194">
        <f t="shared" si="92"/>
        <v>-6.5492661239999963</v>
      </c>
      <c r="I30" s="194">
        <f t="shared" si="92"/>
        <v>-6.3901603679999965</v>
      </c>
      <c r="J30" s="194">
        <f t="shared" si="92"/>
        <v>-6.2310546119999968</v>
      </c>
      <c r="K30" s="194">
        <f t="shared" si="92"/>
        <v>-6.071948855999997</v>
      </c>
      <c r="L30" s="194">
        <f t="shared" si="92"/>
        <v>-5.9128430999999972</v>
      </c>
      <c r="M30" s="194">
        <f t="shared" si="92"/>
        <v>-5.7537373439999975</v>
      </c>
      <c r="N30" s="194">
        <f t="shared" si="92"/>
        <v>-5.5946315879999977</v>
      </c>
      <c r="O30" s="194">
        <f t="shared" si="92"/>
        <v>-5.4355258319999979</v>
      </c>
      <c r="P30" s="194">
        <f t="shared" si="92"/>
        <v>-5.2764200759999982</v>
      </c>
      <c r="Q30" s="194">
        <f t="shared" si="92"/>
        <v>-5.1173143199999984</v>
      </c>
      <c r="R30" s="194">
        <f t="shared" si="92"/>
        <v>-4.9582085639999987</v>
      </c>
      <c r="S30" s="194">
        <f t="shared" si="92"/>
        <v>-4.7991028079999989</v>
      </c>
      <c r="T30" s="194">
        <f t="shared" si="92"/>
        <v>-4.6399970519999991</v>
      </c>
      <c r="U30" s="194">
        <f t="shared" si="92"/>
        <v>-4.4808912959999994</v>
      </c>
      <c r="V30" s="194">
        <f t="shared" si="7"/>
        <v>-4.3217855399999996</v>
      </c>
      <c r="W30" s="194">
        <f t="shared" si="8"/>
        <v>-4.1626797839999998</v>
      </c>
      <c r="X30" s="194">
        <f t="shared" si="9"/>
        <v>-4.0035740280000001</v>
      </c>
      <c r="Y30" s="194">
        <f t="shared" si="10"/>
        <v>-3.8444682719999994</v>
      </c>
      <c r="Z30" s="194">
        <f t="shared" si="11"/>
        <v>-3.6853625159999996</v>
      </c>
      <c r="AA30" s="194">
        <f t="shared" si="12"/>
        <v>-3.5262567599999999</v>
      </c>
      <c r="AB30" s="194">
        <f t="shared" si="13"/>
        <v>-3.3671510040000001</v>
      </c>
      <c r="AC30" s="194">
        <f t="shared" si="14"/>
        <v>-3.2080452479999999</v>
      </c>
      <c r="AD30" s="194">
        <f t="shared" si="15"/>
        <v>-3.0489394920000001</v>
      </c>
      <c r="AE30" s="194">
        <f t="shared" si="16"/>
        <v>-2.8898337359999999</v>
      </c>
      <c r="AF30" s="194">
        <f t="shared" si="17"/>
        <v>-2.7307279800000002</v>
      </c>
      <c r="AG30" s="194">
        <f t="shared" si="18"/>
        <v>-2.5869681739999999</v>
      </c>
      <c r="AH30" s="194">
        <f t="shared" si="19"/>
        <v>-2.4432083680000001</v>
      </c>
      <c r="AI30" s="194">
        <f t="shared" si="20"/>
        <v>-2.2994485620000003</v>
      </c>
      <c r="AJ30" s="194">
        <f t="shared" si="21"/>
        <v>-2.155688756</v>
      </c>
      <c r="AK30" s="194">
        <f t="shared" si="22"/>
        <v>-2.0119289500000002</v>
      </c>
      <c r="AL30" s="194">
        <f t="shared" si="23"/>
        <v>-1.8681691439999999</v>
      </c>
      <c r="AM30" s="194">
        <f t="shared" si="24"/>
        <v>-1.7244093380000001</v>
      </c>
      <c r="AN30" s="194">
        <f t="shared" si="25"/>
        <v>-1.580649532</v>
      </c>
      <c r="AO30" s="194">
        <f t="shared" si="26"/>
        <v>-1.436889726</v>
      </c>
      <c r="AP30" s="194">
        <f t="shared" si="27"/>
        <v>-1.2931299199999999</v>
      </c>
      <c r="AQ30" s="194">
        <f t="shared" si="28"/>
        <v>-1.160326832</v>
      </c>
      <c r="AR30" s="194">
        <f t="shared" si="29"/>
        <v>-1.027523744</v>
      </c>
      <c r="AS30" s="194">
        <f t="shared" si="30"/>
        <v>-0.89472065600000006</v>
      </c>
      <c r="AT30" s="194">
        <f t="shared" si="31"/>
        <v>-0.76191756799999999</v>
      </c>
      <c r="AU30" s="194">
        <f t="shared" si="32"/>
        <v>-0.62911448000000003</v>
      </c>
      <c r="AV30" s="194">
        <f t="shared" si="33"/>
        <v>-0.50329158400000007</v>
      </c>
      <c r="AW30" s="194">
        <f t="shared" si="34"/>
        <v>-0.377468688</v>
      </c>
      <c r="AX30" s="194">
        <f t="shared" si="35"/>
        <v>-0.25164579200000003</v>
      </c>
      <c r="AY30" s="194">
        <f t="shared" si="36"/>
        <v>-0.12582289600000002</v>
      </c>
      <c r="AZ30" s="194">
        <v>0</v>
      </c>
      <c r="BA30" s="194">
        <f t="shared" si="37"/>
        <v>0.119097886</v>
      </c>
      <c r="BB30" s="194">
        <f t="shared" si="38"/>
        <v>0.238195772</v>
      </c>
      <c r="BC30" s="194">
        <f t="shared" si="39"/>
        <v>0.35729365799999996</v>
      </c>
      <c r="BD30" s="194">
        <f t="shared" si="40"/>
        <v>0.476391544</v>
      </c>
      <c r="BE30" s="194">
        <f t="shared" si="41"/>
        <v>0.59548942999999999</v>
      </c>
      <c r="BF30" s="194">
        <f t="shared" si="42"/>
        <v>0.70812331799999995</v>
      </c>
      <c r="BG30" s="194">
        <f t="shared" si="43"/>
        <v>0.82075720600000002</v>
      </c>
      <c r="BH30" s="194">
        <f t="shared" si="44"/>
        <v>0.93339109399999998</v>
      </c>
      <c r="BI30" s="194">
        <f t="shared" si="45"/>
        <v>1.046024982</v>
      </c>
      <c r="BJ30" s="194">
        <f t="shared" si="46"/>
        <v>1.15865887</v>
      </c>
      <c r="BK30" s="194">
        <f t="shared" si="47"/>
        <v>1.262125583</v>
      </c>
      <c r="BL30" s="194">
        <f t="shared" si="48"/>
        <v>1.365592296</v>
      </c>
      <c r="BM30" s="194">
        <f t="shared" si="49"/>
        <v>1.469059009</v>
      </c>
      <c r="BN30" s="194">
        <f t="shared" si="50"/>
        <v>1.572525722</v>
      </c>
      <c r="BO30" s="194">
        <f t="shared" si="51"/>
        <v>1.6759924349999999</v>
      </c>
      <c r="BP30" s="194">
        <f t="shared" si="52"/>
        <v>1.7794591479999999</v>
      </c>
      <c r="BQ30" s="194">
        <f t="shared" si="53"/>
        <v>1.8829258609999999</v>
      </c>
      <c r="BR30" s="194">
        <f t="shared" si="54"/>
        <v>1.9863925739999999</v>
      </c>
      <c r="BS30" s="194">
        <f t="shared" si="55"/>
        <v>2.0898592869999999</v>
      </c>
      <c r="BT30" s="194">
        <f t="shared" si="56"/>
        <v>2.1933259999999999</v>
      </c>
      <c r="BU30" s="194">
        <f t="shared" si="57"/>
        <v>2.2854498329999999</v>
      </c>
      <c r="BV30" s="194">
        <f t="shared" si="58"/>
        <v>2.377573666</v>
      </c>
      <c r="BW30" s="194">
        <f t="shared" si="59"/>
        <v>2.469697499</v>
      </c>
      <c r="BX30" s="194">
        <f t="shared" si="60"/>
        <v>2.5618213320000001</v>
      </c>
      <c r="BY30" s="194">
        <f t="shared" si="61"/>
        <v>2.6539451649999997</v>
      </c>
      <c r="BZ30" s="194">
        <f t="shared" si="62"/>
        <v>2.7460689979999997</v>
      </c>
      <c r="CA30" s="194">
        <f t="shared" si="63"/>
        <v>2.8381928309999997</v>
      </c>
      <c r="CB30" s="194">
        <f t="shared" si="64"/>
        <v>2.9303166639999998</v>
      </c>
      <c r="CC30" s="194">
        <f t="shared" si="65"/>
        <v>3.0224404969999998</v>
      </c>
      <c r="CD30" s="194">
        <f t="shared" si="66"/>
        <v>3.1145643299999999</v>
      </c>
      <c r="CE30" s="194">
        <f t="shared" si="80"/>
        <v>3.2066881629999999</v>
      </c>
      <c r="CF30" s="194">
        <f t="shared" si="80"/>
        <v>3.298811996</v>
      </c>
      <c r="CG30" s="194">
        <f t="shared" si="80"/>
        <v>3.390935829</v>
      </c>
      <c r="CH30" s="194">
        <f t="shared" si="80"/>
        <v>3.4830596620000001</v>
      </c>
      <c r="CI30" s="194">
        <f t="shared" si="80"/>
        <v>3.5751834950000001</v>
      </c>
      <c r="CJ30" s="194">
        <f t="shared" si="80"/>
        <v>3.6673073280000001</v>
      </c>
      <c r="CK30" s="194">
        <f t="shared" si="80"/>
        <v>3.7594311610000002</v>
      </c>
      <c r="CL30" s="194">
        <f t="shared" si="80"/>
        <v>3.8515549940000002</v>
      </c>
      <c r="CM30" s="194">
        <f t="shared" si="80"/>
        <v>3.9436788270000003</v>
      </c>
      <c r="CN30" s="194">
        <f t="shared" si="80"/>
        <v>4.0358026599999999</v>
      </c>
      <c r="CO30" s="194">
        <f t="shared" si="80"/>
        <v>4.1279264930000004</v>
      </c>
      <c r="CP30" s="194">
        <f t="shared" si="80"/>
        <v>4.2200503260000009</v>
      </c>
      <c r="CQ30" s="194">
        <f t="shared" si="80"/>
        <v>4.3121741590000013</v>
      </c>
      <c r="CR30" s="194">
        <f t="shared" si="80"/>
        <v>4.4042979920000018</v>
      </c>
      <c r="CS30" s="194">
        <f t="shared" si="80"/>
        <v>4.4964218250000023</v>
      </c>
      <c r="CT30" s="194">
        <f t="shared" si="80"/>
        <v>4.5885456580000028</v>
      </c>
      <c r="CU30" s="194">
        <f t="shared" si="80"/>
        <v>4.6806694910000033</v>
      </c>
      <c r="CV30" s="194">
        <f t="shared" si="80"/>
        <v>4.7727933240000038</v>
      </c>
      <c r="CW30" s="194">
        <f t="shared" si="80"/>
        <v>4.8649171570000043</v>
      </c>
      <c r="CX30" s="194">
        <f t="shared" si="80"/>
        <v>4.9570409900000048</v>
      </c>
    </row>
    <row r="31" spans="1:102" x14ac:dyDescent="0.25">
      <c r="A31" s="87">
        <v>37530</v>
      </c>
      <c r="B31" s="194">
        <f t="shared" ref="B31:U31" si="93">($V31-$W31)+C31</f>
        <v>-7.4131618099999939</v>
      </c>
      <c r="C31" s="194">
        <f t="shared" si="93"/>
        <v>-7.2561660539999941</v>
      </c>
      <c r="D31" s="194">
        <f t="shared" si="93"/>
        <v>-7.0991702979999944</v>
      </c>
      <c r="E31" s="194">
        <f t="shared" si="93"/>
        <v>-6.9421745419999947</v>
      </c>
      <c r="F31" s="194">
        <f t="shared" si="93"/>
        <v>-6.785178785999995</v>
      </c>
      <c r="G31" s="194">
        <f t="shared" si="93"/>
        <v>-6.6281830299999953</v>
      </c>
      <c r="H31" s="194">
        <f t="shared" si="93"/>
        <v>-6.4711872739999956</v>
      </c>
      <c r="I31" s="194">
        <f t="shared" si="93"/>
        <v>-6.3141915179999959</v>
      </c>
      <c r="J31" s="194">
        <f t="shared" si="93"/>
        <v>-6.1571957619999962</v>
      </c>
      <c r="K31" s="194">
        <f t="shared" si="93"/>
        <v>-6.0002000059999965</v>
      </c>
      <c r="L31" s="194">
        <f t="shared" si="93"/>
        <v>-5.8432042499999968</v>
      </c>
      <c r="M31" s="194">
        <f t="shared" si="93"/>
        <v>-5.6862084939999971</v>
      </c>
      <c r="N31" s="194">
        <f t="shared" si="93"/>
        <v>-5.5292127379999974</v>
      </c>
      <c r="O31" s="194">
        <f t="shared" si="93"/>
        <v>-5.3722169819999976</v>
      </c>
      <c r="P31" s="194">
        <f t="shared" si="93"/>
        <v>-5.2152212259999979</v>
      </c>
      <c r="Q31" s="194">
        <f t="shared" si="93"/>
        <v>-5.0582254699999982</v>
      </c>
      <c r="R31" s="194">
        <f t="shared" si="93"/>
        <v>-4.9012297139999985</v>
      </c>
      <c r="S31" s="194">
        <f t="shared" si="93"/>
        <v>-4.7442339579999988</v>
      </c>
      <c r="T31" s="194">
        <f t="shared" si="93"/>
        <v>-4.5872382019999991</v>
      </c>
      <c r="U31" s="194">
        <f t="shared" si="93"/>
        <v>-4.4302424459999994</v>
      </c>
      <c r="V31" s="194">
        <f t="shared" si="7"/>
        <v>-4.2732466899999997</v>
      </c>
      <c r="W31" s="194">
        <f t="shared" si="8"/>
        <v>-4.116250934</v>
      </c>
      <c r="X31" s="194">
        <f t="shared" si="9"/>
        <v>-3.9592551779999998</v>
      </c>
      <c r="Y31" s="194">
        <f t="shared" si="10"/>
        <v>-3.8022594219999997</v>
      </c>
      <c r="Z31" s="194">
        <f t="shared" si="11"/>
        <v>-3.645263666</v>
      </c>
      <c r="AA31" s="194">
        <f t="shared" si="12"/>
        <v>-3.4882679099999998</v>
      </c>
      <c r="AB31" s="194">
        <f t="shared" si="13"/>
        <v>-3.3312721539999997</v>
      </c>
      <c r="AC31" s="194">
        <f t="shared" si="14"/>
        <v>-3.1742763979999999</v>
      </c>
      <c r="AD31" s="194">
        <f t="shared" si="15"/>
        <v>-3.0172806419999998</v>
      </c>
      <c r="AE31" s="194">
        <f t="shared" si="16"/>
        <v>-2.8602848860000001</v>
      </c>
      <c r="AF31" s="194">
        <f t="shared" si="17"/>
        <v>-2.7032891299999999</v>
      </c>
      <c r="AG31" s="194">
        <f t="shared" si="18"/>
        <v>-2.5611441109999999</v>
      </c>
      <c r="AH31" s="194">
        <f t="shared" si="19"/>
        <v>-2.418999092</v>
      </c>
      <c r="AI31" s="194">
        <f t="shared" si="20"/>
        <v>-2.276854073</v>
      </c>
      <c r="AJ31" s="194">
        <f t="shared" si="21"/>
        <v>-2.134709054</v>
      </c>
      <c r="AK31" s="194">
        <f t="shared" si="22"/>
        <v>-1.992564035</v>
      </c>
      <c r="AL31" s="194">
        <f t="shared" si="23"/>
        <v>-1.850419016</v>
      </c>
      <c r="AM31" s="194">
        <f t="shared" si="24"/>
        <v>-1.708273997</v>
      </c>
      <c r="AN31" s="194">
        <f t="shared" si="25"/>
        <v>-1.5661289780000001</v>
      </c>
      <c r="AO31" s="194">
        <f t="shared" si="26"/>
        <v>-1.4239839590000001</v>
      </c>
      <c r="AP31" s="194">
        <f t="shared" si="27"/>
        <v>-1.2818389400000001</v>
      </c>
      <c r="AQ31" s="194">
        <f t="shared" si="28"/>
        <v>-1.1502834180000001</v>
      </c>
      <c r="AR31" s="194">
        <f t="shared" si="29"/>
        <v>-1.0187278960000001</v>
      </c>
      <c r="AS31" s="194">
        <f t="shared" si="30"/>
        <v>-0.88717237400000004</v>
      </c>
      <c r="AT31" s="194">
        <f t="shared" si="31"/>
        <v>-0.75561685199999995</v>
      </c>
      <c r="AU31" s="194">
        <f t="shared" si="32"/>
        <v>-0.62406132999999997</v>
      </c>
      <c r="AV31" s="194">
        <f t="shared" si="33"/>
        <v>-0.49924906400000002</v>
      </c>
      <c r="AW31" s="194">
        <f t="shared" si="34"/>
        <v>-0.37443679799999996</v>
      </c>
      <c r="AX31" s="194">
        <f t="shared" si="35"/>
        <v>-0.24962453200000001</v>
      </c>
      <c r="AY31" s="194">
        <f t="shared" si="36"/>
        <v>-0.12481226600000001</v>
      </c>
      <c r="AZ31" s="194">
        <v>0</v>
      </c>
      <c r="BA31" s="194">
        <f t="shared" si="37"/>
        <v>0.11831564800000001</v>
      </c>
      <c r="BB31" s="194">
        <f t="shared" si="38"/>
        <v>0.23663129600000002</v>
      </c>
      <c r="BC31" s="194">
        <f t="shared" si="39"/>
        <v>0.35494694399999999</v>
      </c>
      <c r="BD31" s="194">
        <f t="shared" si="40"/>
        <v>0.47326259200000004</v>
      </c>
      <c r="BE31" s="194">
        <f t="shared" si="41"/>
        <v>0.59157824000000003</v>
      </c>
      <c r="BF31" s="194">
        <f t="shared" si="42"/>
        <v>0.70364814399999998</v>
      </c>
      <c r="BG31" s="194">
        <f t="shared" si="43"/>
        <v>0.81571804800000003</v>
      </c>
      <c r="BH31" s="194">
        <f t="shared" si="44"/>
        <v>0.92778795199999997</v>
      </c>
      <c r="BI31" s="194">
        <f t="shared" si="45"/>
        <v>1.039857856</v>
      </c>
      <c r="BJ31" s="194">
        <f t="shared" si="46"/>
        <v>1.15192776</v>
      </c>
      <c r="BK31" s="194">
        <f t="shared" si="47"/>
        <v>1.255134752</v>
      </c>
      <c r="BL31" s="194">
        <f t="shared" si="48"/>
        <v>1.3583417440000001</v>
      </c>
      <c r="BM31" s="194">
        <f t="shared" si="49"/>
        <v>1.4615487359999999</v>
      </c>
      <c r="BN31" s="194">
        <f t="shared" si="50"/>
        <v>1.564755728</v>
      </c>
      <c r="BO31" s="194">
        <f t="shared" si="51"/>
        <v>1.66796272</v>
      </c>
      <c r="BP31" s="194">
        <f t="shared" si="52"/>
        <v>1.7711697119999998</v>
      </c>
      <c r="BQ31" s="194">
        <f t="shared" si="53"/>
        <v>1.8743767039999999</v>
      </c>
      <c r="BR31" s="194">
        <f t="shared" si="54"/>
        <v>1.9775836959999999</v>
      </c>
      <c r="BS31" s="194">
        <f t="shared" si="55"/>
        <v>2.080790688</v>
      </c>
      <c r="BT31" s="194">
        <f t="shared" si="56"/>
        <v>2.1839976800000001</v>
      </c>
      <c r="BU31" s="194">
        <f t="shared" si="57"/>
        <v>2.2762254240000002</v>
      </c>
      <c r="BV31" s="194">
        <f t="shared" si="58"/>
        <v>2.3684531679999998</v>
      </c>
      <c r="BW31" s="194">
        <f t="shared" si="59"/>
        <v>2.4606809119999999</v>
      </c>
      <c r="BX31" s="194">
        <f t="shared" si="60"/>
        <v>2.5529086560000001</v>
      </c>
      <c r="BY31" s="194">
        <f t="shared" si="61"/>
        <v>2.6451364000000002</v>
      </c>
      <c r="BZ31" s="194">
        <f t="shared" si="62"/>
        <v>2.7373641439999998</v>
      </c>
      <c r="CA31" s="194">
        <f t="shared" si="63"/>
        <v>2.8295918879999999</v>
      </c>
      <c r="CB31" s="194">
        <f t="shared" si="64"/>
        <v>2.9218196320000001</v>
      </c>
      <c r="CC31" s="194">
        <f t="shared" si="65"/>
        <v>3.0140473759999997</v>
      </c>
      <c r="CD31" s="194">
        <f t="shared" si="66"/>
        <v>3.1062751199999998</v>
      </c>
      <c r="CE31" s="194">
        <f t="shared" si="80"/>
        <v>3.1985028639999999</v>
      </c>
      <c r="CF31" s="194">
        <f t="shared" si="80"/>
        <v>3.2907306080000001</v>
      </c>
      <c r="CG31" s="194">
        <f t="shared" si="80"/>
        <v>3.3829583520000002</v>
      </c>
      <c r="CH31" s="194">
        <f t="shared" si="80"/>
        <v>3.4751860960000003</v>
      </c>
      <c r="CI31" s="194">
        <f t="shared" si="80"/>
        <v>3.5674138400000004</v>
      </c>
      <c r="CJ31" s="194">
        <f t="shared" si="80"/>
        <v>3.6596415840000005</v>
      </c>
      <c r="CK31" s="194">
        <f t="shared" si="80"/>
        <v>3.7518693280000006</v>
      </c>
      <c r="CL31" s="194">
        <f t="shared" si="80"/>
        <v>3.8440970720000007</v>
      </c>
      <c r="CM31" s="194">
        <f t="shared" si="80"/>
        <v>3.9363248160000008</v>
      </c>
      <c r="CN31" s="194">
        <f t="shared" si="80"/>
        <v>4.0285525600000014</v>
      </c>
      <c r="CO31" s="194">
        <f t="shared" ref="CE31:CX44" si="94">($CD31-$CC31)+CN31</f>
        <v>4.1207803040000019</v>
      </c>
      <c r="CP31" s="194">
        <f t="shared" si="94"/>
        <v>4.2130080480000025</v>
      </c>
      <c r="CQ31" s="194">
        <f t="shared" si="94"/>
        <v>4.3052357920000031</v>
      </c>
      <c r="CR31" s="194">
        <f t="shared" si="94"/>
        <v>4.3974635360000036</v>
      </c>
      <c r="CS31" s="194">
        <f t="shared" si="94"/>
        <v>4.4896912800000042</v>
      </c>
      <c r="CT31" s="194">
        <f t="shared" si="94"/>
        <v>4.5819190240000047</v>
      </c>
      <c r="CU31" s="194">
        <f t="shared" si="94"/>
        <v>4.6741467680000053</v>
      </c>
      <c r="CV31" s="194">
        <f t="shared" si="94"/>
        <v>4.7663745120000058</v>
      </c>
      <c r="CW31" s="194">
        <f t="shared" si="94"/>
        <v>4.8586022560000064</v>
      </c>
      <c r="CX31" s="194">
        <f t="shared" si="94"/>
        <v>4.9508300000000069</v>
      </c>
    </row>
    <row r="32" spans="1:102" x14ac:dyDescent="0.25">
      <c r="A32" s="87">
        <v>37561</v>
      </c>
      <c r="B32" s="194">
        <f t="shared" ref="B32:U32" si="95">($V32-$W32)+C32</f>
        <v>-4.8702026699999994</v>
      </c>
      <c r="C32" s="194">
        <f t="shared" si="95"/>
        <v>-4.7667388249999991</v>
      </c>
      <c r="D32" s="194">
        <f t="shared" si="95"/>
        <v>-4.6632749799999988</v>
      </c>
      <c r="E32" s="194">
        <f t="shared" si="95"/>
        <v>-4.5598111349999986</v>
      </c>
      <c r="F32" s="194">
        <f t="shared" si="95"/>
        <v>-4.4563472899999983</v>
      </c>
      <c r="G32" s="194">
        <f t="shared" si="95"/>
        <v>-4.352883444999998</v>
      </c>
      <c r="H32" s="194">
        <f t="shared" si="95"/>
        <v>-4.2494195999999977</v>
      </c>
      <c r="I32" s="194">
        <f t="shared" si="95"/>
        <v>-4.1459557549999975</v>
      </c>
      <c r="J32" s="194">
        <f t="shared" si="95"/>
        <v>-4.0424919099999981</v>
      </c>
      <c r="K32" s="194">
        <f t="shared" si="95"/>
        <v>-3.9390280649999982</v>
      </c>
      <c r="L32" s="194">
        <f t="shared" si="95"/>
        <v>-3.8355642199999984</v>
      </c>
      <c r="M32" s="194">
        <f t="shared" si="95"/>
        <v>-3.7321003749999986</v>
      </c>
      <c r="N32" s="194">
        <f t="shared" si="95"/>
        <v>-3.6286365299999987</v>
      </c>
      <c r="O32" s="194">
        <f t="shared" si="95"/>
        <v>-3.5251726849999989</v>
      </c>
      <c r="P32" s="194">
        <f t="shared" si="95"/>
        <v>-3.4217088399999991</v>
      </c>
      <c r="Q32" s="194">
        <f t="shared" si="95"/>
        <v>-3.3182449949999993</v>
      </c>
      <c r="R32" s="194">
        <f t="shared" si="95"/>
        <v>-3.2147811499999994</v>
      </c>
      <c r="S32" s="194">
        <f t="shared" si="95"/>
        <v>-3.1113173049999996</v>
      </c>
      <c r="T32" s="194">
        <f t="shared" si="95"/>
        <v>-3.0078534599999998</v>
      </c>
      <c r="U32" s="194">
        <f t="shared" si="95"/>
        <v>-2.9043896149999999</v>
      </c>
      <c r="V32" s="194">
        <f t="shared" si="7"/>
        <v>-2.8009257700000001</v>
      </c>
      <c r="W32" s="194">
        <f t="shared" si="8"/>
        <v>-2.6974619250000003</v>
      </c>
      <c r="X32" s="194">
        <f t="shared" si="9"/>
        <v>-2.59399808</v>
      </c>
      <c r="Y32" s="194">
        <f t="shared" si="10"/>
        <v>-2.4905342350000002</v>
      </c>
      <c r="Z32" s="194">
        <f t="shared" si="11"/>
        <v>-2.3870703899999999</v>
      </c>
      <c r="AA32" s="194">
        <f t="shared" si="12"/>
        <v>-2.283606545</v>
      </c>
      <c r="AB32" s="194">
        <f t="shared" si="13"/>
        <v>-2.1801427000000002</v>
      </c>
      <c r="AC32" s="194">
        <f t="shared" si="14"/>
        <v>-2.0766788549999999</v>
      </c>
      <c r="AD32" s="194">
        <f t="shared" si="15"/>
        <v>-1.9732150100000001</v>
      </c>
      <c r="AE32" s="194">
        <f t="shared" si="16"/>
        <v>-1.869751165</v>
      </c>
      <c r="AF32" s="194">
        <f t="shared" si="17"/>
        <v>-1.76628732</v>
      </c>
      <c r="AG32" s="194">
        <f t="shared" si="18"/>
        <v>-1.673211923</v>
      </c>
      <c r="AH32" s="194">
        <f t="shared" si="19"/>
        <v>-1.580136526</v>
      </c>
      <c r="AI32" s="194">
        <f t="shared" si="20"/>
        <v>-1.487061129</v>
      </c>
      <c r="AJ32" s="194">
        <f t="shared" si="21"/>
        <v>-1.393985732</v>
      </c>
      <c r="AK32" s="194">
        <f t="shared" si="22"/>
        <v>-1.300910335</v>
      </c>
      <c r="AL32" s="194">
        <f t="shared" si="23"/>
        <v>-1.207834938</v>
      </c>
      <c r="AM32" s="194">
        <f t="shared" si="24"/>
        <v>-1.114759541</v>
      </c>
      <c r="AN32" s="194">
        <f t="shared" si="25"/>
        <v>-1.021684144</v>
      </c>
      <c r="AO32" s="194">
        <f t="shared" si="26"/>
        <v>-0.92860874699999996</v>
      </c>
      <c r="AP32" s="194">
        <f t="shared" si="27"/>
        <v>-0.83553334999999995</v>
      </c>
      <c r="AQ32" s="194">
        <f t="shared" si="28"/>
        <v>-0.74970592399999991</v>
      </c>
      <c r="AR32" s="194">
        <f t="shared" si="29"/>
        <v>-0.66387849799999987</v>
      </c>
      <c r="AS32" s="194">
        <f t="shared" si="30"/>
        <v>-0.57805107199999994</v>
      </c>
      <c r="AT32" s="194">
        <f t="shared" si="31"/>
        <v>-0.49222364599999996</v>
      </c>
      <c r="AU32" s="194">
        <f t="shared" si="32"/>
        <v>-0.40639621999999997</v>
      </c>
      <c r="AV32" s="194">
        <f t="shared" si="33"/>
        <v>-0.325116976</v>
      </c>
      <c r="AW32" s="194">
        <f t="shared" si="34"/>
        <v>-0.24383773199999997</v>
      </c>
      <c r="AX32" s="194">
        <f t="shared" si="35"/>
        <v>-0.162558488</v>
      </c>
      <c r="AY32" s="194">
        <f t="shared" si="36"/>
        <v>-8.1279244E-2</v>
      </c>
      <c r="AZ32" s="194">
        <v>0</v>
      </c>
      <c r="BA32" s="194">
        <f t="shared" si="37"/>
        <v>7.6938630000000008E-2</v>
      </c>
      <c r="BB32" s="194">
        <f t="shared" si="38"/>
        <v>0.15387726000000002</v>
      </c>
      <c r="BC32" s="194">
        <f t="shared" si="39"/>
        <v>0.23081588999999997</v>
      </c>
      <c r="BD32" s="194">
        <f t="shared" si="40"/>
        <v>0.30775452000000003</v>
      </c>
      <c r="BE32" s="194">
        <f t="shared" si="41"/>
        <v>0.38469314999999998</v>
      </c>
      <c r="BF32" s="194">
        <f t="shared" si="42"/>
        <v>0.457493708</v>
      </c>
      <c r="BG32" s="194">
        <f t="shared" si="43"/>
        <v>0.53029426599999996</v>
      </c>
      <c r="BH32" s="194">
        <f t="shared" si="44"/>
        <v>0.60309482399999992</v>
      </c>
      <c r="BI32" s="194">
        <f t="shared" si="45"/>
        <v>0.67589538199999999</v>
      </c>
      <c r="BJ32" s="194">
        <f t="shared" si="46"/>
        <v>0.74869593999999995</v>
      </c>
      <c r="BK32" s="194">
        <f t="shared" si="47"/>
        <v>0.81568041899999999</v>
      </c>
      <c r="BL32" s="194">
        <f t="shared" si="48"/>
        <v>0.88266489799999992</v>
      </c>
      <c r="BM32" s="194">
        <f t="shared" si="49"/>
        <v>0.94964937699999996</v>
      </c>
      <c r="BN32" s="194">
        <f t="shared" si="50"/>
        <v>1.0166338559999999</v>
      </c>
      <c r="BO32" s="194">
        <f t="shared" si="51"/>
        <v>1.0836183349999999</v>
      </c>
      <c r="BP32" s="194">
        <f t="shared" si="52"/>
        <v>1.150602814</v>
      </c>
      <c r="BQ32" s="194">
        <f t="shared" si="53"/>
        <v>1.2175872929999998</v>
      </c>
      <c r="BR32" s="194">
        <f t="shared" si="54"/>
        <v>1.2845717720000001</v>
      </c>
      <c r="BS32" s="194">
        <f t="shared" si="55"/>
        <v>1.3515562509999999</v>
      </c>
      <c r="BT32" s="194">
        <f t="shared" si="56"/>
        <v>1.4185407299999999</v>
      </c>
      <c r="BU32" s="194">
        <f t="shared" si="57"/>
        <v>1.478391574</v>
      </c>
      <c r="BV32" s="194">
        <f t="shared" si="58"/>
        <v>1.5382424179999998</v>
      </c>
      <c r="BW32" s="194">
        <f t="shared" si="59"/>
        <v>1.5980932619999999</v>
      </c>
      <c r="BX32" s="194">
        <f t="shared" si="60"/>
        <v>1.657944106</v>
      </c>
      <c r="BY32" s="194">
        <f t="shared" si="61"/>
        <v>1.71779495</v>
      </c>
      <c r="BZ32" s="194">
        <f t="shared" si="62"/>
        <v>1.7776457939999999</v>
      </c>
      <c r="CA32" s="194">
        <f t="shared" si="63"/>
        <v>1.837496638</v>
      </c>
      <c r="CB32" s="194">
        <f t="shared" si="64"/>
        <v>1.897347482</v>
      </c>
      <c r="CC32" s="194">
        <f t="shared" si="65"/>
        <v>1.9571983259999999</v>
      </c>
      <c r="CD32" s="194">
        <f t="shared" si="66"/>
        <v>2.0170491699999999</v>
      </c>
      <c r="CE32" s="194">
        <f t="shared" si="94"/>
        <v>2.076900014</v>
      </c>
      <c r="CF32" s="194">
        <f t="shared" si="94"/>
        <v>2.1367508580000001</v>
      </c>
      <c r="CG32" s="194">
        <f t="shared" si="94"/>
        <v>2.1966017020000002</v>
      </c>
      <c r="CH32" s="194">
        <f t="shared" si="94"/>
        <v>2.2564525460000002</v>
      </c>
      <c r="CI32" s="194">
        <f t="shared" si="94"/>
        <v>2.3163033900000003</v>
      </c>
      <c r="CJ32" s="194">
        <f t="shared" si="94"/>
        <v>2.3761542340000004</v>
      </c>
      <c r="CK32" s="194">
        <f t="shared" si="94"/>
        <v>2.4360050780000004</v>
      </c>
      <c r="CL32" s="194">
        <f t="shared" si="94"/>
        <v>2.4958559220000005</v>
      </c>
      <c r="CM32" s="194">
        <f t="shared" si="94"/>
        <v>2.5557067660000006</v>
      </c>
      <c r="CN32" s="194">
        <f t="shared" si="94"/>
        <v>2.6155576100000006</v>
      </c>
      <c r="CO32" s="194">
        <f t="shared" si="94"/>
        <v>2.6754084540000007</v>
      </c>
      <c r="CP32" s="194">
        <f t="shared" si="94"/>
        <v>2.7352592980000008</v>
      </c>
      <c r="CQ32" s="194">
        <f t="shared" si="94"/>
        <v>2.7951101420000009</v>
      </c>
      <c r="CR32" s="194">
        <f t="shared" si="94"/>
        <v>2.8549609860000009</v>
      </c>
      <c r="CS32" s="194">
        <f t="shared" si="94"/>
        <v>2.914811830000001</v>
      </c>
      <c r="CT32" s="194">
        <f t="shared" si="94"/>
        <v>2.9746626740000011</v>
      </c>
      <c r="CU32" s="194">
        <f t="shared" si="94"/>
        <v>3.0345135180000011</v>
      </c>
      <c r="CV32" s="194">
        <f t="shared" si="94"/>
        <v>3.0943643620000012</v>
      </c>
      <c r="CW32" s="194">
        <f t="shared" si="94"/>
        <v>3.1542152060000013</v>
      </c>
      <c r="CX32" s="194">
        <f t="shared" si="94"/>
        <v>3.2140660500000013</v>
      </c>
    </row>
    <row r="33" spans="1:102" x14ac:dyDescent="0.25">
      <c r="A33" s="87">
        <v>37591</v>
      </c>
      <c r="B33" s="194">
        <f t="shared" ref="B33:U33" si="96">($V33-$W33)+C33</f>
        <v>-4.531323169999995</v>
      </c>
      <c r="C33" s="194">
        <f t="shared" si="96"/>
        <v>-4.4351465519999955</v>
      </c>
      <c r="D33" s="194">
        <f t="shared" si="96"/>
        <v>-4.3389699339999961</v>
      </c>
      <c r="E33" s="194">
        <f t="shared" si="96"/>
        <v>-4.2427933159999967</v>
      </c>
      <c r="F33" s="194">
        <f t="shared" si="96"/>
        <v>-4.1466166979999972</v>
      </c>
      <c r="G33" s="194">
        <f t="shared" si="96"/>
        <v>-4.0504400799999978</v>
      </c>
      <c r="H33" s="194">
        <f t="shared" si="96"/>
        <v>-3.9542634619999983</v>
      </c>
      <c r="I33" s="194">
        <f t="shared" si="96"/>
        <v>-3.8580868439999985</v>
      </c>
      <c r="J33" s="194">
        <f t="shared" si="96"/>
        <v>-3.7619102259999986</v>
      </c>
      <c r="K33" s="194">
        <f t="shared" si="96"/>
        <v>-3.6657336079999987</v>
      </c>
      <c r="L33" s="194">
        <f t="shared" si="96"/>
        <v>-3.5695569899999988</v>
      </c>
      <c r="M33" s="194">
        <f t="shared" si="96"/>
        <v>-3.4733803719999989</v>
      </c>
      <c r="N33" s="194">
        <f t="shared" si="96"/>
        <v>-3.3772037539999991</v>
      </c>
      <c r="O33" s="194">
        <f t="shared" si="96"/>
        <v>-3.2810271359999992</v>
      </c>
      <c r="P33" s="194">
        <f t="shared" si="96"/>
        <v>-3.1848505179999993</v>
      </c>
      <c r="Q33" s="194">
        <f t="shared" si="96"/>
        <v>-3.0886738999999994</v>
      </c>
      <c r="R33" s="194">
        <f t="shared" si="96"/>
        <v>-2.9924972819999995</v>
      </c>
      <c r="S33" s="194">
        <f t="shared" si="96"/>
        <v>-2.8963206639999997</v>
      </c>
      <c r="T33" s="194">
        <f t="shared" si="96"/>
        <v>-2.8001440459999998</v>
      </c>
      <c r="U33" s="194">
        <f t="shared" si="96"/>
        <v>-2.7039674279999999</v>
      </c>
      <c r="V33" s="194">
        <f t="shared" si="7"/>
        <v>-2.60779081</v>
      </c>
      <c r="W33" s="194">
        <f t="shared" si="8"/>
        <v>-2.5116141920000001</v>
      </c>
      <c r="X33" s="194">
        <f t="shared" si="9"/>
        <v>-2.4154375740000003</v>
      </c>
      <c r="Y33" s="194">
        <f t="shared" si="10"/>
        <v>-2.3192609559999999</v>
      </c>
      <c r="Z33" s="194">
        <f t="shared" si="11"/>
        <v>-2.223084338</v>
      </c>
      <c r="AA33" s="194">
        <f t="shared" si="12"/>
        <v>-2.1269077200000002</v>
      </c>
      <c r="AB33" s="194">
        <f t="shared" si="13"/>
        <v>-2.0307311019999998</v>
      </c>
      <c r="AC33" s="194">
        <f t="shared" si="14"/>
        <v>-1.934554484</v>
      </c>
      <c r="AD33" s="194">
        <f t="shared" si="15"/>
        <v>-1.8383778660000001</v>
      </c>
      <c r="AE33" s="194">
        <f t="shared" si="16"/>
        <v>-1.7422012480000002</v>
      </c>
      <c r="AF33" s="194">
        <f t="shared" si="17"/>
        <v>-1.6460246300000001</v>
      </c>
      <c r="AG33" s="194">
        <f t="shared" si="18"/>
        <v>-1.559368825</v>
      </c>
      <c r="AH33" s="194">
        <f t="shared" si="19"/>
        <v>-1.47271302</v>
      </c>
      <c r="AI33" s="194">
        <f t="shared" si="20"/>
        <v>-1.3860572150000001</v>
      </c>
      <c r="AJ33" s="194">
        <f t="shared" si="21"/>
        <v>-1.2994014100000002</v>
      </c>
      <c r="AK33" s="194">
        <f t="shared" si="22"/>
        <v>-1.2127456050000001</v>
      </c>
      <c r="AL33" s="194">
        <f t="shared" si="23"/>
        <v>-1.1260898000000001</v>
      </c>
      <c r="AM33" s="194">
        <f t="shared" si="24"/>
        <v>-1.039433995</v>
      </c>
      <c r="AN33" s="194">
        <f t="shared" si="25"/>
        <v>-0.95277819000000008</v>
      </c>
      <c r="AO33" s="194">
        <f t="shared" si="26"/>
        <v>-0.86612238500000005</v>
      </c>
      <c r="AP33" s="194">
        <f t="shared" si="27"/>
        <v>-0.77946658000000002</v>
      </c>
      <c r="AQ33" s="194">
        <f t="shared" si="28"/>
        <v>-0.69944145200000007</v>
      </c>
      <c r="AR33" s="194">
        <f t="shared" si="29"/>
        <v>-0.61941632400000002</v>
      </c>
      <c r="AS33" s="194">
        <f t="shared" si="30"/>
        <v>-0.53939119599999996</v>
      </c>
      <c r="AT33" s="194">
        <f t="shared" si="31"/>
        <v>-0.45936606800000002</v>
      </c>
      <c r="AU33" s="194">
        <f t="shared" si="32"/>
        <v>-0.37934094000000002</v>
      </c>
      <c r="AV33" s="194">
        <f t="shared" si="33"/>
        <v>-0.30347275200000001</v>
      </c>
      <c r="AW33" s="194">
        <f t="shared" si="34"/>
        <v>-0.22760456400000001</v>
      </c>
      <c r="AX33" s="194">
        <f t="shared" si="35"/>
        <v>-0.15173637600000001</v>
      </c>
      <c r="AY33" s="194">
        <f t="shared" si="36"/>
        <v>-7.5868188000000003E-2</v>
      </c>
      <c r="AZ33" s="194">
        <v>0</v>
      </c>
      <c r="BA33" s="194">
        <f t="shared" si="37"/>
        <v>7.1902616000000003E-2</v>
      </c>
      <c r="BB33" s="194">
        <f t="shared" si="38"/>
        <v>0.14380523200000001</v>
      </c>
      <c r="BC33" s="194">
        <f t="shared" si="39"/>
        <v>0.21570784799999998</v>
      </c>
      <c r="BD33" s="194">
        <f t="shared" si="40"/>
        <v>0.28761046400000001</v>
      </c>
      <c r="BE33" s="194">
        <f t="shared" si="41"/>
        <v>0.35951307999999998</v>
      </c>
      <c r="BF33" s="194">
        <f t="shared" si="42"/>
        <v>0.42763598599999997</v>
      </c>
      <c r="BG33" s="194">
        <f t="shared" si="43"/>
        <v>0.49575889200000001</v>
      </c>
      <c r="BH33" s="194">
        <f t="shared" si="44"/>
        <v>0.56388179799999993</v>
      </c>
      <c r="BI33" s="194">
        <f t="shared" si="45"/>
        <v>0.63200470400000008</v>
      </c>
      <c r="BJ33" s="194">
        <f t="shared" si="46"/>
        <v>0.70012761000000001</v>
      </c>
      <c r="BK33" s="194">
        <f t="shared" si="47"/>
        <v>0.76293804099999996</v>
      </c>
      <c r="BL33" s="194">
        <f t="shared" si="48"/>
        <v>0.82574847200000001</v>
      </c>
      <c r="BM33" s="194">
        <f t="shared" si="49"/>
        <v>0.88855890299999996</v>
      </c>
      <c r="BN33" s="194">
        <f t="shared" si="50"/>
        <v>0.95136933400000001</v>
      </c>
      <c r="BO33" s="194">
        <f t="shared" si="51"/>
        <v>1.014179765</v>
      </c>
      <c r="BP33" s="194">
        <f t="shared" si="52"/>
        <v>1.0769901959999999</v>
      </c>
      <c r="BQ33" s="194">
        <f t="shared" si="53"/>
        <v>1.1398006269999998</v>
      </c>
      <c r="BR33" s="194">
        <f t="shared" si="54"/>
        <v>1.202611058</v>
      </c>
      <c r="BS33" s="194">
        <f t="shared" si="55"/>
        <v>1.265421489</v>
      </c>
      <c r="BT33" s="194">
        <f t="shared" si="56"/>
        <v>1.3282319199999999</v>
      </c>
      <c r="BU33" s="194">
        <f t="shared" si="57"/>
        <v>1.3845236749999998</v>
      </c>
      <c r="BV33" s="194">
        <f t="shared" si="58"/>
        <v>1.44081543</v>
      </c>
      <c r="BW33" s="194">
        <f t="shared" si="59"/>
        <v>1.497107185</v>
      </c>
      <c r="BX33" s="194">
        <f t="shared" si="60"/>
        <v>1.5533989399999999</v>
      </c>
      <c r="BY33" s="194">
        <f t="shared" si="61"/>
        <v>1.6096906949999998</v>
      </c>
      <c r="BZ33" s="194">
        <f t="shared" si="62"/>
        <v>1.66598245</v>
      </c>
      <c r="CA33" s="194">
        <f t="shared" si="63"/>
        <v>1.7222742049999999</v>
      </c>
      <c r="CB33" s="194">
        <f t="shared" si="64"/>
        <v>1.7785659599999999</v>
      </c>
      <c r="CC33" s="194">
        <f t="shared" si="65"/>
        <v>1.8348577150000001</v>
      </c>
      <c r="CD33" s="194">
        <f t="shared" si="66"/>
        <v>1.89114947</v>
      </c>
      <c r="CE33" s="194">
        <f t="shared" si="94"/>
        <v>1.9474412249999999</v>
      </c>
      <c r="CF33" s="194">
        <f t="shared" si="94"/>
        <v>2.0037329799999997</v>
      </c>
      <c r="CG33" s="194">
        <f t="shared" si="94"/>
        <v>2.0600247349999998</v>
      </c>
      <c r="CH33" s="194">
        <f t="shared" si="94"/>
        <v>2.11631649</v>
      </c>
      <c r="CI33" s="194">
        <f t="shared" si="94"/>
        <v>2.1726082450000002</v>
      </c>
      <c r="CJ33" s="194">
        <f t="shared" si="94"/>
        <v>2.2289000000000003</v>
      </c>
      <c r="CK33" s="194">
        <f t="shared" si="94"/>
        <v>2.2851917550000005</v>
      </c>
      <c r="CL33" s="194">
        <f t="shared" si="94"/>
        <v>2.3414835100000007</v>
      </c>
      <c r="CM33" s="194">
        <f t="shared" si="94"/>
        <v>2.3977752650000008</v>
      </c>
      <c r="CN33" s="194">
        <f t="shared" si="94"/>
        <v>2.454067020000001</v>
      </c>
      <c r="CO33" s="194">
        <f t="shared" si="94"/>
        <v>2.5103587750000012</v>
      </c>
      <c r="CP33" s="194">
        <f t="shared" si="94"/>
        <v>2.5666505300000013</v>
      </c>
      <c r="CQ33" s="194">
        <f t="shared" si="94"/>
        <v>2.6229422850000015</v>
      </c>
      <c r="CR33" s="194">
        <f t="shared" si="94"/>
        <v>2.6792340400000016</v>
      </c>
      <c r="CS33" s="194">
        <f t="shared" si="94"/>
        <v>2.7355257950000018</v>
      </c>
      <c r="CT33" s="194">
        <f t="shared" si="94"/>
        <v>2.791817550000002</v>
      </c>
      <c r="CU33" s="194">
        <f t="shared" si="94"/>
        <v>2.8481093050000021</v>
      </c>
      <c r="CV33" s="194">
        <f t="shared" si="94"/>
        <v>2.9044010600000023</v>
      </c>
      <c r="CW33" s="194">
        <f t="shared" si="94"/>
        <v>2.9606928150000025</v>
      </c>
      <c r="CX33" s="194">
        <f t="shared" si="94"/>
        <v>3.0169845700000026</v>
      </c>
    </row>
    <row r="34" spans="1:102" x14ac:dyDescent="0.25">
      <c r="A34" s="87">
        <v>37622</v>
      </c>
      <c r="B34" s="194">
        <f t="shared" ref="B34:U34" si="97">($V34-$W34)+C34</f>
        <v>0</v>
      </c>
      <c r="C34" s="194">
        <f t="shared" si="97"/>
        <v>0</v>
      </c>
      <c r="D34" s="194">
        <f t="shared" si="97"/>
        <v>0</v>
      </c>
      <c r="E34" s="194">
        <f t="shared" si="97"/>
        <v>0</v>
      </c>
      <c r="F34" s="194">
        <f t="shared" si="97"/>
        <v>0</v>
      </c>
      <c r="G34" s="194">
        <f t="shared" si="97"/>
        <v>0</v>
      </c>
      <c r="H34" s="194">
        <f t="shared" si="97"/>
        <v>0</v>
      </c>
      <c r="I34" s="194">
        <f t="shared" si="97"/>
        <v>0</v>
      </c>
      <c r="J34" s="194">
        <f t="shared" si="97"/>
        <v>0</v>
      </c>
      <c r="K34" s="194">
        <f t="shared" si="97"/>
        <v>0</v>
      </c>
      <c r="L34" s="194">
        <f t="shared" si="97"/>
        <v>0</v>
      </c>
      <c r="M34" s="194">
        <f t="shared" si="97"/>
        <v>0</v>
      </c>
      <c r="N34" s="194">
        <f t="shared" si="97"/>
        <v>0</v>
      </c>
      <c r="O34" s="194">
        <f t="shared" si="97"/>
        <v>0</v>
      </c>
      <c r="P34" s="194">
        <f t="shared" si="97"/>
        <v>0</v>
      </c>
      <c r="Q34" s="194">
        <f t="shared" si="97"/>
        <v>0</v>
      </c>
      <c r="R34" s="194">
        <f t="shared" si="97"/>
        <v>0</v>
      </c>
      <c r="S34" s="194">
        <f t="shared" si="97"/>
        <v>0</v>
      </c>
      <c r="T34" s="194">
        <f t="shared" si="97"/>
        <v>0</v>
      </c>
      <c r="U34" s="194">
        <f t="shared" si="97"/>
        <v>0</v>
      </c>
      <c r="V34" s="194">
        <f t="shared" si="7"/>
        <v>0</v>
      </c>
      <c r="W34" s="194">
        <f t="shared" si="8"/>
        <v>0</v>
      </c>
      <c r="X34" s="194">
        <f t="shared" si="9"/>
        <v>0</v>
      </c>
      <c r="Y34" s="194">
        <f t="shared" si="10"/>
        <v>0</v>
      </c>
      <c r="Z34" s="194">
        <f t="shared" si="11"/>
        <v>0</v>
      </c>
      <c r="AA34" s="194">
        <f t="shared" si="12"/>
        <v>0</v>
      </c>
      <c r="AB34" s="194">
        <f t="shared" si="13"/>
        <v>0</v>
      </c>
      <c r="AC34" s="194">
        <f t="shared" si="14"/>
        <v>0</v>
      </c>
      <c r="AD34" s="194">
        <f t="shared" si="15"/>
        <v>0</v>
      </c>
      <c r="AE34" s="194">
        <f t="shared" si="16"/>
        <v>0</v>
      </c>
      <c r="AF34" s="194">
        <f t="shared" si="17"/>
        <v>0</v>
      </c>
      <c r="AG34" s="194">
        <f t="shared" si="18"/>
        <v>0</v>
      </c>
      <c r="AH34" s="194">
        <f t="shared" si="19"/>
        <v>0</v>
      </c>
      <c r="AI34" s="194">
        <f t="shared" si="20"/>
        <v>0</v>
      </c>
      <c r="AJ34" s="194">
        <f t="shared" si="21"/>
        <v>0</v>
      </c>
      <c r="AK34" s="194">
        <f t="shared" si="22"/>
        <v>0</v>
      </c>
      <c r="AL34" s="194">
        <f t="shared" si="23"/>
        <v>0</v>
      </c>
      <c r="AM34" s="194">
        <f t="shared" si="24"/>
        <v>0</v>
      </c>
      <c r="AN34" s="194">
        <f t="shared" si="25"/>
        <v>0</v>
      </c>
      <c r="AO34" s="194">
        <f t="shared" si="26"/>
        <v>0</v>
      </c>
      <c r="AP34" s="194">
        <f t="shared" si="27"/>
        <v>0</v>
      </c>
      <c r="AQ34" s="194">
        <f t="shared" si="28"/>
        <v>0</v>
      </c>
      <c r="AR34" s="194">
        <f t="shared" si="29"/>
        <v>0</v>
      </c>
      <c r="AS34" s="194">
        <f t="shared" si="30"/>
        <v>0</v>
      </c>
      <c r="AT34" s="194">
        <f t="shared" si="31"/>
        <v>0</v>
      </c>
      <c r="AU34" s="194">
        <f t="shared" si="32"/>
        <v>0</v>
      </c>
      <c r="AV34" s="194">
        <f t="shared" si="33"/>
        <v>0</v>
      </c>
      <c r="AW34" s="194">
        <f t="shared" si="34"/>
        <v>0</v>
      </c>
      <c r="AX34" s="194">
        <f t="shared" si="35"/>
        <v>0</v>
      </c>
      <c r="AY34" s="194">
        <f t="shared" si="36"/>
        <v>0</v>
      </c>
      <c r="AZ34" s="194">
        <v>0</v>
      </c>
      <c r="BA34" s="194">
        <f t="shared" si="37"/>
        <v>0</v>
      </c>
      <c r="BB34" s="194">
        <f t="shared" si="38"/>
        <v>0</v>
      </c>
      <c r="BC34" s="194">
        <f t="shared" si="39"/>
        <v>0</v>
      </c>
      <c r="BD34" s="194">
        <f t="shared" si="40"/>
        <v>0</v>
      </c>
      <c r="BE34" s="194">
        <f t="shared" si="41"/>
        <v>0</v>
      </c>
      <c r="BF34" s="194">
        <f t="shared" si="42"/>
        <v>0</v>
      </c>
      <c r="BG34" s="194">
        <f t="shared" si="43"/>
        <v>0</v>
      </c>
      <c r="BH34" s="194">
        <f t="shared" si="44"/>
        <v>0</v>
      </c>
      <c r="BI34" s="194">
        <f t="shared" si="45"/>
        <v>0</v>
      </c>
      <c r="BJ34" s="194">
        <f t="shared" si="46"/>
        <v>0</v>
      </c>
      <c r="BK34" s="194">
        <f t="shared" si="47"/>
        <v>0</v>
      </c>
      <c r="BL34" s="194">
        <f t="shared" si="48"/>
        <v>0</v>
      </c>
      <c r="BM34" s="194">
        <f t="shared" si="49"/>
        <v>0</v>
      </c>
      <c r="BN34" s="194">
        <f t="shared" si="50"/>
        <v>0</v>
      </c>
      <c r="BO34" s="194">
        <f t="shared" si="51"/>
        <v>0</v>
      </c>
      <c r="BP34" s="194">
        <f t="shared" si="52"/>
        <v>0</v>
      </c>
      <c r="BQ34" s="194">
        <f t="shared" si="53"/>
        <v>0</v>
      </c>
      <c r="BR34" s="194">
        <f t="shared" si="54"/>
        <v>0</v>
      </c>
      <c r="BS34" s="194">
        <f t="shared" si="55"/>
        <v>0</v>
      </c>
      <c r="BT34" s="194">
        <f t="shared" si="56"/>
        <v>0</v>
      </c>
      <c r="BU34" s="194">
        <f t="shared" si="57"/>
        <v>0</v>
      </c>
      <c r="BV34" s="194">
        <f t="shared" si="58"/>
        <v>0</v>
      </c>
      <c r="BW34" s="194">
        <f t="shared" si="59"/>
        <v>0</v>
      </c>
      <c r="BX34" s="194">
        <f t="shared" si="60"/>
        <v>0</v>
      </c>
      <c r="BY34" s="194">
        <f t="shared" si="61"/>
        <v>0</v>
      </c>
      <c r="BZ34" s="194">
        <f t="shared" si="62"/>
        <v>0</v>
      </c>
      <c r="CA34" s="194">
        <f t="shared" si="63"/>
        <v>0</v>
      </c>
      <c r="CB34" s="194">
        <f t="shared" si="64"/>
        <v>0</v>
      </c>
      <c r="CC34" s="194">
        <f t="shared" si="65"/>
        <v>0</v>
      </c>
      <c r="CD34" s="194">
        <f t="shared" si="66"/>
        <v>0</v>
      </c>
      <c r="CE34" s="194">
        <f t="shared" si="94"/>
        <v>0</v>
      </c>
      <c r="CF34" s="194">
        <f t="shared" si="94"/>
        <v>0</v>
      </c>
      <c r="CG34" s="194">
        <f t="shared" si="94"/>
        <v>0</v>
      </c>
      <c r="CH34" s="194">
        <f t="shared" si="94"/>
        <v>0</v>
      </c>
      <c r="CI34" s="194">
        <f t="shared" si="94"/>
        <v>0</v>
      </c>
      <c r="CJ34" s="194">
        <f t="shared" si="94"/>
        <v>0</v>
      </c>
      <c r="CK34" s="194">
        <f t="shared" si="94"/>
        <v>0</v>
      </c>
      <c r="CL34" s="194">
        <f t="shared" si="94"/>
        <v>0</v>
      </c>
      <c r="CM34" s="194">
        <f t="shared" si="94"/>
        <v>0</v>
      </c>
      <c r="CN34" s="194">
        <f t="shared" si="94"/>
        <v>0</v>
      </c>
      <c r="CO34" s="194">
        <f t="shared" si="94"/>
        <v>0</v>
      </c>
      <c r="CP34" s="194">
        <f t="shared" si="94"/>
        <v>0</v>
      </c>
      <c r="CQ34" s="194">
        <f t="shared" si="94"/>
        <v>0</v>
      </c>
      <c r="CR34" s="194">
        <f t="shared" si="94"/>
        <v>0</v>
      </c>
      <c r="CS34" s="194">
        <f t="shared" si="94"/>
        <v>0</v>
      </c>
      <c r="CT34" s="194">
        <f t="shared" si="94"/>
        <v>0</v>
      </c>
      <c r="CU34" s="194">
        <f t="shared" si="94"/>
        <v>0</v>
      </c>
      <c r="CV34" s="194">
        <f t="shared" si="94"/>
        <v>0</v>
      </c>
      <c r="CW34" s="194">
        <f t="shared" si="94"/>
        <v>0</v>
      </c>
      <c r="CX34" s="194">
        <f t="shared" si="94"/>
        <v>0</v>
      </c>
    </row>
    <row r="35" spans="1:102" x14ac:dyDescent="0.25">
      <c r="A35" s="87">
        <v>37653</v>
      </c>
      <c r="B35" s="194">
        <f t="shared" ref="B35:U35" si="98">($V35-$W35)+C35</f>
        <v>0</v>
      </c>
      <c r="C35" s="194">
        <f t="shared" si="98"/>
        <v>0</v>
      </c>
      <c r="D35" s="194">
        <f t="shared" si="98"/>
        <v>0</v>
      </c>
      <c r="E35" s="194">
        <f t="shared" si="98"/>
        <v>0</v>
      </c>
      <c r="F35" s="194">
        <f t="shared" si="98"/>
        <v>0</v>
      </c>
      <c r="G35" s="194">
        <f t="shared" si="98"/>
        <v>0</v>
      </c>
      <c r="H35" s="194">
        <f t="shared" si="98"/>
        <v>0</v>
      </c>
      <c r="I35" s="194">
        <f t="shared" si="98"/>
        <v>0</v>
      </c>
      <c r="J35" s="194">
        <f t="shared" si="98"/>
        <v>0</v>
      </c>
      <c r="K35" s="194">
        <f t="shared" si="98"/>
        <v>0</v>
      </c>
      <c r="L35" s="194">
        <f t="shared" si="98"/>
        <v>0</v>
      </c>
      <c r="M35" s="194">
        <f t="shared" si="98"/>
        <v>0</v>
      </c>
      <c r="N35" s="194">
        <f t="shared" si="98"/>
        <v>0</v>
      </c>
      <c r="O35" s="194">
        <f t="shared" si="98"/>
        <v>0</v>
      </c>
      <c r="P35" s="194">
        <f t="shared" si="98"/>
        <v>0</v>
      </c>
      <c r="Q35" s="194">
        <f t="shared" si="98"/>
        <v>0</v>
      </c>
      <c r="R35" s="194">
        <f t="shared" si="98"/>
        <v>0</v>
      </c>
      <c r="S35" s="194">
        <f t="shared" si="98"/>
        <v>0</v>
      </c>
      <c r="T35" s="194">
        <f t="shared" si="98"/>
        <v>0</v>
      </c>
      <c r="U35" s="194">
        <f t="shared" si="98"/>
        <v>0</v>
      </c>
      <c r="V35" s="194">
        <f t="shared" si="7"/>
        <v>0</v>
      </c>
      <c r="W35" s="194">
        <f t="shared" si="8"/>
        <v>0</v>
      </c>
      <c r="X35" s="194">
        <f t="shared" si="9"/>
        <v>0</v>
      </c>
      <c r="Y35" s="194">
        <f t="shared" si="10"/>
        <v>0</v>
      </c>
      <c r="Z35" s="194">
        <f t="shared" si="11"/>
        <v>0</v>
      </c>
      <c r="AA35" s="194">
        <f t="shared" si="12"/>
        <v>0</v>
      </c>
      <c r="AB35" s="194">
        <f t="shared" si="13"/>
        <v>0</v>
      </c>
      <c r="AC35" s="194">
        <f t="shared" si="14"/>
        <v>0</v>
      </c>
      <c r="AD35" s="194">
        <f t="shared" si="15"/>
        <v>0</v>
      </c>
      <c r="AE35" s="194">
        <f t="shared" si="16"/>
        <v>0</v>
      </c>
      <c r="AF35" s="194">
        <f t="shared" si="17"/>
        <v>0</v>
      </c>
      <c r="AG35" s="194">
        <f t="shared" si="18"/>
        <v>0</v>
      </c>
      <c r="AH35" s="194">
        <f t="shared" si="19"/>
        <v>0</v>
      </c>
      <c r="AI35" s="194">
        <f t="shared" si="20"/>
        <v>0</v>
      </c>
      <c r="AJ35" s="194">
        <f t="shared" si="21"/>
        <v>0</v>
      </c>
      <c r="AK35" s="194">
        <f t="shared" si="22"/>
        <v>0</v>
      </c>
      <c r="AL35" s="194">
        <f t="shared" si="23"/>
        <v>0</v>
      </c>
      <c r="AM35" s="194">
        <f t="shared" si="24"/>
        <v>0</v>
      </c>
      <c r="AN35" s="194">
        <f t="shared" si="25"/>
        <v>0</v>
      </c>
      <c r="AO35" s="194">
        <f t="shared" si="26"/>
        <v>0</v>
      </c>
      <c r="AP35" s="194">
        <f t="shared" si="27"/>
        <v>0</v>
      </c>
      <c r="AQ35" s="194">
        <f t="shared" si="28"/>
        <v>0</v>
      </c>
      <c r="AR35" s="194">
        <f t="shared" si="29"/>
        <v>0</v>
      </c>
      <c r="AS35" s="194">
        <f t="shared" si="30"/>
        <v>0</v>
      </c>
      <c r="AT35" s="194">
        <f t="shared" si="31"/>
        <v>0</v>
      </c>
      <c r="AU35" s="194">
        <f t="shared" si="32"/>
        <v>0</v>
      </c>
      <c r="AV35" s="194">
        <f t="shared" si="33"/>
        <v>0</v>
      </c>
      <c r="AW35" s="194">
        <f t="shared" si="34"/>
        <v>0</v>
      </c>
      <c r="AX35" s="194">
        <f t="shared" si="35"/>
        <v>0</v>
      </c>
      <c r="AY35" s="194">
        <f t="shared" si="36"/>
        <v>0</v>
      </c>
      <c r="AZ35" s="194">
        <v>0</v>
      </c>
      <c r="BA35" s="194">
        <f t="shared" si="37"/>
        <v>0</v>
      </c>
      <c r="BB35" s="194">
        <f t="shared" si="38"/>
        <v>0</v>
      </c>
      <c r="BC35" s="194">
        <f t="shared" si="39"/>
        <v>0</v>
      </c>
      <c r="BD35" s="194">
        <f t="shared" si="40"/>
        <v>0</v>
      </c>
      <c r="BE35" s="194">
        <f t="shared" si="41"/>
        <v>0</v>
      </c>
      <c r="BF35" s="194">
        <f t="shared" si="42"/>
        <v>0</v>
      </c>
      <c r="BG35" s="194">
        <f t="shared" si="43"/>
        <v>0</v>
      </c>
      <c r="BH35" s="194">
        <f t="shared" si="44"/>
        <v>0</v>
      </c>
      <c r="BI35" s="194">
        <f t="shared" si="45"/>
        <v>0</v>
      </c>
      <c r="BJ35" s="194">
        <f t="shared" si="46"/>
        <v>0</v>
      </c>
      <c r="BK35" s="194">
        <f t="shared" si="47"/>
        <v>0</v>
      </c>
      <c r="BL35" s="194">
        <f t="shared" si="48"/>
        <v>0</v>
      </c>
      <c r="BM35" s="194">
        <f t="shared" si="49"/>
        <v>0</v>
      </c>
      <c r="BN35" s="194">
        <f t="shared" si="50"/>
        <v>0</v>
      </c>
      <c r="BO35" s="194">
        <f t="shared" si="51"/>
        <v>0</v>
      </c>
      <c r="BP35" s="194">
        <f t="shared" si="52"/>
        <v>0</v>
      </c>
      <c r="BQ35" s="194">
        <f t="shared" si="53"/>
        <v>0</v>
      </c>
      <c r="BR35" s="194">
        <f t="shared" si="54"/>
        <v>0</v>
      </c>
      <c r="BS35" s="194">
        <f t="shared" si="55"/>
        <v>0</v>
      </c>
      <c r="BT35" s="194">
        <f t="shared" si="56"/>
        <v>0</v>
      </c>
      <c r="BU35" s="194">
        <f t="shared" si="57"/>
        <v>0</v>
      </c>
      <c r="BV35" s="194">
        <f t="shared" si="58"/>
        <v>0</v>
      </c>
      <c r="BW35" s="194">
        <f t="shared" si="59"/>
        <v>0</v>
      </c>
      <c r="BX35" s="194">
        <f t="shared" si="60"/>
        <v>0</v>
      </c>
      <c r="BY35" s="194">
        <f t="shared" si="61"/>
        <v>0</v>
      </c>
      <c r="BZ35" s="194">
        <f t="shared" si="62"/>
        <v>0</v>
      </c>
      <c r="CA35" s="194">
        <f t="shared" si="63"/>
        <v>0</v>
      </c>
      <c r="CB35" s="194">
        <f t="shared" si="64"/>
        <v>0</v>
      </c>
      <c r="CC35" s="194">
        <f t="shared" si="65"/>
        <v>0</v>
      </c>
      <c r="CD35" s="194">
        <f t="shared" si="66"/>
        <v>0</v>
      </c>
      <c r="CE35" s="194">
        <f t="shared" si="94"/>
        <v>0</v>
      </c>
      <c r="CF35" s="194">
        <f t="shared" si="94"/>
        <v>0</v>
      </c>
      <c r="CG35" s="194">
        <f t="shared" si="94"/>
        <v>0</v>
      </c>
      <c r="CH35" s="194">
        <f t="shared" si="94"/>
        <v>0</v>
      </c>
      <c r="CI35" s="194">
        <f t="shared" si="94"/>
        <v>0</v>
      </c>
      <c r="CJ35" s="194">
        <f t="shared" si="94"/>
        <v>0</v>
      </c>
      <c r="CK35" s="194">
        <f t="shared" si="94"/>
        <v>0</v>
      </c>
      <c r="CL35" s="194">
        <f t="shared" si="94"/>
        <v>0</v>
      </c>
      <c r="CM35" s="194">
        <f t="shared" si="94"/>
        <v>0</v>
      </c>
      <c r="CN35" s="194">
        <f t="shared" si="94"/>
        <v>0</v>
      </c>
      <c r="CO35" s="194">
        <f t="shared" si="94"/>
        <v>0</v>
      </c>
      <c r="CP35" s="194">
        <f t="shared" si="94"/>
        <v>0</v>
      </c>
      <c r="CQ35" s="194">
        <f t="shared" si="94"/>
        <v>0</v>
      </c>
      <c r="CR35" s="194">
        <f t="shared" si="94"/>
        <v>0</v>
      </c>
      <c r="CS35" s="194">
        <f t="shared" si="94"/>
        <v>0</v>
      </c>
      <c r="CT35" s="194">
        <f t="shared" si="94"/>
        <v>0</v>
      </c>
      <c r="CU35" s="194">
        <f t="shared" si="94"/>
        <v>0</v>
      </c>
      <c r="CV35" s="194">
        <f t="shared" si="94"/>
        <v>0</v>
      </c>
      <c r="CW35" s="194">
        <f t="shared" si="94"/>
        <v>0</v>
      </c>
      <c r="CX35" s="194">
        <f t="shared" si="94"/>
        <v>0</v>
      </c>
    </row>
    <row r="36" spans="1:102" x14ac:dyDescent="0.25">
      <c r="A36" s="87">
        <v>37681</v>
      </c>
      <c r="B36" s="194">
        <f t="shared" ref="B36:U36" si="99">($V36-$W36)+C36</f>
        <v>0</v>
      </c>
      <c r="C36" s="194">
        <f t="shared" si="99"/>
        <v>0</v>
      </c>
      <c r="D36" s="194">
        <f t="shared" si="99"/>
        <v>0</v>
      </c>
      <c r="E36" s="194">
        <f t="shared" si="99"/>
        <v>0</v>
      </c>
      <c r="F36" s="194">
        <f t="shared" si="99"/>
        <v>0</v>
      </c>
      <c r="G36" s="194">
        <f t="shared" si="99"/>
        <v>0</v>
      </c>
      <c r="H36" s="194">
        <f t="shared" si="99"/>
        <v>0</v>
      </c>
      <c r="I36" s="194">
        <f t="shared" si="99"/>
        <v>0</v>
      </c>
      <c r="J36" s="194">
        <f t="shared" si="99"/>
        <v>0</v>
      </c>
      <c r="K36" s="194">
        <f t="shared" si="99"/>
        <v>0</v>
      </c>
      <c r="L36" s="194">
        <f t="shared" si="99"/>
        <v>0</v>
      </c>
      <c r="M36" s="194">
        <f t="shared" si="99"/>
        <v>0</v>
      </c>
      <c r="N36" s="194">
        <f t="shared" si="99"/>
        <v>0</v>
      </c>
      <c r="O36" s="194">
        <f t="shared" si="99"/>
        <v>0</v>
      </c>
      <c r="P36" s="194">
        <f t="shared" si="99"/>
        <v>0</v>
      </c>
      <c r="Q36" s="194">
        <f t="shared" si="99"/>
        <v>0</v>
      </c>
      <c r="R36" s="194">
        <f t="shared" si="99"/>
        <v>0</v>
      </c>
      <c r="S36" s="194">
        <f t="shared" si="99"/>
        <v>0</v>
      </c>
      <c r="T36" s="194">
        <f t="shared" si="99"/>
        <v>0</v>
      </c>
      <c r="U36" s="194">
        <f t="shared" si="99"/>
        <v>0</v>
      </c>
      <c r="V36" s="194">
        <f t="shared" si="7"/>
        <v>0</v>
      </c>
      <c r="W36" s="194">
        <f t="shared" si="8"/>
        <v>0</v>
      </c>
      <c r="X36" s="194">
        <f t="shared" si="9"/>
        <v>0</v>
      </c>
      <c r="Y36" s="194">
        <f t="shared" si="10"/>
        <v>0</v>
      </c>
      <c r="Z36" s="194">
        <f t="shared" si="11"/>
        <v>0</v>
      </c>
      <c r="AA36" s="194">
        <f t="shared" si="12"/>
        <v>0</v>
      </c>
      <c r="AB36" s="194">
        <f t="shared" si="13"/>
        <v>0</v>
      </c>
      <c r="AC36" s="194">
        <f t="shared" si="14"/>
        <v>0</v>
      </c>
      <c r="AD36" s="194">
        <f t="shared" si="15"/>
        <v>0</v>
      </c>
      <c r="AE36" s="194">
        <f t="shared" si="16"/>
        <v>0</v>
      </c>
      <c r="AF36" s="194">
        <f t="shared" si="17"/>
        <v>0</v>
      </c>
      <c r="AG36" s="194">
        <f t="shared" si="18"/>
        <v>0</v>
      </c>
      <c r="AH36" s="194">
        <f t="shared" si="19"/>
        <v>0</v>
      </c>
      <c r="AI36" s="194">
        <f t="shared" si="20"/>
        <v>0</v>
      </c>
      <c r="AJ36" s="194">
        <f t="shared" si="21"/>
        <v>0</v>
      </c>
      <c r="AK36" s="194">
        <f t="shared" si="22"/>
        <v>0</v>
      </c>
      <c r="AL36" s="194">
        <f t="shared" si="23"/>
        <v>0</v>
      </c>
      <c r="AM36" s="194">
        <f t="shared" si="24"/>
        <v>0</v>
      </c>
      <c r="AN36" s="194">
        <f t="shared" si="25"/>
        <v>0</v>
      </c>
      <c r="AO36" s="194">
        <f t="shared" si="26"/>
        <v>0</v>
      </c>
      <c r="AP36" s="194">
        <f t="shared" si="27"/>
        <v>0</v>
      </c>
      <c r="AQ36" s="194">
        <f t="shared" si="28"/>
        <v>0</v>
      </c>
      <c r="AR36" s="194">
        <f t="shared" si="29"/>
        <v>0</v>
      </c>
      <c r="AS36" s="194">
        <f t="shared" si="30"/>
        <v>0</v>
      </c>
      <c r="AT36" s="194">
        <f t="shared" si="31"/>
        <v>0</v>
      </c>
      <c r="AU36" s="194">
        <f t="shared" si="32"/>
        <v>0</v>
      </c>
      <c r="AV36" s="194">
        <f t="shared" si="33"/>
        <v>0</v>
      </c>
      <c r="AW36" s="194">
        <f t="shared" si="34"/>
        <v>0</v>
      </c>
      <c r="AX36" s="194">
        <f t="shared" si="35"/>
        <v>0</v>
      </c>
      <c r="AY36" s="194">
        <f t="shared" si="36"/>
        <v>0</v>
      </c>
      <c r="AZ36" s="194">
        <v>0</v>
      </c>
      <c r="BA36" s="194">
        <f t="shared" si="37"/>
        <v>0</v>
      </c>
      <c r="BB36" s="194">
        <f t="shared" si="38"/>
        <v>0</v>
      </c>
      <c r="BC36" s="194">
        <f t="shared" si="39"/>
        <v>0</v>
      </c>
      <c r="BD36" s="194">
        <f t="shared" si="40"/>
        <v>0</v>
      </c>
      <c r="BE36" s="194">
        <f t="shared" si="41"/>
        <v>0</v>
      </c>
      <c r="BF36" s="194">
        <f t="shared" si="42"/>
        <v>0</v>
      </c>
      <c r="BG36" s="194">
        <f t="shared" si="43"/>
        <v>0</v>
      </c>
      <c r="BH36" s="194">
        <f t="shared" si="44"/>
        <v>0</v>
      </c>
      <c r="BI36" s="194">
        <f t="shared" si="45"/>
        <v>0</v>
      </c>
      <c r="BJ36" s="194">
        <f t="shared" si="46"/>
        <v>0</v>
      </c>
      <c r="BK36" s="194">
        <f t="shared" si="47"/>
        <v>0</v>
      </c>
      <c r="BL36" s="194">
        <f t="shared" si="48"/>
        <v>0</v>
      </c>
      <c r="BM36" s="194">
        <f t="shared" si="49"/>
        <v>0</v>
      </c>
      <c r="BN36" s="194">
        <f t="shared" si="50"/>
        <v>0</v>
      </c>
      <c r="BO36" s="194">
        <f t="shared" si="51"/>
        <v>0</v>
      </c>
      <c r="BP36" s="194">
        <f t="shared" si="52"/>
        <v>0</v>
      </c>
      <c r="BQ36" s="194">
        <f t="shared" si="53"/>
        <v>0</v>
      </c>
      <c r="BR36" s="194">
        <f t="shared" si="54"/>
        <v>0</v>
      </c>
      <c r="BS36" s="194">
        <f t="shared" si="55"/>
        <v>0</v>
      </c>
      <c r="BT36" s="194">
        <f t="shared" si="56"/>
        <v>0</v>
      </c>
      <c r="BU36" s="194">
        <f t="shared" si="57"/>
        <v>0</v>
      </c>
      <c r="BV36" s="194">
        <f t="shared" si="58"/>
        <v>0</v>
      </c>
      <c r="BW36" s="194">
        <f t="shared" si="59"/>
        <v>0</v>
      </c>
      <c r="BX36" s="194">
        <f t="shared" si="60"/>
        <v>0</v>
      </c>
      <c r="BY36" s="194">
        <f t="shared" si="61"/>
        <v>0</v>
      </c>
      <c r="BZ36" s="194">
        <f t="shared" si="62"/>
        <v>0</v>
      </c>
      <c r="CA36" s="194">
        <f t="shared" si="63"/>
        <v>0</v>
      </c>
      <c r="CB36" s="194">
        <f t="shared" si="64"/>
        <v>0</v>
      </c>
      <c r="CC36" s="194">
        <f t="shared" si="65"/>
        <v>0</v>
      </c>
      <c r="CD36" s="194">
        <f t="shared" si="66"/>
        <v>0</v>
      </c>
      <c r="CE36" s="194">
        <f t="shared" si="94"/>
        <v>0</v>
      </c>
      <c r="CF36" s="194">
        <f t="shared" si="94"/>
        <v>0</v>
      </c>
      <c r="CG36" s="194">
        <f t="shared" si="94"/>
        <v>0</v>
      </c>
      <c r="CH36" s="194">
        <f t="shared" si="94"/>
        <v>0</v>
      </c>
      <c r="CI36" s="194">
        <f t="shared" si="94"/>
        <v>0</v>
      </c>
      <c r="CJ36" s="194">
        <f t="shared" si="94"/>
        <v>0</v>
      </c>
      <c r="CK36" s="194">
        <f t="shared" si="94"/>
        <v>0</v>
      </c>
      <c r="CL36" s="194">
        <f t="shared" si="94"/>
        <v>0</v>
      </c>
      <c r="CM36" s="194">
        <f t="shared" si="94"/>
        <v>0</v>
      </c>
      <c r="CN36" s="194">
        <f t="shared" si="94"/>
        <v>0</v>
      </c>
      <c r="CO36" s="194">
        <f t="shared" si="94"/>
        <v>0</v>
      </c>
      <c r="CP36" s="194">
        <f t="shared" si="94"/>
        <v>0</v>
      </c>
      <c r="CQ36" s="194">
        <f t="shared" si="94"/>
        <v>0</v>
      </c>
      <c r="CR36" s="194">
        <f t="shared" si="94"/>
        <v>0</v>
      </c>
      <c r="CS36" s="194">
        <f t="shared" si="94"/>
        <v>0</v>
      </c>
      <c r="CT36" s="194">
        <f t="shared" si="94"/>
        <v>0</v>
      </c>
      <c r="CU36" s="194">
        <f t="shared" si="94"/>
        <v>0</v>
      </c>
      <c r="CV36" s="194">
        <f t="shared" si="94"/>
        <v>0</v>
      </c>
      <c r="CW36" s="194">
        <f t="shared" si="94"/>
        <v>0</v>
      </c>
      <c r="CX36" s="194">
        <f t="shared" si="94"/>
        <v>0</v>
      </c>
    </row>
    <row r="37" spans="1:102" x14ac:dyDescent="0.25">
      <c r="A37" s="87">
        <v>37712</v>
      </c>
      <c r="B37" s="194">
        <f t="shared" ref="B37:U37" si="100">($V37-$W37)+C37</f>
        <v>0</v>
      </c>
      <c r="C37" s="194">
        <f t="shared" si="100"/>
        <v>0</v>
      </c>
      <c r="D37" s="194">
        <f t="shared" si="100"/>
        <v>0</v>
      </c>
      <c r="E37" s="194">
        <f t="shared" si="100"/>
        <v>0</v>
      </c>
      <c r="F37" s="194">
        <f t="shared" si="100"/>
        <v>0</v>
      </c>
      <c r="G37" s="194">
        <f t="shared" si="100"/>
        <v>0</v>
      </c>
      <c r="H37" s="194">
        <f t="shared" si="100"/>
        <v>0</v>
      </c>
      <c r="I37" s="194">
        <f t="shared" si="100"/>
        <v>0</v>
      </c>
      <c r="J37" s="194">
        <f t="shared" si="100"/>
        <v>0</v>
      </c>
      <c r="K37" s="194">
        <f t="shared" si="100"/>
        <v>0</v>
      </c>
      <c r="L37" s="194">
        <f t="shared" si="100"/>
        <v>0</v>
      </c>
      <c r="M37" s="194">
        <f t="shared" si="100"/>
        <v>0</v>
      </c>
      <c r="N37" s="194">
        <f t="shared" si="100"/>
        <v>0</v>
      </c>
      <c r="O37" s="194">
        <f t="shared" si="100"/>
        <v>0</v>
      </c>
      <c r="P37" s="194">
        <f t="shared" si="100"/>
        <v>0</v>
      </c>
      <c r="Q37" s="194">
        <f t="shared" si="100"/>
        <v>0</v>
      </c>
      <c r="R37" s="194">
        <f t="shared" si="100"/>
        <v>0</v>
      </c>
      <c r="S37" s="194">
        <f t="shared" si="100"/>
        <v>0</v>
      </c>
      <c r="T37" s="194">
        <f t="shared" si="100"/>
        <v>0</v>
      </c>
      <c r="U37" s="194">
        <f t="shared" si="100"/>
        <v>0</v>
      </c>
      <c r="V37" s="194">
        <f t="shared" si="7"/>
        <v>0</v>
      </c>
      <c r="W37" s="194">
        <f t="shared" si="8"/>
        <v>0</v>
      </c>
      <c r="X37" s="194">
        <f t="shared" si="9"/>
        <v>0</v>
      </c>
      <c r="Y37" s="194">
        <f t="shared" si="10"/>
        <v>0</v>
      </c>
      <c r="Z37" s="194">
        <f t="shared" si="11"/>
        <v>0</v>
      </c>
      <c r="AA37" s="194">
        <f t="shared" si="12"/>
        <v>0</v>
      </c>
      <c r="AB37" s="194">
        <f t="shared" si="13"/>
        <v>0</v>
      </c>
      <c r="AC37" s="194">
        <f t="shared" si="14"/>
        <v>0</v>
      </c>
      <c r="AD37" s="194">
        <f t="shared" si="15"/>
        <v>0</v>
      </c>
      <c r="AE37" s="194">
        <f t="shared" si="16"/>
        <v>0</v>
      </c>
      <c r="AF37" s="194">
        <f t="shared" si="17"/>
        <v>0</v>
      </c>
      <c r="AG37" s="194">
        <f t="shared" si="18"/>
        <v>0</v>
      </c>
      <c r="AH37" s="194">
        <f t="shared" si="19"/>
        <v>0</v>
      </c>
      <c r="AI37" s="194">
        <f t="shared" si="20"/>
        <v>0</v>
      </c>
      <c r="AJ37" s="194">
        <f t="shared" si="21"/>
        <v>0</v>
      </c>
      <c r="AK37" s="194">
        <f t="shared" si="22"/>
        <v>0</v>
      </c>
      <c r="AL37" s="194">
        <f t="shared" si="23"/>
        <v>0</v>
      </c>
      <c r="AM37" s="194">
        <f t="shared" si="24"/>
        <v>0</v>
      </c>
      <c r="AN37" s="194">
        <f t="shared" si="25"/>
        <v>0</v>
      </c>
      <c r="AO37" s="194">
        <f t="shared" si="26"/>
        <v>0</v>
      </c>
      <c r="AP37" s="194">
        <f t="shared" si="27"/>
        <v>0</v>
      </c>
      <c r="AQ37" s="194">
        <f t="shared" si="28"/>
        <v>0</v>
      </c>
      <c r="AR37" s="194">
        <f t="shared" si="29"/>
        <v>0</v>
      </c>
      <c r="AS37" s="194">
        <f t="shared" si="30"/>
        <v>0</v>
      </c>
      <c r="AT37" s="194">
        <f t="shared" si="31"/>
        <v>0</v>
      </c>
      <c r="AU37" s="194">
        <f t="shared" si="32"/>
        <v>0</v>
      </c>
      <c r="AV37" s="194">
        <f t="shared" si="33"/>
        <v>0</v>
      </c>
      <c r="AW37" s="194">
        <f t="shared" si="34"/>
        <v>0</v>
      </c>
      <c r="AX37" s="194">
        <f t="shared" si="35"/>
        <v>0</v>
      </c>
      <c r="AY37" s="194">
        <f t="shared" si="36"/>
        <v>0</v>
      </c>
      <c r="AZ37" s="194">
        <v>0</v>
      </c>
      <c r="BA37" s="194">
        <f t="shared" si="37"/>
        <v>0</v>
      </c>
      <c r="BB37" s="194">
        <f t="shared" si="38"/>
        <v>0</v>
      </c>
      <c r="BC37" s="194">
        <f t="shared" si="39"/>
        <v>0</v>
      </c>
      <c r="BD37" s="194">
        <f t="shared" si="40"/>
        <v>0</v>
      </c>
      <c r="BE37" s="194">
        <f t="shared" si="41"/>
        <v>0</v>
      </c>
      <c r="BF37" s="194">
        <f t="shared" si="42"/>
        <v>0</v>
      </c>
      <c r="BG37" s="194">
        <f t="shared" si="43"/>
        <v>0</v>
      </c>
      <c r="BH37" s="194">
        <f t="shared" si="44"/>
        <v>0</v>
      </c>
      <c r="BI37" s="194">
        <f t="shared" si="45"/>
        <v>0</v>
      </c>
      <c r="BJ37" s="194">
        <f t="shared" si="46"/>
        <v>0</v>
      </c>
      <c r="BK37" s="194">
        <f t="shared" si="47"/>
        <v>0</v>
      </c>
      <c r="BL37" s="194">
        <f t="shared" si="48"/>
        <v>0</v>
      </c>
      <c r="BM37" s="194">
        <f t="shared" si="49"/>
        <v>0</v>
      </c>
      <c r="BN37" s="194">
        <f t="shared" si="50"/>
        <v>0</v>
      </c>
      <c r="BO37" s="194">
        <f t="shared" si="51"/>
        <v>0</v>
      </c>
      <c r="BP37" s="194">
        <f t="shared" si="52"/>
        <v>0</v>
      </c>
      <c r="BQ37" s="194">
        <f t="shared" si="53"/>
        <v>0</v>
      </c>
      <c r="BR37" s="194">
        <f t="shared" si="54"/>
        <v>0</v>
      </c>
      <c r="BS37" s="194">
        <f t="shared" si="55"/>
        <v>0</v>
      </c>
      <c r="BT37" s="194">
        <f t="shared" si="56"/>
        <v>0</v>
      </c>
      <c r="BU37" s="194">
        <f t="shared" si="57"/>
        <v>0</v>
      </c>
      <c r="BV37" s="194">
        <f t="shared" si="58"/>
        <v>0</v>
      </c>
      <c r="BW37" s="194">
        <f t="shared" si="59"/>
        <v>0</v>
      </c>
      <c r="BX37" s="194">
        <f t="shared" si="60"/>
        <v>0</v>
      </c>
      <c r="BY37" s="194">
        <f t="shared" si="61"/>
        <v>0</v>
      </c>
      <c r="BZ37" s="194">
        <f t="shared" si="62"/>
        <v>0</v>
      </c>
      <c r="CA37" s="194">
        <f t="shared" si="63"/>
        <v>0</v>
      </c>
      <c r="CB37" s="194">
        <f t="shared" si="64"/>
        <v>0</v>
      </c>
      <c r="CC37" s="194">
        <f t="shared" si="65"/>
        <v>0</v>
      </c>
      <c r="CD37" s="194">
        <f t="shared" si="66"/>
        <v>0</v>
      </c>
      <c r="CE37" s="194">
        <f t="shared" si="94"/>
        <v>0</v>
      </c>
      <c r="CF37" s="194">
        <f t="shared" si="94"/>
        <v>0</v>
      </c>
      <c r="CG37" s="194">
        <f t="shared" si="94"/>
        <v>0</v>
      </c>
      <c r="CH37" s="194">
        <f t="shared" si="94"/>
        <v>0</v>
      </c>
      <c r="CI37" s="194">
        <f t="shared" si="94"/>
        <v>0</v>
      </c>
      <c r="CJ37" s="194">
        <f t="shared" si="94"/>
        <v>0</v>
      </c>
      <c r="CK37" s="194">
        <f t="shared" si="94"/>
        <v>0</v>
      </c>
      <c r="CL37" s="194">
        <f t="shared" si="94"/>
        <v>0</v>
      </c>
      <c r="CM37" s="194">
        <f t="shared" si="94"/>
        <v>0</v>
      </c>
      <c r="CN37" s="194">
        <f t="shared" si="94"/>
        <v>0</v>
      </c>
      <c r="CO37" s="194">
        <f t="shared" si="94"/>
        <v>0</v>
      </c>
      <c r="CP37" s="194">
        <f t="shared" si="94"/>
        <v>0</v>
      </c>
      <c r="CQ37" s="194">
        <f t="shared" si="94"/>
        <v>0</v>
      </c>
      <c r="CR37" s="194">
        <f t="shared" si="94"/>
        <v>0</v>
      </c>
      <c r="CS37" s="194">
        <f t="shared" si="94"/>
        <v>0</v>
      </c>
      <c r="CT37" s="194">
        <f t="shared" si="94"/>
        <v>0</v>
      </c>
      <c r="CU37" s="194">
        <f t="shared" si="94"/>
        <v>0</v>
      </c>
      <c r="CV37" s="194">
        <f t="shared" si="94"/>
        <v>0</v>
      </c>
      <c r="CW37" s="194">
        <f t="shared" si="94"/>
        <v>0</v>
      </c>
      <c r="CX37" s="194">
        <f t="shared" si="94"/>
        <v>0</v>
      </c>
    </row>
    <row r="38" spans="1:102" x14ac:dyDescent="0.25">
      <c r="A38" s="87">
        <v>37742</v>
      </c>
      <c r="B38" s="194">
        <f t="shared" ref="B38:U38" si="101">($V38-$W38)+C38</f>
        <v>0</v>
      </c>
      <c r="C38" s="194">
        <f t="shared" si="101"/>
        <v>0</v>
      </c>
      <c r="D38" s="194">
        <f t="shared" si="101"/>
        <v>0</v>
      </c>
      <c r="E38" s="194">
        <f t="shared" si="101"/>
        <v>0</v>
      </c>
      <c r="F38" s="194">
        <f t="shared" si="101"/>
        <v>0</v>
      </c>
      <c r="G38" s="194">
        <f t="shared" si="101"/>
        <v>0</v>
      </c>
      <c r="H38" s="194">
        <f t="shared" si="101"/>
        <v>0</v>
      </c>
      <c r="I38" s="194">
        <f t="shared" si="101"/>
        <v>0</v>
      </c>
      <c r="J38" s="194">
        <f t="shared" si="101"/>
        <v>0</v>
      </c>
      <c r="K38" s="194">
        <f t="shared" si="101"/>
        <v>0</v>
      </c>
      <c r="L38" s="194">
        <f t="shared" si="101"/>
        <v>0</v>
      </c>
      <c r="M38" s="194">
        <f t="shared" si="101"/>
        <v>0</v>
      </c>
      <c r="N38" s="194">
        <f t="shared" si="101"/>
        <v>0</v>
      </c>
      <c r="O38" s="194">
        <f t="shared" si="101"/>
        <v>0</v>
      </c>
      <c r="P38" s="194">
        <f t="shared" si="101"/>
        <v>0</v>
      </c>
      <c r="Q38" s="194">
        <f t="shared" si="101"/>
        <v>0</v>
      </c>
      <c r="R38" s="194">
        <f t="shared" si="101"/>
        <v>0</v>
      </c>
      <c r="S38" s="194">
        <f t="shared" si="101"/>
        <v>0</v>
      </c>
      <c r="T38" s="194">
        <f t="shared" si="101"/>
        <v>0</v>
      </c>
      <c r="U38" s="194">
        <f t="shared" si="101"/>
        <v>0</v>
      </c>
      <c r="V38" s="194">
        <f t="shared" si="7"/>
        <v>0</v>
      </c>
      <c r="W38" s="194">
        <f t="shared" si="8"/>
        <v>0</v>
      </c>
      <c r="X38" s="194">
        <f t="shared" si="9"/>
        <v>0</v>
      </c>
      <c r="Y38" s="194">
        <f t="shared" si="10"/>
        <v>0</v>
      </c>
      <c r="Z38" s="194">
        <f t="shared" si="11"/>
        <v>0</v>
      </c>
      <c r="AA38" s="194">
        <f t="shared" si="12"/>
        <v>0</v>
      </c>
      <c r="AB38" s="194">
        <f t="shared" si="13"/>
        <v>0</v>
      </c>
      <c r="AC38" s="194">
        <f t="shared" si="14"/>
        <v>0</v>
      </c>
      <c r="AD38" s="194">
        <f t="shared" si="15"/>
        <v>0</v>
      </c>
      <c r="AE38" s="194">
        <f t="shared" si="16"/>
        <v>0</v>
      </c>
      <c r="AF38" s="194">
        <f t="shared" si="17"/>
        <v>0</v>
      </c>
      <c r="AG38" s="194">
        <f t="shared" si="18"/>
        <v>0</v>
      </c>
      <c r="AH38" s="194">
        <f t="shared" si="19"/>
        <v>0</v>
      </c>
      <c r="AI38" s="194">
        <f t="shared" si="20"/>
        <v>0</v>
      </c>
      <c r="AJ38" s="194">
        <f t="shared" si="21"/>
        <v>0</v>
      </c>
      <c r="AK38" s="194">
        <f t="shared" si="22"/>
        <v>0</v>
      </c>
      <c r="AL38" s="194">
        <f t="shared" si="23"/>
        <v>0</v>
      </c>
      <c r="AM38" s="194">
        <f t="shared" si="24"/>
        <v>0</v>
      </c>
      <c r="AN38" s="194">
        <f t="shared" si="25"/>
        <v>0</v>
      </c>
      <c r="AO38" s="194">
        <f t="shared" si="26"/>
        <v>0</v>
      </c>
      <c r="AP38" s="194">
        <f t="shared" si="27"/>
        <v>0</v>
      </c>
      <c r="AQ38" s="194">
        <f t="shared" si="28"/>
        <v>0</v>
      </c>
      <c r="AR38" s="194">
        <f t="shared" si="29"/>
        <v>0</v>
      </c>
      <c r="AS38" s="194">
        <f t="shared" si="30"/>
        <v>0</v>
      </c>
      <c r="AT38" s="194">
        <f t="shared" si="31"/>
        <v>0</v>
      </c>
      <c r="AU38" s="194">
        <f t="shared" si="32"/>
        <v>0</v>
      </c>
      <c r="AV38" s="194">
        <f t="shared" si="33"/>
        <v>0</v>
      </c>
      <c r="AW38" s="194">
        <f t="shared" si="34"/>
        <v>0</v>
      </c>
      <c r="AX38" s="194">
        <f t="shared" si="35"/>
        <v>0</v>
      </c>
      <c r="AY38" s="194">
        <f t="shared" si="36"/>
        <v>0</v>
      </c>
      <c r="AZ38" s="194">
        <v>0</v>
      </c>
      <c r="BA38" s="194">
        <f t="shared" si="37"/>
        <v>0</v>
      </c>
      <c r="BB38" s="194">
        <f t="shared" si="38"/>
        <v>0</v>
      </c>
      <c r="BC38" s="194">
        <f t="shared" si="39"/>
        <v>0</v>
      </c>
      <c r="BD38" s="194">
        <f t="shared" si="40"/>
        <v>0</v>
      </c>
      <c r="BE38" s="194">
        <f t="shared" si="41"/>
        <v>0</v>
      </c>
      <c r="BF38" s="194">
        <f t="shared" si="42"/>
        <v>0</v>
      </c>
      <c r="BG38" s="194">
        <f t="shared" si="43"/>
        <v>0</v>
      </c>
      <c r="BH38" s="194">
        <f t="shared" si="44"/>
        <v>0</v>
      </c>
      <c r="BI38" s="194">
        <f t="shared" si="45"/>
        <v>0</v>
      </c>
      <c r="BJ38" s="194">
        <f t="shared" si="46"/>
        <v>0</v>
      </c>
      <c r="BK38" s="194">
        <f t="shared" si="47"/>
        <v>0</v>
      </c>
      <c r="BL38" s="194">
        <f t="shared" si="48"/>
        <v>0</v>
      </c>
      <c r="BM38" s="194">
        <f t="shared" si="49"/>
        <v>0</v>
      </c>
      <c r="BN38" s="194">
        <f t="shared" si="50"/>
        <v>0</v>
      </c>
      <c r="BO38" s="194">
        <f t="shared" si="51"/>
        <v>0</v>
      </c>
      <c r="BP38" s="194">
        <f t="shared" si="52"/>
        <v>0</v>
      </c>
      <c r="BQ38" s="194">
        <f t="shared" si="53"/>
        <v>0</v>
      </c>
      <c r="BR38" s="194">
        <f t="shared" si="54"/>
        <v>0</v>
      </c>
      <c r="BS38" s="194">
        <f t="shared" si="55"/>
        <v>0</v>
      </c>
      <c r="BT38" s="194">
        <f t="shared" si="56"/>
        <v>0</v>
      </c>
      <c r="BU38" s="194">
        <f t="shared" si="57"/>
        <v>0</v>
      </c>
      <c r="BV38" s="194">
        <f t="shared" si="58"/>
        <v>0</v>
      </c>
      <c r="BW38" s="194">
        <f t="shared" si="59"/>
        <v>0</v>
      </c>
      <c r="BX38" s="194">
        <f t="shared" si="60"/>
        <v>0</v>
      </c>
      <c r="BY38" s="194">
        <f t="shared" si="61"/>
        <v>0</v>
      </c>
      <c r="BZ38" s="194">
        <f t="shared" si="62"/>
        <v>0</v>
      </c>
      <c r="CA38" s="194">
        <f t="shared" si="63"/>
        <v>0</v>
      </c>
      <c r="CB38" s="194">
        <f t="shared" si="64"/>
        <v>0</v>
      </c>
      <c r="CC38" s="194">
        <f t="shared" si="65"/>
        <v>0</v>
      </c>
      <c r="CD38" s="194">
        <f t="shared" si="66"/>
        <v>0</v>
      </c>
      <c r="CE38" s="194">
        <f t="shared" si="94"/>
        <v>0</v>
      </c>
      <c r="CF38" s="194">
        <f t="shared" si="94"/>
        <v>0</v>
      </c>
      <c r="CG38" s="194">
        <f t="shared" si="94"/>
        <v>0</v>
      </c>
      <c r="CH38" s="194">
        <f t="shared" si="94"/>
        <v>0</v>
      </c>
      <c r="CI38" s="194">
        <f t="shared" si="94"/>
        <v>0</v>
      </c>
      <c r="CJ38" s="194">
        <f t="shared" si="94"/>
        <v>0</v>
      </c>
      <c r="CK38" s="194">
        <f t="shared" si="94"/>
        <v>0</v>
      </c>
      <c r="CL38" s="194">
        <f t="shared" si="94"/>
        <v>0</v>
      </c>
      <c r="CM38" s="194">
        <f t="shared" si="94"/>
        <v>0</v>
      </c>
      <c r="CN38" s="194">
        <f t="shared" si="94"/>
        <v>0</v>
      </c>
      <c r="CO38" s="194">
        <f t="shared" si="94"/>
        <v>0</v>
      </c>
      <c r="CP38" s="194">
        <f t="shared" si="94"/>
        <v>0</v>
      </c>
      <c r="CQ38" s="194">
        <f t="shared" si="94"/>
        <v>0</v>
      </c>
      <c r="CR38" s="194">
        <f t="shared" si="94"/>
        <v>0</v>
      </c>
      <c r="CS38" s="194">
        <f t="shared" si="94"/>
        <v>0</v>
      </c>
      <c r="CT38" s="194">
        <f t="shared" si="94"/>
        <v>0</v>
      </c>
      <c r="CU38" s="194">
        <f t="shared" si="94"/>
        <v>0</v>
      </c>
      <c r="CV38" s="194">
        <f t="shared" si="94"/>
        <v>0</v>
      </c>
      <c r="CW38" s="194">
        <f t="shared" si="94"/>
        <v>0</v>
      </c>
      <c r="CX38" s="194">
        <f t="shared" si="94"/>
        <v>0</v>
      </c>
    </row>
    <row r="39" spans="1:102" x14ac:dyDescent="0.25">
      <c r="A39" s="87">
        <v>37773</v>
      </c>
      <c r="B39" s="194">
        <f t="shared" ref="B39:U39" si="102">($V39-$W39)+C39</f>
        <v>0</v>
      </c>
      <c r="C39" s="194">
        <f t="shared" si="102"/>
        <v>0</v>
      </c>
      <c r="D39" s="194">
        <f t="shared" si="102"/>
        <v>0</v>
      </c>
      <c r="E39" s="194">
        <f t="shared" si="102"/>
        <v>0</v>
      </c>
      <c r="F39" s="194">
        <f t="shared" si="102"/>
        <v>0</v>
      </c>
      <c r="G39" s="194">
        <f t="shared" si="102"/>
        <v>0</v>
      </c>
      <c r="H39" s="194">
        <f t="shared" si="102"/>
        <v>0</v>
      </c>
      <c r="I39" s="194">
        <f t="shared" si="102"/>
        <v>0</v>
      </c>
      <c r="J39" s="194">
        <f t="shared" si="102"/>
        <v>0</v>
      </c>
      <c r="K39" s="194">
        <f t="shared" si="102"/>
        <v>0</v>
      </c>
      <c r="L39" s="194">
        <f t="shared" si="102"/>
        <v>0</v>
      </c>
      <c r="M39" s="194">
        <f t="shared" si="102"/>
        <v>0</v>
      </c>
      <c r="N39" s="194">
        <f t="shared" si="102"/>
        <v>0</v>
      </c>
      <c r="O39" s="194">
        <f t="shared" si="102"/>
        <v>0</v>
      </c>
      <c r="P39" s="194">
        <f t="shared" si="102"/>
        <v>0</v>
      </c>
      <c r="Q39" s="194">
        <f t="shared" si="102"/>
        <v>0</v>
      </c>
      <c r="R39" s="194">
        <f t="shared" si="102"/>
        <v>0</v>
      </c>
      <c r="S39" s="194">
        <f t="shared" si="102"/>
        <v>0</v>
      </c>
      <c r="T39" s="194">
        <f t="shared" si="102"/>
        <v>0</v>
      </c>
      <c r="U39" s="194">
        <f t="shared" si="102"/>
        <v>0</v>
      </c>
      <c r="V39" s="194">
        <f t="shared" si="7"/>
        <v>0</v>
      </c>
      <c r="W39" s="194">
        <f t="shared" si="8"/>
        <v>0</v>
      </c>
      <c r="X39" s="194">
        <f t="shared" si="9"/>
        <v>0</v>
      </c>
      <c r="Y39" s="194">
        <f t="shared" si="10"/>
        <v>0</v>
      </c>
      <c r="Z39" s="194">
        <f t="shared" si="11"/>
        <v>0</v>
      </c>
      <c r="AA39" s="194">
        <f t="shared" si="12"/>
        <v>0</v>
      </c>
      <c r="AB39" s="194">
        <f t="shared" si="13"/>
        <v>0</v>
      </c>
      <c r="AC39" s="194">
        <f t="shared" si="14"/>
        <v>0</v>
      </c>
      <c r="AD39" s="194">
        <f t="shared" si="15"/>
        <v>0</v>
      </c>
      <c r="AE39" s="194">
        <f t="shared" si="16"/>
        <v>0</v>
      </c>
      <c r="AF39" s="194">
        <f t="shared" si="17"/>
        <v>0</v>
      </c>
      <c r="AG39" s="194">
        <f t="shared" si="18"/>
        <v>0</v>
      </c>
      <c r="AH39" s="194">
        <f t="shared" si="19"/>
        <v>0</v>
      </c>
      <c r="AI39" s="194">
        <f t="shared" si="20"/>
        <v>0</v>
      </c>
      <c r="AJ39" s="194">
        <f t="shared" si="21"/>
        <v>0</v>
      </c>
      <c r="AK39" s="194">
        <f t="shared" si="22"/>
        <v>0</v>
      </c>
      <c r="AL39" s="194">
        <f t="shared" si="23"/>
        <v>0</v>
      </c>
      <c r="AM39" s="194">
        <f t="shared" si="24"/>
        <v>0</v>
      </c>
      <c r="AN39" s="194">
        <f t="shared" si="25"/>
        <v>0</v>
      </c>
      <c r="AO39" s="194">
        <f t="shared" si="26"/>
        <v>0</v>
      </c>
      <c r="AP39" s="194">
        <f t="shared" si="27"/>
        <v>0</v>
      </c>
      <c r="AQ39" s="194">
        <f t="shared" si="28"/>
        <v>0</v>
      </c>
      <c r="AR39" s="194">
        <f t="shared" si="29"/>
        <v>0</v>
      </c>
      <c r="AS39" s="194">
        <f t="shared" si="30"/>
        <v>0</v>
      </c>
      <c r="AT39" s="194">
        <f t="shared" si="31"/>
        <v>0</v>
      </c>
      <c r="AU39" s="194">
        <f t="shared" si="32"/>
        <v>0</v>
      </c>
      <c r="AV39" s="194">
        <f t="shared" si="33"/>
        <v>0</v>
      </c>
      <c r="AW39" s="194">
        <f t="shared" si="34"/>
        <v>0</v>
      </c>
      <c r="AX39" s="194">
        <f t="shared" si="35"/>
        <v>0</v>
      </c>
      <c r="AY39" s="194">
        <f t="shared" si="36"/>
        <v>0</v>
      </c>
      <c r="AZ39" s="194">
        <v>0</v>
      </c>
      <c r="BA39" s="194">
        <f t="shared" si="37"/>
        <v>0</v>
      </c>
      <c r="BB39" s="194">
        <f t="shared" si="38"/>
        <v>0</v>
      </c>
      <c r="BC39" s="194">
        <f t="shared" si="39"/>
        <v>0</v>
      </c>
      <c r="BD39" s="194">
        <f t="shared" si="40"/>
        <v>0</v>
      </c>
      <c r="BE39" s="194">
        <f t="shared" si="41"/>
        <v>0</v>
      </c>
      <c r="BF39" s="194">
        <f t="shared" si="42"/>
        <v>0</v>
      </c>
      <c r="BG39" s="194">
        <f t="shared" si="43"/>
        <v>0</v>
      </c>
      <c r="BH39" s="194">
        <f t="shared" si="44"/>
        <v>0</v>
      </c>
      <c r="BI39" s="194">
        <f t="shared" si="45"/>
        <v>0</v>
      </c>
      <c r="BJ39" s="194">
        <f t="shared" si="46"/>
        <v>0</v>
      </c>
      <c r="BK39" s="194">
        <f t="shared" si="47"/>
        <v>0</v>
      </c>
      <c r="BL39" s="194">
        <f t="shared" si="48"/>
        <v>0</v>
      </c>
      <c r="BM39" s="194">
        <f t="shared" si="49"/>
        <v>0</v>
      </c>
      <c r="BN39" s="194">
        <f t="shared" si="50"/>
        <v>0</v>
      </c>
      <c r="BO39" s="194">
        <f t="shared" si="51"/>
        <v>0</v>
      </c>
      <c r="BP39" s="194">
        <f t="shared" si="52"/>
        <v>0</v>
      </c>
      <c r="BQ39" s="194">
        <f t="shared" si="53"/>
        <v>0</v>
      </c>
      <c r="BR39" s="194">
        <f t="shared" si="54"/>
        <v>0</v>
      </c>
      <c r="BS39" s="194">
        <f t="shared" si="55"/>
        <v>0</v>
      </c>
      <c r="BT39" s="194">
        <f t="shared" si="56"/>
        <v>0</v>
      </c>
      <c r="BU39" s="194">
        <f t="shared" si="57"/>
        <v>0</v>
      </c>
      <c r="BV39" s="194">
        <f t="shared" si="58"/>
        <v>0</v>
      </c>
      <c r="BW39" s="194">
        <f t="shared" si="59"/>
        <v>0</v>
      </c>
      <c r="BX39" s="194">
        <f t="shared" si="60"/>
        <v>0</v>
      </c>
      <c r="BY39" s="194">
        <f t="shared" si="61"/>
        <v>0</v>
      </c>
      <c r="BZ39" s="194">
        <f t="shared" si="62"/>
        <v>0</v>
      </c>
      <c r="CA39" s="194">
        <f t="shared" si="63"/>
        <v>0</v>
      </c>
      <c r="CB39" s="194">
        <f t="shared" si="64"/>
        <v>0</v>
      </c>
      <c r="CC39" s="194">
        <f t="shared" si="65"/>
        <v>0</v>
      </c>
      <c r="CD39" s="194">
        <f t="shared" si="66"/>
        <v>0</v>
      </c>
      <c r="CE39" s="194">
        <f t="shared" si="94"/>
        <v>0</v>
      </c>
      <c r="CF39" s="194">
        <f t="shared" si="94"/>
        <v>0</v>
      </c>
      <c r="CG39" s="194">
        <f t="shared" si="94"/>
        <v>0</v>
      </c>
      <c r="CH39" s="194">
        <f t="shared" si="94"/>
        <v>0</v>
      </c>
      <c r="CI39" s="194">
        <f t="shared" si="94"/>
        <v>0</v>
      </c>
      <c r="CJ39" s="194">
        <f t="shared" si="94"/>
        <v>0</v>
      </c>
      <c r="CK39" s="194">
        <f t="shared" si="94"/>
        <v>0</v>
      </c>
      <c r="CL39" s="194">
        <f t="shared" si="94"/>
        <v>0</v>
      </c>
      <c r="CM39" s="194">
        <f t="shared" si="94"/>
        <v>0</v>
      </c>
      <c r="CN39" s="194">
        <f t="shared" si="94"/>
        <v>0</v>
      </c>
      <c r="CO39" s="194">
        <f t="shared" si="94"/>
        <v>0</v>
      </c>
      <c r="CP39" s="194">
        <f t="shared" si="94"/>
        <v>0</v>
      </c>
      <c r="CQ39" s="194">
        <f t="shared" si="94"/>
        <v>0</v>
      </c>
      <c r="CR39" s="194">
        <f t="shared" si="94"/>
        <v>0</v>
      </c>
      <c r="CS39" s="194">
        <f t="shared" si="94"/>
        <v>0</v>
      </c>
      <c r="CT39" s="194">
        <f t="shared" si="94"/>
        <v>0</v>
      </c>
      <c r="CU39" s="194">
        <f t="shared" si="94"/>
        <v>0</v>
      </c>
      <c r="CV39" s="194">
        <f t="shared" si="94"/>
        <v>0</v>
      </c>
      <c r="CW39" s="194">
        <f t="shared" si="94"/>
        <v>0</v>
      </c>
      <c r="CX39" s="194">
        <f t="shared" si="94"/>
        <v>0</v>
      </c>
    </row>
    <row r="40" spans="1:102" x14ac:dyDescent="0.25">
      <c r="A40" s="87">
        <v>37803</v>
      </c>
      <c r="B40" s="194">
        <f t="shared" ref="B40:U40" si="103">($V40-$W40)+C40</f>
        <v>0</v>
      </c>
      <c r="C40" s="194">
        <f t="shared" si="103"/>
        <v>0</v>
      </c>
      <c r="D40" s="194">
        <f t="shared" si="103"/>
        <v>0</v>
      </c>
      <c r="E40" s="194">
        <f t="shared" si="103"/>
        <v>0</v>
      </c>
      <c r="F40" s="194">
        <f t="shared" si="103"/>
        <v>0</v>
      </c>
      <c r="G40" s="194">
        <f t="shared" si="103"/>
        <v>0</v>
      </c>
      <c r="H40" s="194">
        <f t="shared" si="103"/>
        <v>0</v>
      </c>
      <c r="I40" s="194">
        <f t="shared" si="103"/>
        <v>0</v>
      </c>
      <c r="J40" s="194">
        <f t="shared" si="103"/>
        <v>0</v>
      </c>
      <c r="K40" s="194">
        <f t="shared" si="103"/>
        <v>0</v>
      </c>
      <c r="L40" s="194">
        <f t="shared" si="103"/>
        <v>0</v>
      </c>
      <c r="M40" s="194">
        <f t="shared" si="103"/>
        <v>0</v>
      </c>
      <c r="N40" s="194">
        <f t="shared" si="103"/>
        <v>0</v>
      </c>
      <c r="O40" s="194">
        <f t="shared" si="103"/>
        <v>0</v>
      </c>
      <c r="P40" s="194">
        <f t="shared" si="103"/>
        <v>0</v>
      </c>
      <c r="Q40" s="194">
        <f t="shared" si="103"/>
        <v>0</v>
      </c>
      <c r="R40" s="194">
        <f t="shared" si="103"/>
        <v>0</v>
      </c>
      <c r="S40" s="194">
        <f t="shared" si="103"/>
        <v>0</v>
      </c>
      <c r="T40" s="194">
        <f t="shared" si="103"/>
        <v>0</v>
      </c>
      <c r="U40" s="194">
        <f t="shared" si="103"/>
        <v>0</v>
      </c>
      <c r="V40" s="194">
        <f t="shared" si="7"/>
        <v>0</v>
      </c>
      <c r="W40" s="194">
        <f t="shared" si="8"/>
        <v>0</v>
      </c>
      <c r="X40" s="194">
        <f t="shared" si="9"/>
        <v>0</v>
      </c>
      <c r="Y40" s="194">
        <f t="shared" si="10"/>
        <v>0</v>
      </c>
      <c r="Z40" s="194">
        <f t="shared" si="11"/>
        <v>0</v>
      </c>
      <c r="AA40" s="194">
        <f t="shared" si="12"/>
        <v>0</v>
      </c>
      <c r="AB40" s="194">
        <f t="shared" si="13"/>
        <v>0</v>
      </c>
      <c r="AC40" s="194">
        <f t="shared" si="14"/>
        <v>0</v>
      </c>
      <c r="AD40" s="194">
        <f t="shared" si="15"/>
        <v>0</v>
      </c>
      <c r="AE40" s="194">
        <f t="shared" si="16"/>
        <v>0</v>
      </c>
      <c r="AF40" s="194">
        <f t="shared" si="17"/>
        <v>0</v>
      </c>
      <c r="AG40" s="194">
        <f t="shared" si="18"/>
        <v>0</v>
      </c>
      <c r="AH40" s="194">
        <f t="shared" si="19"/>
        <v>0</v>
      </c>
      <c r="AI40" s="194">
        <f t="shared" si="20"/>
        <v>0</v>
      </c>
      <c r="AJ40" s="194">
        <f t="shared" si="21"/>
        <v>0</v>
      </c>
      <c r="AK40" s="194">
        <f t="shared" si="22"/>
        <v>0</v>
      </c>
      <c r="AL40" s="194">
        <f t="shared" si="23"/>
        <v>0</v>
      </c>
      <c r="AM40" s="194">
        <f t="shared" si="24"/>
        <v>0</v>
      </c>
      <c r="AN40" s="194">
        <f t="shared" si="25"/>
        <v>0</v>
      </c>
      <c r="AO40" s="194">
        <f t="shared" si="26"/>
        <v>0</v>
      </c>
      <c r="AP40" s="194">
        <f t="shared" si="27"/>
        <v>0</v>
      </c>
      <c r="AQ40" s="194">
        <f t="shared" si="28"/>
        <v>0</v>
      </c>
      <c r="AR40" s="194">
        <f t="shared" si="29"/>
        <v>0</v>
      </c>
      <c r="AS40" s="194">
        <f t="shared" si="30"/>
        <v>0</v>
      </c>
      <c r="AT40" s="194">
        <f t="shared" si="31"/>
        <v>0</v>
      </c>
      <c r="AU40" s="194">
        <f t="shared" si="32"/>
        <v>0</v>
      </c>
      <c r="AV40" s="194">
        <f t="shared" si="33"/>
        <v>0</v>
      </c>
      <c r="AW40" s="194">
        <f t="shared" si="34"/>
        <v>0</v>
      </c>
      <c r="AX40" s="194">
        <f t="shared" si="35"/>
        <v>0</v>
      </c>
      <c r="AY40" s="194">
        <f t="shared" si="36"/>
        <v>0</v>
      </c>
      <c r="AZ40" s="194">
        <v>0</v>
      </c>
      <c r="BA40" s="194">
        <f t="shared" si="37"/>
        <v>0</v>
      </c>
      <c r="BB40" s="194">
        <f t="shared" si="38"/>
        <v>0</v>
      </c>
      <c r="BC40" s="194">
        <f t="shared" si="39"/>
        <v>0</v>
      </c>
      <c r="BD40" s="194">
        <f t="shared" si="40"/>
        <v>0</v>
      </c>
      <c r="BE40" s="194">
        <f t="shared" si="41"/>
        <v>0</v>
      </c>
      <c r="BF40" s="194">
        <f t="shared" si="42"/>
        <v>0</v>
      </c>
      <c r="BG40" s="194">
        <f t="shared" si="43"/>
        <v>0</v>
      </c>
      <c r="BH40" s="194">
        <f t="shared" si="44"/>
        <v>0</v>
      </c>
      <c r="BI40" s="194">
        <f t="shared" si="45"/>
        <v>0</v>
      </c>
      <c r="BJ40" s="194">
        <f t="shared" si="46"/>
        <v>0</v>
      </c>
      <c r="BK40" s="194">
        <f t="shared" si="47"/>
        <v>0</v>
      </c>
      <c r="BL40" s="194">
        <f t="shared" si="48"/>
        <v>0</v>
      </c>
      <c r="BM40" s="194">
        <f t="shared" si="49"/>
        <v>0</v>
      </c>
      <c r="BN40" s="194">
        <f t="shared" si="50"/>
        <v>0</v>
      </c>
      <c r="BO40" s="194">
        <f t="shared" si="51"/>
        <v>0</v>
      </c>
      <c r="BP40" s="194">
        <f t="shared" si="52"/>
        <v>0</v>
      </c>
      <c r="BQ40" s="194">
        <f t="shared" si="53"/>
        <v>0</v>
      </c>
      <c r="BR40" s="194">
        <f t="shared" si="54"/>
        <v>0</v>
      </c>
      <c r="BS40" s="194">
        <f t="shared" si="55"/>
        <v>0</v>
      </c>
      <c r="BT40" s="194">
        <f t="shared" si="56"/>
        <v>0</v>
      </c>
      <c r="BU40" s="194">
        <f t="shared" si="57"/>
        <v>0</v>
      </c>
      <c r="BV40" s="194">
        <f t="shared" si="58"/>
        <v>0</v>
      </c>
      <c r="BW40" s="194">
        <f t="shared" si="59"/>
        <v>0</v>
      </c>
      <c r="BX40" s="194">
        <f t="shared" si="60"/>
        <v>0</v>
      </c>
      <c r="BY40" s="194">
        <f t="shared" si="61"/>
        <v>0</v>
      </c>
      <c r="BZ40" s="194">
        <f t="shared" si="62"/>
        <v>0</v>
      </c>
      <c r="CA40" s="194">
        <f t="shared" si="63"/>
        <v>0</v>
      </c>
      <c r="CB40" s="194">
        <f t="shared" si="64"/>
        <v>0</v>
      </c>
      <c r="CC40" s="194">
        <f t="shared" si="65"/>
        <v>0</v>
      </c>
      <c r="CD40" s="194">
        <f t="shared" si="66"/>
        <v>0</v>
      </c>
      <c r="CE40" s="194">
        <f t="shared" si="94"/>
        <v>0</v>
      </c>
      <c r="CF40" s="194">
        <f t="shared" si="94"/>
        <v>0</v>
      </c>
      <c r="CG40" s="194">
        <f t="shared" si="94"/>
        <v>0</v>
      </c>
      <c r="CH40" s="194">
        <f t="shared" si="94"/>
        <v>0</v>
      </c>
      <c r="CI40" s="194">
        <f t="shared" si="94"/>
        <v>0</v>
      </c>
      <c r="CJ40" s="194">
        <f t="shared" si="94"/>
        <v>0</v>
      </c>
      <c r="CK40" s="194">
        <f t="shared" si="94"/>
        <v>0</v>
      </c>
      <c r="CL40" s="194">
        <f t="shared" si="94"/>
        <v>0</v>
      </c>
      <c r="CM40" s="194">
        <f t="shared" si="94"/>
        <v>0</v>
      </c>
      <c r="CN40" s="194">
        <f t="shared" si="94"/>
        <v>0</v>
      </c>
      <c r="CO40" s="194">
        <f t="shared" si="94"/>
        <v>0</v>
      </c>
      <c r="CP40" s="194">
        <f t="shared" si="94"/>
        <v>0</v>
      </c>
      <c r="CQ40" s="194">
        <f t="shared" si="94"/>
        <v>0</v>
      </c>
      <c r="CR40" s="194">
        <f t="shared" si="94"/>
        <v>0</v>
      </c>
      <c r="CS40" s="194">
        <f t="shared" si="94"/>
        <v>0</v>
      </c>
      <c r="CT40" s="194">
        <f t="shared" si="94"/>
        <v>0</v>
      </c>
      <c r="CU40" s="194">
        <f t="shared" si="94"/>
        <v>0</v>
      </c>
      <c r="CV40" s="194">
        <f t="shared" si="94"/>
        <v>0</v>
      </c>
      <c r="CW40" s="194">
        <f t="shared" si="94"/>
        <v>0</v>
      </c>
      <c r="CX40" s="194">
        <f t="shared" si="94"/>
        <v>0</v>
      </c>
    </row>
    <row r="41" spans="1:102" x14ac:dyDescent="0.25">
      <c r="A41" s="87">
        <v>37834</v>
      </c>
      <c r="B41" s="194">
        <f t="shared" ref="B41:U41" si="104">($V41-$W41)+C41</f>
        <v>0</v>
      </c>
      <c r="C41" s="194">
        <f t="shared" si="104"/>
        <v>0</v>
      </c>
      <c r="D41" s="194">
        <f t="shared" si="104"/>
        <v>0</v>
      </c>
      <c r="E41" s="194">
        <f t="shared" si="104"/>
        <v>0</v>
      </c>
      <c r="F41" s="194">
        <f t="shared" si="104"/>
        <v>0</v>
      </c>
      <c r="G41" s="194">
        <f t="shared" si="104"/>
        <v>0</v>
      </c>
      <c r="H41" s="194">
        <f t="shared" si="104"/>
        <v>0</v>
      </c>
      <c r="I41" s="194">
        <f t="shared" si="104"/>
        <v>0</v>
      </c>
      <c r="J41" s="194">
        <f t="shared" si="104"/>
        <v>0</v>
      </c>
      <c r="K41" s="194">
        <f t="shared" si="104"/>
        <v>0</v>
      </c>
      <c r="L41" s="194">
        <f t="shared" si="104"/>
        <v>0</v>
      </c>
      <c r="M41" s="194">
        <f t="shared" si="104"/>
        <v>0</v>
      </c>
      <c r="N41" s="194">
        <f t="shared" si="104"/>
        <v>0</v>
      </c>
      <c r="O41" s="194">
        <f t="shared" si="104"/>
        <v>0</v>
      </c>
      <c r="P41" s="194">
        <f t="shared" si="104"/>
        <v>0</v>
      </c>
      <c r="Q41" s="194">
        <f t="shared" si="104"/>
        <v>0</v>
      </c>
      <c r="R41" s="194">
        <f t="shared" si="104"/>
        <v>0</v>
      </c>
      <c r="S41" s="194">
        <f t="shared" si="104"/>
        <v>0</v>
      </c>
      <c r="T41" s="194">
        <f t="shared" si="104"/>
        <v>0</v>
      </c>
      <c r="U41" s="194">
        <f t="shared" si="104"/>
        <v>0</v>
      </c>
      <c r="V41" s="194">
        <f t="shared" si="7"/>
        <v>0</v>
      </c>
      <c r="W41" s="194">
        <f t="shared" si="8"/>
        <v>0</v>
      </c>
      <c r="X41" s="194">
        <f t="shared" si="9"/>
        <v>0</v>
      </c>
      <c r="Y41" s="194">
        <f t="shared" si="10"/>
        <v>0</v>
      </c>
      <c r="Z41" s="194">
        <f t="shared" si="11"/>
        <v>0</v>
      </c>
      <c r="AA41" s="194">
        <f t="shared" si="12"/>
        <v>0</v>
      </c>
      <c r="AB41" s="194">
        <f t="shared" si="13"/>
        <v>0</v>
      </c>
      <c r="AC41" s="194">
        <f t="shared" si="14"/>
        <v>0</v>
      </c>
      <c r="AD41" s="194">
        <f t="shared" si="15"/>
        <v>0</v>
      </c>
      <c r="AE41" s="194">
        <f t="shared" si="16"/>
        <v>0</v>
      </c>
      <c r="AF41" s="194">
        <f t="shared" si="17"/>
        <v>0</v>
      </c>
      <c r="AG41" s="194">
        <f t="shared" si="18"/>
        <v>0</v>
      </c>
      <c r="AH41" s="194">
        <f t="shared" si="19"/>
        <v>0</v>
      </c>
      <c r="AI41" s="194">
        <f t="shared" si="20"/>
        <v>0</v>
      </c>
      <c r="AJ41" s="194">
        <f t="shared" si="21"/>
        <v>0</v>
      </c>
      <c r="AK41" s="194">
        <f t="shared" si="22"/>
        <v>0</v>
      </c>
      <c r="AL41" s="194">
        <f t="shared" si="23"/>
        <v>0</v>
      </c>
      <c r="AM41" s="194">
        <f t="shared" si="24"/>
        <v>0</v>
      </c>
      <c r="AN41" s="194">
        <f t="shared" si="25"/>
        <v>0</v>
      </c>
      <c r="AO41" s="194">
        <f t="shared" si="26"/>
        <v>0</v>
      </c>
      <c r="AP41" s="194">
        <f t="shared" si="27"/>
        <v>0</v>
      </c>
      <c r="AQ41" s="194">
        <f t="shared" si="28"/>
        <v>0</v>
      </c>
      <c r="AR41" s="194">
        <f t="shared" si="29"/>
        <v>0</v>
      </c>
      <c r="AS41" s="194">
        <f t="shared" si="30"/>
        <v>0</v>
      </c>
      <c r="AT41" s="194">
        <f t="shared" si="31"/>
        <v>0</v>
      </c>
      <c r="AU41" s="194">
        <f t="shared" si="32"/>
        <v>0</v>
      </c>
      <c r="AV41" s="194">
        <f t="shared" si="33"/>
        <v>0</v>
      </c>
      <c r="AW41" s="194">
        <f t="shared" si="34"/>
        <v>0</v>
      </c>
      <c r="AX41" s="194">
        <f t="shared" si="35"/>
        <v>0</v>
      </c>
      <c r="AY41" s="194">
        <f t="shared" si="36"/>
        <v>0</v>
      </c>
      <c r="AZ41" s="194">
        <v>0</v>
      </c>
      <c r="BA41" s="194">
        <f t="shared" si="37"/>
        <v>0</v>
      </c>
      <c r="BB41" s="194">
        <f t="shared" si="38"/>
        <v>0</v>
      </c>
      <c r="BC41" s="194">
        <f t="shared" si="39"/>
        <v>0</v>
      </c>
      <c r="BD41" s="194">
        <f t="shared" si="40"/>
        <v>0</v>
      </c>
      <c r="BE41" s="194">
        <f t="shared" si="41"/>
        <v>0</v>
      </c>
      <c r="BF41" s="194">
        <f t="shared" si="42"/>
        <v>0</v>
      </c>
      <c r="BG41" s="194">
        <f t="shared" si="43"/>
        <v>0</v>
      </c>
      <c r="BH41" s="194">
        <f t="shared" si="44"/>
        <v>0</v>
      </c>
      <c r="BI41" s="194">
        <f t="shared" si="45"/>
        <v>0</v>
      </c>
      <c r="BJ41" s="194">
        <f t="shared" si="46"/>
        <v>0</v>
      </c>
      <c r="BK41" s="194">
        <f t="shared" si="47"/>
        <v>0</v>
      </c>
      <c r="BL41" s="194">
        <f t="shared" si="48"/>
        <v>0</v>
      </c>
      <c r="BM41" s="194">
        <f t="shared" si="49"/>
        <v>0</v>
      </c>
      <c r="BN41" s="194">
        <f t="shared" si="50"/>
        <v>0</v>
      </c>
      <c r="BO41" s="194">
        <f t="shared" si="51"/>
        <v>0</v>
      </c>
      <c r="BP41" s="194">
        <f t="shared" si="52"/>
        <v>0</v>
      </c>
      <c r="BQ41" s="194">
        <f t="shared" si="53"/>
        <v>0</v>
      </c>
      <c r="BR41" s="194">
        <f t="shared" si="54"/>
        <v>0</v>
      </c>
      <c r="BS41" s="194">
        <f t="shared" si="55"/>
        <v>0</v>
      </c>
      <c r="BT41" s="194">
        <f t="shared" si="56"/>
        <v>0</v>
      </c>
      <c r="BU41" s="194">
        <f t="shared" si="57"/>
        <v>0</v>
      </c>
      <c r="BV41" s="194">
        <f t="shared" si="58"/>
        <v>0</v>
      </c>
      <c r="BW41" s="194">
        <f t="shared" si="59"/>
        <v>0</v>
      </c>
      <c r="BX41" s="194">
        <f t="shared" si="60"/>
        <v>0</v>
      </c>
      <c r="BY41" s="194">
        <f t="shared" si="61"/>
        <v>0</v>
      </c>
      <c r="BZ41" s="194">
        <f t="shared" si="62"/>
        <v>0</v>
      </c>
      <c r="CA41" s="194">
        <f t="shared" si="63"/>
        <v>0</v>
      </c>
      <c r="CB41" s="194">
        <f t="shared" si="64"/>
        <v>0</v>
      </c>
      <c r="CC41" s="194">
        <f t="shared" si="65"/>
        <v>0</v>
      </c>
      <c r="CD41" s="194">
        <f t="shared" si="66"/>
        <v>0</v>
      </c>
      <c r="CE41" s="194">
        <f t="shared" si="94"/>
        <v>0</v>
      </c>
      <c r="CF41" s="194">
        <f t="shared" si="94"/>
        <v>0</v>
      </c>
      <c r="CG41" s="194">
        <f t="shared" si="94"/>
        <v>0</v>
      </c>
      <c r="CH41" s="194">
        <f t="shared" si="94"/>
        <v>0</v>
      </c>
      <c r="CI41" s="194">
        <f t="shared" si="94"/>
        <v>0</v>
      </c>
      <c r="CJ41" s="194">
        <f t="shared" si="94"/>
        <v>0</v>
      </c>
      <c r="CK41" s="194">
        <f t="shared" si="94"/>
        <v>0</v>
      </c>
      <c r="CL41" s="194">
        <f t="shared" si="94"/>
        <v>0</v>
      </c>
      <c r="CM41" s="194">
        <f t="shared" si="94"/>
        <v>0</v>
      </c>
      <c r="CN41" s="194">
        <f t="shared" si="94"/>
        <v>0</v>
      </c>
      <c r="CO41" s="194">
        <f t="shared" si="94"/>
        <v>0</v>
      </c>
      <c r="CP41" s="194">
        <f t="shared" si="94"/>
        <v>0</v>
      </c>
      <c r="CQ41" s="194">
        <f t="shared" si="94"/>
        <v>0</v>
      </c>
      <c r="CR41" s="194">
        <f t="shared" si="94"/>
        <v>0</v>
      </c>
      <c r="CS41" s="194">
        <f t="shared" si="94"/>
        <v>0</v>
      </c>
      <c r="CT41" s="194">
        <f t="shared" si="94"/>
        <v>0</v>
      </c>
      <c r="CU41" s="194">
        <f t="shared" si="94"/>
        <v>0</v>
      </c>
      <c r="CV41" s="194">
        <f t="shared" si="94"/>
        <v>0</v>
      </c>
      <c r="CW41" s="194">
        <f t="shared" si="94"/>
        <v>0</v>
      </c>
      <c r="CX41" s="194">
        <f t="shared" si="94"/>
        <v>0</v>
      </c>
    </row>
    <row r="42" spans="1:102" x14ac:dyDescent="0.25">
      <c r="A42" s="87">
        <v>37865</v>
      </c>
      <c r="B42" s="194">
        <f t="shared" ref="B42:U42" si="105">($V42-$W42)+C42</f>
        <v>0</v>
      </c>
      <c r="C42" s="194">
        <f t="shared" si="105"/>
        <v>0</v>
      </c>
      <c r="D42" s="194">
        <f t="shared" si="105"/>
        <v>0</v>
      </c>
      <c r="E42" s="194">
        <f t="shared" si="105"/>
        <v>0</v>
      </c>
      <c r="F42" s="194">
        <f t="shared" si="105"/>
        <v>0</v>
      </c>
      <c r="G42" s="194">
        <f t="shared" si="105"/>
        <v>0</v>
      </c>
      <c r="H42" s="194">
        <f t="shared" si="105"/>
        <v>0</v>
      </c>
      <c r="I42" s="194">
        <f t="shared" si="105"/>
        <v>0</v>
      </c>
      <c r="J42" s="194">
        <f t="shared" si="105"/>
        <v>0</v>
      </c>
      <c r="K42" s="194">
        <f t="shared" si="105"/>
        <v>0</v>
      </c>
      <c r="L42" s="194">
        <f t="shared" si="105"/>
        <v>0</v>
      </c>
      <c r="M42" s="194">
        <f t="shared" si="105"/>
        <v>0</v>
      </c>
      <c r="N42" s="194">
        <f t="shared" si="105"/>
        <v>0</v>
      </c>
      <c r="O42" s="194">
        <f t="shared" si="105"/>
        <v>0</v>
      </c>
      <c r="P42" s="194">
        <f t="shared" si="105"/>
        <v>0</v>
      </c>
      <c r="Q42" s="194">
        <f t="shared" si="105"/>
        <v>0</v>
      </c>
      <c r="R42" s="194">
        <f t="shared" si="105"/>
        <v>0</v>
      </c>
      <c r="S42" s="194">
        <f t="shared" si="105"/>
        <v>0</v>
      </c>
      <c r="T42" s="194">
        <f t="shared" si="105"/>
        <v>0</v>
      </c>
      <c r="U42" s="194">
        <f t="shared" si="105"/>
        <v>0</v>
      </c>
      <c r="V42" s="194">
        <f t="shared" si="7"/>
        <v>0</v>
      </c>
      <c r="W42" s="194">
        <f t="shared" si="8"/>
        <v>0</v>
      </c>
      <c r="X42" s="194">
        <f t="shared" si="9"/>
        <v>0</v>
      </c>
      <c r="Y42" s="194">
        <f t="shared" si="10"/>
        <v>0</v>
      </c>
      <c r="Z42" s="194">
        <f t="shared" si="11"/>
        <v>0</v>
      </c>
      <c r="AA42" s="194">
        <f t="shared" si="12"/>
        <v>0</v>
      </c>
      <c r="AB42" s="194">
        <f t="shared" si="13"/>
        <v>0</v>
      </c>
      <c r="AC42" s="194">
        <f t="shared" si="14"/>
        <v>0</v>
      </c>
      <c r="AD42" s="194">
        <f t="shared" si="15"/>
        <v>0</v>
      </c>
      <c r="AE42" s="194">
        <f t="shared" si="16"/>
        <v>0</v>
      </c>
      <c r="AF42" s="194">
        <f t="shared" si="17"/>
        <v>0</v>
      </c>
      <c r="AG42" s="194">
        <f t="shared" si="18"/>
        <v>0</v>
      </c>
      <c r="AH42" s="194">
        <f t="shared" si="19"/>
        <v>0</v>
      </c>
      <c r="AI42" s="194">
        <f t="shared" si="20"/>
        <v>0</v>
      </c>
      <c r="AJ42" s="194">
        <f t="shared" si="21"/>
        <v>0</v>
      </c>
      <c r="AK42" s="194">
        <f t="shared" si="22"/>
        <v>0</v>
      </c>
      <c r="AL42" s="194">
        <f t="shared" si="23"/>
        <v>0</v>
      </c>
      <c r="AM42" s="194">
        <f t="shared" si="24"/>
        <v>0</v>
      </c>
      <c r="AN42" s="194">
        <f t="shared" si="25"/>
        <v>0</v>
      </c>
      <c r="AO42" s="194">
        <f t="shared" si="26"/>
        <v>0</v>
      </c>
      <c r="AP42" s="194">
        <f t="shared" si="27"/>
        <v>0</v>
      </c>
      <c r="AQ42" s="194">
        <f t="shared" si="28"/>
        <v>0</v>
      </c>
      <c r="AR42" s="194">
        <f t="shared" si="29"/>
        <v>0</v>
      </c>
      <c r="AS42" s="194">
        <f t="shared" si="30"/>
        <v>0</v>
      </c>
      <c r="AT42" s="194">
        <f t="shared" si="31"/>
        <v>0</v>
      </c>
      <c r="AU42" s="194">
        <f t="shared" si="32"/>
        <v>0</v>
      </c>
      <c r="AV42" s="194">
        <f t="shared" si="33"/>
        <v>0</v>
      </c>
      <c r="AW42" s="194">
        <f t="shared" si="34"/>
        <v>0</v>
      </c>
      <c r="AX42" s="194">
        <f t="shared" si="35"/>
        <v>0</v>
      </c>
      <c r="AY42" s="194">
        <f t="shared" si="36"/>
        <v>0</v>
      </c>
      <c r="AZ42" s="194">
        <v>0</v>
      </c>
      <c r="BA42" s="194">
        <f t="shared" si="37"/>
        <v>0</v>
      </c>
      <c r="BB42" s="194">
        <f t="shared" si="38"/>
        <v>0</v>
      </c>
      <c r="BC42" s="194">
        <f t="shared" si="39"/>
        <v>0</v>
      </c>
      <c r="BD42" s="194">
        <f t="shared" si="40"/>
        <v>0</v>
      </c>
      <c r="BE42" s="194">
        <f t="shared" si="41"/>
        <v>0</v>
      </c>
      <c r="BF42" s="194">
        <f t="shared" si="42"/>
        <v>0</v>
      </c>
      <c r="BG42" s="194">
        <f t="shared" si="43"/>
        <v>0</v>
      </c>
      <c r="BH42" s="194">
        <f t="shared" si="44"/>
        <v>0</v>
      </c>
      <c r="BI42" s="194">
        <f t="shared" si="45"/>
        <v>0</v>
      </c>
      <c r="BJ42" s="194">
        <f t="shared" si="46"/>
        <v>0</v>
      </c>
      <c r="BK42" s="194">
        <f t="shared" si="47"/>
        <v>0</v>
      </c>
      <c r="BL42" s="194">
        <f t="shared" si="48"/>
        <v>0</v>
      </c>
      <c r="BM42" s="194">
        <f t="shared" si="49"/>
        <v>0</v>
      </c>
      <c r="BN42" s="194">
        <f t="shared" si="50"/>
        <v>0</v>
      </c>
      <c r="BO42" s="194">
        <f t="shared" si="51"/>
        <v>0</v>
      </c>
      <c r="BP42" s="194">
        <f t="shared" si="52"/>
        <v>0</v>
      </c>
      <c r="BQ42" s="194">
        <f t="shared" si="53"/>
        <v>0</v>
      </c>
      <c r="BR42" s="194">
        <f t="shared" si="54"/>
        <v>0</v>
      </c>
      <c r="BS42" s="194">
        <f t="shared" si="55"/>
        <v>0</v>
      </c>
      <c r="BT42" s="194">
        <f t="shared" si="56"/>
        <v>0</v>
      </c>
      <c r="BU42" s="194">
        <f t="shared" si="57"/>
        <v>0</v>
      </c>
      <c r="BV42" s="194">
        <f t="shared" si="58"/>
        <v>0</v>
      </c>
      <c r="BW42" s="194">
        <f t="shared" si="59"/>
        <v>0</v>
      </c>
      <c r="BX42" s="194">
        <f t="shared" si="60"/>
        <v>0</v>
      </c>
      <c r="BY42" s="194">
        <f t="shared" si="61"/>
        <v>0</v>
      </c>
      <c r="BZ42" s="194">
        <f t="shared" si="62"/>
        <v>0</v>
      </c>
      <c r="CA42" s="194">
        <f t="shared" si="63"/>
        <v>0</v>
      </c>
      <c r="CB42" s="194">
        <f t="shared" si="64"/>
        <v>0</v>
      </c>
      <c r="CC42" s="194">
        <f t="shared" si="65"/>
        <v>0</v>
      </c>
      <c r="CD42" s="194">
        <f t="shared" si="66"/>
        <v>0</v>
      </c>
      <c r="CE42" s="194">
        <f t="shared" si="94"/>
        <v>0</v>
      </c>
      <c r="CF42" s="194">
        <f t="shared" si="94"/>
        <v>0</v>
      </c>
      <c r="CG42" s="194">
        <f t="shared" si="94"/>
        <v>0</v>
      </c>
      <c r="CH42" s="194">
        <f t="shared" si="94"/>
        <v>0</v>
      </c>
      <c r="CI42" s="194">
        <f t="shared" si="94"/>
        <v>0</v>
      </c>
      <c r="CJ42" s="194">
        <f t="shared" si="94"/>
        <v>0</v>
      </c>
      <c r="CK42" s="194">
        <f t="shared" si="94"/>
        <v>0</v>
      </c>
      <c r="CL42" s="194">
        <f t="shared" si="94"/>
        <v>0</v>
      </c>
      <c r="CM42" s="194">
        <f t="shared" si="94"/>
        <v>0</v>
      </c>
      <c r="CN42" s="194">
        <f t="shared" si="94"/>
        <v>0</v>
      </c>
      <c r="CO42" s="194">
        <f t="shared" si="94"/>
        <v>0</v>
      </c>
      <c r="CP42" s="194">
        <f t="shared" si="94"/>
        <v>0</v>
      </c>
      <c r="CQ42" s="194">
        <f t="shared" si="94"/>
        <v>0</v>
      </c>
      <c r="CR42" s="194">
        <f t="shared" si="94"/>
        <v>0</v>
      </c>
      <c r="CS42" s="194">
        <f t="shared" si="94"/>
        <v>0</v>
      </c>
      <c r="CT42" s="194">
        <f t="shared" si="94"/>
        <v>0</v>
      </c>
      <c r="CU42" s="194">
        <f t="shared" si="94"/>
        <v>0</v>
      </c>
      <c r="CV42" s="194">
        <f t="shared" si="94"/>
        <v>0</v>
      </c>
      <c r="CW42" s="194">
        <f t="shared" si="94"/>
        <v>0</v>
      </c>
      <c r="CX42" s="194">
        <f t="shared" si="94"/>
        <v>0</v>
      </c>
    </row>
    <row r="43" spans="1:102" x14ac:dyDescent="0.25">
      <c r="A43" s="87">
        <v>37895</v>
      </c>
      <c r="B43" s="194">
        <f t="shared" ref="B43:U43" si="106">($V43-$W43)+C43</f>
        <v>0</v>
      </c>
      <c r="C43" s="194">
        <f t="shared" si="106"/>
        <v>0</v>
      </c>
      <c r="D43" s="194">
        <f t="shared" si="106"/>
        <v>0</v>
      </c>
      <c r="E43" s="194">
        <f t="shared" si="106"/>
        <v>0</v>
      </c>
      <c r="F43" s="194">
        <f t="shared" si="106"/>
        <v>0</v>
      </c>
      <c r="G43" s="194">
        <f t="shared" si="106"/>
        <v>0</v>
      </c>
      <c r="H43" s="194">
        <f t="shared" si="106"/>
        <v>0</v>
      </c>
      <c r="I43" s="194">
        <f t="shared" si="106"/>
        <v>0</v>
      </c>
      <c r="J43" s="194">
        <f t="shared" si="106"/>
        <v>0</v>
      </c>
      <c r="K43" s="194">
        <f t="shared" si="106"/>
        <v>0</v>
      </c>
      <c r="L43" s="194">
        <f t="shared" si="106"/>
        <v>0</v>
      </c>
      <c r="M43" s="194">
        <f t="shared" si="106"/>
        <v>0</v>
      </c>
      <c r="N43" s="194">
        <f t="shared" si="106"/>
        <v>0</v>
      </c>
      <c r="O43" s="194">
        <f t="shared" si="106"/>
        <v>0</v>
      </c>
      <c r="P43" s="194">
        <f t="shared" si="106"/>
        <v>0</v>
      </c>
      <c r="Q43" s="194">
        <f t="shared" si="106"/>
        <v>0</v>
      </c>
      <c r="R43" s="194">
        <f t="shared" si="106"/>
        <v>0</v>
      </c>
      <c r="S43" s="194">
        <f t="shared" si="106"/>
        <v>0</v>
      </c>
      <c r="T43" s="194">
        <f t="shared" si="106"/>
        <v>0</v>
      </c>
      <c r="U43" s="194">
        <f t="shared" si="106"/>
        <v>0</v>
      </c>
      <c r="V43" s="194">
        <f t="shared" si="7"/>
        <v>0</v>
      </c>
      <c r="W43" s="194">
        <f t="shared" si="8"/>
        <v>0</v>
      </c>
      <c r="X43" s="194">
        <f t="shared" si="9"/>
        <v>0</v>
      </c>
      <c r="Y43" s="194">
        <f t="shared" si="10"/>
        <v>0</v>
      </c>
      <c r="Z43" s="194">
        <f t="shared" si="11"/>
        <v>0</v>
      </c>
      <c r="AA43" s="194">
        <f t="shared" si="12"/>
        <v>0</v>
      </c>
      <c r="AB43" s="194">
        <f t="shared" si="13"/>
        <v>0</v>
      </c>
      <c r="AC43" s="194">
        <f t="shared" si="14"/>
        <v>0</v>
      </c>
      <c r="AD43" s="194">
        <f t="shared" si="15"/>
        <v>0</v>
      </c>
      <c r="AE43" s="194">
        <f t="shared" si="16"/>
        <v>0</v>
      </c>
      <c r="AF43" s="194">
        <f t="shared" si="17"/>
        <v>0</v>
      </c>
      <c r="AG43" s="194">
        <f t="shared" si="18"/>
        <v>0</v>
      </c>
      <c r="AH43" s="194">
        <f t="shared" si="19"/>
        <v>0</v>
      </c>
      <c r="AI43" s="194">
        <f t="shared" si="20"/>
        <v>0</v>
      </c>
      <c r="AJ43" s="194">
        <f t="shared" si="21"/>
        <v>0</v>
      </c>
      <c r="AK43" s="194">
        <f t="shared" si="22"/>
        <v>0</v>
      </c>
      <c r="AL43" s="194">
        <f t="shared" si="23"/>
        <v>0</v>
      </c>
      <c r="AM43" s="194">
        <f t="shared" si="24"/>
        <v>0</v>
      </c>
      <c r="AN43" s="194">
        <f t="shared" si="25"/>
        <v>0</v>
      </c>
      <c r="AO43" s="194">
        <f t="shared" si="26"/>
        <v>0</v>
      </c>
      <c r="AP43" s="194">
        <f t="shared" si="27"/>
        <v>0</v>
      </c>
      <c r="AQ43" s="194">
        <f t="shared" si="28"/>
        <v>0</v>
      </c>
      <c r="AR43" s="194">
        <f t="shared" si="29"/>
        <v>0</v>
      </c>
      <c r="AS43" s="194">
        <f t="shared" si="30"/>
        <v>0</v>
      </c>
      <c r="AT43" s="194">
        <f t="shared" si="31"/>
        <v>0</v>
      </c>
      <c r="AU43" s="194">
        <f t="shared" si="32"/>
        <v>0</v>
      </c>
      <c r="AV43" s="194">
        <f t="shared" si="33"/>
        <v>0</v>
      </c>
      <c r="AW43" s="194">
        <f t="shared" si="34"/>
        <v>0</v>
      </c>
      <c r="AX43" s="194">
        <f t="shared" si="35"/>
        <v>0</v>
      </c>
      <c r="AY43" s="194">
        <f t="shared" si="36"/>
        <v>0</v>
      </c>
      <c r="AZ43" s="194">
        <v>0</v>
      </c>
      <c r="BA43" s="194">
        <f t="shared" si="37"/>
        <v>0</v>
      </c>
      <c r="BB43" s="194">
        <f t="shared" si="38"/>
        <v>0</v>
      </c>
      <c r="BC43" s="194">
        <f t="shared" si="39"/>
        <v>0</v>
      </c>
      <c r="BD43" s="194">
        <f t="shared" si="40"/>
        <v>0</v>
      </c>
      <c r="BE43" s="194">
        <f t="shared" si="41"/>
        <v>0</v>
      </c>
      <c r="BF43" s="194">
        <f t="shared" si="42"/>
        <v>0</v>
      </c>
      <c r="BG43" s="194">
        <f t="shared" si="43"/>
        <v>0</v>
      </c>
      <c r="BH43" s="194">
        <f t="shared" si="44"/>
        <v>0</v>
      </c>
      <c r="BI43" s="194">
        <f t="shared" si="45"/>
        <v>0</v>
      </c>
      <c r="BJ43" s="194">
        <f t="shared" si="46"/>
        <v>0</v>
      </c>
      <c r="BK43" s="194">
        <f t="shared" si="47"/>
        <v>0</v>
      </c>
      <c r="BL43" s="194">
        <f t="shared" si="48"/>
        <v>0</v>
      </c>
      <c r="BM43" s="194">
        <f t="shared" si="49"/>
        <v>0</v>
      </c>
      <c r="BN43" s="194">
        <f t="shared" si="50"/>
        <v>0</v>
      </c>
      <c r="BO43" s="194">
        <f t="shared" si="51"/>
        <v>0</v>
      </c>
      <c r="BP43" s="194">
        <f t="shared" si="52"/>
        <v>0</v>
      </c>
      <c r="BQ43" s="194">
        <f t="shared" si="53"/>
        <v>0</v>
      </c>
      <c r="BR43" s="194">
        <f t="shared" si="54"/>
        <v>0</v>
      </c>
      <c r="BS43" s="194">
        <f t="shared" si="55"/>
        <v>0</v>
      </c>
      <c r="BT43" s="194">
        <f t="shared" si="56"/>
        <v>0</v>
      </c>
      <c r="BU43" s="194">
        <f t="shared" si="57"/>
        <v>0</v>
      </c>
      <c r="BV43" s="194">
        <f t="shared" si="58"/>
        <v>0</v>
      </c>
      <c r="BW43" s="194">
        <f t="shared" si="59"/>
        <v>0</v>
      </c>
      <c r="BX43" s="194">
        <f t="shared" si="60"/>
        <v>0</v>
      </c>
      <c r="BY43" s="194">
        <f t="shared" si="61"/>
        <v>0</v>
      </c>
      <c r="BZ43" s="194">
        <f t="shared" si="62"/>
        <v>0</v>
      </c>
      <c r="CA43" s="194">
        <f t="shared" si="63"/>
        <v>0</v>
      </c>
      <c r="CB43" s="194">
        <f t="shared" si="64"/>
        <v>0</v>
      </c>
      <c r="CC43" s="194">
        <f t="shared" si="65"/>
        <v>0</v>
      </c>
      <c r="CD43" s="194">
        <f t="shared" si="66"/>
        <v>0</v>
      </c>
      <c r="CE43" s="194">
        <f t="shared" si="94"/>
        <v>0</v>
      </c>
      <c r="CF43" s="194">
        <f t="shared" si="94"/>
        <v>0</v>
      </c>
      <c r="CG43" s="194">
        <f t="shared" si="94"/>
        <v>0</v>
      </c>
      <c r="CH43" s="194">
        <f t="shared" si="94"/>
        <v>0</v>
      </c>
      <c r="CI43" s="194">
        <f t="shared" si="94"/>
        <v>0</v>
      </c>
      <c r="CJ43" s="194">
        <f t="shared" si="94"/>
        <v>0</v>
      </c>
      <c r="CK43" s="194">
        <f t="shared" si="94"/>
        <v>0</v>
      </c>
      <c r="CL43" s="194">
        <f t="shared" si="94"/>
        <v>0</v>
      </c>
      <c r="CM43" s="194">
        <f t="shared" si="94"/>
        <v>0</v>
      </c>
      <c r="CN43" s="194">
        <f t="shared" si="94"/>
        <v>0</v>
      </c>
      <c r="CO43" s="194">
        <f t="shared" si="94"/>
        <v>0</v>
      </c>
      <c r="CP43" s="194">
        <f t="shared" si="94"/>
        <v>0</v>
      </c>
      <c r="CQ43" s="194">
        <f t="shared" si="94"/>
        <v>0</v>
      </c>
      <c r="CR43" s="194">
        <f t="shared" si="94"/>
        <v>0</v>
      </c>
      <c r="CS43" s="194">
        <f t="shared" si="94"/>
        <v>0</v>
      </c>
      <c r="CT43" s="194">
        <f t="shared" si="94"/>
        <v>0</v>
      </c>
      <c r="CU43" s="194">
        <f t="shared" si="94"/>
        <v>0</v>
      </c>
      <c r="CV43" s="194">
        <f t="shared" si="94"/>
        <v>0</v>
      </c>
      <c r="CW43" s="194">
        <f t="shared" si="94"/>
        <v>0</v>
      </c>
      <c r="CX43" s="194">
        <f t="shared" si="94"/>
        <v>0</v>
      </c>
    </row>
    <row r="44" spans="1:102" x14ac:dyDescent="0.25">
      <c r="A44" s="87">
        <v>37926</v>
      </c>
      <c r="B44" s="194">
        <f t="shared" ref="B44:U44" si="107">($V44-$W44)+C44</f>
        <v>0</v>
      </c>
      <c r="C44" s="194">
        <f t="shared" si="107"/>
        <v>0</v>
      </c>
      <c r="D44" s="194">
        <f t="shared" si="107"/>
        <v>0</v>
      </c>
      <c r="E44" s="194">
        <f t="shared" si="107"/>
        <v>0</v>
      </c>
      <c r="F44" s="194">
        <f t="shared" si="107"/>
        <v>0</v>
      </c>
      <c r="G44" s="194">
        <f t="shared" si="107"/>
        <v>0</v>
      </c>
      <c r="H44" s="194">
        <f t="shared" si="107"/>
        <v>0</v>
      </c>
      <c r="I44" s="194">
        <f t="shared" si="107"/>
        <v>0</v>
      </c>
      <c r="J44" s="194">
        <f t="shared" si="107"/>
        <v>0</v>
      </c>
      <c r="K44" s="194">
        <f t="shared" si="107"/>
        <v>0</v>
      </c>
      <c r="L44" s="194">
        <f t="shared" si="107"/>
        <v>0</v>
      </c>
      <c r="M44" s="194">
        <f t="shared" si="107"/>
        <v>0</v>
      </c>
      <c r="N44" s="194">
        <f t="shared" si="107"/>
        <v>0</v>
      </c>
      <c r="O44" s="194">
        <f t="shared" si="107"/>
        <v>0</v>
      </c>
      <c r="P44" s="194">
        <f t="shared" si="107"/>
        <v>0</v>
      </c>
      <c r="Q44" s="194">
        <f t="shared" si="107"/>
        <v>0</v>
      </c>
      <c r="R44" s="194">
        <f t="shared" si="107"/>
        <v>0</v>
      </c>
      <c r="S44" s="194">
        <f t="shared" si="107"/>
        <v>0</v>
      </c>
      <c r="T44" s="194">
        <f t="shared" si="107"/>
        <v>0</v>
      </c>
      <c r="U44" s="194">
        <f t="shared" si="107"/>
        <v>0</v>
      </c>
      <c r="V44" s="194">
        <f t="shared" si="7"/>
        <v>0</v>
      </c>
      <c r="W44" s="194">
        <f t="shared" si="8"/>
        <v>0</v>
      </c>
      <c r="X44" s="194">
        <f t="shared" si="9"/>
        <v>0</v>
      </c>
      <c r="Y44" s="194">
        <f t="shared" si="10"/>
        <v>0</v>
      </c>
      <c r="Z44" s="194">
        <f t="shared" si="11"/>
        <v>0</v>
      </c>
      <c r="AA44" s="194">
        <f t="shared" si="12"/>
        <v>0</v>
      </c>
      <c r="AB44" s="194">
        <f t="shared" si="13"/>
        <v>0</v>
      </c>
      <c r="AC44" s="194">
        <f t="shared" si="14"/>
        <v>0</v>
      </c>
      <c r="AD44" s="194">
        <f t="shared" si="15"/>
        <v>0</v>
      </c>
      <c r="AE44" s="194">
        <f t="shared" si="16"/>
        <v>0</v>
      </c>
      <c r="AF44" s="194">
        <f t="shared" si="17"/>
        <v>0</v>
      </c>
      <c r="AG44" s="194">
        <f t="shared" si="18"/>
        <v>0</v>
      </c>
      <c r="AH44" s="194">
        <f t="shared" si="19"/>
        <v>0</v>
      </c>
      <c r="AI44" s="194">
        <f t="shared" si="20"/>
        <v>0</v>
      </c>
      <c r="AJ44" s="194">
        <f t="shared" si="21"/>
        <v>0</v>
      </c>
      <c r="AK44" s="194">
        <f t="shared" si="22"/>
        <v>0</v>
      </c>
      <c r="AL44" s="194">
        <f t="shared" si="23"/>
        <v>0</v>
      </c>
      <c r="AM44" s="194">
        <f t="shared" si="24"/>
        <v>0</v>
      </c>
      <c r="AN44" s="194">
        <f t="shared" si="25"/>
        <v>0</v>
      </c>
      <c r="AO44" s="194">
        <f t="shared" si="26"/>
        <v>0</v>
      </c>
      <c r="AP44" s="194">
        <f t="shared" si="27"/>
        <v>0</v>
      </c>
      <c r="AQ44" s="194">
        <f t="shared" si="28"/>
        <v>0</v>
      </c>
      <c r="AR44" s="194">
        <f t="shared" si="29"/>
        <v>0</v>
      </c>
      <c r="AS44" s="194">
        <f t="shared" si="30"/>
        <v>0</v>
      </c>
      <c r="AT44" s="194">
        <f t="shared" si="31"/>
        <v>0</v>
      </c>
      <c r="AU44" s="194">
        <f t="shared" si="32"/>
        <v>0</v>
      </c>
      <c r="AV44" s="194">
        <f t="shared" si="33"/>
        <v>0</v>
      </c>
      <c r="AW44" s="194">
        <f t="shared" si="34"/>
        <v>0</v>
      </c>
      <c r="AX44" s="194">
        <f t="shared" si="35"/>
        <v>0</v>
      </c>
      <c r="AY44" s="194">
        <f t="shared" si="36"/>
        <v>0</v>
      </c>
      <c r="AZ44" s="194">
        <v>0</v>
      </c>
      <c r="BA44" s="194">
        <f t="shared" si="37"/>
        <v>0</v>
      </c>
      <c r="BB44" s="194">
        <f t="shared" si="38"/>
        <v>0</v>
      </c>
      <c r="BC44" s="194">
        <f t="shared" si="39"/>
        <v>0</v>
      </c>
      <c r="BD44" s="194">
        <f t="shared" si="40"/>
        <v>0</v>
      </c>
      <c r="BE44" s="194">
        <f t="shared" si="41"/>
        <v>0</v>
      </c>
      <c r="BF44" s="194">
        <f t="shared" si="42"/>
        <v>0</v>
      </c>
      <c r="BG44" s="194">
        <f t="shared" si="43"/>
        <v>0</v>
      </c>
      <c r="BH44" s="194">
        <f t="shared" si="44"/>
        <v>0</v>
      </c>
      <c r="BI44" s="194">
        <f t="shared" si="45"/>
        <v>0</v>
      </c>
      <c r="BJ44" s="194">
        <f t="shared" si="46"/>
        <v>0</v>
      </c>
      <c r="BK44" s="194">
        <f t="shared" si="47"/>
        <v>0</v>
      </c>
      <c r="BL44" s="194">
        <f t="shared" si="48"/>
        <v>0</v>
      </c>
      <c r="BM44" s="194">
        <f t="shared" si="49"/>
        <v>0</v>
      </c>
      <c r="BN44" s="194">
        <f t="shared" si="50"/>
        <v>0</v>
      </c>
      <c r="BO44" s="194">
        <f t="shared" si="51"/>
        <v>0</v>
      </c>
      <c r="BP44" s="194">
        <f t="shared" si="52"/>
        <v>0</v>
      </c>
      <c r="BQ44" s="194">
        <f t="shared" si="53"/>
        <v>0</v>
      </c>
      <c r="BR44" s="194">
        <f t="shared" si="54"/>
        <v>0</v>
      </c>
      <c r="BS44" s="194">
        <f t="shared" si="55"/>
        <v>0</v>
      </c>
      <c r="BT44" s="194">
        <f t="shared" si="56"/>
        <v>0</v>
      </c>
      <c r="BU44" s="194">
        <f t="shared" si="57"/>
        <v>0</v>
      </c>
      <c r="BV44" s="194">
        <f t="shared" si="58"/>
        <v>0</v>
      </c>
      <c r="BW44" s="194">
        <f t="shared" si="59"/>
        <v>0</v>
      </c>
      <c r="BX44" s="194">
        <f t="shared" si="60"/>
        <v>0</v>
      </c>
      <c r="BY44" s="194">
        <f t="shared" si="61"/>
        <v>0</v>
      </c>
      <c r="BZ44" s="194">
        <f t="shared" si="62"/>
        <v>0</v>
      </c>
      <c r="CA44" s="194">
        <f t="shared" si="63"/>
        <v>0</v>
      </c>
      <c r="CB44" s="194">
        <f t="shared" si="64"/>
        <v>0</v>
      </c>
      <c r="CC44" s="194">
        <f t="shared" si="65"/>
        <v>0</v>
      </c>
      <c r="CD44" s="194">
        <f t="shared" si="66"/>
        <v>0</v>
      </c>
      <c r="CE44" s="194">
        <f t="shared" si="94"/>
        <v>0</v>
      </c>
      <c r="CF44" s="194">
        <f t="shared" si="94"/>
        <v>0</v>
      </c>
      <c r="CG44" s="194">
        <f t="shared" si="94"/>
        <v>0</v>
      </c>
      <c r="CH44" s="194">
        <f t="shared" si="94"/>
        <v>0</v>
      </c>
      <c r="CI44" s="194">
        <f t="shared" si="94"/>
        <v>0</v>
      </c>
      <c r="CJ44" s="194">
        <f t="shared" ref="CE44:CX56" si="108">($CD44-$CC44)+CI44</f>
        <v>0</v>
      </c>
      <c r="CK44" s="194">
        <f t="shared" si="108"/>
        <v>0</v>
      </c>
      <c r="CL44" s="194">
        <f t="shared" si="108"/>
        <v>0</v>
      </c>
      <c r="CM44" s="194">
        <f t="shared" si="108"/>
        <v>0</v>
      </c>
      <c r="CN44" s="194">
        <f t="shared" si="108"/>
        <v>0</v>
      </c>
      <c r="CO44" s="194">
        <f t="shared" si="108"/>
        <v>0</v>
      </c>
      <c r="CP44" s="194">
        <f t="shared" si="108"/>
        <v>0</v>
      </c>
      <c r="CQ44" s="194">
        <f t="shared" si="108"/>
        <v>0</v>
      </c>
      <c r="CR44" s="194">
        <f t="shared" si="108"/>
        <v>0</v>
      </c>
      <c r="CS44" s="194">
        <f t="shared" si="108"/>
        <v>0</v>
      </c>
      <c r="CT44" s="194">
        <f t="shared" si="108"/>
        <v>0</v>
      </c>
      <c r="CU44" s="194">
        <f t="shared" si="108"/>
        <v>0</v>
      </c>
      <c r="CV44" s="194">
        <f t="shared" si="108"/>
        <v>0</v>
      </c>
      <c r="CW44" s="194">
        <f t="shared" si="108"/>
        <v>0</v>
      </c>
      <c r="CX44" s="194">
        <f t="shared" si="108"/>
        <v>0</v>
      </c>
    </row>
    <row r="45" spans="1:102" x14ac:dyDescent="0.25">
      <c r="A45" s="87">
        <v>37956</v>
      </c>
      <c r="B45" s="194">
        <f t="shared" ref="B45:U45" si="109">($V45-$W45)+C45</f>
        <v>0</v>
      </c>
      <c r="C45" s="194">
        <f t="shared" si="109"/>
        <v>0</v>
      </c>
      <c r="D45" s="194">
        <f t="shared" si="109"/>
        <v>0</v>
      </c>
      <c r="E45" s="194">
        <f t="shared" si="109"/>
        <v>0</v>
      </c>
      <c r="F45" s="194">
        <f t="shared" si="109"/>
        <v>0</v>
      </c>
      <c r="G45" s="194">
        <f t="shared" si="109"/>
        <v>0</v>
      </c>
      <c r="H45" s="194">
        <f t="shared" si="109"/>
        <v>0</v>
      </c>
      <c r="I45" s="194">
        <f t="shared" si="109"/>
        <v>0</v>
      </c>
      <c r="J45" s="194">
        <f t="shared" si="109"/>
        <v>0</v>
      </c>
      <c r="K45" s="194">
        <f t="shared" si="109"/>
        <v>0</v>
      </c>
      <c r="L45" s="194">
        <f t="shared" si="109"/>
        <v>0</v>
      </c>
      <c r="M45" s="194">
        <f t="shared" si="109"/>
        <v>0</v>
      </c>
      <c r="N45" s="194">
        <f t="shared" si="109"/>
        <v>0</v>
      </c>
      <c r="O45" s="194">
        <f t="shared" si="109"/>
        <v>0</v>
      </c>
      <c r="P45" s="194">
        <f t="shared" si="109"/>
        <v>0</v>
      </c>
      <c r="Q45" s="194">
        <f t="shared" si="109"/>
        <v>0</v>
      </c>
      <c r="R45" s="194">
        <f t="shared" si="109"/>
        <v>0</v>
      </c>
      <c r="S45" s="194">
        <f t="shared" si="109"/>
        <v>0</v>
      </c>
      <c r="T45" s="194">
        <f t="shared" si="109"/>
        <v>0</v>
      </c>
      <c r="U45" s="194">
        <f t="shared" si="109"/>
        <v>0</v>
      </c>
      <c r="V45" s="194">
        <f t="shared" si="7"/>
        <v>0</v>
      </c>
      <c r="W45" s="194">
        <f t="shared" si="8"/>
        <v>0</v>
      </c>
      <c r="X45" s="194">
        <f t="shared" si="9"/>
        <v>0</v>
      </c>
      <c r="Y45" s="194">
        <f t="shared" si="10"/>
        <v>0</v>
      </c>
      <c r="Z45" s="194">
        <f t="shared" si="11"/>
        <v>0</v>
      </c>
      <c r="AA45" s="194">
        <f t="shared" si="12"/>
        <v>0</v>
      </c>
      <c r="AB45" s="194">
        <f t="shared" si="13"/>
        <v>0</v>
      </c>
      <c r="AC45" s="194">
        <f t="shared" si="14"/>
        <v>0</v>
      </c>
      <c r="AD45" s="194">
        <f t="shared" si="15"/>
        <v>0</v>
      </c>
      <c r="AE45" s="194">
        <f t="shared" si="16"/>
        <v>0</v>
      </c>
      <c r="AF45" s="194">
        <f t="shared" si="17"/>
        <v>0</v>
      </c>
      <c r="AG45" s="194">
        <f t="shared" si="18"/>
        <v>0</v>
      </c>
      <c r="AH45" s="194">
        <f t="shared" si="19"/>
        <v>0</v>
      </c>
      <c r="AI45" s="194">
        <f t="shared" si="20"/>
        <v>0</v>
      </c>
      <c r="AJ45" s="194">
        <f t="shared" si="21"/>
        <v>0</v>
      </c>
      <c r="AK45" s="194">
        <f t="shared" si="22"/>
        <v>0</v>
      </c>
      <c r="AL45" s="194">
        <f t="shared" si="23"/>
        <v>0</v>
      </c>
      <c r="AM45" s="194">
        <f t="shared" si="24"/>
        <v>0</v>
      </c>
      <c r="AN45" s="194">
        <f t="shared" si="25"/>
        <v>0</v>
      </c>
      <c r="AO45" s="194">
        <f t="shared" si="26"/>
        <v>0</v>
      </c>
      <c r="AP45" s="194">
        <f t="shared" si="27"/>
        <v>0</v>
      </c>
      <c r="AQ45" s="194">
        <f t="shared" si="28"/>
        <v>0</v>
      </c>
      <c r="AR45" s="194">
        <f t="shared" si="29"/>
        <v>0</v>
      </c>
      <c r="AS45" s="194">
        <f t="shared" si="30"/>
        <v>0</v>
      </c>
      <c r="AT45" s="194">
        <f t="shared" si="31"/>
        <v>0</v>
      </c>
      <c r="AU45" s="194">
        <f t="shared" si="32"/>
        <v>0</v>
      </c>
      <c r="AV45" s="194">
        <f t="shared" si="33"/>
        <v>0</v>
      </c>
      <c r="AW45" s="194">
        <f t="shared" si="34"/>
        <v>0</v>
      </c>
      <c r="AX45" s="194">
        <f t="shared" si="35"/>
        <v>0</v>
      </c>
      <c r="AY45" s="194">
        <f t="shared" si="36"/>
        <v>0</v>
      </c>
      <c r="AZ45" s="194">
        <v>0</v>
      </c>
      <c r="BA45" s="194">
        <f t="shared" si="37"/>
        <v>0</v>
      </c>
      <c r="BB45" s="194">
        <f t="shared" si="38"/>
        <v>0</v>
      </c>
      <c r="BC45" s="194">
        <f t="shared" si="39"/>
        <v>0</v>
      </c>
      <c r="BD45" s="194">
        <f t="shared" si="40"/>
        <v>0</v>
      </c>
      <c r="BE45" s="194">
        <f t="shared" si="41"/>
        <v>0</v>
      </c>
      <c r="BF45" s="194">
        <f t="shared" si="42"/>
        <v>0</v>
      </c>
      <c r="BG45" s="194">
        <f t="shared" si="43"/>
        <v>0</v>
      </c>
      <c r="BH45" s="194">
        <f t="shared" si="44"/>
        <v>0</v>
      </c>
      <c r="BI45" s="194">
        <f t="shared" si="45"/>
        <v>0</v>
      </c>
      <c r="BJ45" s="194">
        <f t="shared" si="46"/>
        <v>0</v>
      </c>
      <c r="BK45" s="194">
        <f t="shared" si="47"/>
        <v>0</v>
      </c>
      <c r="BL45" s="194">
        <f t="shared" si="48"/>
        <v>0</v>
      </c>
      <c r="BM45" s="194">
        <f t="shared" si="49"/>
        <v>0</v>
      </c>
      <c r="BN45" s="194">
        <f t="shared" si="50"/>
        <v>0</v>
      </c>
      <c r="BO45" s="194">
        <f t="shared" si="51"/>
        <v>0</v>
      </c>
      <c r="BP45" s="194">
        <f t="shared" si="52"/>
        <v>0</v>
      </c>
      <c r="BQ45" s="194">
        <f t="shared" si="53"/>
        <v>0</v>
      </c>
      <c r="BR45" s="194">
        <f t="shared" si="54"/>
        <v>0</v>
      </c>
      <c r="BS45" s="194">
        <f t="shared" si="55"/>
        <v>0</v>
      </c>
      <c r="BT45" s="194">
        <f t="shared" si="56"/>
        <v>0</v>
      </c>
      <c r="BU45" s="194">
        <f t="shared" si="57"/>
        <v>0</v>
      </c>
      <c r="BV45" s="194">
        <f t="shared" si="58"/>
        <v>0</v>
      </c>
      <c r="BW45" s="194">
        <f t="shared" si="59"/>
        <v>0</v>
      </c>
      <c r="BX45" s="194">
        <f t="shared" si="60"/>
        <v>0</v>
      </c>
      <c r="BY45" s="194">
        <f t="shared" si="61"/>
        <v>0</v>
      </c>
      <c r="BZ45" s="194">
        <f t="shared" si="62"/>
        <v>0</v>
      </c>
      <c r="CA45" s="194">
        <f t="shared" si="63"/>
        <v>0</v>
      </c>
      <c r="CB45" s="194">
        <f t="shared" si="64"/>
        <v>0</v>
      </c>
      <c r="CC45" s="194">
        <f t="shared" si="65"/>
        <v>0</v>
      </c>
      <c r="CD45" s="194">
        <f t="shared" si="66"/>
        <v>0</v>
      </c>
      <c r="CE45" s="194">
        <f t="shared" si="108"/>
        <v>0</v>
      </c>
      <c r="CF45" s="194">
        <f t="shared" si="108"/>
        <v>0</v>
      </c>
      <c r="CG45" s="194">
        <f t="shared" si="108"/>
        <v>0</v>
      </c>
      <c r="CH45" s="194">
        <f t="shared" si="108"/>
        <v>0</v>
      </c>
      <c r="CI45" s="194">
        <f t="shared" si="108"/>
        <v>0</v>
      </c>
      <c r="CJ45" s="194">
        <f t="shared" si="108"/>
        <v>0</v>
      </c>
      <c r="CK45" s="194">
        <f t="shared" si="108"/>
        <v>0</v>
      </c>
      <c r="CL45" s="194">
        <f t="shared" si="108"/>
        <v>0</v>
      </c>
      <c r="CM45" s="194">
        <f t="shared" si="108"/>
        <v>0</v>
      </c>
      <c r="CN45" s="194">
        <f t="shared" si="108"/>
        <v>0</v>
      </c>
      <c r="CO45" s="194">
        <f t="shared" si="108"/>
        <v>0</v>
      </c>
      <c r="CP45" s="194">
        <f t="shared" si="108"/>
        <v>0</v>
      </c>
      <c r="CQ45" s="194">
        <f t="shared" si="108"/>
        <v>0</v>
      </c>
      <c r="CR45" s="194">
        <f t="shared" si="108"/>
        <v>0</v>
      </c>
      <c r="CS45" s="194">
        <f t="shared" si="108"/>
        <v>0</v>
      </c>
      <c r="CT45" s="194">
        <f t="shared" si="108"/>
        <v>0</v>
      </c>
      <c r="CU45" s="194">
        <f t="shared" si="108"/>
        <v>0</v>
      </c>
      <c r="CV45" s="194">
        <f t="shared" si="108"/>
        <v>0</v>
      </c>
      <c r="CW45" s="194">
        <f t="shared" si="108"/>
        <v>0</v>
      </c>
      <c r="CX45" s="194">
        <f t="shared" si="108"/>
        <v>0</v>
      </c>
    </row>
    <row r="46" spans="1:102" x14ac:dyDescent="0.25">
      <c r="A46" s="87">
        <v>37987</v>
      </c>
      <c r="B46" s="194">
        <f t="shared" ref="B46:U46" si="110">($V46-$W46)+C46</f>
        <v>0</v>
      </c>
      <c r="C46" s="194">
        <f t="shared" si="110"/>
        <v>0</v>
      </c>
      <c r="D46" s="194">
        <f t="shared" si="110"/>
        <v>0</v>
      </c>
      <c r="E46" s="194">
        <f t="shared" si="110"/>
        <v>0</v>
      </c>
      <c r="F46" s="194">
        <f t="shared" si="110"/>
        <v>0</v>
      </c>
      <c r="G46" s="194">
        <f t="shared" si="110"/>
        <v>0</v>
      </c>
      <c r="H46" s="194">
        <f t="shared" si="110"/>
        <v>0</v>
      </c>
      <c r="I46" s="194">
        <f t="shared" si="110"/>
        <v>0</v>
      </c>
      <c r="J46" s="194">
        <f t="shared" si="110"/>
        <v>0</v>
      </c>
      <c r="K46" s="194">
        <f t="shared" si="110"/>
        <v>0</v>
      </c>
      <c r="L46" s="194">
        <f t="shared" si="110"/>
        <v>0</v>
      </c>
      <c r="M46" s="194">
        <f t="shared" si="110"/>
        <v>0</v>
      </c>
      <c r="N46" s="194">
        <f t="shared" si="110"/>
        <v>0</v>
      </c>
      <c r="O46" s="194">
        <f t="shared" si="110"/>
        <v>0</v>
      </c>
      <c r="P46" s="194">
        <f t="shared" si="110"/>
        <v>0</v>
      </c>
      <c r="Q46" s="194">
        <f t="shared" si="110"/>
        <v>0</v>
      </c>
      <c r="R46" s="194">
        <f t="shared" si="110"/>
        <v>0</v>
      </c>
      <c r="S46" s="194">
        <f t="shared" si="110"/>
        <v>0</v>
      </c>
      <c r="T46" s="194">
        <f t="shared" si="110"/>
        <v>0</v>
      </c>
      <c r="U46" s="194">
        <f t="shared" si="110"/>
        <v>0</v>
      </c>
      <c r="V46" s="194">
        <f t="shared" si="7"/>
        <v>0</v>
      </c>
      <c r="W46" s="194">
        <f t="shared" si="8"/>
        <v>0</v>
      </c>
      <c r="X46" s="194">
        <f t="shared" si="9"/>
        <v>0</v>
      </c>
      <c r="Y46" s="194">
        <f t="shared" si="10"/>
        <v>0</v>
      </c>
      <c r="Z46" s="194">
        <f t="shared" si="11"/>
        <v>0</v>
      </c>
      <c r="AA46" s="194">
        <f t="shared" si="12"/>
        <v>0</v>
      </c>
      <c r="AB46" s="194">
        <f t="shared" si="13"/>
        <v>0</v>
      </c>
      <c r="AC46" s="194">
        <f t="shared" si="14"/>
        <v>0</v>
      </c>
      <c r="AD46" s="194">
        <f t="shared" si="15"/>
        <v>0</v>
      </c>
      <c r="AE46" s="194">
        <f t="shared" si="16"/>
        <v>0</v>
      </c>
      <c r="AF46" s="194">
        <f t="shared" si="17"/>
        <v>0</v>
      </c>
      <c r="AG46" s="194">
        <f t="shared" si="18"/>
        <v>0</v>
      </c>
      <c r="AH46" s="194">
        <f t="shared" si="19"/>
        <v>0</v>
      </c>
      <c r="AI46" s="194">
        <f t="shared" si="20"/>
        <v>0</v>
      </c>
      <c r="AJ46" s="194">
        <f t="shared" si="21"/>
        <v>0</v>
      </c>
      <c r="AK46" s="194">
        <f t="shared" si="22"/>
        <v>0</v>
      </c>
      <c r="AL46" s="194">
        <f t="shared" si="23"/>
        <v>0</v>
      </c>
      <c r="AM46" s="194">
        <f t="shared" si="24"/>
        <v>0</v>
      </c>
      <c r="AN46" s="194">
        <f t="shared" si="25"/>
        <v>0</v>
      </c>
      <c r="AO46" s="194">
        <f t="shared" si="26"/>
        <v>0</v>
      </c>
      <c r="AP46" s="194">
        <f t="shared" si="27"/>
        <v>0</v>
      </c>
      <c r="AQ46" s="194">
        <f t="shared" si="28"/>
        <v>0</v>
      </c>
      <c r="AR46" s="194">
        <f t="shared" si="29"/>
        <v>0</v>
      </c>
      <c r="AS46" s="194">
        <f t="shared" si="30"/>
        <v>0</v>
      </c>
      <c r="AT46" s="194">
        <f t="shared" si="31"/>
        <v>0</v>
      </c>
      <c r="AU46" s="194">
        <f t="shared" si="32"/>
        <v>0</v>
      </c>
      <c r="AV46" s="194">
        <f t="shared" si="33"/>
        <v>0</v>
      </c>
      <c r="AW46" s="194">
        <f t="shared" si="34"/>
        <v>0</v>
      </c>
      <c r="AX46" s="194">
        <f t="shared" si="35"/>
        <v>0</v>
      </c>
      <c r="AY46" s="194">
        <f t="shared" si="36"/>
        <v>0</v>
      </c>
      <c r="AZ46" s="194">
        <v>0</v>
      </c>
      <c r="BA46" s="194">
        <f t="shared" si="37"/>
        <v>0</v>
      </c>
      <c r="BB46" s="194">
        <f t="shared" si="38"/>
        <v>0</v>
      </c>
      <c r="BC46" s="194">
        <f t="shared" si="39"/>
        <v>0</v>
      </c>
      <c r="BD46" s="194">
        <f t="shared" si="40"/>
        <v>0</v>
      </c>
      <c r="BE46" s="194">
        <f t="shared" si="41"/>
        <v>0</v>
      </c>
      <c r="BF46" s="194">
        <f t="shared" si="42"/>
        <v>0</v>
      </c>
      <c r="BG46" s="194">
        <f t="shared" si="43"/>
        <v>0</v>
      </c>
      <c r="BH46" s="194">
        <f t="shared" si="44"/>
        <v>0</v>
      </c>
      <c r="BI46" s="194">
        <f t="shared" si="45"/>
        <v>0</v>
      </c>
      <c r="BJ46" s="194">
        <f t="shared" si="46"/>
        <v>0</v>
      </c>
      <c r="BK46" s="194">
        <f t="shared" si="47"/>
        <v>0</v>
      </c>
      <c r="BL46" s="194">
        <f t="shared" si="48"/>
        <v>0</v>
      </c>
      <c r="BM46" s="194">
        <f t="shared" si="49"/>
        <v>0</v>
      </c>
      <c r="BN46" s="194">
        <f t="shared" si="50"/>
        <v>0</v>
      </c>
      <c r="BO46" s="194">
        <f t="shared" si="51"/>
        <v>0</v>
      </c>
      <c r="BP46" s="194">
        <f t="shared" si="52"/>
        <v>0</v>
      </c>
      <c r="BQ46" s="194">
        <f t="shared" si="53"/>
        <v>0</v>
      </c>
      <c r="BR46" s="194">
        <f t="shared" si="54"/>
        <v>0</v>
      </c>
      <c r="BS46" s="194">
        <f t="shared" si="55"/>
        <v>0</v>
      </c>
      <c r="BT46" s="194">
        <f t="shared" si="56"/>
        <v>0</v>
      </c>
      <c r="BU46" s="194">
        <f t="shared" si="57"/>
        <v>0</v>
      </c>
      <c r="BV46" s="194">
        <f t="shared" si="58"/>
        <v>0</v>
      </c>
      <c r="BW46" s="194">
        <f t="shared" si="59"/>
        <v>0</v>
      </c>
      <c r="BX46" s="194">
        <f t="shared" si="60"/>
        <v>0</v>
      </c>
      <c r="BY46" s="194">
        <f t="shared" si="61"/>
        <v>0</v>
      </c>
      <c r="BZ46" s="194">
        <f t="shared" si="62"/>
        <v>0</v>
      </c>
      <c r="CA46" s="194">
        <f t="shared" si="63"/>
        <v>0</v>
      </c>
      <c r="CB46" s="194">
        <f t="shared" si="64"/>
        <v>0</v>
      </c>
      <c r="CC46" s="194">
        <f t="shared" si="65"/>
        <v>0</v>
      </c>
      <c r="CD46" s="194">
        <f t="shared" si="66"/>
        <v>0</v>
      </c>
      <c r="CE46" s="194">
        <f t="shared" si="108"/>
        <v>0</v>
      </c>
      <c r="CF46" s="194">
        <f t="shared" si="108"/>
        <v>0</v>
      </c>
      <c r="CG46" s="194">
        <f t="shared" si="108"/>
        <v>0</v>
      </c>
      <c r="CH46" s="194">
        <f t="shared" si="108"/>
        <v>0</v>
      </c>
      <c r="CI46" s="194">
        <f t="shared" si="108"/>
        <v>0</v>
      </c>
      <c r="CJ46" s="194">
        <f t="shared" si="108"/>
        <v>0</v>
      </c>
      <c r="CK46" s="194">
        <f t="shared" si="108"/>
        <v>0</v>
      </c>
      <c r="CL46" s="194">
        <f t="shared" si="108"/>
        <v>0</v>
      </c>
      <c r="CM46" s="194">
        <f t="shared" si="108"/>
        <v>0</v>
      </c>
      <c r="CN46" s="194">
        <f t="shared" si="108"/>
        <v>0</v>
      </c>
      <c r="CO46" s="194">
        <f t="shared" si="108"/>
        <v>0</v>
      </c>
      <c r="CP46" s="194">
        <f t="shared" si="108"/>
        <v>0</v>
      </c>
      <c r="CQ46" s="194">
        <f t="shared" si="108"/>
        <v>0</v>
      </c>
      <c r="CR46" s="194">
        <f t="shared" si="108"/>
        <v>0</v>
      </c>
      <c r="CS46" s="194">
        <f t="shared" si="108"/>
        <v>0</v>
      </c>
      <c r="CT46" s="194">
        <f t="shared" si="108"/>
        <v>0</v>
      </c>
      <c r="CU46" s="194">
        <f t="shared" si="108"/>
        <v>0</v>
      </c>
      <c r="CV46" s="194">
        <f t="shared" si="108"/>
        <v>0</v>
      </c>
      <c r="CW46" s="194">
        <f t="shared" si="108"/>
        <v>0</v>
      </c>
      <c r="CX46" s="194">
        <f t="shared" si="108"/>
        <v>0</v>
      </c>
    </row>
    <row r="47" spans="1:102" x14ac:dyDescent="0.25">
      <c r="A47" s="87">
        <v>38018</v>
      </c>
      <c r="B47" s="194">
        <f t="shared" ref="B47:U47" si="111">($V47-$W47)+C47</f>
        <v>0</v>
      </c>
      <c r="C47" s="194">
        <f t="shared" si="111"/>
        <v>0</v>
      </c>
      <c r="D47" s="194">
        <f t="shared" si="111"/>
        <v>0</v>
      </c>
      <c r="E47" s="194">
        <f t="shared" si="111"/>
        <v>0</v>
      </c>
      <c r="F47" s="194">
        <f t="shared" si="111"/>
        <v>0</v>
      </c>
      <c r="G47" s="194">
        <f t="shared" si="111"/>
        <v>0</v>
      </c>
      <c r="H47" s="194">
        <f t="shared" si="111"/>
        <v>0</v>
      </c>
      <c r="I47" s="194">
        <f t="shared" si="111"/>
        <v>0</v>
      </c>
      <c r="J47" s="194">
        <f t="shared" si="111"/>
        <v>0</v>
      </c>
      <c r="K47" s="194">
        <f t="shared" si="111"/>
        <v>0</v>
      </c>
      <c r="L47" s="194">
        <f t="shared" si="111"/>
        <v>0</v>
      </c>
      <c r="M47" s="194">
        <f t="shared" si="111"/>
        <v>0</v>
      </c>
      <c r="N47" s="194">
        <f t="shared" si="111"/>
        <v>0</v>
      </c>
      <c r="O47" s="194">
        <f t="shared" si="111"/>
        <v>0</v>
      </c>
      <c r="P47" s="194">
        <f t="shared" si="111"/>
        <v>0</v>
      </c>
      <c r="Q47" s="194">
        <f t="shared" si="111"/>
        <v>0</v>
      </c>
      <c r="R47" s="194">
        <f t="shared" si="111"/>
        <v>0</v>
      </c>
      <c r="S47" s="194">
        <f t="shared" si="111"/>
        <v>0</v>
      </c>
      <c r="T47" s="194">
        <f t="shared" si="111"/>
        <v>0</v>
      </c>
      <c r="U47" s="194">
        <f t="shared" si="111"/>
        <v>0</v>
      </c>
      <c r="V47" s="194">
        <f t="shared" si="7"/>
        <v>0</v>
      </c>
      <c r="W47" s="194">
        <f t="shared" si="8"/>
        <v>0</v>
      </c>
      <c r="X47" s="194">
        <f t="shared" si="9"/>
        <v>0</v>
      </c>
      <c r="Y47" s="194">
        <f t="shared" si="10"/>
        <v>0</v>
      </c>
      <c r="Z47" s="194">
        <f t="shared" si="11"/>
        <v>0</v>
      </c>
      <c r="AA47" s="194">
        <f t="shared" si="12"/>
        <v>0</v>
      </c>
      <c r="AB47" s="194">
        <f t="shared" si="13"/>
        <v>0</v>
      </c>
      <c r="AC47" s="194">
        <f t="shared" si="14"/>
        <v>0</v>
      </c>
      <c r="AD47" s="194">
        <f t="shared" si="15"/>
        <v>0</v>
      </c>
      <c r="AE47" s="194">
        <f t="shared" si="16"/>
        <v>0</v>
      </c>
      <c r="AF47" s="194">
        <f t="shared" si="17"/>
        <v>0</v>
      </c>
      <c r="AG47" s="194">
        <f t="shared" si="18"/>
        <v>0</v>
      </c>
      <c r="AH47" s="194">
        <f t="shared" si="19"/>
        <v>0</v>
      </c>
      <c r="AI47" s="194">
        <f t="shared" si="20"/>
        <v>0</v>
      </c>
      <c r="AJ47" s="194">
        <f t="shared" si="21"/>
        <v>0</v>
      </c>
      <c r="AK47" s="194">
        <f t="shared" si="22"/>
        <v>0</v>
      </c>
      <c r="AL47" s="194">
        <f t="shared" si="23"/>
        <v>0</v>
      </c>
      <c r="AM47" s="194">
        <f t="shared" si="24"/>
        <v>0</v>
      </c>
      <c r="AN47" s="194">
        <f t="shared" si="25"/>
        <v>0</v>
      </c>
      <c r="AO47" s="194">
        <f t="shared" si="26"/>
        <v>0</v>
      </c>
      <c r="AP47" s="194">
        <f t="shared" si="27"/>
        <v>0</v>
      </c>
      <c r="AQ47" s="194">
        <f t="shared" si="28"/>
        <v>0</v>
      </c>
      <c r="AR47" s="194">
        <f t="shared" si="29"/>
        <v>0</v>
      </c>
      <c r="AS47" s="194">
        <f t="shared" si="30"/>
        <v>0</v>
      </c>
      <c r="AT47" s="194">
        <f t="shared" si="31"/>
        <v>0</v>
      </c>
      <c r="AU47" s="194">
        <f t="shared" si="32"/>
        <v>0</v>
      </c>
      <c r="AV47" s="194">
        <f t="shared" si="33"/>
        <v>0</v>
      </c>
      <c r="AW47" s="194">
        <f t="shared" si="34"/>
        <v>0</v>
      </c>
      <c r="AX47" s="194">
        <f t="shared" si="35"/>
        <v>0</v>
      </c>
      <c r="AY47" s="194">
        <f t="shared" si="36"/>
        <v>0</v>
      </c>
      <c r="AZ47" s="194">
        <v>0</v>
      </c>
      <c r="BA47" s="194">
        <f t="shared" si="37"/>
        <v>0</v>
      </c>
      <c r="BB47" s="194">
        <f t="shared" si="38"/>
        <v>0</v>
      </c>
      <c r="BC47" s="194">
        <f t="shared" si="39"/>
        <v>0</v>
      </c>
      <c r="BD47" s="194">
        <f t="shared" si="40"/>
        <v>0</v>
      </c>
      <c r="BE47" s="194">
        <f t="shared" si="41"/>
        <v>0</v>
      </c>
      <c r="BF47" s="194">
        <f t="shared" si="42"/>
        <v>0</v>
      </c>
      <c r="BG47" s="194">
        <f t="shared" si="43"/>
        <v>0</v>
      </c>
      <c r="BH47" s="194">
        <f t="shared" si="44"/>
        <v>0</v>
      </c>
      <c r="BI47" s="194">
        <f t="shared" si="45"/>
        <v>0</v>
      </c>
      <c r="BJ47" s="194">
        <f t="shared" si="46"/>
        <v>0</v>
      </c>
      <c r="BK47" s="194">
        <f t="shared" si="47"/>
        <v>0</v>
      </c>
      <c r="BL47" s="194">
        <f t="shared" si="48"/>
        <v>0</v>
      </c>
      <c r="BM47" s="194">
        <f t="shared" si="49"/>
        <v>0</v>
      </c>
      <c r="BN47" s="194">
        <f t="shared" si="50"/>
        <v>0</v>
      </c>
      <c r="BO47" s="194">
        <f t="shared" si="51"/>
        <v>0</v>
      </c>
      <c r="BP47" s="194">
        <f t="shared" si="52"/>
        <v>0</v>
      </c>
      <c r="BQ47" s="194">
        <f t="shared" si="53"/>
        <v>0</v>
      </c>
      <c r="BR47" s="194">
        <f t="shared" si="54"/>
        <v>0</v>
      </c>
      <c r="BS47" s="194">
        <f t="shared" si="55"/>
        <v>0</v>
      </c>
      <c r="BT47" s="194">
        <f t="shared" si="56"/>
        <v>0</v>
      </c>
      <c r="BU47" s="194">
        <f t="shared" si="57"/>
        <v>0</v>
      </c>
      <c r="BV47" s="194">
        <f t="shared" si="58"/>
        <v>0</v>
      </c>
      <c r="BW47" s="194">
        <f t="shared" si="59"/>
        <v>0</v>
      </c>
      <c r="BX47" s="194">
        <f t="shared" si="60"/>
        <v>0</v>
      </c>
      <c r="BY47" s="194">
        <f t="shared" si="61"/>
        <v>0</v>
      </c>
      <c r="BZ47" s="194">
        <f t="shared" si="62"/>
        <v>0</v>
      </c>
      <c r="CA47" s="194">
        <f t="shared" si="63"/>
        <v>0</v>
      </c>
      <c r="CB47" s="194">
        <f t="shared" si="64"/>
        <v>0</v>
      </c>
      <c r="CC47" s="194">
        <f t="shared" si="65"/>
        <v>0</v>
      </c>
      <c r="CD47" s="194">
        <f t="shared" si="66"/>
        <v>0</v>
      </c>
      <c r="CE47" s="194">
        <f t="shared" si="108"/>
        <v>0</v>
      </c>
      <c r="CF47" s="194">
        <f t="shared" si="108"/>
        <v>0</v>
      </c>
      <c r="CG47" s="194">
        <f t="shared" si="108"/>
        <v>0</v>
      </c>
      <c r="CH47" s="194">
        <f t="shared" si="108"/>
        <v>0</v>
      </c>
      <c r="CI47" s="194">
        <f t="shared" si="108"/>
        <v>0</v>
      </c>
      <c r="CJ47" s="194">
        <f t="shared" si="108"/>
        <v>0</v>
      </c>
      <c r="CK47" s="194">
        <f t="shared" si="108"/>
        <v>0</v>
      </c>
      <c r="CL47" s="194">
        <f t="shared" si="108"/>
        <v>0</v>
      </c>
      <c r="CM47" s="194">
        <f t="shared" si="108"/>
        <v>0</v>
      </c>
      <c r="CN47" s="194">
        <f t="shared" si="108"/>
        <v>0</v>
      </c>
      <c r="CO47" s="194">
        <f t="shared" si="108"/>
        <v>0</v>
      </c>
      <c r="CP47" s="194">
        <f t="shared" si="108"/>
        <v>0</v>
      </c>
      <c r="CQ47" s="194">
        <f t="shared" si="108"/>
        <v>0</v>
      </c>
      <c r="CR47" s="194">
        <f t="shared" si="108"/>
        <v>0</v>
      </c>
      <c r="CS47" s="194">
        <f t="shared" si="108"/>
        <v>0</v>
      </c>
      <c r="CT47" s="194">
        <f t="shared" si="108"/>
        <v>0</v>
      </c>
      <c r="CU47" s="194">
        <f t="shared" si="108"/>
        <v>0</v>
      </c>
      <c r="CV47" s="194">
        <f t="shared" si="108"/>
        <v>0</v>
      </c>
      <c r="CW47" s="194">
        <f t="shared" si="108"/>
        <v>0</v>
      </c>
      <c r="CX47" s="194">
        <f t="shared" si="108"/>
        <v>0</v>
      </c>
    </row>
    <row r="48" spans="1:102" x14ac:dyDescent="0.25">
      <c r="A48" s="87">
        <v>38047</v>
      </c>
      <c r="B48" s="194">
        <f t="shared" ref="B48:U48" si="112">($V48-$W48)+C48</f>
        <v>0</v>
      </c>
      <c r="C48" s="194">
        <f t="shared" si="112"/>
        <v>0</v>
      </c>
      <c r="D48" s="194">
        <f t="shared" si="112"/>
        <v>0</v>
      </c>
      <c r="E48" s="194">
        <f t="shared" si="112"/>
        <v>0</v>
      </c>
      <c r="F48" s="194">
        <f t="shared" si="112"/>
        <v>0</v>
      </c>
      <c r="G48" s="194">
        <f t="shared" si="112"/>
        <v>0</v>
      </c>
      <c r="H48" s="194">
        <f t="shared" si="112"/>
        <v>0</v>
      </c>
      <c r="I48" s="194">
        <f t="shared" si="112"/>
        <v>0</v>
      </c>
      <c r="J48" s="194">
        <f t="shared" si="112"/>
        <v>0</v>
      </c>
      <c r="K48" s="194">
        <f t="shared" si="112"/>
        <v>0</v>
      </c>
      <c r="L48" s="194">
        <f t="shared" si="112"/>
        <v>0</v>
      </c>
      <c r="M48" s="194">
        <f t="shared" si="112"/>
        <v>0</v>
      </c>
      <c r="N48" s="194">
        <f t="shared" si="112"/>
        <v>0</v>
      </c>
      <c r="O48" s="194">
        <f t="shared" si="112"/>
        <v>0</v>
      </c>
      <c r="P48" s="194">
        <f t="shared" si="112"/>
        <v>0</v>
      </c>
      <c r="Q48" s="194">
        <f t="shared" si="112"/>
        <v>0</v>
      </c>
      <c r="R48" s="194">
        <f t="shared" si="112"/>
        <v>0</v>
      </c>
      <c r="S48" s="194">
        <f t="shared" si="112"/>
        <v>0</v>
      </c>
      <c r="T48" s="194">
        <f t="shared" si="112"/>
        <v>0</v>
      </c>
      <c r="U48" s="194">
        <f t="shared" si="112"/>
        <v>0</v>
      </c>
      <c r="V48" s="194">
        <f t="shared" si="7"/>
        <v>0</v>
      </c>
      <c r="W48" s="194">
        <f t="shared" si="8"/>
        <v>0</v>
      </c>
      <c r="X48" s="194">
        <f t="shared" si="9"/>
        <v>0</v>
      </c>
      <c r="Y48" s="194">
        <f t="shared" si="10"/>
        <v>0</v>
      </c>
      <c r="Z48" s="194">
        <f t="shared" si="11"/>
        <v>0</v>
      </c>
      <c r="AA48" s="194">
        <f t="shared" si="12"/>
        <v>0</v>
      </c>
      <c r="AB48" s="194">
        <f t="shared" si="13"/>
        <v>0</v>
      </c>
      <c r="AC48" s="194">
        <f t="shared" si="14"/>
        <v>0</v>
      </c>
      <c r="AD48" s="194">
        <f t="shared" si="15"/>
        <v>0</v>
      </c>
      <c r="AE48" s="194">
        <f t="shared" si="16"/>
        <v>0</v>
      </c>
      <c r="AF48" s="194">
        <f t="shared" si="17"/>
        <v>0</v>
      </c>
      <c r="AG48" s="194">
        <f t="shared" si="18"/>
        <v>0</v>
      </c>
      <c r="AH48" s="194">
        <f t="shared" si="19"/>
        <v>0</v>
      </c>
      <c r="AI48" s="194">
        <f t="shared" si="20"/>
        <v>0</v>
      </c>
      <c r="AJ48" s="194">
        <f t="shared" si="21"/>
        <v>0</v>
      </c>
      <c r="AK48" s="194">
        <f t="shared" si="22"/>
        <v>0</v>
      </c>
      <c r="AL48" s="194">
        <f t="shared" si="23"/>
        <v>0</v>
      </c>
      <c r="AM48" s="194">
        <f t="shared" si="24"/>
        <v>0</v>
      </c>
      <c r="AN48" s="194">
        <f t="shared" si="25"/>
        <v>0</v>
      </c>
      <c r="AO48" s="194">
        <f t="shared" si="26"/>
        <v>0</v>
      </c>
      <c r="AP48" s="194">
        <f t="shared" si="27"/>
        <v>0</v>
      </c>
      <c r="AQ48" s="194">
        <f t="shared" si="28"/>
        <v>0</v>
      </c>
      <c r="AR48" s="194">
        <f t="shared" si="29"/>
        <v>0</v>
      </c>
      <c r="AS48" s="194">
        <f t="shared" si="30"/>
        <v>0</v>
      </c>
      <c r="AT48" s="194">
        <f t="shared" si="31"/>
        <v>0</v>
      </c>
      <c r="AU48" s="194">
        <f t="shared" si="32"/>
        <v>0</v>
      </c>
      <c r="AV48" s="194">
        <f t="shared" si="33"/>
        <v>0</v>
      </c>
      <c r="AW48" s="194">
        <f t="shared" si="34"/>
        <v>0</v>
      </c>
      <c r="AX48" s="194">
        <f t="shared" si="35"/>
        <v>0</v>
      </c>
      <c r="AY48" s="194">
        <f t="shared" si="36"/>
        <v>0</v>
      </c>
      <c r="AZ48" s="194">
        <v>0</v>
      </c>
      <c r="BA48" s="194">
        <f t="shared" si="37"/>
        <v>0</v>
      </c>
      <c r="BB48" s="194">
        <f t="shared" si="38"/>
        <v>0</v>
      </c>
      <c r="BC48" s="194">
        <f t="shared" si="39"/>
        <v>0</v>
      </c>
      <c r="BD48" s="194">
        <f t="shared" si="40"/>
        <v>0</v>
      </c>
      <c r="BE48" s="194">
        <f t="shared" si="41"/>
        <v>0</v>
      </c>
      <c r="BF48" s="194">
        <f t="shared" si="42"/>
        <v>0</v>
      </c>
      <c r="BG48" s="194">
        <f t="shared" si="43"/>
        <v>0</v>
      </c>
      <c r="BH48" s="194">
        <f t="shared" si="44"/>
        <v>0</v>
      </c>
      <c r="BI48" s="194">
        <f t="shared" si="45"/>
        <v>0</v>
      </c>
      <c r="BJ48" s="194">
        <f t="shared" si="46"/>
        <v>0</v>
      </c>
      <c r="BK48" s="194">
        <f t="shared" si="47"/>
        <v>0</v>
      </c>
      <c r="BL48" s="194">
        <f t="shared" si="48"/>
        <v>0</v>
      </c>
      <c r="BM48" s="194">
        <f t="shared" si="49"/>
        <v>0</v>
      </c>
      <c r="BN48" s="194">
        <f t="shared" si="50"/>
        <v>0</v>
      </c>
      <c r="BO48" s="194">
        <f t="shared" si="51"/>
        <v>0</v>
      </c>
      <c r="BP48" s="194">
        <f t="shared" si="52"/>
        <v>0</v>
      </c>
      <c r="BQ48" s="194">
        <f t="shared" si="53"/>
        <v>0</v>
      </c>
      <c r="BR48" s="194">
        <f t="shared" si="54"/>
        <v>0</v>
      </c>
      <c r="BS48" s="194">
        <f t="shared" si="55"/>
        <v>0</v>
      </c>
      <c r="BT48" s="194">
        <f t="shared" si="56"/>
        <v>0</v>
      </c>
      <c r="BU48" s="194">
        <f t="shared" si="57"/>
        <v>0</v>
      </c>
      <c r="BV48" s="194">
        <f t="shared" si="58"/>
        <v>0</v>
      </c>
      <c r="BW48" s="194">
        <f t="shared" si="59"/>
        <v>0</v>
      </c>
      <c r="BX48" s="194">
        <f t="shared" si="60"/>
        <v>0</v>
      </c>
      <c r="BY48" s="194">
        <f t="shared" si="61"/>
        <v>0</v>
      </c>
      <c r="BZ48" s="194">
        <f t="shared" si="62"/>
        <v>0</v>
      </c>
      <c r="CA48" s="194">
        <f t="shared" si="63"/>
        <v>0</v>
      </c>
      <c r="CB48" s="194">
        <f t="shared" si="64"/>
        <v>0</v>
      </c>
      <c r="CC48" s="194">
        <f t="shared" si="65"/>
        <v>0</v>
      </c>
      <c r="CD48" s="194">
        <f t="shared" si="66"/>
        <v>0</v>
      </c>
      <c r="CE48" s="194">
        <f t="shared" si="108"/>
        <v>0</v>
      </c>
      <c r="CF48" s="194">
        <f t="shared" si="108"/>
        <v>0</v>
      </c>
      <c r="CG48" s="194">
        <f t="shared" si="108"/>
        <v>0</v>
      </c>
      <c r="CH48" s="194">
        <f t="shared" si="108"/>
        <v>0</v>
      </c>
      <c r="CI48" s="194">
        <f t="shared" si="108"/>
        <v>0</v>
      </c>
      <c r="CJ48" s="194">
        <f t="shared" si="108"/>
        <v>0</v>
      </c>
      <c r="CK48" s="194">
        <f t="shared" si="108"/>
        <v>0</v>
      </c>
      <c r="CL48" s="194">
        <f t="shared" si="108"/>
        <v>0</v>
      </c>
      <c r="CM48" s="194">
        <f t="shared" si="108"/>
        <v>0</v>
      </c>
      <c r="CN48" s="194">
        <f t="shared" si="108"/>
        <v>0</v>
      </c>
      <c r="CO48" s="194">
        <f t="shared" si="108"/>
        <v>0</v>
      </c>
      <c r="CP48" s="194">
        <f t="shared" si="108"/>
        <v>0</v>
      </c>
      <c r="CQ48" s="194">
        <f t="shared" si="108"/>
        <v>0</v>
      </c>
      <c r="CR48" s="194">
        <f t="shared" si="108"/>
        <v>0</v>
      </c>
      <c r="CS48" s="194">
        <f t="shared" si="108"/>
        <v>0</v>
      </c>
      <c r="CT48" s="194">
        <f t="shared" si="108"/>
        <v>0</v>
      </c>
      <c r="CU48" s="194">
        <f t="shared" si="108"/>
        <v>0</v>
      </c>
      <c r="CV48" s="194">
        <f t="shared" si="108"/>
        <v>0</v>
      </c>
      <c r="CW48" s="194">
        <f t="shared" si="108"/>
        <v>0</v>
      </c>
      <c r="CX48" s="194">
        <f t="shared" si="108"/>
        <v>0</v>
      </c>
    </row>
    <row r="49" spans="1:102" x14ac:dyDescent="0.25">
      <c r="A49" s="87">
        <v>38078</v>
      </c>
      <c r="B49" s="194">
        <f t="shared" ref="B49:U49" si="113">($V49-$W49)+C49</f>
        <v>0</v>
      </c>
      <c r="C49" s="194">
        <f t="shared" si="113"/>
        <v>0</v>
      </c>
      <c r="D49" s="194">
        <f t="shared" si="113"/>
        <v>0</v>
      </c>
      <c r="E49" s="194">
        <f t="shared" si="113"/>
        <v>0</v>
      </c>
      <c r="F49" s="194">
        <f t="shared" si="113"/>
        <v>0</v>
      </c>
      <c r="G49" s="194">
        <f t="shared" si="113"/>
        <v>0</v>
      </c>
      <c r="H49" s="194">
        <f t="shared" si="113"/>
        <v>0</v>
      </c>
      <c r="I49" s="194">
        <f t="shared" si="113"/>
        <v>0</v>
      </c>
      <c r="J49" s="194">
        <f t="shared" si="113"/>
        <v>0</v>
      </c>
      <c r="K49" s="194">
        <f t="shared" si="113"/>
        <v>0</v>
      </c>
      <c r="L49" s="194">
        <f t="shared" si="113"/>
        <v>0</v>
      </c>
      <c r="M49" s="194">
        <f t="shared" si="113"/>
        <v>0</v>
      </c>
      <c r="N49" s="194">
        <f t="shared" si="113"/>
        <v>0</v>
      </c>
      <c r="O49" s="194">
        <f t="shared" si="113"/>
        <v>0</v>
      </c>
      <c r="P49" s="194">
        <f t="shared" si="113"/>
        <v>0</v>
      </c>
      <c r="Q49" s="194">
        <f t="shared" si="113"/>
        <v>0</v>
      </c>
      <c r="R49" s="194">
        <f t="shared" si="113"/>
        <v>0</v>
      </c>
      <c r="S49" s="194">
        <f t="shared" si="113"/>
        <v>0</v>
      </c>
      <c r="T49" s="194">
        <f t="shared" si="113"/>
        <v>0</v>
      </c>
      <c r="U49" s="194">
        <f t="shared" si="113"/>
        <v>0</v>
      </c>
      <c r="V49" s="194">
        <f t="shared" si="7"/>
        <v>0</v>
      </c>
      <c r="W49" s="194">
        <f t="shared" si="8"/>
        <v>0</v>
      </c>
      <c r="X49" s="194">
        <f t="shared" si="9"/>
        <v>0</v>
      </c>
      <c r="Y49" s="194">
        <f t="shared" si="10"/>
        <v>0</v>
      </c>
      <c r="Z49" s="194">
        <f t="shared" si="11"/>
        <v>0</v>
      </c>
      <c r="AA49" s="194">
        <f t="shared" si="12"/>
        <v>0</v>
      </c>
      <c r="AB49" s="194">
        <f t="shared" si="13"/>
        <v>0</v>
      </c>
      <c r="AC49" s="194">
        <f t="shared" si="14"/>
        <v>0</v>
      </c>
      <c r="AD49" s="194">
        <f t="shared" si="15"/>
        <v>0</v>
      </c>
      <c r="AE49" s="194">
        <f t="shared" si="16"/>
        <v>0</v>
      </c>
      <c r="AF49" s="194">
        <f t="shared" si="17"/>
        <v>0</v>
      </c>
      <c r="AG49" s="194">
        <f t="shared" si="18"/>
        <v>0</v>
      </c>
      <c r="AH49" s="194">
        <f t="shared" si="19"/>
        <v>0</v>
      </c>
      <c r="AI49" s="194">
        <f t="shared" si="20"/>
        <v>0</v>
      </c>
      <c r="AJ49" s="194">
        <f t="shared" si="21"/>
        <v>0</v>
      </c>
      <c r="AK49" s="194">
        <f t="shared" si="22"/>
        <v>0</v>
      </c>
      <c r="AL49" s="194">
        <f t="shared" si="23"/>
        <v>0</v>
      </c>
      <c r="AM49" s="194">
        <f t="shared" si="24"/>
        <v>0</v>
      </c>
      <c r="AN49" s="194">
        <f t="shared" si="25"/>
        <v>0</v>
      </c>
      <c r="AO49" s="194">
        <f t="shared" si="26"/>
        <v>0</v>
      </c>
      <c r="AP49" s="194">
        <f t="shared" si="27"/>
        <v>0</v>
      </c>
      <c r="AQ49" s="194">
        <f t="shared" si="28"/>
        <v>0</v>
      </c>
      <c r="AR49" s="194">
        <f t="shared" si="29"/>
        <v>0</v>
      </c>
      <c r="AS49" s="194">
        <f t="shared" si="30"/>
        <v>0</v>
      </c>
      <c r="AT49" s="194">
        <f t="shared" si="31"/>
        <v>0</v>
      </c>
      <c r="AU49" s="194">
        <f t="shared" si="32"/>
        <v>0</v>
      </c>
      <c r="AV49" s="194">
        <f t="shared" si="33"/>
        <v>0</v>
      </c>
      <c r="AW49" s="194">
        <f t="shared" si="34"/>
        <v>0</v>
      </c>
      <c r="AX49" s="194">
        <f t="shared" si="35"/>
        <v>0</v>
      </c>
      <c r="AY49" s="194">
        <f t="shared" si="36"/>
        <v>0</v>
      </c>
      <c r="AZ49" s="194">
        <v>0</v>
      </c>
      <c r="BA49" s="194">
        <f t="shared" si="37"/>
        <v>0</v>
      </c>
      <c r="BB49" s="194">
        <f t="shared" si="38"/>
        <v>0</v>
      </c>
      <c r="BC49" s="194">
        <f t="shared" si="39"/>
        <v>0</v>
      </c>
      <c r="BD49" s="194">
        <f t="shared" si="40"/>
        <v>0</v>
      </c>
      <c r="BE49" s="194">
        <f t="shared" si="41"/>
        <v>0</v>
      </c>
      <c r="BF49" s="194">
        <f t="shared" si="42"/>
        <v>0</v>
      </c>
      <c r="BG49" s="194">
        <f t="shared" si="43"/>
        <v>0</v>
      </c>
      <c r="BH49" s="194">
        <f t="shared" si="44"/>
        <v>0</v>
      </c>
      <c r="BI49" s="194">
        <f t="shared" si="45"/>
        <v>0</v>
      </c>
      <c r="BJ49" s="194">
        <f t="shared" si="46"/>
        <v>0</v>
      </c>
      <c r="BK49" s="194">
        <f t="shared" si="47"/>
        <v>0</v>
      </c>
      <c r="BL49" s="194">
        <f t="shared" si="48"/>
        <v>0</v>
      </c>
      <c r="BM49" s="194">
        <f t="shared" si="49"/>
        <v>0</v>
      </c>
      <c r="BN49" s="194">
        <f t="shared" si="50"/>
        <v>0</v>
      </c>
      <c r="BO49" s="194">
        <f t="shared" si="51"/>
        <v>0</v>
      </c>
      <c r="BP49" s="194">
        <f t="shared" si="52"/>
        <v>0</v>
      </c>
      <c r="BQ49" s="194">
        <f t="shared" si="53"/>
        <v>0</v>
      </c>
      <c r="BR49" s="194">
        <f t="shared" si="54"/>
        <v>0</v>
      </c>
      <c r="BS49" s="194">
        <f t="shared" si="55"/>
        <v>0</v>
      </c>
      <c r="BT49" s="194">
        <f t="shared" si="56"/>
        <v>0</v>
      </c>
      <c r="BU49" s="194">
        <f t="shared" si="57"/>
        <v>0</v>
      </c>
      <c r="BV49" s="194">
        <f t="shared" si="58"/>
        <v>0</v>
      </c>
      <c r="BW49" s="194">
        <f t="shared" si="59"/>
        <v>0</v>
      </c>
      <c r="BX49" s="194">
        <f t="shared" si="60"/>
        <v>0</v>
      </c>
      <c r="BY49" s="194">
        <f t="shared" si="61"/>
        <v>0</v>
      </c>
      <c r="BZ49" s="194">
        <f t="shared" si="62"/>
        <v>0</v>
      </c>
      <c r="CA49" s="194">
        <f t="shared" si="63"/>
        <v>0</v>
      </c>
      <c r="CB49" s="194">
        <f t="shared" si="64"/>
        <v>0</v>
      </c>
      <c r="CC49" s="194">
        <f t="shared" si="65"/>
        <v>0</v>
      </c>
      <c r="CD49" s="194">
        <f t="shared" si="66"/>
        <v>0</v>
      </c>
      <c r="CE49" s="194">
        <f t="shared" si="108"/>
        <v>0</v>
      </c>
      <c r="CF49" s="194">
        <f t="shared" si="108"/>
        <v>0</v>
      </c>
      <c r="CG49" s="194">
        <f t="shared" si="108"/>
        <v>0</v>
      </c>
      <c r="CH49" s="194">
        <f t="shared" si="108"/>
        <v>0</v>
      </c>
      <c r="CI49" s="194">
        <f t="shared" si="108"/>
        <v>0</v>
      </c>
      <c r="CJ49" s="194">
        <f t="shared" si="108"/>
        <v>0</v>
      </c>
      <c r="CK49" s="194">
        <f t="shared" si="108"/>
        <v>0</v>
      </c>
      <c r="CL49" s="194">
        <f t="shared" si="108"/>
        <v>0</v>
      </c>
      <c r="CM49" s="194">
        <f t="shared" si="108"/>
        <v>0</v>
      </c>
      <c r="CN49" s="194">
        <f t="shared" si="108"/>
        <v>0</v>
      </c>
      <c r="CO49" s="194">
        <f t="shared" si="108"/>
        <v>0</v>
      </c>
      <c r="CP49" s="194">
        <f t="shared" si="108"/>
        <v>0</v>
      </c>
      <c r="CQ49" s="194">
        <f t="shared" si="108"/>
        <v>0</v>
      </c>
      <c r="CR49" s="194">
        <f t="shared" si="108"/>
        <v>0</v>
      </c>
      <c r="CS49" s="194">
        <f t="shared" si="108"/>
        <v>0</v>
      </c>
      <c r="CT49" s="194">
        <f t="shared" si="108"/>
        <v>0</v>
      </c>
      <c r="CU49" s="194">
        <f t="shared" si="108"/>
        <v>0</v>
      </c>
      <c r="CV49" s="194">
        <f t="shared" si="108"/>
        <v>0</v>
      </c>
      <c r="CW49" s="194">
        <f t="shared" si="108"/>
        <v>0</v>
      </c>
      <c r="CX49" s="194">
        <f t="shared" si="108"/>
        <v>0</v>
      </c>
    </row>
    <row r="50" spans="1:102" x14ac:dyDescent="0.25">
      <c r="A50" s="87">
        <v>38108</v>
      </c>
      <c r="B50" s="194">
        <f t="shared" ref="B50:U50" si="114">($V50-$W50)+C50</f>
        <v>0</v>
      </c>
      <c r="C50" s="194">
        <f t="shared" si="114"/>
        <v>0</v>
      </c>
      <c r="D50" s="194">
        <f t="shared" si="114"/>
        <v>0</v>
      </c>
      <c r="E50" s="194">
        <f t="shared" si="114"/>
        <v>0</v>
      </c>
      <c r="F50" s="194">
        <f t="shared" si="114"/>
        <v>0</v>
      </c>
      <c r="G50" s="194">
        <f t="shared" si="114"/>
        <v>0</v>
      </c>
      <c r="H50" s="194">
        <f t="shared" si="114"/>
        <v>0</v>
      </c>
      <c r="I50" s="194">
        <f t="shared" si="114"/>
        <v>0</v>
      </c>
      <c r="J50" s="194">
        <f t="shared" si="114"/>
        <v>0</v>
      </c>
      <c r="K50" s="194">
        <f t="shared" si="114"/>
        <v>0</v>
      </c>
      <c r="L50" s="194">
        <f t="shared" si="114"/>
        <v>0</v>
      </c>
      <c r="M50" s="194">
        <f t="shared" si="114"/>
        <v>0</v>
      </c>
      <c r="N50" s="194">
        <f t="shared" si="114"/>
        <v>0</v>
      </c>
      <c r="O50" s="194">
        <f t="shared" si="114"/>
        <v>0</v>
      </c>
      <c r="P50" s="194">
        <f t="shared" si="114"/>
        <v>0</v>
      </c>
      <c r="Q50" s="194">
        <f t="shared" si="114"/>
        <v>0</v>
      </c>
      <c r="R50" s="194">
        <f t="shared" si="114"/>
        <v>0</v>
      </c>
      <c r="S50" s="194">
        <f t="shared" si="114"/>
        <v>0</v>
      </c>
      <c r="T50" s="194">
        <f t="shared" si="114"/>
        <v>0</v>
      </c>
      <c r="U50" s="194">
        <f t="shared" si="114"/>
        <v>0</v>
      </c>
      <c r="V50" s="194">
        <f t="shared" si="7"/>
        <v>0</v>
      </c>
      <c r="W50" s="194">
        <f t="shared" si="8"/>
        <v>0</v>
      </c>
      <c r="X50" s="194">
        <f t="shared" si="9"/>
        <v>0</v>
      </c>
      <c r="Y50" s="194">
        <f t="shared" si="10"/>
        <v>0</v>
      </c>
      <c r="Z50" s="194">
        <f t="shared" si="11"/>
        <v>0</v>
      </c>
      <c r="AA50" s="194">
        <f t="shared" si="12"/>
        <v>0</v>
      </c>
      <c r="AB50" s="194">
        <f t="shared" si="13"/>
        <v>0</v>
      </c>
      <c r="AC50" s="194">
        <f t="shared" si="14"/>
        <v>0</v>
      </c>
      <c r="AD50" s="194">
        <f t="shared" si="15"/>
        <v>0</v>
      </c>
      <c r="AE50" s="194">
        <f t="shared" si="16"/>
        <v>0</v>
      </c>
      <c r="AF50" s="194">
        <f t="shared" si="17"/>
        <v>0</v>
      </c>
      <c r="AG50" s="194">
        <f t="shared" si="18"/>
        <v>0</v>
      </c>
      <c r="AH50" s="194">
        <f t="shared" si="19"/>
        <v>0</v>
      </c>
      <c r="AI50" s="194">
        <f t="shared" si="20"/>
        <v>0</v>
      </c>
      <c r="AJ50" s="194">
        <f t="shared" si="21"/>
        <v>0</v>
      </c>
      <c r="AK50" s="194">
        <f t="shared" si="22"/>
        <v>0</v>
      </c>
      <c r="AL50" s="194">
        <f t="shared" si="23"/>
        <v>0</v>
      </c>
      <c r="AM50" s="194">
        <f t="shared" si="24"/>
        <v>0</v>
      </c>
      <c r="AN50" s="194">
        <f t="shared" si="25"/>
        <v>0</v>
      </c>
      <c r="AO50" s="194">
        <f t="shared" si="26"/>
        <v>0</v>
      </c>
      <c r="AP50" s="194">
        <f t="shared" si="27"/>
        <v>0</v>
      </c>
      <c r="AQ50" s="194">
        <f t="shared" si="28"/>
        <v>0</v>
      </c>
      <c r="AR50" s="194">
        <f t="shared" si="29"/>
        <v>0</v>
      </c>
      <c r="AS50" s="194">
        <f t="shared" si="30"/>
        <v>0</v>
      </c>
      <c r="AT50" s="194">
        <f t="shared" si="31"/>
        <v>0</v>
      </c>
      <c r="AU50" s="194">
        <f t="shared" si="32"/>
        <v>0</v>
      </c>
      <c r="AV50" s="194">
        <f t="shared" si="33"/>
        <v>0</v>
      </c>
      <c r="AW50" s="194">
        <f t="shared" si="34"/>
        <v>0</v>
      </c>
      <c r="AX50" s="194">
        <f t="shared" si="35"/>
        <v>0</v>
      </c>
      <c r="AY50" s="194">
        <f t="shared" si="36"/>
        <v>0</v>
      </c>
      <c r="AZ50" s="194">
        <v>0</v>
      </c>
      <c r="BA50" s="194">
        <f t="shared" si="37"/>
        <v>0</v>
      </c>
      <c r="BB50" s="194">
        <f t="shared" si="38"/>
        <v>0</v>
      </c>
      <c r="BC50" s="194">
        <f t="shared" si="39"/>
        <v>0</v>
      </c>
      <c r="BD50" s="194">
        <f t="shared" si="40"/>
        <v>0</v>
      </c>
      <c r="BE50" s="194">
        <f t="shared" si="41"/>
        <v>0</v>
      </c>
      <c r="BF50" s="194">
        <f t="shared" si="42"/>
        <v>0</v>
      </c>
      <c r="BG50" s="194">
        <f t="shared" si="43"/>
        <v>0</v>
      </c>
      <c r="BH50" s="194">
        <f t="shared" si="44"/>
        <v>0</v>
      </c>
      <c r="BI50" s="194">
        <f t="shared" si="45"/>
        <v>0</v>
      </c>
      <c r="BJ50" s="194">
        <f t="shared" si="46"/>
        <v>0</v>
      </c>
      <c r="BK50" s="194">
        <f t="shared" si="47"/>
        <v>0</v>
      </c>
      <c r="BL50" s="194">
        <f t="shared" si="48"/>
        <v>0</v>
      </c>
      <c r="BM50" s="194">
        <f t="shared" si="49"/>
        <v>0</v>
      </c>
      <c r="BN50" s="194">
        <f t="shared" si="50"/>
        <v>0</v>
      </c>
      <c r="BO50" s="194">
        <f t="shared" si="51"/>
        <v>0</v>
      </c>
      <c r="BP50" s="194">
        <f t="shared" si="52"/>
        <v>0</v>
      </c>
      <c r="BQ50" s="194">
        <f t="shared" si="53"/>
        <v>0</v>
      </c>
      <c r="BR50" s="194">
        <f t="shared" si="54"/>
        <v>0</v>
      </c>
      <c r="BS50" s="194">
        <f t="shared" si="55"/>
        <v>0</v>
      </c>
      <c r="BT50" s="194">
        <f t="shared" si="56"/>
        <v>0</v>
      </c>
      <c r="BU50" s="194">
        <f t="shared" si="57"/>
        <v>0</v>
      </c>
      <c r="BV50" s="194">
        <f t="shared" si="58"/>
        <v>0</v>
      </c>
      <c r="BW50" s="194">
        <f t="shared" si="59"/>
        <v>0</v>
      </c>
      <c r="BX50" s="194">
        <f t="shared" si="60"/>
        <v>0</v>
      </c>
      <c r="BY50" s="194">
        <f t="shared" si="61"/>
        <v>0</v>
      </c>
      <c r="BZ50" s="194">
        <f t="shared" si="62"/>
        <v>0</v>
      </c>
      <c r="CA50" s="194">
        <f t="shared" si="63"/>
        <v>0</v>
      </c>
      <c r="CB50" s="194">
        <f t="shared" si="64"/>
        <v>0</v>
      </c>
      <c r="CC50" s="194">
        <f t="shared" si="65"/>
        <v>0</v>
      </c>
      <c r="CD50" s="194">
        <f t="shared" si="66"/>
        <v>0</v>
      </c>
      <c r="CE50" s="194">
        <f t="shared" si="108"/>
        <v>0</v>
      </c>
      <c r="CF50" s="194">
        <f t="shared" si="108"/>
        <v>0</v>
      </c>
      <c r="CG50" s="194">
        <f t="shared" si="108"/>
        <v>0</v>
      </c>
      <c r="CH50" s="194">
        <f t="shared" si="108"/>
        <v>0</v>
      </c>
      <c r="CI50" s="194">
        <f t="shared" si="108"/>
        <v>0</v>
      </c>
      <c r="CJ50" s="194">
        <f t="shared" si="108"/>
        <v>0</v>
      </c>
      <c r="CK50" s="194">
        <f t="shared" si="108"/>
        <v>0</v>
      </c>
      <c r="CL50" s="194">
        <f t="shared" si="108"/>
        <v>0</v>
      </c>
      <c r="CM50" s="194">
        <f t="shared" si="108"/>
        <v>0</v>
      </c>
      <c r="CN50" s="194">
        <f t="shared" si="108"/>
        <v>0</v>
      </c>
      <c r="CO50" s="194">
        <f t="shared" si="108"/>
        <v>0</v>
      </c>
      <c r="CP50" s="194">
        <f t="shared" si="108"/>
        <v>0</v>
      </c>
      <c r="CQ50" s="194">
        <f t="shared" si="108"/>
        <v>0</v>
      </c>
      <c r="CR50" s="194">
        <f t="shared" si="108"/>
        <v>0</v>
      </c>
      <c r="CS50" s="194">
        <f t="shared" si="108"/>
        <v>0</v>
      </c>
      <c r="CT50" s="194">
        <f t="shared" si="108"/>
        <v>0</v>
      </c>
      <c r="CU50" s="194">
        <f t="shared" si="108"/>
        <v>0</v>
      </c>
      <c r="CV50" s="194">
        <f t="shared" si="108"/>
        <v>0</v>
      </c>
      <c r="CW50" s="194">
        <f t="shared" si="108"/>
        <v>0</v>
      </c>
      <c r="CX50" s="194">
        <f t="shared" si="108"/>
        <v>0</v>
      </c>
    </row>
    <row r="51" spans="1:102" x14ac:dyDescent="0.25">
      <c r="A51" s="87">
        <v>38139</v>
      </c>
      <c r="B51" s="194">
        <f t="shared" ref="B51:U51" si="115">($V51-$W51)+C51</f>
        <v>0</v>
      </c>
      <c r="C51" s="194">
        <f t="shared" si="115"/>
        <v>0</v>
      </c>
      <c r="D51" s="194">
        <f t="shared" si="115"/>
        <v>0</v>
      </c>
      <c r="E51" s="194">
        <f t="shared" si="115"/>
        <v>0</v>
      </c>
      <c r="F51" s="194">
        <f t="shared" si="115"/>
        <v>0</v>
      </c>
      <c r="G51" s="194">
        <f t="shared" si="115"/>
        <v>0</v>
      </c>
      <c r="H51" s="194">
        <f t="shared" si="115"/>
        <v>0</v>
      </c>
      <c r="I51" s="194">
        <f t="shared" si="115"/>
        <v>0</v>
      </c>
      <c r="J51" s="194">
        <f t="shared" si="115"/>
        <v>0</v>
      </c>
      <c r="K51" s="194">
        <f t="shared" si="115"/>
        <v>0</v>
      </c>
      <c r="L51" s="194">
        <f t="shared" si="115"/>
        <v>0</v>
      </c>
      <c r="M51" s="194">
        <f t="shared" si="115"/>
        <v>0</v>
      </c>
      <c r="N51" s="194">
        <f t="shared" si="115"/>
        <v>0</v>
      </c>
      <c r="O51" s="194">
        <f t="shared" si="115"/>
        <v>0</v>
      </c>
      <c r="P51" s="194">
        <f t="shared" si="115"/>
        <v>0</v>
      </c>
      <c r="Q51" s="194">
        <f t="shared" si="115"/>
        <v>0</v>
      </c>
      <c r="R51" s="194">
        <f t="shared" si="115"/>
        <v>0</v>
      </c>
      <c r="S51" s="194">
        <f t="shared" si="115"/>
        <v>0</v>
      </c>
      <c r="T51" s="194">
        <f t="shared" si="115"/>
        <v>0</v>
      </c>
      <c r="U51" s="194">
        <f t="shared" si="115"/>
        <v>0</v>
      </c>
      <c r="V51" s="194">
        <f t="shared" si="7"/>
        <v>0</v>
      </c>
      <c r="W51" s="194">
        <f t="shared" si="8"/>
        <v>0</v>
      </c>
      <c r="X51" s="194">
        <f t="shared" si="9"/>
        <v>0</v>
      </c>
      <c r="Y51" s="194">
        <f t="shared" si="10"/>
        <v>0</v>
      </c>
      <c r="Z51" s="194">
        <f t="shared" si="11"/>
        <v>0</v>
      </c>
      <c r="AA51" s="194">
        <f t="shared" si="12"/>
        <v>0</v>
      </c>
      <c r="AB51" s="194">
        <f t="shared" si="13"/>
        <v>0</v>
      </c>
      <c r="AC51" s="194">
        <f t="shared" si="14"/>
        <v>0</v>
      </c>
      <c r="AD51" s="194">
        <f t="shared" si="15"/>
        <v>0</v>
      </c>
      <c r="AE51" s="194">
        <f t="shared" si="16"/>
        <v>0</v>
      </c>
      <c r="AF51" s="194">
        <f t="shared" si="17"/>
        <v>0</v>
      </c>
      <c r="AG51" s="194">
        <f t="shared" si="18"/>
        <v>0</v>
      </c>
      <c r="AH51" s="194">
        <f t="shared" si="19"/>
        <v>0</v>
      </c>
      <c r="AI51" s="194">
        <f t="shared" si="20"/>
        <v>0</v>
      </c>
      <c r="AJ51" s="194">
        <f t="shared" si="21"/>
        <v>0</v>
      </c>
      <c r="AK51" s="194">
        <f t="shared" si="22"/>
        <v>0</v>
      </c>
      <c r="AL51" s="194">
        <f t="shared" si="23"/>
        <v>0</v>
      </c>
      <c r="AM51" s="194">
        <f t="shared" si="24"/>
        <v>0</v>
      </c>
      <c r="AN51" s="194">
        <f t="shared" si="25"/>
        <v>0</v>
      </c>
      <c r="AO51" s="194">
        <f t="shared" si="26"/>
        <v>0</v>
      </c>
      <c r="AP51" s="194">
        <f t="shared" si="27"/>
        <v>0</v>
      </c>
      <c r="AQ51" s="194">
        <f t="shared" si="28"/>
        <v>0</v>
      </c>
      <c r="AR51" s="194">
        <f t="shared" si="29"/>
        <v>0</v>
      </c>
      <c r="AS51" s="194">
        <f t="shared" si="30"/>
        <v>0</v>
      </c>
      <c r="AT51" s="194">
        <f t="shared" si="31"/>
        <v>0</v>
      </c>
      <c r="AU51" s="194">
        <f t="shared" si="32"/>
        <v>0</v>
      </c>
      <c r="AV51" s="194">
        <f t="shared" si="33"/>
        <v>0</v>
      </c>
      <c r="AW51" s="194">
        <f t="shared" si="34"/>
        <v>0</v>
      </c>
      <c r="AX51" s="194">
        <f t="shared" si="35"/>
        <v>0</v>
      </c>
      <c r="AY51" s="194">
        <f t="shared" si="36"/>
        <v>0</v>
      </c>
      <c r="AZ51" s="194">
        <v>0</v>
      </c>
      <c r="BA51" s="194">
        <f t="shared" si="37"/>
        <v>0</v>
      </c>
      <c r="BB51" s="194">
        <f t="shared" si="38"/>
        <v>0</v>
      </c>
      <c r="BC51" s="194">
        <f t="shared" si="39"/>
        <v>0</v>
      </c>
      <c r="BD51" s="194">
        <f t="shared" si="40"/>
        <v>0</v>
      </c>
      <c r="BE51" s="194">
        <f t="shared" si="41"/>
        <v>0</v>
      </c>
      <c r="BF51" s="194">
        <f t="shared" si="42"/>
        <v>0</v>
      </c>
      <c r="BG51" s="194">
        <f t="shared" si="43"/>
        <v>0</v>
      </c>
      <c r="BH51" s="194">
        <f t="shared" si="44"/>
        <v>0</v>
      </c>
      <c r="BI51" s="194">
        <f t="shared" si="45"/>
        <v>0</v>
      </c>
      <c r="BJ51" s="194">
        <f t="shared" si="46"/>
        <v>0</v>
      </c>
      <c r="BK51" s="194">
        <f t="shared" si="47"/>
        <v>0</v>
      </c>
      <c r="BL51" s="194">
        <f t="shared" si="48"/>
        <v>0</v>
      </c>
      <c r="BM51" s="194">
        <f t="shared" si="49"/>
        <v>0</v>
      </c>
      <c r="BN51" s="194">
        <f t="shared" si="50"/>
        <v>0</v>
      </c>
      <c r="BO51" s="194">
        <f t="shared" si="51"/>
        <v>0</v>
      </c>
      <c r="BP51" s="194">
        <f t="shared" si="52"/>
        <v>0</v>
      </c>
      <c r="BQ51" s="194">
        <f t="shared" si="53"/>
        <v>0</v>
      </c>
      <c r="BR51" s="194">
        <f t="shared" si="54"/>
        <v>0</v>
      </c>
      <c r="BS51" s="194">
        <f t="shared" si="55"/>
        <v>0</v>
      </c>
      <c r="BT51" s="194">
        <f t="shared" si="56"/>
        <v>0</v>
      </c>
      <c r="BU51" s="194">
        <f t="shared" si="57"/>
        <v>0</v>
      </c>
      <c r="BV51" s="194">
        <f t="shared" si="58"/>
        <v>0</v>
      </c>
      <c r="BW51" s="194">
        <f t="shared" si="59"/>
        <v>0</v>
      </c>
      <c r="BX51" s="194">
        <f t="shared" si="60"/>
        <v>0</v>
      </c>
      <c r="BY51" s="194">
        <f t="shared" si="61"/>
        <v>0</v>
      </c>
      <c r="BZ51" s="194">
        <f t="shared" si="62"/>
        <v>0</v>
      </c>
      <c r="CA51" s="194">
        <f t="shared" si="63"/>
        <v>0</v>
      </c>
      <c r="CB51" s="194">
        <f t="shared" si="64"/>
        <v>0</v>
      </c>
      <c r="CC51" s="194">
        <f t="shared" si="65"/>
        <v>0</v>
      </c>
      <c r="CD51" s="194">
        <f t="shared" si="66"/>
        <v>0</v>
      </c>
      <c r="CE51" s="194">
        <f t="shared" si="108"/>
        <v>0</v>
      </c>
      <c r="CF51" s="194">
        <f t="shared" si="108"/>
        <v>0</v>
      </c>
      <c r="CG51" s="194">
        <f t="shared" si="108"/>
        <v>0</v>
      </c>
      <c r="CH51" s="194">
        <f t="shared" si="108"/>
        <v>0</v>
      </c>
      <c r="CI51" s="194">
        <f t="shared" si="108"/>
        <v>0</v>
      </c>
      <c r="CJ51" s="194">
        <f t="shared" si="108"/>
        <v>0</v>
      </c>
      <c r="CK51" s="194">
        <f t="shared" si="108"/>
        <v>0</v>
      </c>
      <c r="CL51" s="194">
        <f t="shared" si="108"/>
        <v>0</v>
      </c>
      <c r="CM51" s="194">
        <f t="shared" si="108"/>
        <v>0</v>
      </c>
      <c r="CN51" s="194">
        <f t="shared" si="108"/>
        <v>0</v>
      </c>
      <c r="CO51" s="194">
        <f t="shared" si="108"/>
        <v>0</v>
      </c>
      <c r="CP51" s="194">
        <f t="shared" si="108"/>
        <v>0</v>
      </c>
      <c r="CQ51" s="194">
        <f t="shared" si="108"/>
        <v>0</v>
      </c>
      <c r="CR51" s="194">
        <f t="shared" si="108"/>
        <v>0</v>
      </c>
      <c r="CS51" s="194">
        <f t="shared" si="108"/>
        <v>0</v>
      </c>
      <c r="CT51" s="194">
        <f t="shared" si="108"/>
        <v>0</v>
      </c>
      <c r="CU51" s="194">
        <f t="shared" si="108"/>
        <v>0</v>
      </c>
      <c r="CV51" s="194">
        <f t="shared" si="108"/>
        <v>0</v>
      </c>
      <c r="CW51" s="194">
        <f t="shared" si="108"/>
        <v>0</v>
      </c>
      <c r="CX51" s="194">
        <f t="shared" si="108"/>
        <v>0</v>
      </c>
    </row>
    <row r="52" spans="1:102" x14ac:dyDescent="0.25">
      <c r="A52" s="87">
        <v>38169</v>
      </c>
      <c r="B52" s="194">
        <f t="shared" ref="B52:U52" si="116">($V52-$W52)+C52</f>
        <v>0</v>
      </c>
      <c r="C52" s="194">
        <f t="shared" si="116"/>
        <v>0</v>
      </c>
      <c r="D52" s="194">
        <f t="shared" si="116"/>
        <v>0</v>
      </c>
      <c r="E52" s="194">
        <f t="shared" si="116"/>
        <v>0</v>
      </c>
      <c r="F52" s="194">
        <f t="shared" si="116"/>
        <v>0</v>
      </c>
      <c r="G52" s="194">
        <f t="shared" si="116"/>
        <v>0</v>
      </c>
      <c r="H52" s="194">
        <f t="shared" si="116"/>
        <v>0</v>
      </c>
      <c r="I52" s="194">
        <f t="shared" si="116"/>
        <v>0</v>
      </c>
      <c r="J52" s="194">
        <f t="shared" si="116"/>
        <v>0</v>
      </c>
      <c r="K52" s="194">
        <f t="shared" si="116"/>
        <v>0</v>
      </c>
      <c r="L52" s="194">
        <f t="shared" si="116"/>
        <v>0</v>
      </c>
      <c r="M52" s="194">
        <f t="shared" si="116"/>
        <v>0</v>
      </c>
      <c r="N52" s="194">
        <f t="shared" si="116"/>
        <v>0</v>
      </c>
      <c r="O52" s="194">
        <f t="shared" si="116"/>
        <v>0</v>
      </c>
      <c r="P52" s="194">
        <f t="shared" si="116"/>
        <v>0</v>
      </c>
      <c r="Q52" s="194">
        <f t="shared" si="116"/>
        <v>0</v>
      </c>
      <c r="R52" s="194">
        <f t="shared" si="116"/>
        <v>0</v>
      </c>
      <c r="S52" s="194">
        <f t="shared" si="116"/>
        <v>0</v>
      </c>
      <c r="T52" s="194">
        <f t="shared" si="116"/>
        <v>0</v>
      </c>
      <c r="U52" s="194">
        <f t="shared" si="116"/>
        <v>0</v>
      </c>
      <c r="V52" s="194">
        <f t="shared" si="7"/>
        <v>0</v>
      </c>
      <c r="W52" s="194">
        <f t="shared" si="8"/>
        <v>0</v>
      </c>
      <c r="X52" s="194">
        <f t="shared" si="9"/>
        <v>0</v>
      </c>
      <c r="Y52" s="194">
        <f t="shared" si="10"/>
        <v>0</v>
      </c>
      <c r="Z52" s="194">
        <f t="shared" si="11"/>
        <v>0</v>
      </c>
      <c r="AA52" s="194">
        <f t="shared" si="12"/>
        <v>0</v>
      </c>
      <c r="AB52" s="194">
        <f t="shared" si="13"/>
        <v>0</v>
      </c>
      <c r="AC52" s="194">
        <f t="shared" si="14"/>
        <v>0</v>
      </c>
      <c r="AD52" s="194">
        <f t="shared" si="15"/>
        <v>0</v>
      </c>
      <c r="AE52" s="194">
        <f t="shared" si="16"/>
        <v>0</v>
      </c>
      <c r="AF52" s="194">
        <f t="shared" si="17"/>
        <v>0</v>
      </c>
      <c r="AG52" s="194">
        <f t="shared" si="18"/>
        <v>0</v>
      </c>
      <c r="AH52" s="194">
        <f t="shared" si="19"/>
        <v>0</v>
      </c>
      <c r="AI52" s="194">
        <f t="shared" si="20"/>
        <v>0</v>
      </c>
      <c r="AJ52" s="194">
        <f t="shared" si="21"/>
        <v>0</v>
      </c>
      <c r="AK52" s="194">
        <f t="shared" si="22"/>
        <v>0</v>
      </c>
      <c r="AL52" s="194">
        <f t="shared" si="23"/>
        <v>0</v>
      </c>
      <c r="AM52" s="194">
        <f t="shared" si="24"/>
        <v>0</v>
      </c>
      <c r="AN52" s="194">
        <f t="shared" si="25"/>
        <v>0</v>
      </c>
      <c r="AO52" s="194">
        <f t="shared" si="26"/>
        <v>0</v>
      </c>
      <c r="AP52" s="194">
        <f t="shared" si="27"/>
        <v>0</v>
      </c>
      <c r="AQ52" s="194">
        <f t="shared" si="28"/>
        <v>0</v>
      </c>
      <c r="AR52" s="194">
        <f t="shared" si="29"/>
        <v>0</v>
      </c>
      <c r="AS52" s="194">
        <f t="shared" si="30"/>
        <v>0</v>
      </c>
      <c r="AT52" s="194">
        <f t="shared" si="31"/>
        <v>0</v>
      </c>
      <c r="AU52" s="194">
        <f t="shared" si="32"/>
        <v>0</v>
      </c>
      <c r="AV52" s="194">
        <f t="shared" si="33"/>
        <v>0</v>
      </c>
      <c r="AW52" s="194">
        <f t="shared" si="34"/>
        <v>0</v>
      </c>
      <c r="AX52" s="194">
        <f t="shared" si="35"/>
        <v>0</v>
      </c>
      <c r="AY52" s="194">
        <f t="shared" si="36"/>
        <v>0</v>
      </c>
      <c r="AZ52" s="194">
        <v>0</v>
      </c>
      <c r="BA52" s="194">
        <f t="shared" si="37"/>
        <v>0</v>
      </c>
      <c r="BB52" s="194">
        <f t="shared" si="38"/>
        <v>0</v>
      </c>
      <c r="BC52" s="194">
        <f t="shared" si="39"/>
        <v>0</v>
      </c>
      <c r="BD52" s="194">
        <f t="shared" si="40"/>
        <v>0</v>
      </c>
      <c r="BE52" s="194">
        <f t="shared" si="41"/>
        <v>0</v>
      </c>
      <c r="BF52" s="194">
        <f t="shared" si="42"/>
        <v>0</v>
      </c>
      <c r="BG52" s="194">
        <f t="shared" si="43"/>
        <v>0</v>
      </c>
      <c r="BH52" s="194">
        <f t="shared" si="44"/>
        <v>0</v>
      </c>
      <c r="BI52" s="194">
        <f t="shared" si="45"/>
        <v>0</v>
      </c>
      <c r="BJ52" s="194">
        <f t="shared" si="46"/>
        <v>0</v>
      </c>
      <c r="BK52" s="194">
        <f t="shared" si="47"/>
        <v>0</v>
      </c>
      <c r="BL52" s="194">
        <f t="shared" si="48"/>
        <v>0</v>
      </c>
      <c r="BM52" s="194">
        <f t="shared" si="49"/>
        <v>0</v>
      </c>
      <c r="BN52" s="194">
        <f t="shared" si="50"/>
        <v>0</v>
      </c>
      <c r="BO52" s="194">
        <f t="shared" si="51"/>
        <v>0</v>
      </c>
      <c r="BP52" s="194">
        <f t="shared" si="52"/>
        <v>0</v>
      </c>
      <c r="BQ52" s="194">
        <f t="shared" si="53"/>
        <v>0</v>
      </c>
      <c r="BR52" s="194">
        <f t="shared" si="54"/>
        <v>0</v>
      </c>
      <c r="BS52" s="194">
        <f t="shared" si="55"/>
        <v>0</v>
      </c>
      <c r="BT52" s="194">
        <f t="shared" si="56"/>
        <v>0</v>
      </c>
      <c r="BU52" s="194">
        <f t="shared" si="57"/>
        <v>0</v>
      </c>
      <c r="BV52" s="194">
        <f t="shared" si="58"/>
        <v>0</v>
      </c>
      <c r="BW52" s="194">
        <f t="shared" si="59"/>
        <v>0</v>
      </c>
      <c r="BX52" s="194">
        <f t="shared" si="60"/>
        <v>0</v>
      </c>
      <c r="BY52" s="194">
        <f t="shared" si="61"/>
        <v>0</v>
      </c>
      <c r="BZ52" s="194">
        <f t="shared" si="62"/>
        <v>0</v>
      </c>
      <c r="CA52" s="194">
        <f t="shared" si="63"/>
        <v>0</v>
      </c>
      <c r="CB52" s="194">
        <f t="shared" si="64"/>
        <v>0</v>
      </c>
      <c r="CC52" s="194">
        <f t="shared" si="65"/>
        <v>0</v>
      </c>
      <c r="CD52" s="194">
        <f t="shared" si="66"/>
        <v>0</v>
      </c>
      <c r="CE52" s="194">
        <f t="shared" si="108"/>
        <v>0</v>
      </c>
      <c r="CF52" s="194">
        <f t="shared" si="108"/>
        <v>0</v>
      </c>
      <c r="CG52" s="194">
        <f t="shared" si="108"/>
        <v>0</v>
      </c>
      <c r="CH52" s="194">
        <f t="shared" si="108"/>
        <v>0</v>
      </c>
      <c r="CI52" s="194">
        <f t="shared" si="108"/>
        <v>0</v>
      </c>
      <c r="CJ52" s="194">
        <f t="shared" si="108"/>
        <v>0</v>
      </c>
      <c r="CK52" s="194">
        <f t="shared" si="108"/>
        <v>0</v>
      </c>
      <c r="CL52" s="194">
        <f t="shared" si="108"/>
        <v>0</v>
      </c>
      <c r="CM52" s="194">
        <f t="shared" si="108"/>
        <v>0</v>
      </c>
      <c r="CN52" s="194">
        <f t="shared" si="108"/>
        <v>0</v>
      </c>
      <c r="CO52" s="194">
        <f t="shared" si="108"/>
        <v>0</v>
      </c>
      <c r="CP52" s="194">
        <f t="shared" si="108"/>
        <v>0</v>
      </c>
      <c r="CQ52" s="194">
        <f t="shared" si="108"/>
        <v>0</v>
      </c>
      <c r="CR52" s="194">
        <f t="shared" si="108"/>
        <v>0</v>
      </c>
      <c r="CS52" s="194">
        <f t="shared" si="108"/>
        <v>0</v>
      </c>
      <c r="CT52" s="194">
        <f t="shared" si="108"/>
        <v>0</v>
      </c>
      <c r="CU52" s="194">
        <f t="shared" si="108"/>
        <v>0</v>
      </c>
      <c r="CV52" s="194">
        <f t="shared" si="108"/>
        <v>0</v>
      </c>
      <c r="CW52" s="194">
        <f t="shared" si="108"/>
        <v>0</v>
      </c>
      <c r="CX52" s="194">
        <f t="shared" si="108"/>
        <v>0</v>
      </c>
    </row>
    <row r="53" spans="1:102" x14ac:dyDescent="0.25">
      <c r="A53" s="87">
        <v>38200</v>
      </c>
      <c r="B53" s="194">
        <f t="shared" ref="B53:U53" si="117">($V53-$W53)+C53</f>
        <v>0</v>
      </c>
      <c r="C53" s="194">
        <f t="shared" si="117"/>
        <v>0</v>
      </c>
      <c r="D53" s="194">
        <f t="shared" si="117"/>
        <v>0</v>
      </c>
      <c r="E53" s="194">
        <f t="shared" si="117"/>
        <v>0</v>
      </c>
      <c r="F53" s="194">
        <f t="shared" si="117"/>
        <v>0</v>
      </c>
      <c r="G53" s="194">
        <f t="shared" si="117"/>
        <v>0</v>
      </c>
      <c r="H53" s="194">
        <f t="shared" si="117"/>
        <v>0</v>
      </c>
      <c r="I53" s="194">
        <f t="shared" si="117"/>
        <v>0</v>
      </c>
      <c r="J53" s="194">
        <f t="shared" si="117"/>
        <v>0</v>
      </c>
      <c r="K53" s="194">
        <f t="shared" si="117"/>
        <v>0</v>
      </c>
      <c r="L53" s="194">
        <f t="shared" si="117"/>
        <v>0</v>
      </c>
      <c r="M53" s="194">
        <f t="shared" si="117"/>
        <v>0</v>
      </c>
      <c r="N53" s="194">
        <f t="shared" si="117"/>
        <v>0</v>
      </c>
      <c r="O53" s="194">
        <f t="shared" si="117"/>
        <v>0</v>
      </c>
      <c r="P53" s="194">
        <f t="shared" si="117"/>
        <v>0</v>
      </c>
      <c r="Q53" s="194">
        <f t="shared" si="117"/>
        <v>0</v>
      </c>
      <c r="R53" s="194">
        <f t="shared" si="117"/>
        <v>0</v>
      </c>
      <c r="S53" s="194">
        <f t="shared" si="117"/>
        <v>0</v>
      </c>
      <c r="T53" s="194">
        <f t="shared" si="117"/>
        <v>0</v>
      </c>
      <c r="U53" s="194">
        <f t="shared" si="117"/>
        <v>0</v>
      </c>
      <c r="V53" s="194">
        <f t="shared" si="7"/>
        <v>0</v>
      </c>
      <c r="W53" s="194">
        <f t="shared" si="8"/>
        <v>0</v>
      </c>
      <c r="X53" s="194">
        <f t="shared" si="9"/>
        <v>0</v>
      </c>
      <c r="Y53" s="194">
        <f t="shared" si="10"/>
        <v>0</v>
      </c>
      <c r="Z53" s="194">
        <f t="shared" si="11"/>
        <v>0</v>
      </c>
      <c r="AA53" s="194">
        <f t="shared" si="12"/>
        <v>0</v>
      </c>
      <c r="AB53" s="194">
        <f t="shared" si="13"/>
        <v>0</v>
      </c>
      <c r="AC53" s="194">
        <f t="shared" si="14"/>
        <v>0</v>
      </c>
      <c r="AD53" s="194">
        <f t="shared" si="15"/>
        <v>0</v>
      </c>
      <c r="AE53" s="194">
        <f t="shared" si="16"/>
        <v>0</v>
      </c>
      <c r="AF53" s="194">
        <f t="shared" si="17"/>
        <v>0</v>
      </c>
      <c r="AG53" s="194">
        <f t="shared" si="18"/>
        <v>0</v>
      </c>
      <c r="AH53" s="194">
        <f t="shared" si="19"/>
        <v>0</v>
      </c>
      <c r="AI53" s="194">
        <f t="shared" si="20"/>
        <v>0</v>
      </c>
      <c r="AJ53" s="194">
        <f t="shared" si="21"/>
        <v>0</v>
      </c>
      <c r="AK53" s="194">
        <f t="shared" si="22"/>
        <v>0</v>
      </c>
      <c r="AL53" s="194">
        <f t="shared" si="23"/>
        <v>0</v>
      </c>
      <c r="AM53" s="194">
        <f t="shared" si="24"/>
        <v>0</v>
      </c>
      <c r="AN53" s="194">
        <f t="shared" si="25"/>
        <v>0</v>
      </c>
      <c r="AO53" s="194">
        <f t="shared" si="26"/>
        <v>0</v>
      </c>
      <c r="AP53" s="194">
        <f t="shared" si="27"/>
        <v>0</v>
      </c>
      <c r="AQ53" s="194">
        <f t="shared" si="28"/>
        <v>0</v>
      </c>
      <c r="AR53" s="194">
        <f t="shared" si="29"/>
        <v>0</v>
      </c>
      <c r="AS53" s="194">
        <f t="shared" si="30"/>
        <v>0</v>
      </c>
      <c r="AT53" s="194">
        <f t="shared" si="31"/>
        <v>0</v>
      </c>
      <c r="AU53" s="194">
        <f t="shared" si="32"/>
        <v>0</v>
      </c>
      <c r="AV53" s="194">
        <f t="shared" si="33"/>
        <v>0</v>
      </c>
      <c r="AW53" s="194">
        <f t="shared" si="34"/>
        <v>0</v>
      </c>
      <c r="AX53" s="194">
        <f t="shared" si="35"/>
        <v>0</v>
      </c>
      <c r="AY53" s="194">
        <f t="shared" si="36"/>
        <v>0</v>
      </c>
      <c r="AZ53" s="194">
        <v>0</v>
      </c>
      <c r="BA53" s="194">
        <f t="shared" si="37"/>
        <v>0</v>
      </c>
      <c r="BB53" s="194">
        <f t="shared" si="38"/>
        <v>0</v>
      </c>
      <c r="BC53" s="194">
        <f t="shared" si="39"/>
        <v>0</v>
      </c>
      <c r="BD53" s="194">
        <f t="shared" si="40"/>
        <v>0</v>
      </c>
      <c r="BE53" s="194">
        <f t="shared" si="41"/>
        <v>0</v>
      </c>
      <c r="BF53" s="194">
        <f t="shared" si="42"/>
        <v>0</v>
      </c>
      <c r="BG53" s="194">
        <f t="shared" si="43"/>
        <v>0</v>
      </c>
      <c r="BH53" s="194">
        <f t="shared" si="44"/>
        <v>0</v>
      </c>
      <c r="BI53" s="194">
        <f t="shared" si="45"/>
        <v>0</v>
      </c>
      <c r="BJ53" s="194">
        <f t="shared" si="46"/>
        <v>0</v>
      </c>
      <c r="BK53" s="194">
        <f t="shared" si="47"/>
        <v>0</v>
      </c>
      <c r="BL53" s="194">
        <f t="shared" si="48"/>
        <v>0</v>
      </c>
      <c r="BM53" s="194">
        <f t="shared" si="49"/>
        <v>0</v>
      </c>
      <c r="BN53" s="194">
        <f t="shared" si="50"/>
        <v>0</v>
      </c>
      <c r="BO53" s="194">
        <f t="shared" si="51"/>
        <v>0</v>
      </c>
      <c r="BP53" s="194">
        <f t="shared" si="52"/>
        <v>0</v>
      </c>
      <c r="BQ53" s="194">
        <f t="shared" si="53"/>
        <v>0</v>
      </c>
      <c r="BR53" s="194">
        <f t="shared" si="54"/>
        <v>0</v>
      </c>
      <c r="BS53" s="194">
        <f t="shared" si="55"/>
        <v>0</v>
      </c>
      <c r="BT53" s="194">
        <f t="shared" si="56"/>
        <v>0</v>
      </c>
      <c r="BU53" s="194">
        <f t="shared" si="57"/>
        <v>0</v>
      </c>
      <c r="BV53" s="194">
        <f t="shared" si="58"/>
        <v>0</v>
      </c>
      <c r="BW53" s="194">
        <f t="shared" si="59"/>
        <v>0</v>
      </c>
      <c r="BX53" s="194">
        <f t="shared" si="60"/>
        <v>0</v>
      </c>
      <c r="BY53" s="194">
        <f t="shared" si="61"/>
        <v>0</v>
      </c>
      <c r="BZ53" s="194">
        <f t="shared" si="62"/>
        <v>0</v>
      </c>
      <c r="CA53" s="194">
        <f t="shared" si="63"/>
        <v>0</v>
      </c>
      <c r="CB53" s="194">
        <f t="shared" si="64"/>
        <v>0</v>
      </c>
      <c r="CC53" s="194">
        <f t="shared" si="65"/>
        <v>0</v>
      </c>
      <c r="CD53" s="194">
        <f t="shared" si="66"/>
        <v>0</v>
      </c>
      <c r="CE53" s="194">
        <f t="shared" si="108"/>
        <v>0</v>
      </c>
      <c r="CF53" s="194">
        <f t="shared" si="108"/>
        <v>0</v>
      </c>
      <c r="CG53" s="194">
        <f t="shared" si="108"/>
        <v>0</v>
      </c>
      <c r="CH53" s="194">
        <f t="shared" si="108"/>
        <v>0</v>
      </c>
      <c r="CI53" s="194">
        <f t="shared" si="108"/>
        <v>0</v>
      </c>
      <c r="CJ53" s="194">
        <f t="shared" si="108"/>
        <v>0</v>
      </c>
      <c r="CK53" s="194">
        <f t="shared" si="108"/>
        <v>0</v>
      </c>
      <c r="CL53" s="194">
        <f t="shared" si="108"/>
        <v>0</v>
      </c>
      <c r="CM53" s="194">
        <f t="shared" si="108"/>
        <v>0</v>
      </c>
      <c r="CN53" s="194">
        <f t="shared" si="108"/>
        <v>0</v>
      </c>
      <c r="CO53" s="194">
        <f t="shared" si="108"/>
        <v>0</v>
      </c>
      <c r="CP53" s="194">
        <f t="shared" si="108"/>
        <v>0</v>
      </c>
      <c r="CQ53" s="194">
        <f t="shared" si="108"/>
        <v>0</v>
      </c>
      <c r="CR53" s="194">
        <f t="shared" si="108"/>
        <v>0</v>
      </c>
      <c r="CS53" s="194">
        <f t="shared" si="108"/>
        <v>0</v>
      </c>
      <c r="CT53" s="194">
        <f t="shared" si="108"/>
        <v>0</v>
      </c>
      <c r="CU53" s="194">
        <f t="shared" si="108"/>
        <v>0</v>
      </c>
      <c r="CV53" s="194">
        <f t="shared" si="108"/>
        <v>0</v>
      </c>
      <c r="CW53" s="194">
        <f t="shared" si="108"/>
        <v>0</v>
      </c>
      <c r="CX53" s="194">
        <f t="shared" si="108"/>
        <v>0</v>
      </c>
    </row>
    <row r="54" spans="1:102" x14ac:dyDescent="0.25">
      <c r="A54" s="87">
        <v>38231</v>
      </c>
      <c r="B54" s="194">
        <f t="shared" ref="B54:U54" si="118">($V54-$W54)+C54</f>
        <v>0</v>
      </c>
      <c r="C54" s="194">
        <f t="shared" si="118"/>
        <v>0</v>
      </c>
      <c r="D54" s="194">
        <f t="shared" si="118"/>
        <v>0</v>
      </c>
      <c r="E54" s="194">
        <f t="shared" si="118"/>
        <v>0</v>
      </c>
      <c r="F54" s="194">
        <f t="shared" si="118"/>
        <v>0</v>
      </c>
      <c r="G54" s="194">
        <f t="shared" si="118"/>
        <v>0</v>
      </c>
      <c r="H54" s="194">
        <f t="shared" si="118"/>
        <v>0</v>
      </c>
      <c r="I54" s="194">
        <f t="shared" si="118"/>
        <v>0</v>
      </c>
      <c r="J54" s="194">
        <f t="shared" si="118"/>
        <v>0</v>
      </c>
      <c r="K54" s="194">
        <f t="shared" si="118"/>
        <v>0</v>
      </c>
      <c r="L54" s="194">
        <f t="shared" si="118"/>
        <v>0</v>
      </c>
      <c r="M54" s="194">
        <f t="shared" si="118"/>
        <v>0</v>
      </c>
      <c r="N54" s="194">
        <f t="shared" si="118"/>
        <v>0</v>
      </c>
      <c r="O54" s="194">
        <f t="shared" si="118"/>
        <v>0</v>
      </c>
      <c r="P54" s="194">
        <f t="shared" si="118"/>
        <v>0</v>
      </c>
      <c r="Q54" s="194">
        <f t="shared" si="118"/>
        <v>0</v>
      </c>
      <c r="R54" s="194">
        <f t="shared" si="118"/>
        <v>0</v>
      </c>
      <c r="S54" s="194">
        <f t="shared" si="118"/>
        <v>0</v>
      </c>
      <c r="T54" s="194">
        <f t="shared" si="118"/>
        <v>0</v>
      </c>
      <c r="U54" s="194">
        <f t="shared" si="118"/>
        <v>0</v>
      </c>
      <c r="V54" s="194">
        <f t="shared" si="7"/>
        <v>0</v>
      </c>
      <c r="W54" s="194">
        <f t="shared" si="8"/>
        <v>0</v>
      </c>
      <c r="X54" s="194">
        <f t="shared" si="9"/>
        <v>0</v>
      </c>
      <c r="Y54" s="194">
        <f t="shared" si="10"/>
        <v>0</v>
      </c>
      <c r="Z54" s="194">
        <f t="shared" si="11"/>
        <v>0</v>
      </c>
      <c r="AA54" s="194">
        <f t="shared" si="12"/>
        <v>0</v>
      </c>
      <c r="AB54" s="194">
        <f t="shared" si="13"/>
        <v>0</v>
      </c>
      <c r="AC54" s="194">
        <f t="shared" si="14"/>
        <v>0</v>
      </c>
      <c r="AD54" s="194">
        <f t="shared" si="15"/>
        <v>0</v>
      </c>
      <c r="AE54" s="194">
        <f t="shared" si="16"/>
        <v>0</v>
      </c>
      <c r="AF54" s="194">
        <f t="shared" si="17"/>
        <v>0</v>
      </c>
      <c r="AG54" s="194">
        <f t="shared" si="18"/>
        <v>0</v>
      </c>
      <c r="AH54" s="194">
        <f t="shared" si="19"/>
        <v>0</v>
      </c>
      <c r="AI54" s="194">
        <f t="shared" si="20"/>
        <v>0</v>
      </c>
      <c r="AJ54" s="194">
        <f t="shared" si="21"/>
        <v>0</v>
      </c>
      <c r="AK54" s="194">
        <f t="shared" si="22"/>
        <v>0</v>
      </c>
      <c r="AL54" s="194">
        <f t="shared" si="23"/>
        <v>0</v>
      </c>
      <c r="AM54" s="194">
        <f t="shared" si="24"/>
        <v>0</v>
      </c>
      <c r="AN54" s="194">
        <f t="shared" si="25"/>
        <v>0</v>
      </c>
      <c r="AO54" s="194">
        <f t="shared" si="26"/>
        <v>0</v>
      </c>
      <c r="AP54" s="194">
        <f t="shared" si="27"/>
        <v>0</v>
      </c>
      <c r="AQ54" s="194">
        <f t="shared" si="28"/>
        <v>0</v>
      </c>
      <c r="AR54" s="194">
        <f t="shared" si="29"/>
        <v>0</v>
      </c>
      <c r="AS54" s="194">
        <f t="shared" si="30"/>
        <v>0</v>
      </c>
      <c r="AT54" s="194">
        <f t="shared" si="31"/>
        <v>0</v>
      </c>
      <c r="AU54" s="194">
        <f t="shared" si="32"/>
        <v>0</v>
      </c>
      <c r="AV54" s="194">
        <f t="shared" si="33"/>
        <v>0</v>
      </c>
      <c r="AW54" s="194">
        <f t="shared" si="34"/>
        <v>0</v>
      </c>
      <c r="AX54" s="194">
        <f t="shared" si="35"/>
        <v>0</v>
      </c>
      <c r="AY54" s="194">
        <f t="shared" si="36"/>
        <v>0</v>
      </c>
      <c r="AZ54" s="194">
        <v>0</v>
      </c>
      <c r="BA54" s="194">
        <f t="shared" si="37"/>
        <v>0</v>
      </c>
      <c r="BB54" s="194">
        <f t="shared" si="38"/>
        <v>0</v>
      </c>
      <c r="BC54" s="194">
        <f t="shared" si="39"/>
        <v>0</v>
      </c>
      <c r="BD54" s="194">
        <f t="shared" si="40"/>
        <v>0</v>
      </c>
      <c r="BE54" s="194">
        <f t="shared" si="41"/>
        <v>0</v>
      </c>
      <c r="BF54" s="194">
        <f t="shared" si="42"/>
        <v>0</v>
      </c>
      <c r="BG54" s="194">
        <f t="shared" si="43"/>
        <v>0</v>
      </c>
      <c r="BH54" s="194">
        <f t="shared" si="44"/>
        <v>0</v>
      </c>
      <c r="BI54" s="194">
        <f t="shared" si="45"/>
        <v>0</v>
      </c>
      <c r="BJ54" s="194">
        <f t="shared" si="46"/>
        <v>0</v>
      </c>
      <c r="BK54" s="194">
        <f t="shared" si="47"/>
        <v>0</v>
      </c>
      <c r="BL54" s="194">
        <f t="shared" si="48"/>
        <v>0</v>
      </c>
      <c r="BM54" s="194">
        <f t="shared" si="49"/>
        <v>0</v>
      </c>
      <c r="BN54" s="194">
        <f t="shared" si="50"/>
        <v>0</v>
      </c>
      <c r="BO54" s="194">
        <f t="shared" si="51"/>
        <v>0</v>
      </c>
      <c r="BP54" s="194">
        <f t="shared" si="52"/>
        <v>0</v>
      </c>
      <c r="BQ54" s="194">
        <f t="shared" si="53"/>
        <v>0</v>
      </c>
      <c r="BR54" s="194">
        <f t="shared" si="54"/>
        <v>0</v>
      </c>
      <c r="BS54" s="194">
        <f t="shared" si="55"/>
        <v>0</v>
      </c>
      <c r="BT54" s="194">
        <f t="shared" si="56"/>
        <v>0</v>
      </c>
      <c r="BU54" s="194">
        <f t="shared" si="57"/>
        <v>0</v>
      </c>
      <c r="BV54" s="194">
        <f t="shared" si="58"/>
        <v>0</v>
      </c>
      <c r="BW54" s="194">
        <f t="shared" si="59"/>
        <v>0</v>
      </c>
      <c r="BX54" s="194">
        <f t="shared" si="60"/>
        <v>0</v>
      </c>
      <c r="BY54" s="194">
        <f t="shared" si="61"/>
        <v>0</v>
      </c>
      <c r="BZ54" s="194">
        <f t="shared" si="62"/>
        <v>0</v>
      </c>
      <c r="CA54" s="194">
        <f t="shared" si="63"/>
        <v>0</v>
      </c>
      <c r="CB54" s="194">
        <f t="shared" si="64"/>
        <v>0</v>
      </c>
      <c r="CC54" s="194">
        <f t="shared" si="65"/>
        <v>0</v>
      </c>
      <c r="CD54" s="194">
        <f t="shared" si="66"/>
        <v>0</v>
      </c>
      <c r="CE54" s="194">
        <f t="shared" si="108"/>
        <v>0</v>
      </c>
      <c r="CF54" s="194">
        <f t="shared" si="108"/>
        <v>0</v>
      </c>
      <c r="CG54" s="194">
        <f t="shared" si="108"/>
        <v>0</v>
      </c>
      <c r="CH54" s="194">
        <f t="shared" si="108"/>
        <v>0</v>
      </c>
      <c r="CI54" s="194">
        <f t="shared" si="108"/>
        <v>0</v>
      </c>
      <c r="CJ54" s="194">
        <f t="shared" si="108"/>
        <v>0</v>
      </c>
      <c r="CK54" s="194">
        <f t="shared" si="108"/>
        <v>0</v>
      </c>
      <c r="CL54" s="194">
        <f t="shared" si="108"/>
        <v>0</v>
      </c>
      <c r="CM54" s="194">
        <f t="shared" si="108"/>
        <v>0</v>
      </c>
      <c r="CN54" s="194">
        <f t="shared" si="108"/>
        <v>0</v>
      </c>
      <c r="CO54" s="194">
        <f t="shared" si="108"/>
        <v>0</v>
      </c>
      <c r="CP54" s="194">
        <f t="shared" si="108"/>
        <v>0</v>
      </c>
      <c r="CQ54" s="194">
        <f t="shared" si="108"/>
        <v>0</v>
      </c>
      <c r="CR54" s="194">
        <f t="shared" si="108"/>
        <v>0</v>
      </c>
      <c r="CS54" s="194">
        <f t="shared" si="108"/>
        <v>0</v>
      </c>
      <c r="CT54" s="194">
        <f t="shared" si="108"/>
        <v>0</v>
      </c>
      <c r="CU54" s="194">
        <f t="shared" si="108"/>
        <v>0</v>
      </c>
      <c r="CV54" s="194">
        <f t="shared" si="108"/>
        <v>0</v>
      </c>
      <c r="CW54" s="194">
        <f t="shared" si="108"/>
        <v>0</v>
      </c>
      <c r="CX54" s="194">
        <f t="shared" si="108"/>
        <v>0</v>
      </c>
    </row>
    <row r="55" spans="1:102" x14ac:dyDescent="0.25">
      <c r="A55" s="87">
        <v>38261</v>
      </c>
      <c r="B55" s="194">
        <f t="shared" ref="B55:U55" si="119">($V55-$W55)+C55</f>
        <v>0</v>
      </c>
      <c r="C55" s="194">
        <f t="shared" si="119"/>
        <v>0</v>
      </c>
      <c r="D55" s="194">
        <f t="shared" si="119"/>
        <v>0</v>
      </c>
      <c r="E55" s="194">
        <f t="shared" si="119"/>
        <v>0</v>
      </c>
      <c r="F55" s="194">
        <f t="shared" si="119"/>
        <v>0</v>
      </c>
      <c r="G55" s="194">
        <f t="shared" si="119"/>
        <v>0</v>
      </c>
      <c r="H55" s="194">
        <f t="shared" si="119"/>
        <v>0</v>
      </c>
      <c r="I55" s="194">
        <f t="shared" si="119"/>
        <v>0</v>
      </c>
      <c r="J55" s="194">
        <f t="shared" si="119"/>
        <v>0</v>
      </c>
      <c r="K55" s="194">
        <f t="shared" si="119"/>
        <v>0</v>
      </c>
      <c r="L55" s="194">
        <f t="shared" si="119"/>
        <v>0</v>
      </c>
      <c r="M55" s="194">
        <f t="shared" si="119"/>
        <v>0</v>
      </c>
      <c r="N55" s="194">
        <f t="shared" si="119"/>
        <v>0</v>
      </c>
      <c r="O55" s="194">
        <f t="shared" si="119"/>
        <v>0</v>
      </c>
      <c r="P55" s="194">
        <f t="shared" si="119"/>
        <v>0</v>
      </c>
      <c r="Q55" s="194">
        <f t="shared" si="119"/>
        <v>0</v>
      </c>
      <c r="R55" s="194">
        <f t="shared" si="119"/>
        <v>0</v>
      </c>
      <c r="S55" s="194">
        <f t="shared" si="119"/>
        <v>0</v>
      </c>
      <c r="T55" s="194">
        <f t="shared" si="119"/>
        <v>0</v>
      </c>
      <c r="U55" s="194">
        <f t="shared" si="119"/>
        <v>0</v>
      </c>
      <c r="V55" s="194">
        <f t="shared" si="7"/>
        <v>0</v>
      </c>
      <c r="W55" s="194">
        <f t="shared" si="8"/>
        <v>0</v>
      </c>
      <c r="X55" s="194">
        <f t="shared" si="9"/>
        <v>0</v>
      </c>
      <c r="Y55" s="194">
        <f t="shared" si="10"/>
        <v>0</v>
      </c>
      <c r="Z55" s="194">
        <f t="shared" si="11"/>
        <v>0</v>
      </c>
      <c r="AA55" s="194">
        <f t="shared" si="12"/>
        <v>0</v>
      </c>
      <c r="AB55" s="194">
        <f t="shared" si="13"/>
        <v>0</v>
      </c>
      <c r="AC55" s="194">
        <f t="shared" si="14"/>
        <v>0</v>
      </c>
      <c r="AD55" s="194">
        <f t="shared" si="15"/>
        <v>0</v>
      </c>
      <c r="AE55" s="194">
        <f t="shared" si="16"/>
        <v>0</v>
      </c>
      <c r="AF55" s="194">
        <f t="shared" si="17"/>
        <v>0</v>
      </c>
      <c r="AG55" s="194">
        <f t="shared" si="18"/>
        <v>0</v>
      </c>
      <c r="AH55" s="194">
        <f t="shared" si="19"/>
        <v>0</v>
      </c>
      <c r="AI55" s="194">
        <f t="shared" si="20"/>
        <v>0</v>
      </c>
      <c r="AJ55" s="194">
        <f t="shared" si="21"/>
        <v>0</v>
      </c>
      <c r="AK55" s="194">
        <f t="shared" si="22"/>
        <v>0</v>
      </c>
      <c r="AL55" s="194">
        <f t="shared" si="23"/>
        <v>0</v>
      </c>
      <c r="AM55" s="194">
        <f t="shared" si="24"/>
        <v>0</v>
      </c>
      <c r="AN55" s="194">
        <f t="shared" si="25"/>
        <v>0</v>
      </c>
      <c r="AO55" s="194">
        <f t="shared" si="26"/>
        <v>0</v>
      </c>
      <c r="AP55" s="194">
        <f t="shared" si="27"/>
        <v>0</v>
      </c>
      <c r="AQ55" s="194">
        <f t="shared" si="28"/>
        <v>0</v>
      </c>
      <c r="AR55" s="194">
        <f t="shared" si="29"/>
        <v>0</v>
      </c>
      <c r="AS55" s="194">
        <f t="shared" si="30"/>
        <v>0</v>
      </c>
      <c r="AT55" s="194">
        <f t="shared" si="31"/>
        <v>0</v>
      </c>
      <c r="AU55" s="194">
        <f t="shared" si="32"/>
        <v>0</v>
      </c>
      <c r="AV55" s="194">
        <f t="shared" si="33"/>
        <v>0</v>
      </c>
      <c r="AW55" s="194">
        <f t="shared" si="34"/>
        <v>0</v>
      </c>
      <c r="AX55" s="194">
        <f t="shared" si="35"/>
        <v>0</v>
      </c>
      <c r="AY55" s="194">
        <f t="shared" si="36"/>
        <v>0</v>
      </c>
      <c r="AZ55" s="194">
        <v>0</v>
      </c>
      <c r="BA55" s="194">
        <f t="shared" si="37"/>
        <v>0</v>
      </c>
      <c r="BB55" s="194">
        <f t="shared" si="38"/>
        <v>0</v>
      </c>
      <c r="BC55" s="194">
        <f t="shared" si="39"/>
        <v>0</v>
      </c>
      <c r="BD55" s="194">
        <f t="shared" si="40"/>
        <v>0</v>
      </c>
      <c r="BE55" s="194">
        <f t="shared" si="41"/>
        <v>0</v>
      </c>
      <c r="BF55" s="194">
        <f t="shared" si="42"/>
        <v>0</v>
      </c>
      <c r="BG55" s="194">
        <f t="shared" si="43"/>
        <v>0</v>
      </c>
      <c r="BH55" s="194">
        <f t="shared" si="44"/>
        <v>0</v>
      </c>
      <c r="BI55" s="194">
        <f t="shared" si="45"/>
        <v>0</v>
      </c>
      <c r="BJ55" s="194">
        <f t="shared" si="46"/>
        <v>0</v>
      </c>
      <c r="BK55" s="194">
        <f t="shared" si="47"/>
        <v>0</v>
      </c>
      <c r="BL55" s="194">
        <f t="shared" si="48"/>
        <v>0</v>
      </c>
      <c r="BM55" s="194">
        <f t="shared" si="49"/>
        <v>0</v>
      </c>
      <c r="BN55" s="194">
        <f t="shared" si="50"/>
        <v>0</v>
      </c>
      <c r="BO55" s="194">
        <f t="shared" si="51"/>
        <v>0</v>
      </c>
      <c r="BP55" s="194">
        <f t="shared" si="52"/>
        <v>0</v>
      </c>
      <c r="BQ55" s="194">
        <f t="shared" si="53"/>
        <v>0</v>
      </c>
      <c r="BR55" s="194">
        <f t="shared" si="54"/>
        <v>0</v>
      </c>
      <c r="BS55" s="194">
        <f t="shared" si="55"/>
        <v>0</v>
      </c>
      <c r="BT55" s="194">
        <f t="shared" si="56"/>
        <v>0</v>
      </c>
      <c r="BU55" s="194">
        <f t="shared" si="57"/>
        <v>0</v>
      </c>
      <c r="BV55" s="194">
        <f t="shared" si="58"/>
        <v>0</v>
      </c>
      <c r="BW55" s="194">
        <f t="shared" si="59"/>
        <v>0</v>
      </c>
      <c r="BX55" s="194">
        <f t="shared" si="60"/>
        <v>0</v>
      </c>
      <c r="BY55" s="194">
        <f t="shared" si="61"/>
        <v>0</v>
      </c>
      <c r="BZ55" s="194">
        <f t="shared" si="62"/>
        <v>0</v>
      </c>
      <c r="CA55" s="194">
        <f t="shared" si="63"/>
        <v>0</v>
      </c>
      <c r="CB55" s="194">
        <f t="shared" si="64"/>
        <v>0</v>
      </c>
      <c r="CC55" s="194">
        <f t="shared" si="65"/>
        <v>0</v>
      </c>
      <c r="CD55" s="194">
        <f t="shared" si="66"/>
        <v>0</v>
      </c>
      <c r="CE55" s="194">
        <f t="shared" si="108"/>
        <v>0</v>
      </c>
      <c r="CF55" s="194">
        <f t="shared" si="108"/>
        <v>0</v>
      </c>
      <c r="CG55" s="194">
        <f t="shared" si="108"/>
        <v>0</v>
      </c>
      <c r="CH55" s="194">
        <f t="shared" si="108"/>
        <v>0</v>
      </c>
      <c r="CI55" s="194">
        <f t="shared" si="108"/>
        <v>0</v>
      </c>
      <c r="CJ55" s="194">
        <f t="shared" si="108"/>
        <v>0</v>
      </c>
      <c r="CK55" s="194">
        <f t="shared" si="108"/>
        <v>0</v>
      </c>
      <c r="CL55" s="194">
        <f t="shared" si="108"/>
        <v>0</v>
      </c>
      <c r="CM55" s="194">
        <f t="shared" si="108"/>
        <v>0</v>
      </c>
      <c r="CN55" s="194">
        <f t="shared" si="108"/>
        <v>0</v>
      </c>
      <c r="CO55" s="194">
        <f t="shared" si="108"/>
        <v>0</v>
      </c>
      <c r="CP55" s="194">
        <f t="shared" si="108"/>
        <v>0</v>
      </c>
      <c r="CQ55" s="194">
        <f t="shared" si="108"/>
        <v>0</v>
      </c>
      <c r="CR55" s="194">
        <f t="shared" si="108"/>
        <v>0</v>
      </c>
      <c r="CS55" s="194">
        <f t="shared" si="108"/>
        <v>0</v>
      </c>
      <c r="CT55" s="194">
        <f t="shared" si="108"/>
        <v>0</v>
      </c>
      <c r="CU55" s="194">
        <f t="shared" si="108"/>
        <v>0</v>
      </c>
      <c r="CV55" s="194">
        <f t="shared" si="108"/>
        <v>0</v>
      </c>
      <c r="CW55" s="194">
        <f t="shared" si="108"/>
        <v>0</v>
      </c>
      <c r="CX55" s="194">
        <f t="shared" si="108"/>
        <v>0</v>
      </c>
    </row>
    <row r="56" spans="1:102" x14ac:dyDescent="0.25">
      <c r="A56" s="87">
        <v>38292</v>
      </c>
      <c r="B56" s="194">
        <f t="shared" ref="B56:U56" si="120">($V56-$W56)+C56</f>
        <v>0</v>
      </c>
      <c r="C56" s="194">
        <f t="shared" si="120"/>
        <v>0</v>
      </c>
      <c r="D56" s="194">
        <f t="shared" si="120"/>
        <v>0</v>
      </c>
      <c r="E56" s="194">
        <f t="shared" si="120"/>
        <v>0</v>
      </c>
      <c r="F56" s="194">
        <f t="shared" si="120"/>
        <v>0</v>
      </c>
      <c r="G56" s="194">
        <f t="shared" si="120"/>
        <v>0</v>
      </c>
      <c r="H56" s="194">
        <f t="shared" si="120"/>
        <v>0</v>
      </c>
      <c r="I56" s="194">
        <f t="shared" si="120"/>
        <v>0</v>
      </c>
      <c r="J56" s="194">
        <f t="shared" si="120"/>
        <v>0</v>
      </c>
      <c r="K56" s="194">
        <f t="shared" si="120"/>
        <v>0</v>
      </c>
      <c r="L56" s="194">
        <f t="shared" si="120"/>
        <v>0</v>
      </c>
      <c r="M56" s="194">
        <f t="shared" si="120"/>
        <v>0</v>
      </c>
      <c r="N56" s="194">
        <f t="shared" si="120"/>
        <v>0</v>
      </c>
      <c r="O56" s="194">
        <f t="shared" si="120"/>
        <v>0</v>
      </c>
      <c r="P56" s="194">
        <f t="shared" si="120"/>
        <v>0</v>
      </c>
      <c r="Q56" s="194">
        <f t="shared" si="120"/>
        <v>0</v>
      </c>
      <c r="R56" s="194">
        <f t="shared" si="120"/>
        <v>0</v>
      </c>
      <c r="S56" s="194">
        <f t="shared" si="120"/>
        <v>0</v>
      </c>
      <c r="T56" s="194">
        <f t="shared" si="120"/>
        <v>0</v>
      </c>
      <c r="U56" s="194">
        <f t="shared" si="120"/>
        <v>0</v>
      </c>
      <c r="V56" s="194">
        <f t="shared" si="7"/>
        <v>0</v>
      </c>
      <c r="W56" s="194">
        <f t="shared" si="8"/>
        <v>0</v>
      </c>
      <c r="X56" s="194">
        <f t="shared" si="9"/>
        <v>0</v>
      </c>
      <c r="Y56" s="194">
        <f t="shared" si="10"/>
        <v>0</v>
      </c>
      <c r="Z56" s="194">
        <f t="shared" si="11"/>
        <v>0</v>
      </c>
      <c r="AA56" s="194">
        <f t="shared" si="12"/>
        <v>0</v>
      </c>
      <c r="AB56" s="194">
        <f t="shared" si="13"/>
        <v>0</v>
      </c>
      <c r="AC56" s="194">
        <f t="shared" si="14"/>
        <v>0</v>
      </c>
      <c r="AD56" s="194">
        <f t="shared" si="15"/>
        <v>0</v>
      </c>
      <c r="AE56" s="194">
        <f t="shared" si="16"/>
        <v>0</v>
      </c>
      <c r="AF56" s="194">
        <f t="shared" si="17"/>
        <v>0</v>
      </c>
      <c r="AG56" s="194">
        <f t="shared" si="18"/>
        <v>0</v>
      </c>
      <c r="AH56" s="194">
        <f t="shared" si="19"/>
        <v>0</v>
      </c>
      <c r="AI56" s="194">
        <f t="shared" si="20"/>
        <v>0</v>
      </c>
      <c r="AJ56" s="194">
        <f t="shared" si="21"/>
        <v>0</v>
      </c>
      <c r="AK56" s="194">
        <f t="shared" si="22"/>
        <v>0</v>
      </c>
      <c r="AL56" s="194">
        <f t="shared" si="23"/>
        <v>0</v>
      </c>
      <c r="AM56" s="194">
        <f t="shared" si="24"/>
        <v>0</v>
      </c>
      <c r="AN56" s="194">
        <f t="shared" si="25"/>
        <v>0</v>
      </c>
      <c r="AO56" s="194">
        <f t="shared" si="26"/>
        <v>0</v>
      </c>
      <c r="AP56" s="194">
        <f t="shared" si="27"/>
        <v>0</v>
      </c>
      <c r="AQ56" s="194">
        <f t="shared" si="28"/>
        <v>0</v>
      </c>
      <c r="AR56" s="194">
        <f t="shared" si="29"/>
        <v>0</v>
      </c>
      <c r="AS56" s="194">
        <f t="shared" si="30"/>
        <v>0</v>
      </c>
      <c r="AT56" s="194">
        <f t="shared" si="31"/>
        <v>0</v>
      </c>
      <c r="AU56" s="194">
        <f t="shared" si="32"/>
        <v>0</v>
      </c>
      <c r="AV56" s="194">
        <f t="shared" si="33"/>
        <v>0</v>
      </c>
      <c r="AW56" s="194">
        <f t="shared" si="34"/>
        <v>0</v>
      </c>
      <c r="AX56" s="194">
        <f t="shared" si="35"/>
        <v>0</v>
      </c>
      <c r="AY56" s="194">
        <f t="shared" si="36"/>
        <v>0</v>
      </c>
      <c r="AZ56" s="194">
        <v>0</v>
      </c>
      <c r="BA56" s="194">
        <f t="shared" si="37"/>
        <v>0</v>
      </c>
      <c r="BB56" s="194">
        <f t="shared" si="38"/>
        <v>0</v>
      </c>
      <c r="BC56" s="194">
        <f t="shared" si="39"/>
        <v>0</v>
      </c>
      <c r="BD56" s="194">
        <f t="shared" si="40"/>
        <v>0</v>
      </c>
      <c r="BE56" s="194">
        <f t="shared" si="41"/>
        <v>0</v>
      </c>
      <c r="BF56" s="194">
        <f t="shared" si="42"/>
        <v>0</v>
      </c>
      <c r="BG56" s="194">
        <f t="shared" si="43"/>
        <v>0</v>
      </c>
      <c r="BH56" s="194">
        <f t="shared" si="44"/>
        <v>0</v>
      </c>
      <c r="BI56" s="194">
        <f t="shared" si="45"/>
        <v>0</v>
      </c>
      <c r="BJ56" s="194">
        <f t="shared" si="46"/>
        <v>0</v>
      </c>
      <c r="BK56" s="194">
        <f t="shared" si="47"/>
        <v>0</v>
      </c>
      <c r="BL56" s="194">
        <f t="shared" si="48"/>
        <v>0</v>
      </c>
      <c r="BM56" s="194">
        <f t="shared" si="49"/>
        <v>0</v>
      </c>
      <c r="BN56" s="194">
        <f t="shared" si="50"/>
        <v>0</v>
      </c>
      <c r="BO56" s="194">
        <f t="shared" si="51"/>
        <v>0</v>
      </c>
      <c r="BP56" s="194">
        <f t="shared" si="52"/>
        <v>0</v>
      </c>
      <c r="BQ56" s="194">
        <f t="shared" si="53"/>
        <v>0</v>
      </c>
      <c r="BR56" s="194">
        <f t="shared" si="54"/>
        <v>0</v>
      </c>
      <c r="BS56" s="194">
        <f t="shared" si="55"/>
        <v>0</v>
      </c>
      <c r="BT56" s="194">
        <f t="shared" si="56"/>
        <v>0</v>
      </c>
      <c r="BU56" s="194">
        <f t="shared" si="57"/>
        <v>0</v>
      </c>
      <c r="BV56" s="194">
        <f t="shared" si="58"/>
        <v>0</v>
      </c>
      <c r="BW56" s="194">
        <f t="shared" si="59"/>
        <v>0</v>
      </c>
      <c r="BX56" s="194">
        <f t="shared" si="60"/>
        <v>0</v>
      </c>
      <c r="BY56" s="194">
        <f t="shared" si="61"/>
        <v>0</v>
      </c>
      <c r="BZ56" s="194">
        <f t="shared" si="62"/>
        <v>0</v>
      </c>
      <c r="CA56" s="194">
        <f t="shared" si="63"/>
        <v>0</v>
      </c>
      <c r="CB56" s="194">
        <f t="shared" si="64"/>
        <v>0</v>
      </c>
      <c r="CC56" s="194">
        <f t="shared" si="65"/>
        <v>0</v>
      </c>
      <c r="CD56" s="194">
        <f t="shared" si="66"/>
        <v>0</v>
      </c>
      <c r="CE56" s="194">
        <f t="shared" si="108"/>
        <v>0</v>
      </c>
      <c r="CF56" s="194">
        <f t="shared" si="108"/>
        <v>0</v>
      </c>
      <c r="CG56" s="194">
        <f t="shared" si="108"/>
        <v>0</v>
      </c>
      <c r="CH56" s="194">
        <f t="shared" si="108"/>
        <v>0</v>
      </c>
      <c r="CI56" s="194">
        <f t="shared" si="108"/>
        <v>0</v>
      </c>
      <c r="CJ56" s="194">
        <f t="shared" si="108"/>
        <v>0</v>
      </c>
      <c r="CK56" s="194">
        <f t="shared" si="108"/>
        <v>0</v>
      </c>
      <c r="CL56" s="194">
        <f t="shared" si="108"/>
        <v>0</v>
      </c>
      <c r="CM56" s="194">
        <f t="shared" si="108"/>
        <v>0</v>
      </c>
      <c r="CN56" s="194">
        <f t="shared" si="108"/>
        <v>0</v>
      </c>
      <c r="CO56" s="194">
        <f t="shared" si="108"/>
        <v>0</v>
      </c>
      <c r="CP56" s="194">
        <f t="shared" si="108"/>
        <v>0</v>
      </c>
      <c r="CQ56" s="194">
        <f t="shared" si="108"/>
        <v>0</v>
      </c>
      <c r="CR56" s="194">
        <f t="shared" si="108"/>
        <v>0</v>
      </c>
      <c r="CS56" s="194">
        <f t="shared" si="108"/>
        <v>0</v>
      </c>
      <c r="CT56" s="194">
        <f t="shared" si="108"/>
        <v>0</v>
      </c>
      <c r="CU56" s="194">
        <f t="shared" si="108"/>
        <v>0</v>
      </c>
      <c r="CV56" s="194">
        <f t="shared" si="108"/>
        <v>0</v>
      </c>
      <c r="CW56" s="194">
        <f t="shared" si="108"/>
        <v>0</v>
      </c>
      <c r="CX56" s="194">
        <f t="shared" si="108"/>
        <v>0</v>
      </c>
    </row>
    <row r="57" spans="1:102" x14ac:dyDescent="0.25">
      <c r="A57" s="87">
        <v>38322</v>
      </c>
      <c r="B57" s="194">
        <f t="shared" ref="B57:U57" si="121">($V57-$W57)+C57</f>
        <v>0</v>
      </c>
      <c r="C57" s="194">
        <f t="shared" si="121"/>
        <v>0</v>
      </c>
      <c r="D57" s="194">
        <f t="shared" si="121"/>
        <v>0</v>
      </c>
      <c r="E57" s="194">
        <f t="shared" si="121"/>
        <v>0</v>
      </c>
      <c r="F57" s="194">
        <f t="shared" si="121"/>
        <v>0</v>
      </c>
      <c r="G57" s="194">
        <f t="shared" si="121"/>
        <v>0</v>
      </c>
      <c r="H57" s="194">
        <f t="shared" si="121"/>
        <v>0</v>
      </c>
      <c r="I57" s="194">
        <f t="shared" si="121"/>
        <v>0</v>
      </c>
      <c r="J57" s="194">
        <f t="shared" si="121"/>
        <v>0</v>
      </c>
      <c r="K57" s="194">
        <f t="shared" si="121"/>
        <v>0</v>
      </c>
      <c r="L57" s="194">
        <f t="shared" si="121"/>
        <v>0</v>
      </c>
      <c r="M57" s="194">
        <f t="shared" si="121"/>
        <v>0</v>
      </c>
      <c r="N57" s="194">
        <f t="shared" si="121"/>
        <v>0</v>
      </c>
      <c r="O57" s="194">
        <f t="shared" si="121"/>
        <v>0</v>
      </c>
      <c r="P57" s="194">
        <f t="shared" si="121"/>
        <v>0</v>
      </c>
      <c r="Q57" s="194">
        <f t="shared" si="121"/>
        <v>0</v>
      </c>
      <c r="R57" s="194">
        <f t="shared" si="121"/>
        <v>0</v>
      </c>
      <c r="S57" s="194">
        <f t="shared" si="121"/>
        <v>0</v>
      </c>
      <c r="T57" s="194">
        <f t="shared" si="121"/>
        <v>0</v>
      </c>
      <c r="U57" s="194">
        <f t="shared" si="121"/>
        <v>0</v>
      </c>
      <c r="V57" s="194">
        <f t="shared" si="7"/>
        <v>0</v>
      </c>
      <c r="W57" s="194">
        <f t="shared" si="8"/>
        <v>0</v>
      </c>
      <c r="X57" s="194">
        <f t="shared" si="9"/>
        <v>0</v>
      </c>
      <c r="Y57" s="194">
        <f t="shared" si="10"/>
        <v>0</v>
      </c>
      <c r="Z57" s="194">
        <f t="shared" si="11"/>
        <v>0</v>
      </c>
      <c r="AA57" s="194">
        <f t="shared" si="12"/>
        <v>0</v>
      </c>
      <c r="AB57" s="194">
        <f t="shared" si="13"/>
        <v>0</v>
      </c>
      <c r="AC57" s="194">
        <f t="shared" si="14"/>
        <v>0</v>
      </c>
      <c r="AD57" s="194">
        <f t="shared" si="15"/>
        <v>0</v>
      </c>
      <c r="AE57" s="194">
        <f t="shared" si="16"/>
        <v>0</v>
      </c>
      <c r="AF57" s="194">
        <f t="shared" si="17"/>
        <v>0</v>
      </c>
      <c r="AG57" s="194">
        <f t="shared" si="18"/>
        <v>0</v>
      </c>
      <c r="AH57" s="194">
        <f t="shared" si="19"/>
        <v>0</v>
      </c>
      <c r="AI57" s="194">
        <f t="shared" si="20"/>
        <v>0</v>
      </c>
      <c r="AJ57" s="194">
        <f t="shared" si="21"/>
        <v>0</v>
      </c>
      <c r="AK57" s="194">
        <f t="shared" si="22"/>
        <v>0</v>
      </c>
      <c r="AL57" s="194">
        <f t="shared" si="23"/>
        <v>0</v>
      </c>
      <c r="AM57" s="194">
        <f t="shared" si="24"/>
        <v>0</v>
      </c>
      <c r="AN57" s="194">
        <f t="shared" si="25"/>
        <v>0</v>
      </c>
      <c r="AO57" s="194">
        <f t="shared" si="26"/>
        <v>0</v>
      </c>
      <c r="AP57" s="194">
        <f t="shared" si="27"/>
        <v>0</v>
      </c>
      <c r="AQ57" s="194">
        <f t="shared" si="28"/>
        <v>0</v>
      </c>
      <c r="AR57" s="194">
        <f t="shared" si="29"/>
        <v>0</v>
      </c>
      <c r="AS57" s="194">
        <f t="shared" si="30"/>
        <v>0</v>
      </c>
      <c r="AT57" s="194">
        <f t="shared" si="31"/>
        <v>0</v>
      </c>
      <c r="AU57" s="194">
        <f t="shared" si="32"/>
        <v>0</v>
      </c>
      <c r="AV57" s="194">
        <f t="shared" si="33"/>
        <v>0</v>
      </c>
      <c r="AW57" s="194">
        <f t="shared" si="34"/>
        <v>0</v>
      </c>
      <c r="AX57" s="194">
        <f t="shared" si="35"/>
        <v>0</v>
      </c>
      <c r="AY57" s="194">
        <f t="shared" si="36"/>
        <v>0</v>
      </c>
      <c r="AZ57" s="194">
        <v>0</v>
      </c>
      <c r="BA57" s="194">
        <f t="shared" si="37"/>
        <v>0</v>
      </c>
      <c r="BB57" s="194">
        <f t="shared" si="38"/>
        <v>0</v>
      </c>
      <c r="BC57" s="194">
        <f t="shared" si="39"/>
        <v>0</v>
      </c>
      <c r="BD57" s="194">
        <f t="shared" si="40"/>
        <v>0</v>
      </c>
      <c r="BE57" s="194">
        <f t="shared" si="41"/>
        <v>0</v>
      </c>
      <c r="BF57" s="194">
        <f t="shared" si="42"/>
        <v>0</v>
      </c>
      <c r="BG57" s="194">
        <f t="shared" si="43"/>
        <v>0</v>
      </c>
      <c r="BH57" s="194">
        <f t="shared" si="44"/>
        <v>0</v>
      </c>
      <c r="BI57" s="194">
        <f t="shared" si="45"/>
        <v>0</v>
      </c>
      <c r="BJ57" s="194">
        <f t="shared" si="46"/>
        <v>0</v>
      </c>
      <c r="BK57" s="194">
        <f t="shared" si="47"/>
        <v>0</v>
      </c>
      <c r="BL57" s="194">
        <f t="shared" si="48"/>
        <v>0</v>
      </c>
      <c r="BM57" s="194">
        <f t="shared" si="49"/>
        <v>0</v>
      </c>
      <c r="BN57" s="194">
        <f t="shared" si="50"/>
        <v>0</v>
      </c>
      <c r="BO57" s="194">
        <f t="shared" si="51"/>
        <v>0</v>
      </c>
      <c r="BP57" s="194">
        <f t="shared" si="52"/>
        <v>0</v>
      </c>
      <c r="BQ57" s="194">
        <f t="shared" si="53"/>
        <v>0</v>
      </c>
      <c r="BR57" s="194">
        <f t="shared" si="54"/>
        <v>0</v>
      </c>
      <c r="BS57" s="194">
        <f t="shared" si="55"/>
        <v>0</v>
      </c>
      <c r="BT57" s="194">
        <f t="shared" si="56"/>
        <v>0</v>
      </c>
      <c r="BU57" s="194">
        <f t="shared" si="57"/>
        <v>0</v>
      </c>
      <c r="BV57" s="194">
        <f t="shared" si="58"/>
        <v>0</v>
      </c>
      <c r="BW57" s="194">
        <f t="shared" si="59"/>
        <v>0</v>
      </c>
      <c r="BX57" s="194">
        <f t="shared" si="60"/>
        <v>0</v>
      </c>
      <c r="BY57" s="194">
        <f t="shared" si="61"/>
        <v>0</v>
      </c>
      <c r="BZ57" s="194">
        <f t="shared" si="62"/>
        <v>0</v>
      </c>
      <c r="CA57" s="194">
        <f t="shared" si="63"/>
        <v>0</v>
      </c>
      <c r="CB57" s="194">
        <f t="shared" si="64"/>
        <v>0</v>
      </c>
      <c r="CC57" s="194">
        <f t="shared" si="65"/>
        <v>0</v>
      </c>
      <c r="CD57" s="194">
        <f t="shared" si="66"/>
        <v>0</v>
      </c>
      <c r="CE57" s="194">
        <f t="shared" ref="CE57:CX62" si="122">($CD57-$CC57)+CD57</f>
        <v>0</v>
      </c>
      <c r="CF57" s="194">
        <f t="shared" si="122"/>
        <v>0</v>
      </c>
      <c r="CG57" s="194">
        <f t="shared" si="122"/>
        <v>0</v>
      </c>
      <c r="CH57" s="194">
        <f t="shared" si="122"/>
        <v>0</v>
      </c>
      <c r="CI57" s="194">
        <f t="shared" si="122"/>
        <v>0</v>
      </c>
      <c r="CJ57" s="194">
        <f t="shared" si="122"/>
        <v>0</v>
      </c>
      <c r="CK57" s="194">
        <f t="shared" si="122"/>
        <v>0</v>
      </c>
      <c r="CL57" s="194">
        <f t="shared" si="122"/>
        <v>0</v>
      </c>
      <c r="CM57" s="194">
        <f t="shared" si="122"/>
        <v>0</v>
      </c>
      <c r="CN57" s="194">
        <f t="shared" si="122"/>
        <v>0</v>
      </c>
      <c r="CO57" s="194">
        <f t="shared" si="122"/>
        <v>0</v>
      </c>
      <c r="CP57" s="194">
        <f t="shared" si="122"/>
        <v>0</v>
      </c>
      <c r="CQ57" s="194">
        <f t="shared" si="122"/>
        <v>0</v>
      </c>
      <c r="CR57" s="194">
        <f t="shared" si="122"/>
        <v>0</v>
      </c>
      <c r="CS57" s="194">
        <f t="shared" si="122"/>
        <v>0</v>
      </c>
      <c r="CT57" s="194">
        <f t="shared" si="122"/>
        <v>0</v>
      </c>
      <c r="CU57" s="194">
        <f t="shared" si="122"/>
        <v>0</v>
      </c>
      <c r="CV57" s="194">
        <f t="shared" si="122"/>
        <v>0</v>
      </c>
      <c r="CW57" s="194">
        <f t="shared" si="122"/>
        <v>0</v>
      </c>
      <c r="CX57" s="194">
        <f t="shared" si="122"/>
        <v>0</v>
      </c>
    </row>
    <row r="58" spans="1:102" x14ac:dyDescent="0.25">
      <c r="A58" s="87">
        <v>38353</v>
      </c>
      <c r="B58" s="194">
        <f t="shared" ref="B58:U58" si="123">($V58-$W58)+C58</f>
        <v>0</v>
      </c>
      <c r="C58" s="194">
        <f t="shared" si="123"/>
        <v>0</v>
      </c>
      <c r="D58" s="194">
        <f t="shared" si="123"/>
        <v>0</v>
      </c>
      <c r="E58" s="194">
        <f t="shared" si="123"/>
        <v>0</v>
      </c>
      <c r="F58" s="194">
        <f t="shared" si="123"/>
        <v>0</v>
      </c>
      <c r="G58" s="194">
        <f t="shared" si="123"/>
        <v>0</v>
      </c>
      <c r="H58" s="194">
        <f t="shared" si="123"/>
        <v>0</v>
      </c>
      <c r="I58" s="194">
        <f t="shared" si="123"/>
        <v>0</v>
      </c>
      <c r="J58" s="194">
        <f t="shared" si="123"/>
        <v>0</v>
      </c>
      <c r="K58" s="194">
        <f t="shared" si="123"/>
        <v>0</v>
      </c>
      <c r="L58" s="194">
        <f t="shared" si="123"/>
        <v>0</v>
      </c>
      <c r="M58" s="194">
        <f t="shared" si="123"/>
        <v>0</v>
      </c>
      <c r="N58" s="194">
        <f t="shared" si="123"/>
        <v>0</v>
      </c>
      <c r="O58" s="194">
        <f t="shared" si="123"/>
        <v>0</v>
      </c>
      <c r="P58" s="194">
        <f t="shared" si="123"/>
        <v>0</v>
      </c>
      <c r="Q58" s="194">
        <f t="shared" si="123"/>
        <v>0</v>
      </c>
      <c r="R58" s="194">
        <f t="shared" si="123"/>
        <v>0</v>
      </c>
      <c r="S58" s="194">
        <f t="shared" si="123"/>
        <v>0</v>
      </c>
      <c r="T58" s="194">
        <f t="shared" si="123"/>
        <v>0</v>
      </c>
      <c r="U58" s="194">
        <f t="shared" si="123"/>
        <v>0</v>
      </c>
      <c r="V58" s="194">
        <f t="shared" si="7"/>
        <v>0</v>
      </c>
      <c r="W58" s="194">
        <f t="shared" si="8"/>
        <v>0</v>
      </c>
      <c r="X58" s="194">
        <f t="shared" si="9"/>
        <v>0</v>
      </c>
      <c r="Y58" s="194">
        <f t="shared" si="10"/>
        <v>0</v>
      </c>
      <c r="Z58" s="194">
        <f t="shared" si="11"/>
        <v>0</v>
      </c>
      <c r="AA58" s="194">
        <f t="shared" si="12"/>
        <v>0</v>
      </c>
      <c r="AB58" s="194">
        <f t="shared" si="13"/>
        <v>0</v>
      </c>
      <c r="AC58" s="194">
        <f t="shared" si="14"/>
        <v>0</v>
      </c>
      <c r="AD58" s="194">
        <f t="shared" si="15"/>
        <v>0</v>
      </c>
      <c r="AE58" s="194">
        <f t="shared" si="16"/>
        <v>0</v>
      </c>
      <c r="AF58" s="194">
        <f t="shared" si="17"/>
        <v>0</v>
      </c>
      <c r="AG58" s="194">
        <f t="shared" si="18"/>
        <v>0</v>
      </c>
      <c r="AH58" s="194">
        <f t="shared" si="19"/>
        <v>0</v>
      </c>
      <c r="AI58" s="194">
        <f t="shared" si="20"/>
        <v>0</v>
      </c>
      <c r="AJ58" s="194">
        <f t="shared" si="21"/>
        <v>0</v>
      </c>
      <c r="AK58" s="194">
        <f t="shared" si="22"/>
        <v>0</v>
      </c>
      <c r="AL58" s="194">
        <f t="shared" si="23"/>
        <v>0</v>
      </c>
      <c r="AM58" s="194">
        <f t="shared" si="24"/>
        <v>0</v>
      </c>
      <c r="AN58" s="194">
        <f t="shared" si="25"/>
        <v>0</v>
      </c>
      <c r="AO58" s="194">
        <f t="shared" si="26"/>
        <v>0</v>
      </c>
      <c r="AP58" s="194">
        <f t="shared" si="27"/>
        <v>0</v>
      </c>
      <c r="AQ58" s="194">
        <f t="shared" si="28"/>
        <v>0</v>
      </c>
      <c r="AR58" s="194">
        <f t="shared" si="29"/>
        <v>0</v>
      </c>
      <c r="AS58" s="194">
        <f t="shared" si="30"/>
        <v>0</v>
      </c>
      <c r="AT58" s="194">
        <f t="shared" si="31"/>
        <v>0</v>
      </c>
      <c r="AU58" s="194">
        <f t="shared" si="32"/>
        <v>0</v>
      </c>
      <c r="AV58" s="194">
        <f t="shared" si="33"/>
        <v>0</v>
      </c>
      <c r="AW58" s="194">
        <f t="shared" si="34"/>
        <v>0</v>
      </c>
      <c r="AX58" s="194">
        <f t="shared" si="35"/>
        <v>0</v>
      </c>
      <c r="AY58" s="194">
        <f t="shared" si="36"/>
        <v>0</v>
      </c>
      <c r="AZ58" s="194">
        <v>0</v>
      </c>
      <c r="BA58" s="194">
        <f t="shared" si="37"/>
        <v>0</v>
      </c>
      <c r="BB58" s="194">
        <f t="shared" si="38"/>
        <v>0</v>
      </c>
      <c r="BC58" s="194">
        <f t="shared" si="39"/>
        <v>0</v>
      </c>
      <c r="BD58" s="194">
        <f t="shared" si="40"/>
        <v>0</v>
      </c>
      <c r="BE58" s="194">
        <f t="shared" si="41"/>
        <v>0</v>
      </c>
      <c r="BF58" s="194">
        <f t="shared" si="42"/>
        <v>0</v>
      </c>
      <c r="BG58" s="194">
        <f t="shared" si="43"/>
        <v>0</v>
      </c>
      <c r="BH58" s="194">
        <f t="shared" si="44"/>
        <v>0</v>
      </c>
      <c r="BI58" s="194">
        <f t="shared" si="45"/>
        <v>0</v>
      </c>
      <c r="BJ58" s="194">
        <f t="shared" si="46"/>
        <v>0</v>
      </c>
      <c r="BK58" s="194">
        <f t="shared" si="47"/>
        <v>0</v>
      </c>
      <c r="BL58" s="194">
        <f t="shared" si="48"/>
        <v>0</v>
      </c>
      <c r="BM58" s="194">
        <f t="shared" si="49"/>
        <v>0</v>
      </c>
      <c r="BN58" s="194">
        <f t="shared" si="50"/>
        <v>0</v>
      </c>
      <c r="BO58" s="194">
        <f t="shared" si="51"/>
        <v>0</v>
      </c>
      <c r="BP58" s="194">
        <f t="shared" si="52"/>
        <v>0</v>
      </c>
      <c r="BQ58" s="194">
        <f t="shared" si="53"/>
        <v>0</v>
      </c>
      <c r="BR58" s="194">
        <f t="shared" si="54"/>
        <v>0</v>
      </c>
      <c r="BS58" s="194">
        <f t="shared" si="55"/>
        <v>0</v>
      </c>
      <c r="BT58" s="194">
        <f t="shared" si="56"/>
        <v>0</v>
      </c>
      <c r="BU58" s="194">
        <f t="shared" si="57"/>
        <v>0</v>
      </c>
      <c r="BV58" s="194">
        <f t="shared" si="58"/>
        <v>0</v>
      </c>
      <c r="BW58" s="194">
        <f t="shared" si="59"/>
        <v>0</v>
      </c>
      <c r="BX58" s="194">
        <f t="shared" si="60"/>
        <v>0</v>
      </c>
      <c r="BY58" s="194">
        <f t="shared" si="61"/>
        <v>0</v>
      </c>
      <c r="BZ58" s="194">
        <f t="shared" si="62"/>
        <v>0</v>
      </c>
      <c r="CA58" s="194">
        <f t="shared" si="63"/>
        <v>0</v>
      </c>
      <c r="CB58" s="194">
        <f t="shared" si="64"/>
        <v>0</v>
      </c>
      <c r="CC58" s="194">
        <f t="shared" si="65"/>
        <v>0</v>
      </c>
      <c r="CD58" s="194">
        <f t="shared" si="66"/>
        <v>0</v>
      </c>
      <c r="CE58" s="194">
        <f t="shared" si="122"/>
        <v>0</v>
      </c>
      <c r="CF58" s="194">
        <f t="shared" si="122"/>
        <v>0</v>
      </c>
      <c r="CG58" s="194">
        <f t="shared" si="122"/>
        <v>0</v>
      </c>
      <c r="CH58" s="194">
        <f t="shared" si="122"/>
        <v>0</v>
      </c>
      <c r="CI58" s="194">
        <f t="shared" si="122"/>
        <v>0</v>
      </c>
      <c r="CJ58" s="194">
        <f t="shared" si="122"/>
        <v>0</v>
      </c>
      <c r="CK58" s="194">
        <f t="shared" si="122"/>
        <v>0</v>
      </c>
      <c r="CL58" s="194">
        <f t="shared" si="122"/>
        <v>0</v>
      </c>
      <c r="CM58" s="194">
        <f t="shared" si="122"/>
        <v>0</v>
      </c>
      <c r="CN58" s="194">
        <f t="shared" si="122"/>
        <v>0</v>
      </c>
      <c r="CO58" s="194">
        <f t="shared" si="122"/>
        <v>0</v>
      </c>
      <c r="CP58" s="194">
        <f t="shared" si="122"/>
        <v>0</v>
      </c>
      <c r="CQ58" s="194">
        <f t="shared" si="122"/>
        <v>0</v>
      </c>
      <c r="CR58" s="194">
        <f t="shared" si="122"/>
        <v>0</v>
      </c>
      <c r="CS58" s="194">
        <f t="shared" si="122"/>
        <v>0</v>
      </c>
      <c r="CT58" s="194">
        <f t="shared" si="122"/>
        <v>0</v>
      </c>
      <c r="CU58" s="194">
        <f t="shared" si="122"/>
        <v>0</v>
      </c>
      <c r="CV58" s="194">
        <f t="shared" si="122"/>
        <v>0</v>
      </c>
      <c r="CW58" s="194">
        <f t="shared" si="122"/>
        <v>0</v>
      </c>
      <c r="CX58" s="194">
        <f t="shared" si="122"/>
        <v>0</v>
      </c>
    </row>
    <row r="59" spans="1:102" x14ac:dyDescent="0.25">
      <c r="A59" s="87">
        <v>38384</v>
      </c>
      <c r="B59" s="194">
        <f t="shared" ref="B59:U59" si="124">($V59-$W59)+C59</f>
        <v>0</v>
      </c>
      <c r="C59" s="194">
        <f t="shared" si="124"/>
        <v>0</v>
      </c>
      <c r="D59" s="194">
        <f t="shared" si="124"/>
        <v>0</v>
      </c>
      <c r="E59" s="194">
        <f t="shared" si="124"/>
        <v>0</v>
      </c>
      <c r="F59" s="194">
        <f t="shared" si="124"/>
        <v>0</v>
      </c>
      <c r="G59" s="194">
        <f t="shared" si="124"/>
        <v>0</v>
      </c>
      <c r="H59" s="194">
        <f t="shared" si="124"/>
        <v>0</v>
      </c>
      <c r="I59" s="194">
        <f t="shared" si="124"/>
        <v>0</v>
      </c>
      <c r="J59" s="194">
        <f t="shared" si="124"/>
        <v>0</v>
      </c>
      <c r="K59" s="194">
        <f t="shared" si="124"/>
        <v>0</v>
      </c>
      <c r="L59" s="194">
        <f t="shared" si="124"/>
        <v>0</v>
      </c>
      <c r="M59" s="194">
        <f t="shared" si="124"/>
        <v>0</v>
      </c>
      <c r="N59" s="194">
        <f t="shared" si="124"/>
        <v>0</v>
      </c>
      <c r="O59" s="194">
        <f t="shared" si="124"/>
        <v>0</v>
      </c>
      <c r="P59" s="194">
        <f t="shared" si="124"/>
        <v>0</v>
      </c>
      <c r="Q59" s="194">
        <f t="shared" si="124"/>
        <v>0</v>
      </c>
      <c r="R59" s="194">
        <f t="shared" si="124"/>
        <v>0</v>
      </c>
      <c r="S59" s="194">
        <f t="shared" si="124"/>
        <v>0</v>
      </c>
      <c r="T59" s="194">
        <f t="shared" si="124"/>
        <v>0</v>
      </c>
      <c r="U59" s="194">
        <f t="shared" si="124"/>
        <v>0</v>
      </c>
      <c r="V59" s="194">
        <f t="shared" si="7"/>
        <v>0</v>
      </c>
      <c r="W59" s="194">
        <f t="shared" si="8"/>
        <v>0</v>
      </c>
      <c r="X59" s="194">
        <f t="shared" si="9"/>
        <v>0</v>
      </c>
      <c r="Y59" s="194">
        <f t="shared" si="10"/>
        <v>0</v>
      </c>
      <c r="Z59" s="194">
        <f t="shared" si="11"/>
        <v>0</v>
      </c>
      <c r="AA59" s="194">
        <f t="shared" si="12"/>
        <v>0</v>
      </c>
      <c r="AB59" s="194">
        <f t="shared" si="13"/>
        <v>0</v>
      </c>
      <c r="AC59" s="194">
        <f t="shared" si="14"/>
        <v>0</v>
      </c>
      <c r="AD59" s="194">
        <f t="shared" si="15"/>
        <v>0</v>
      </c>
      <c r="AE59" s="194">
        <f t="shared" si="16"/>
        <v>0</v>
      </c>
      <c r="AF59" s="194">
        <f t="shared" si="17"/>
        <v>0</v>
      </c>
      <c r="AG59" s="194">
        <f t="shared" si="18"/>
        <v>0</v>
      </c>
      <c r="AH59" s="194">
        <f t="shared" si="19"/>
        <v>0</v>
      </c>
      <c r="AI59" s="194">
        <f t="shared" si="20"/>
        <v>0</v>
      </c>
      <c r="AJ59" s="194">
        <f t="shared" si="21"/>
        <v>0</v>
      </c>
      <c r="AK59" s="194">
        <f t="shared" si="22"/>
        <v>0</v>
      </c>
      <c r="AL59" s="194">
        <f t="shared" si="23"/>
        <v>0</v>
      </c>
      <c r="AM59" s="194">
        <f t="shared" si="24"/>
        <v>0</v>
      </c>
      <c r="AN59" s="194">
        <f t="shared" si="25"/>
        <v>0</v>
      </c>
      <c r="AO59" s="194">
        <f t="shared" si="26"/>
        <v>0</v>
      </c>
      <c r="AP59" s="194">
        <f t="shared" si="27"/>
        <v>0</v>
      </c>
      <c r="AQ59" s="194">
        <f t="shared" si="28"/>
        <v>0</v>
      </c>
      <c r="AR59" s="194">
        <f t="shared" si="29"/>
        <v>0</v>
      </c>
      <c r="AS59" s="194">
        <f t="shared" si="30"/>
        <v>0</v>
      </c>
      <c r="AT59" s="194">
        <f t="shared" si="31"/>
        <v>0</v>
      </c>
      <c r="AU59" s="194">
        <f t="shared" si="32"/>
        <v>0</v>
      </c>
      <c r="AV59" s="194">
        <f t="shared" si="33"/>
        <v>0</v>
      </c>
      <c r="AW59" s="194">
        <f t="shared" si="34"/>
        <v>0</v>
      </c>
      <c r="AX59" s="194">
        <f t="shared" si="35"/>
        <v>0</v>
      </c>
      <c r="AY59" s="194">
        <f t="shared" si="36"/>
        <v>0</v>
      </c>
      <c r="AZ59" s="194">
        <v>0</v>
      </c>
      <c r="BA59" s="194">
        <f t="shared" si="37"/>
        <v>0</v>
      </c>
      <c r="BB59" s="194">
        <f t="shared" si="38"/>
        <v>0</v>
      </c>
      <c r="BC59" s="194">
        <f t="shared" si="39"/>
        <v>0</v>
      </c>
      <c r="BD59" s="194">
        <f t="shared" si="40"/>
        <v>0</v>
      </c>
      <c r="BE59" s="194">
        <f t="shared" si="41"/>
        <v>0</v>
      </c>
      <c r="BF59" s="194">
        <f t="shared" si="42"/>
        <v>0</v>
      </c>
      <c r="BG59" s="194">
        <f t="shared" si="43"/>
        <v>0</v>
      </c>
      <c r="BH59" s="194">
        <f t="shared" si="44"/>
        <v>0</v>
      </c>
      <c r="BI59" s="194">
        <f t="shared" si="45"/>
        <v>0</v>
      </c>
      <c r="BJ59" s="194">
        <f t="shared" si="46"/>
        <v>0</v>
      </c>
      <c r="BK59" s="194">
        <f t="shared" si="47"/>
        <v>0</v>
      </c>
      <c r="BL59" s="194">
        <f t="shared" si="48"/>
        <v>0</v>
      </c>
      <c r="BM59" s="194">
        <f t="shared" si="49"/>
        <v>0</v>
      </c>
      <c r="BN59" s="194">
        <f t="shared" si="50"/>
        <v>0</v>
      </c>
      <c r="BO59" s="194">
        <f t="shared" si="51"/>
        <v>0</v>
      </c>
      <c r="BP59" s="194">
        <f t="shared" si="52"/>
        <v>0</v>
      </c>
      <c r="BQ59" s="194">
        <f t="shared" si="53"/>
        <v>0</v>
      </c>
      <c r="BR59" s="194">
        <f t="shared" si="54"/>
        <v>0</v>
      </c>
      <c r="BS59" s="194">
        <f t="shared" si="55"/>
        <v>0</v>
      </c>
      <c r="BT59" s="194">
        <f t="shared" si="56"/>
        <v>0</v>
      </c>
      <c r="BU59" s="194">
        <f t="shared" si="57"/>
        <v>0</v>
      </c>
      <c r="BV59" s="194">
        <f t="shared" si="58"/>
        <v>0</v>
      </c>
      <c r="BW59" s="194">
        <f t="shared" si="59"/>
        <v>0</v>
      </c>
      <c r="BX59" s="194">
        <f t="shared" si="60"/>
        <v>0</v>
      </c>
      <c r="BY59" s="194">
        <f t="shared" si="61"/>
        <v>0</v>
      </c>
      <c r="BZ59" s="194">
        <f t="shared" si="62"/>
        <v>0</v>
      </c>
      <c r="CA59" s="194">
        <f t="shared" si="63"/>
        <v>0</v>
      </c>
      <c r="CB59" s="194">
        <f t="shared" si="64"/>
        <v>0</v>
      </c>
      <c r="CC59" s="194">
        <f t="shared" si="65"/>
        <v>0</v>
      </c>
      <c r="CD59" s="194">
        <f t="shared" si="66"/>
        <v>0</v>
      </c>
      <c r="CE59" s="194">
        <f t="shared" si="122"/>
        <v>0</v>
      </c>
      <c r="CF59" s="194">
        <f t="shared" si="122"/>
        <v>0</v>
      </c>
      <c r="CG59" s="194">
        <f t="shared" si="122"/>
        <v>0</v>
      </c>
      <c r="CH59" s="194">
        <f t="shared" si="122"/>
        <v>0</v>
      </c>
      <c r="CI59" s="194">
        <f t="shared" si="122"/>
        <v>0</v>
      </c>
      <c r="CJ59" s="194">
        <f t="shared" si="122"/>
        <v>0</v>
      </c>
      <c r="CK59" s="194">
        <f t="shared" si="122"/>
        <v>0</v>
      </c>
      <c r="CL59" s="194">
        <f t="shared" si="122"/>
        <v>0</v>
      </c>
      <c r="CM59" s="194">
        <f t="shared" si="122"/>
        <v>0</v>
      </c>
      <c r="CN59" s="194">
        <f t="shared" si="122"/>
        <v>0</v>
      </c>
      <c r="CO59" s="194">
        <f t="shared" si="122"/>
        <v>0</v>
      </c>
      <c r="CP59" s="194">
        <f t="shared" si="122"/>
        <v>0</v>
      </c>
      <c r="CQ59" s="194">
        <f t="shared" si="122"/>
        <v>0</v>
      </c>
      <c r="CR59" s="194">
        <f t="shared" si="122"/>
        <v>0</v>
      </c>
      <c r="CS59" s="194">
        <f t="shared" si="122"/>
        <v>0</v>
      </c>
      <c r="CT59" s="194">
        <f t="shared" si="122"/>
        <v>0</v>
      </c>
      <c r="CU59" s="194">
        <f t="shared" si="122"/>
        <v>0</v>
      </c>
      <c r="CV59" s="194">
        <f t="shared" si="122"/>
        <v>0</v>
      </c>
      <c r="CW59" s="194">
        <f t="shared" si="122"/>
        <v>0</v>
      </c>
      <c r="CX59" s="194">
        <f t="shared" si="122"/>
        <v>0</v>
      </c>
    </row>
    <row r="60" spans="1:102" x14ac:dyDescent="0.25">
      <c r="A60" s="87">
        <v>38412</v>
      </c>
      <c r="B60" s="194">
        <f t="shared" ref="B60:U60" si="125">($V60-$W60)+C60</f>
        <v>0</v>
      </c>
      <c r="C60" s="194">
        <f t="shared" si="125"/>
        <v>0</v>
      </c>
      <c r="D60" s="194">
        <f t="shared" si="125"/>
        <v>0</v>
      </c>
      <c r="E60" s="194">
        <f t="shared" si="125"/>
        <v>0</v>
      </c>
      <c r="F60" s="194">
        <f t="shared" si="125"/>
        <v>0</v>
      </c>
      <c r="G60" s="194">
        <f t="shared" si="125"/>
        <v>0</v>
      </c>
      <c r="H60" s="194">
        <f t="shared" si="125"/>
        <v>0</v>
      </c>
      <c r="I60" s="194">
        <f t="shared" si="125"/>
        <v>0</v>
      </c>
      <c r="J60" s="194">
        <f t="shared" si="125"/>
        <v>0</v>
      </c>
      <c r="K60" s="194">
        <f t="shared" si="125"/>
        <v>0</v>
      </c>
      <c r="L60" s="194">
        <f t="shared" si="125"/>
        <v>0</v>
      </c>
      <c r="M60" s="194">
        <f t="shared" si="125"/>
        <v>0</v>
      </c>
      <c r="N60" s="194">
        <f t="shared" si="125"/>
        <v>0</v>
      </c>
      <c r="O60" s="194">
        <f t="shared" si="125"/>
        <v>0</v>
      </c>
      <c r="P60" s="194">
        <f t="shared" si="125"/>
        <v>0</v>
      </c>
      <c r="Q60" s="194">
        <f t="shared" si="125"/>
        <v>0</v>
      </c>
      <c r="R60" s="194">
        <f t="shared" si="125"/>
        <v>0</v>
      </c>
      <c r="S60" s="194">
        <f t="shared" si="125"/>
        <v>0</v>
      </c>
      <c r="T60" s="194">
        <f t="shared" si="125"/>
        <v>0</v>
      </c>
      <c r="U60" s="194">
        <f t="shared" si="125"/>
        <v>0</v>
      </c>
      <c r="V60" s="194">
        <f t="shared" si="7"/>
        <v>0</v>
      </c>
      <c r="W60" s="194">
        <f t="shared" si="8"/>
        <v>0</v>
      </c>
      <c r="X60" s="194">
        <f t="shared" si="9"/>
        <v>0</v>
      </c>
      <c r="Y60" s="194">
        <f t="shared" si="10"/>
        <v>0</v>
      </c>
      <c r="Z60" s="194">
        <f t="shared" si="11"/>
        <v>0</v>
      </c>
      <c r="AA60" s="194">
        <f t="shared" si="12"/>
        <v>0</v>
      </c>
      <c r="AB60" s="194">
        <f t="shared" si="13"/>
        <v>0</v>
      </c>
      <c r="AC60" s="194">
        <f t="shared" si="14"/>
        <v>0</v>
      </c>
      <c r="AD60" s="194">
        <f t="shared" si="15"/>
        <v>0</v>
      </c>
      <c r="AE60" s="194">
        <f t="shared" si="16"/>
        <v>0</v>
      </c>
      <c r="AF60" s="194">
        <f t="shared" si="17"/>
        <v>0</v>
      </c>
      <c r="AG60" s="194">
        <f t="shared" si="18"/>
        <v>0</v>
      </c>
      <c r="AH60" s="194">
        <f t="shared" si="19"/>
        <v>0</v>
      </c>
      <c r="AI60" s="194">
        <f t="shared" si="20"/>
        <v>0</v>
      </c>
      <c r="AJ60" s="194">
        <f t="shared" si="21"/>
        <v>0</v>
      </c>
      <c r="AK60" s="194">
        <f t="shared" si="22"/>
        <v>0</v>
      </c>
      <c r="AL60" s="194">
        <f t="shared" si="23"/>
        <v>0</v>
      </c>
      <c r="AM60" s="194">
        <f t="shared" si="24"/>
        <v>0</v>
      </c>
      <c r="AN60" s="194">
        <f t="shared" si="25"/>
        <v>0</v>
      </c>
      <c r="AO60" s="194">
        <f t="shared" si="26"/>
        <v>0</v>
      </c>
      <c r="AP60" s="194">
        <f t="shared" si="27"/>
        <v>0</v>
      </c>
      <c r="AQ60" s="194">
        <f t="shared" si="28"/>
        <v>0</v>
      </c>
      <c r="AR60" s="194">
        <f t="shared" si="29"/>
        <v>0</v>
      </c>
      <c r="AS60" s="194">
        <f t="shared" si="30"/>
        <v>0</v>
      </c>
      <c r="AT60" s="194">
        <f t="shared" si="31"/>
        <v>0</v>
      </c>
      <c r="AU60" s="194">
        <f t="shared" si="32"/>
        <v>0</v>
      </c>
      <c r="AV60" s="194">
        <f t="shared" si="33"/>
        <v>0</v>
      </c>
      <c r="AW60" s="194">
        <f t="shared" si="34"/>
        <v>0</v>
      </c>
      <c r="AX60" s="194">
        <f t="shared" si="35"/>
        <v>0</v>
      </c>
      <c r="AY60" s="194">
        <f t="shared" si="36"/>
        <v>0</v>
      </c>
      <c r="AZ60" s="194">
        <v>0</v>
      </c>
      <c r="BA60" s="194">
        <f t="shared" si="37"/>
        <v>0</v>
      </c>
      <c r="BB60" s="194">
        <f t="shared" si="38"/>
        <v>0</v>
      </c>
      <c r="BC60" s="194">
        <f t="shared" si="39"/>
        <v>0</v>
      </c>
      <c r="BD60" s="194">
        <f t="shared" si="40"/>
        <v>0</v>
      </c>
      <c r="BE60" s="194">
        <f t="shared" si="41"/>
        <v>0</v>
      </c>
      <c r="BF60" s="194">
        <f t="shared" si="42"/>
        <v>0</v>
      </c>
      <c r="BG60" s="194">
        <f t="shared" si="43"/>
        <v>0</v>
      </c>
      <c r="BH60" s="194">
        <f t="shared" si="44"/>
        <v>0</v>
      </c>
      <c r="BI60" s="194">
        <f t="shared" si="45"/>
        <v>0</v>
      </c>
      <c r="BJ60" s="194">
        <f t="shared" si="46"/>
        <v>0</v>
      </c>
      <c r="BK60" s="194">
        <f t="shared" si="47"/>
        <v>0</v>
      </c>
      <c r="BL60" s="194">
        <f t="shared" si="48"/>
        <v>0</v>
      </c>
      <c r="BM60" s="194">
        <f t="shared" si="49"/>
        <v>0</v>
      </c>
      <c r="BN60" s="194">
        <f t="shared" si="50"/>
        <v>0</v>
      </c>
      <c r="BO60" s="194">
        <f t="shared" si="51"/>
        <v>0</v>
      </c>
      <c r="BP60" s="194">
        <f t="shared" si="52"/>
        <v>0</v>
      </c>
      <c r="BQ60" s="194">
        <f t="shared" si="53"/>
        <v>0</v>
      </c>
      <c r="BR60" s="194">
        <f t="shared" si="54"/>
        <v>0</v>
      </c>
      <c r="BS60" s="194">
        <f t="shared" si="55"/>
        <v>0</v>
      </c>
      <c r="BT60" s="194">
        <f t="shared" si="56"/>
        <v>0</v>
      </c>
      <c r="BU60" s="194">
        <f t="shared" si="57"/>
        <v>0</v>
      </c>
      <c r="BV60" s="194">
        <f t="shared" si="58"/>
        <v>0</v>
      </c>
      <c r="BW60" s="194">
        <f t="shared" si="59"/>
        <v>0</v>
      </c>
      <c r="BX60" s="194">
        <f t="shared" si="60"/>
        <v>0</v>
      </c>
      <c r="BY60" s="194">
        <f t="shared" si="61"/>
        <v>0</v>
      </c>
      <c r="BZ60" s="194">
        <f t="shared" si="62"/>
        <v>0</v>
      </c>
      <c r="CA60" s="194">
        <f t="shared" si="63"/>
        <v>0</v>
      </c>
      <c r="CB60" s="194">
        <f t="shared" si="64"/>
        <v>0</v>
      </c>
      <c r="CC60" s="194">
        <f t="shared" si="65"/>
        <v>0</v>
      </c>
      <c r="CD60" s="194">
        <f t="shared" si="66"/>
        <v>0</v>
      </c>
      <c r="CE60" s="194">
        <f t="shared" si="122"/>
        <v>0</v>
      </c>
      <c r="CF60" s="194">
        <f t="shared" si="122"/>
        <v>0</v>
      </c>
      <c r="CG60" s="194">
        <f t="shared" si="122"/>
        <v>0</v>
      </c>
      <c r="CH60" s="194">
        <f t="shared" si="122"/>
        <v>0</v>
      </c>
      <c r="CI60" s="194">
        <f t="shared" si="122"/>
        <v>0</v>
      </c>
      <c r="CJ60" s="194">
        <f t="shared" si="122"/>
        <v>0</v>
      </c>
      <c r="CK60" s="194">
        <f t="shared" si="122"/>
        <v>0</v>
      </c>
      <c r="CL60" s="194">
        <f t="shared" si="122"/>
        <v>0</v>
      </c>
      <c r="CM60" s="194">
        <f t="shared" si="122"/>
        <v>0</v>
      </c>
      <c r="CN60" s="194">
        <f t="shared" si="122"/>
        <v>0</v>
      </c>
      <c r="CO60" s="194">
        <f t="shared" si="122"/>
        <v>0</v>
      </c>
      <c r="CP60" s="194">
        <f t="shared" si="122"/>
        <v>0</v>
      </c>
      <c r="CQ60" s="194">
        <f t="shared" si="122"/>
        <v>0</v>
      </c>
      <c r="CR60" s="194">
        <f t="shared" si="122"/>
        <v>0</v>
      </c>
      <c r="CS60" s="194">
        <f t="shared" si="122"/>
        <v>0</v>
      </c>
      <c r="CT60" s="194">
        <f t="shared" si="122"/>
        <v>0</v>
      </c>
      <c r="CU60" s="194">
        <f t="shared" si="122"/>
        <v>0</v>
      </c>
      <c r="CV60" s="194">
        <f t="shared" si="122"/>
        <v>0</v>
      </c>
      <c r="CW60" s="194">
        <f t="shared" si="122"/>
        <v>0</v>
      </c>
      <c r="CX60" s="194">
        <f t="shared" si="122"/>
        <v>0</v>
      </c>
    </row>
    <row r="61" spans="1:102" x14ac:dyDescent="0.25">
      <c r="A61" s="87">
        <v>38443</v>
      </c>
      <c r="B61" s="194">
        <f t="shared" ref="B61:U61" si="126">($V61-$W61)+C61</f>
        <v>0</v>
      </c>
      <c r="C61" s="194">
        <f t="shared" si="126"/>
        <v>0</v>
      </c>
      <c r="D61" s="194">
        <f t="shared" si="126"/>
        <v>0</v>
      </c>
      <c r="E61" s="194">
        <f t="shared" si="126"/>
        <v>0</v>
      </c>
      <c r="F61" s="194">
        <f t="shared" si="126"/>
        <v>0</v>
      </c>
      <c r="G61" s="194">
        <f t="shared" si="126"/>
        <v>0</v>
      </c>
      <c r="H61" s="194">
        <f t="shared" si="126"/>
        <v>0</v>
      </c>
      <c r="I61" s="194">
        <f t="shared" si="126"/>
        <v>0</v>
      </c>
      <c r="J61" s="194">
        <f t="shared" si="126"/>
        <v>0</v>
      </c>
      <c r="K61" s="194">
        <f t="shared" si="126"/>
        <v>0</v>
      </c>
      <c r="L61" s="194">
        <f t="shared" si="126"/>
        <v>0</v>
      </c>
      <c r="M61" s="194">
        <f t="shared" si="126"/>
        <v>0</v>
      </c>
      <c r="N61" s="194">
        <f t="shared" si="126"/>
        <v>0</v>
      </c>
      <c r="O61" s="194">
        <f t="shared" si="126"/>
        <v>0</v>
      </c>
      <c r="P61" s="194">
        <f t="shared" si="126"/>
        <v>0</v>
      </c>
      <c r="Q61" s="194">
        <f t="shared" si="126"/>
        <v>0</v>
      </c>
      <c r="R61" s="194">
        <f t="shared" si="126"/>
        <v>0</v>
      </c>
      <c r="S61" s="194">
        <f t="shared" si="126"/>
        <v>0</v>
      </c>
      <c r="T61" s="194">
        <f t="shared" si="126"/>
        <v>0</v>
      </c>
      <c r="U61" s="194">
        <f t="shared" si="126"/>
        <v>0</v>
      </c>
      <c r="V61" s="194">
        <f t="shared" si="7"/>
        <v>0</v>
      </c>
      <c r="W61" s="194">
        <f t="shared" si="8"/>
        <v>0</v>
      </c>
      <c r="X61" s="194">
        <f t="shared" si="9"/>
        <v>0</v>
      </c>
      <c r="Y61" s="194">
        <f t="shared" si="10"/>
        <v>0</v>
      </c>
      <c r="Z61" s="194">
        <f t="shared" si="11"/>
        <v>0</v>
      </c>
      <c r="AA61" s="194">
        <f t="shared" si="12"/>
        <v>0</v>
      </c>
      <c r="AB61" s="194">
        <f t="shared" si="13"/>
        <v>0</v>
      </c>
      <c r="AC61" s="194">
        <f t="shared" si="14"/>
        <v>0</v>
      </c>
      <c r="AD61" s="194">
        <f t="shared" si="15"/>
        <v>0</v>
      </c>
      <c r="AE61" s="194">
        <f t="shared" si="16"/>
        <v>0</v>
      </c>
      <c r="AF61" s="194">
        <f t="shared" si="17"/>
        <v>0</v>
      </c>
      <c r="AG61" s="194">
        <f t="shared" si="18"/>
        <v>0</v>
      </c>
      <c r="AH61" s="194">
        <f t="shared" si="19"/>
        <v>0</v>
      </c>
      <c r="AI61" s="194">
        <f t="shared" si="20"/>
        <v>0</v>
      </c>
      <c r="AJ61" s="194">
        <f t="shared" si="21"/>
        <v>0</v>
      </c>
      <c r="AK61" s="194">
        <f t="shared" si="22"/>
        <v>0</v>
      </c>
      <c r="AL61" s="194">
        <f t="shared" si="23"/>
        <v>0</v>
      </c>
      <c r="AM61" s="194">
        <f t="shared" si="24"/>
        <v>0</v>
      </c>
      <c r="AN61" s="194">
        <f t="shared" si="25"/>
        <v>0</v>
      </c>
      <c r="AO61" s="194">
        <f t="shared" si="26"/>
        <v>0</v>
      </c>
      <c r="AP61" s="194">
        <f t="shared" si="27"/>
        <v>0</v>
      </c>
      <c r="AQ61" s="194">
        <f t="shared" si="28"/>
        <v>0</v>
      </c>
      <c r="AR61" s="194">
        <f t="shared" si="29"/>
        <v>0</v>
      </c>
      <c r="AS61" s="194">
        <f t="shared" si="30"/>
        <v>0</v>
      </c>
      <c r="AT61" s="194">
        <f t="shared" si="31"/>
        <v>0</v>
      </c>
      <c r="AU61" s="194">
        <f t="shared" si="32"/>
        <v>0</v>
      </c>
      <c r="AV61" s="194">
        <f t="shared" si="33"/>
        <v>0</v>
      </c>
      <c r="AW61" s="194">
        <f t="shared" si="34"/>
        <v>0</v>
      </c>
      <c r="AX61" s="194">
        <f t="shared" si="35"/>
        <v>0</v>
      </c>
      <c r="AY61" s="194">
        <f t="shared" si="36"/>
        <v>0</v>
      </c>
      <c r="AZ61" s="194">
        <v>0</v>
      </c>
      <c r="BA61" s="194">
        <f t="shared" si="37"/>
        <v>0</v>
      </c>
      <c r="BB61" s="194">
        <f t="shared" si="38"/>
        <v>0</v>
      </c>
      <c r="BC61" s="194">
        <f t="shared" si="39"/>
        <v>0</v>
      </c>
      <c r="BD61" s="194">
        <f t="shared" si="40"/>
        <v>0</v>
      </c>
      <c r="BE61" s="194">
        <f t="shared" si="41"/>
        <v>0</v>
      </c>
      <c r="BF61" s="194">
        <f t="shared" si="42"/>
        <v>0</v>
      </c>
      <c r="BG61" s="194">
        <f t="shared" si="43"/>
        <v>0</v>
      </c>
      <c r="BH61" s="194">
        <f t="shared" si="44"/>
        <v>0</v>
      </c>
      <c r="BI61" s="194">
        <f t="shared" si="45"/>
        <v>0</v>
      </c>
      <c r="BJ61" s="194">
        <f t="shared" si="46"/>
        <v>0</v>
      </c>
      <c r="BK61" s="194">
        <f t="shared" si="47"/>
        <v>0</v>
      </c>
      <c r="BL61" s="194">
        <f t="shared" si="48"/>
        <v>0</v>
      </c>
      <c r="BM61" s="194">
        <f t="shared" si="49"/>
        <v>0</v>
      </c>
      <c r="BN61" s="194">
        <f t="shared" si="50"/>
        <v>0</v>
      </c>
      <c r="BO61" s="194">
        <f t="shared" si="51"/>
        <v>0</v>
      </c>
      <c r="BP61" s="194">
        <f t="shared" si="52"/>
        <v>0</v>
      </c>
      <c r="BQ61" s="194">
        <f t="shared" si="53"/>
        <v>0</v>
      </c>
      <c r="BR61" s="194">
        <f t="shared" si="54"/>
        <v>0</v>
      </c>
      <c r="BS61" s="194">
        <f t="shared" si="55"/>
        <v>0</v>
      </c>
      <c r="BT61" s="194">
        <f t="shared" si="56"/>
        <v>0</v>
      </c>
      <c r="BU61" s="194">
        <f t="shared" si="57"/>
        <v>0</v>
      </c>
      <c r="BV61" s="194">
        <f t="shared" si="58"/>
        <v>0</v>
      </c>
      <c r="BW61" s="194">
        <f t="shared" si="59"/>
        <v>0</v>
      </c>
      <c r="BX61" s="194">
        <f t="shared" si="60"/>
        <v>0</v>
      </c>
      <c r="BY61" s="194">
        <f t="shared" si="61"/>
        <v>0</v>
      </c>
      <c r="BZ61" s="194">
        <f t="shared" si="62"/>
        <v>0</v>
      </c>
      <c r="CA61" s="194">
        <f t="shared" si="63"/>
        <v>0</v>
      </c>
      <c r="CB61" s="194">
        <f t="shared" si="64"/>
        <v>0</v>
      </c>
      <c r="CC61" s="194">
        <f t="shared" si="65"/>
        <v>0</v>
      </c>
      <c r="CD61" s="194">
        <f t="shared" si="66"/>
        <v>0</v>
      </c>
      <c r="CE61" s="194">
        <f t="shared" si="122"/>
        <v>0</v>
      </c>
      <c r="CF61" s="194">
        <f t="shared" si="122"/>
        <v>0</v>
      </c>
      <c r="CG61" s="194">
        <f t="shared" si="122"/>
        <v>0</v>
      </c>
      <c r="CH61" s="194">
        <f t="shared" si="122"/>
        <v>0</v>
      </c>
      <c r="CI61" s="194">
        <f t="shared" si="122"/>
        <v>0</v>
      </c>
      <c r="CJ61" s="194">
        <f t="shared" si="122"/>
        <v>0</v>
      </c>
      <c r="CK61" s="194">
        <f t="shared" si="122"/>
        <v>0</v>
      </c>
      <c r="CL61" s="194">
        <f t="shared" si="122"/>
        <v>0</v>
      </c>
      <c r="CM61" s="194">
        <f t="shared" si="122"/>
        <v>0</v>
      </c>
      <c r="CN61" s="194">
        <f t="shared" si="122"/>
        <v>0</v>
      </c>
      <c r="CO61" s="194">
        <f t="shared" si="122"/>
        <v>0</v>
      </c>
      <c r="CP61" s="194">
        <f t="shared" si="122"/>
        <v>0</v>
      </c>
      <c r="CQ61" s="194">
        <f t="shared" si="122"/>
        <v>0</v>
      </c>
      <c r="CR61" s="194">
        <f t="shared" si="122"/>
        <v>0</v>
      </c>
      <c r="CS61" s="194">
        <f t="shared" si="122"/>
        <v>0</v>
      </c>
      <c r="CT61" s="194">
        <f t="shared" si="122"/>
        <v>0</v>
      </c>
      <c r="CU61" s="194">
        <f t="shared" si="122"/>
        <v>0</v>
      </c>
      <c r="CV61" s="194">
        <f t="shared" si="122"/>
        <v>0</v>
      </c>
      <c r="CW61" s="194">
        <f t="shared" si="122"/>
        <v>0</v>
      </c>
      <c r="CX61" s="194">
        <f t="shared" si="122"/>
        <v>0</v>
      </c>
    </row>
    <row r="62" spans="1:102" x14ac:dyDescent="0.25">
      <c r="A62" s="87">
        <v>38473</v>
      </c>
      <c r="B62" s="194">
        <f t="shared" ref="B62:U62" si="127">($V62-$W62)+C62</f>
        <v>0</v>
      </c>
      <c r="C62" s="194">
        <f t="shared" si="127"/>
        <v>0</v>
      </c>
      <c r="D62" s="194">
        <f t="shared" si="127"/>
        <v>0</v>
      </c>
      <c r="E62" s="194">
        <f t="shared" si="127"/>
        <v>0</v>
      </c>
      <c r="F62" s="194">
        <f t="shared" si="127"/>
        <v>0</v>
      </c>
      <c r="G62" s="194">
        <f t="shared" si="127"/>
        <v>0</v>
      </c>
      <c r="H62" s="194">
        <f t="shared" si="127"/>
        <v>0</v>
      </c>
      <c r="I62" s="194">
        <f t="shared" si="127"/>
        <v>0</v>
      </c>
      <c r="J62" s="194">
        <f t="shared" si="127"/>
        <v>0</v>
      </c>
      <c r="K62" s="194">
        <f t="shared" si="127"/>
        <v>0</v>
      </c>
      <c r="L62" s="194">
        <f t="shared" si="127"/>
        <v>0</v>
      </c>
      <c r="M62" s="194">
        <f t="shared" si="127"/>
        <v>0</v>
      </c>
      <c r="N62" s="194">
        <f t="shared" si="127"/>
        <v>0</v>
      </c>
      <c r="O62" s="194">
        <f t="shared" si="127"/>
        <v>0</v>
      </c>
      <c r="P62" s="194">
        <f t="shared" si="127"/>
        <v>0</v>
      </c>
      <c r="Q62" s="194">
        <f t="shared" si="127"/>
        <v>0</v>
      </c>
      <c r="R62" s="194">
        <f t="shared" si="127"/>
        <v>0</v>
      </c>
      <c r="S62" s="194">
        <f t="shared" si="127"/>
        <v>0</v>
      </c>
      <c r="T62" s="194">
        <f t="shared" si="127"/>
        <v>0</v>
      </c>
      <c r="U62" s="194">
        <f t="shared" si="127"/>
        <v>0</v>
      </c>
      <c r="V62" s="194">
        <f t="shared" si="7"/>
        <v>0</v>
      </c>
      <c r="W62" s="194">
        <f t="shared" si="8"/>
        <v>0</v>
      </c>
      <c r="X62" s="194">
        <f t="shared" si="9"/>
        <v>0</v>
      </c>
      <c r="Y62" s="194">
        <f t="shared" si="10"/>
        <v>0</v>
      </c>
      <c r="Z62" s="194">
        <f t="shared" si="11"/>
        <v>0</v>
      </c>
      <c r="AA62" s="194">
        <f t="shared" si="12"/>
        <v>0</v>
      </c>
      <c r="AB62" s="194">
        <f t="shared" si="13"/>
        <v>0</v>
      </c>
      <c r="AC62" s="194">
        <f t="shared" si="14"/>
        <v>0</v>
      </c>
      <c r="AD62" s="194">
        <f t="shared" si="15"/>
        <v>0</v>
      </c>
      <c r="AE62" s="194">
        <f t="shared" si="16"/>
        <v>0</v>
      </c>
      <c r="AF62" s="194">
        <f t="shared" si="17"/>
        <v>0</v>
      </c>
      <c r="AG62" s="194">
        <f t="shared" si="18"/>
        <v>0</v>
      </c>
      <c r="AH62" s="194">
        <f t="shared" si="19"/>
        <v>0</v>
      </c>
      <c r="AI62" s="194">
        <f t="shared" si="20"/>
        <v>0</v>
      </c>
      <c r="AJ62" s="194">
        <f t="shared" si="21"/>
        <v>0</v>
      </c>
      <c r="AK62" s="194">
        <f t="shared" si="22"/>
        <v>0</v>
      </c>
      <c r="AL62" s="194">
        <f t="shared" si="23"/>
        <v>0</v>
      </c>
      <c r="AM62" s="194">
        <f t="shared" si="24"/>
        <v>0</v>
      </c>
      <c r="AN62" s="194">
        <f t="shared" si="25"/>
        <v>0</v>
      </c>
      <c r="AO62" s="194">
        <f t="shared" si="26"/>
        <v>0</v>
      </c>
      <c r="AP62" s="194">
        <f t="shared" si="27"/>
        <v>0</v>
      </c>
      <c r="AQ62" s="194">
        <f t="shared" si="28"/>
        <v>0</v>
      </c>
      <c r="AR62" s="194">
        <f t="shared" si="29"/>
        <v>0</v>
      </c>
      <c r="AS62" s="194">
        <f t="shared" si="30"/>
        <v>0</v>
      </c>
      <c r="AT62" s="194">
        <f t="shared" si="31"/>
        <v>0</v>
      </c>
      <c r="AU62" s="194">
        <f t="shared" si="32"/>
        <v>0</v>
      </c>
      <c r="AV62" s="194">
        <f t="shared" si="33"/>
        <v>0</v>
      </c>
      <c r="AW62" s="194">
        <f t="shared" si="34"/>
        <v>0</v>
      </c>
      <c r="AX62" s="194">
        <f t="shared" si="35"/>
        <v>0</v>
      </c>
      <c r="AY62" s="194">
        <f t="shared" si="36"/>
        <v>0</v>
      </c>
      <c r="AZ62" s="194">
        <v>0</v>
      </c>
      <c r="BA62" s="194">
        <f t="shared" si="37"/>
        <v>0</v>
      </c>
      <c r="BB62" s="194">
        <f t="shared" si="38"/>
        <v>0</v>
      </c>
      <c r="BC62" s="194">
        <f t="shared" si="39"/>
        <v>0</v>
      </c>
      <c r="BD62" s="194">
        <f t="shared" si="40"/>
        <v>0</v>
      </c>
      <c r="BE62" s="194">
        <f t="shared" si="41"/>
        <v>0</v>
      </c>
      <c r="BF62" s="194">
        <f t="shared" si="42"/>
        <v>0</v>
      </c>
      <c r="BG62" s="194">
        <f t="shared" si="43"/>
        <v>0</v>
      </c>
      <c r="BH62" s="194">
        <f t="shared" si="44"/>
        <v>0</v>
      </c>
      <c r="BI62" s="194">
        <f t="shared" si="45"/>
        <v>0</v>
      </c>
      <c r="BJ62" s="194">
        <f t="shared" si="46"/>
        <v>0</v>
      </c>
      <c r="BK62" s="194">
        <f t="shared" si="47"/>
        <v>0</v>
      </c>
      <c r="BL62" s="194">
        <f t="shared" si="48"/>
        <v>0</v>
      </c>
      <c r="BM62" s="194">
        <f t="shared" si="49"/>
        <v>0</v>
      </c>
      <c r="BN62" s="194">
        <f t="shared" si="50"/>
        <v>0</v>
      </c>
      <c r="BO62" s="194">
        <f t="shared" si="51"/>
        <v>0</v>
      </c>
      <c r="BP62" s="194">
        <f t="shared" si="52"/>
        <v>0</v>
      </c>
      <c r="BQ62" s="194">
        <f t="shared" si="53"/>
        <v>0</v>
      </c>
      <c r="BR62" s="194">
        <f t="shared" si="54"/>
        <v>0</v>
      </c>
      <c r="BS62" s="194">
        <f t="shared" si="55"/>
        <v>0</v>
      </c>
      <c r="BT62" s="194">
        <f t="shared" si="56"/>
        <v>0</v>
      </c>
      <c r="BU62" s="194">
        <f t="shared" si="57"/>
        <v>0</v>
      </c>
      <c r="BV62" s="194">
        <f t="shared" si="58"/>
        <v>0</v>
      </c>
      <c r="BW62" s="194">
        <f t="shared" si="59"/>
        <v>0</v>
      </c>
      <c r="BX62" s="194">
        <f t="shared" si="60"/>
        <v>0</v>
      </c>
      <c r="BY62" s="194">
        <f t="shared" si="61"/>
        <v>0</v>
      </c>
      <c r="BZ62" s="194">
        <f t="shared" si="62"/>
        <v>0</v>
      </c>
      <c r="CA62" s="194">
        <f t="shared" si="63"/>
        <v>0</v>
      </c>
      <c r="CB62" s="194">
        <f t="shared" si="64"/>
        <v>0</v>
      </c>
      <c r="CC62" s="194">
        <f t="shared" si="65"/>
        <v>0</v>
      </c>
      <c r="CD62" s="194">
        <f t="shared" si="66"/>
        <v>0</v>
      </c>
      <c r="CE62" s="194">
        <f t="shared" si="122"/>
        <v>0</v>
      </c>
      <c r="CF62" s="194">
        <f t="shared" si="122"/>
        <v>0</v>
      </c>
      <c r="CG62" s="194">
        <f t="shared" si="122"/>
        <v>0</v>
      </c>
      <c r="CH62" s="194">
        <f t="shared" si="122"/>
        <v>0</v>
      </c>
      <c r="CI62" s="194">
        <f t="shared" si="122"/>
        <v>0</v>
      </c>
      <c r="CJ62" s="194">
        <f t="shared" si="122"/>
        <v>0</v>
      </c>
      <c r="CK62" s="194">
        <f t="shared" si="122"/>
        <v>0</v>
      </c>
      <c r="CL62" s="194">
        <f t="shared" si="122"/>
        <v>0</v>
      </c>
      <c r="CM62" s="194">
        <f t="shared" si="122"/>
        <v>0</v>
      </c>
      <c r="CN62" s="194">
        <f t="shared" si="122"/>
        <v>0</v>
      </c>
      <c r="CO62" s="194">
        <f t="shared" si="122"/>
        <v>0</v>
      </c>
      <c r="CP62" s="194">
        <f t="shared" si="122"/>
        <v>0</v>
      </c>
      <c r="CQ62" s="194">
        <f t="shared" si="122"/>
        <v>0</v>
      </c>
      <c r="CR62" s="194">
        <f t="shared" si="122"/>
        <v>0</v>
      </c>
      <c r="CS62" s="194">
        <f t="shared" si="122"/>
        <v>0</v>
      </c>
      <c r="CT62" s="194">
        <f t="shared" si="122"/>
        <v>0</v>
      </c>
      <c r="CU62" s="194">
        <f t="shared" si="122"/>
        <v>0</v>
      </c>
      <c r="CV62" s="194">
        <f t="shared" si="122"/>
        <v>0</v>
      </c>
      <c r="CW62" s="194">
        <f t="shared" si="122"/>
        <v>0</v>
      </c>
      <c r="CX62" s="194">
        <f t="shared" si="122"/>
        <v>0</v>
      </c>
    </row>
    <row r="63" spans="1:102" x14ac:dyDescent="0.25">
      <c r="A63" s="87">
        <v>38504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B5" sqref="B5"/>
    </sheetView>
  </sheetViews>
  <sheetFormatPr defaultRowHeight="13.2" x14ac:dyDescent="0.25"/>
  <cols>
    <col min="1" max="1" width="9.6640625" style="39" customWidth="1"/>
    <col min="2" max="18" width="7.6640625" style="37" customWidth="1"/>
    <col min="19" max="19" width="18" style="185" customWidth="1"/>
    <col min="20" max="190" width="8.6640625" style="186" customWidth="1"/>
  </cols>
  <sheetData>
    <row r="1" spans="1:190" ht="16.2" thickBot="1" x14ac:dyDescent="0.3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3"/>
      <c r="GH1" s="183"/>
    </row>
    <row r="2" spans="1:190" x14ac:dyDescent="0.25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  <c r="FE2" s="183"/>
      <c r="FF2" s="183"/>
      <c r="FG2" s="183"/>
      <c r="FH2" s="183"/>
      <c r="FI2" s="183"/>
      <c r="FJ2" s="183"/>
      <c r="FK2" s="183"/>
      <c r="FL2" s="183"/>
      <c r="FM2" s="183"/>
      <c r="FN2" s="183"/>
      <c r="FO2" s="183"/>
      <c r="FP2" s="183"/>
      <c r="FQ2" s="183"/>
      <c r="FR2" s="183"/>
      <c r="FS2" s="183"/>
      <c r="FT2" s="183"/>
      <c r="FU2" s="183"/>
      <c r="FV2" s="183"/>
      <c r="FW2" s="183"/>
      <c r="FX2" s="183"/>
      <c r="FY2" s="183"/>
      <c r="FZ2" s="183"/>
      <c r="GA2" s="183"/>
      <c r="GB2" s="183"/>
      <c r="GC2" s="183"/>
      <c r="GD2" s="183"/>
      <c r="GE2" s="183"/>
      <c r="GF2" s="183"/>
      <c r="GG2" s="183"/>
      <c r="GH2" s="183"/>
    </row>
    <row r="3" spans="1:190" ht="13.8" thickBot="1" x14ac:dyDescent="0.3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  <c r="FE3" s="183"/>
      <c r="FF3" s="183"/>
      <c r="FG3" s="183"/>
      <c r="FH3" s="183"/>
      <c r="FI3" s="183"/>
      <c r="FJ3" s="183"/>
      <c r="FK3" s="183"/>
      <c r="FL3" s="183"/>
      <c r="FM3" s="183"/>
      <c r="FN3" s="183"/>
      <c r="FO3" s="183"/>
      <c r="FP3" s="183"/>
      <c r="FQ3" s="183"/>
      <c r="FR3" s="183"/>
      <c r="FS3" s="183"/>
      <c r="FT3" s="183"/>
      <c r="FU3" s="183"/>
      <c r="FV3" s="183"/>
      <c r="FW3" s="183"/>
      <c r="FX3" s="183"/>
      <c r="FY3" s="183"/>
      <c r="FZ3" s="183"/>
      <c r="GA3" s="183"/>
      <c r="GB3" s="183"/>
      <c r="GC3" s="183"/>
      <c r="GD3" s="183"/>
      <c r="GE3" s="183"/>
      <c r="GF3" s="183"/>
      <c r="GG3" s="183"/>
      <c r="GH3" s="183"/>
    </row>
    <row r="4" spans="1:190" x14ac:dyDescent="0.25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</row>
    <row r="5" spans="1:190" x14ac:dyDescent="0.25">
      <c r="A5" s="33">
        <v>36739</v>
      </c>
      <c r="B5" s="34">
        <v>-721.11529198999995</v>
      </c>
      <c r="C5" s="34">
        <v>0</v>
      </c>
      <c r="D5" s="34">
        <v>72.787965009999994</v>
      </c>
      <c r="E5" s="34">
        <v>-793.90325700000005</v>
      </c>
      <c r="F5" s="34">
        <v>-793.90325700000005</v>
      </c>
      <c r="G5" s="34">
        <v>0</v>
      </c>
      <c r="H5" s="38">
        <v>0</v>
      </c>
      <c r="I5" s="36">
        <v>2.7116598124000002</v>
      </c>
      <c r="J5" s="37">
        <v>-4.1227433600000003</v>
      </c>
      <c r="K5" s="37">
        <v>152.94095546</v>
      </c>
      <c r="L5" s="37">
        <v>94.335141120000003</v>
      </c>
      <c r="M5" s="37">
        <v>43.409003009999999</v>
      </c>
      <c r="N5" s="37">
        <v>20.7914955</v>
      </c>
      <c r="O5" s="37">
        <v>-19.041839079999999</v>
      </c>
      <c r="P5" s="37">
        <v>-36.424401639999999</v>
      </c>
      <c r="Q5" s="37">
        <v>-66.618016830000002</v>
      </c>
      <c r="R5" s="38">
        <v>-91.43293018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  <c r="FE5" s="183"/>
      <c r="FF5" s="183"/>
      <c r="FG5" s="183"/>
      <c r="FH5" s="183"/>
      <c r="FI5" s="183"/>
      <c r="FJ5" s="183"/>
      <c r="FK5" s="183"/>
      <c r="FL5" s="183"/>
      <c r="FM5" s="183"/>
      <c r="FN5" s="183"/>
      <c r="FO5" s="183"/>
      <c r="FP5" s="183"/>
      <c r="FQ5" s="183"/>
      <c r="FR5" s="183"/>
      <c r="FS5" s="183"/>
      <c r="FT5" s="183"/>
      <c r="FU5" s="183"/>
      <c r="FV5" s="183"/>
      <c r="FW5" s="183"/>
      <c r="FX5" s="183"/>
      <c r="FY5" s="183"/>
      <c r="FZ5" s="183"/>
      <c r="GA5" s="183"/>
      <c r="GB5" s="183"/>
      <c r="GC5" s="183"/>
      <c r="GD5" s="183"/>
      <c r="GE5" s="183"/>
      <c r="GF5" s="183"/>
      <c r="GG5" s="183"/>
      <c r="GH5" s="183"/>
    </row>
    <row r="6" spans="1:190" x14ac:dyDescent="0.25">
      <c r="A6" s="33">
        <v>36770</v>
      </c>
      <c r="B6" s="34">
        <v>-580.21179009000002</v>
      </c>
      <c r="C6" s="34">
        <v>0</v>
      </c>
      <c r="D6" s="34">
        <v>72.022937630000001</v>
      </c>
      <c r="E6" s="34">
        <v>-652.23472772000002</v>
      </c>
      <c r="F6" s="34">
        <v>-652.23472772000002</v>
      </c>
      <c r="G6" s="34">
        <v>0</v>
      </c>
      <c r="H6" s="38">
        <v>0</v>
      </c>
      <c r="I6" s="36">
        <v>2.7360520411000002</v>
      </c>
      <c r="J6" s="37">
        <v>-1.70385864</v>
      </c>
      <c r="K6" s="37">
        <v>117.96578743000001</v>
      </c>
      <c r="L6" s="37">
        <v>74.832324779999993</v>
      </c>
      <c r="M6" s="37">
        <v>35.539426300000002</v>
      </c>
      <c r="N6" s="37">
        <v>17.30863325</v>
      </c>
      <c r="O6" s="37">
        <v>-16.407125019999999</v>
      </c>
      <c r="P6" s="37">
        <v>-31.936409810000001</v>
      </c>
      <c r="Q6" s="37">
        <v>-60.468137710000001</v>
      </c>
      <c r="R6" s="38">
        <v>-85.826045109999995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  <c r="FE6" s="183"/>
      <c r="FF6" s="183"/>
      <c r="FG6" s="183"/>
      <c r="FH6" s="183"/>
      <c r="FI6" s="183"/>
      <c r="FJ6" s="183"/>
      <c r="FK6" s="183"/>
      <c r="FL6" s="183"/>
      <c r="FM6" s="183"/>
      <c r="FN6" s="183"/>
      <c r="FO6" s="183"/>
      <c r="FP6" s="183"/>
      <c r="FQ6" s="183"/>
      <c r="FR6" s="183"/>
      <c r="FS6" s="183"/>
      <c r="FT6" s="183"/>
      <c r="FU6" s="183"/>
      <c r="FV6" s="183"/>
      <c r="FW6" s="183"/>
      <c r="FX6" s="183"/>
      <c r="FY6" s="183"/>
      <c r="FZ6" s="183"/>
      <c r="GA6" s="183"/>
      <c r="GB6" s="183"/>
      <c r="GC6" s="183"/>
      <c r="GD6" s="183"/>
      <c r="GE6" s="183"/>
      <c r="GF6" s="183"/>
      <c r="GG6" s="183"/>
      <c r="GH6" s="183"/>
    </row>
    <row r="7" spans="1:190" x14ac:dyDescent="0.25">
      <c r="A7" s="33">
        <v>36800</v>
      </c>
      <c r="B7" s="34">
        <v>-571.29324498999995</v>
      </c>
      <c r="C7" s="34">
        <v>0</v>
      </c>
      <c r="D7" s="34">
        <v>71.959160890000007</v>
      </c>
      <c r="E7" s="34">
        <v>-643.25240587999997</v>
      </c>
      <c r="F7" s="34">
        <v>-643.25240587999997</v>
      </c>
      <c r="G7" s="34">
        <v>0</v>
      </c>
      <c r="H7" s="38">
        <v>0</v>
      </c>
      <c r="I7" s="36">
        <v>1.93570943</v>
      </c>
      <c r="J7" s="37">
        <v>-0.85862667999999998</v>
      </c>
      <c r="K7" s="37">
        <v>97.242863889999995</v>
      </c>
      <c r="L7" s="37">
        <v>62.415173350000003</v>
      </c>
      <c r="M7" s="37">
        <v>30.005990350000001</v>
      </c>
      <c r="N7" s="37">
        <v>14.70497797</v>
      </c>
      <c r="O7" s="37">
        <v>-14.116242700000001</v>
      </c>
      <c r="P7" s="37">
        <v>-27.652800079999999</v>
      </c>
      <c r="Q7" s="37">
        <v>-53.030502419999998</v>
      </c>
      <c r="R7" s="38">
        <v>-76.23245842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  <c r="FE7" s="183"/>
      <c r="FF7" s="183"/>
      <c r="FG7" s="183"/>
      <c r="FH7" s="183"/>
      <c r="FI7" s="183"/>
      <c r="FJ7" s="183"/>
      <c r="FK7" s="183"/>
      <c r="FL7" s="183"/>
      <c r="FM7" s="183"/>
      <c r="FN7" s="183"/>
      <c r="FO7" s="183"/>
      <c r="FP7" s="183"/>
      <c r="FQ7" s="183"/>
      <c r="FR7" s="183"/>
      <c r="FS7" s="183"/>
      <c r="FT7" s="183"/>
      <c r="FU7" s="183"/>
      <c r="FV7" s="183"/>
      <c r="FW7" s="183"/>
      <c r="FX7" s="183"/>
      <c r="FY7" s="183"/>
      <c r="FZ7" s="183"/>
      <c r="GA7" s="183"/>
      <c r="GB7" s="183"/>
      <c r="GC7" s="183"/>
      <c r="GD7" s="183"/>
      <c r="GE7" s="183"/>
      <c r="GF7" s="183"/>
      <c r="GG7" s="183"/>
      <c r="GH7" s="183"/>
    </row>
    <row r="8" spans="1:190" x14ac:dyDescent="0.25">
      <c r="A8" s="33">
        <v>36831</v>
      </c>
      <c r="B8" s="34">
        <v>-109.32085006</v>
      </c>
      <c r="C8" s="34">
        <v>0</v>
      </c>
      <c r="D8" s="34">
        <v>70.93877904</v>
      </c>
      <c r="E8" s="34">
        <v>-180.25962910000001</v>
      </c>
      <c r="F8" s="34">
        <v>-180.25962910000001</v>
      </c>
      <c r="G8" s="34">
        <v>0</v>
      </c>
      <c r="H8" s="38">
        <v>0</v>
      </c>
      <c r="I8" s="36">
        <v>0.27628721119999999</v>
      </c>
      <c r="J8" s="37">
        <v>-0.11209645</v>
      </c>
      <c r="K8" s="37">
        <v>28.69194611</v>
      </c>
      <c r="L8" s="37">
        <v>18.559032200000001</v>
      </c>
      <c r="M8" s="37">
        <v>9.0006337900000002</v>
      </c>
      <c r="N8" s="37">
        <v>4.43177311</v>
      </c>
      <c r="O8" s="37">
        <v>-4.2972446700000004</v>
      </c>
      <c r="P8" s="37">
        <v>-8.4626515199999996</v>
      </c>
      <c r="Q8" s="37">
        <v>-16.409227699999999</v>
      </c>
      <c r="R8" s="38">
        <v>-23.863014239999998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  <c r="FE8" s="183"/>
      <c r="FF8" s="183"/>
      <c r="FG8" s="183"/>
      <c r="FH8" s="183"/>
      <c r="FI8" s="183"/>
      <c r="FJ8" s="183"/>
      <c r="FK8" s="183"/>
      <c r="FL8" s="183"/>
      <c r="FM8" s="183"/>
      <c r="FN8" s="183"/>
      <c r="FO8" s="183"/>
      <c r="FP8" s="183"/>
      <c r="FQ8" s="183"/>
      <c r="FR8" s="183"/>
      <c r="FS8" s="183"/>
      <c r="FT8" s="183"/>
      <c r="FU8" s="183"/>
      <c r="FV8" s="183"/>
      <c r="FW8" s="183"/>
      <c r="FX8" s="183"/>
      <c r="FY8" s="183"/>
      <c r="FZ8" s="183"/>
      <c r="GA8" s="183"/>
      <c r="GB8" s="183"/>
      <c r="GC8" s="183"/>
      <c r="GD8" s="183"/>
      <c r="GE8" s="183"/>
      <c r="GF8" s="183"/>
      <c r="GG8" s="183"/>
      <c r="GH8" s="183"/>
    </row>
    <row r="9" spans="1:190" x14ac:dyDescent="0.25">
      <c r="A9" s="33">
        <v>36861</v>
      </c>
      <c r="B9" s="34">
        <v>-90.837221279999994</v>
      </c>
      <c r="C9" s="34">
        <v>0</v>
      </c>
      <c r="D9" s="34">
        <v>131.44250407999999</v>
      </c>
      <c r="E9" s="34">
        <v>-222.27972535999999</v>
      </c>
      <c r="F9" s="34">
        <v>-222.27972535999999</v>
      </c>
      <c r="G9" s="34">
        <v>0</v>
      </c>
      <c r="H9" s="38">
        <v>0</v>
      </c>
      <c r="I9" s="36">
        <v>-1.0414206009</v>
      </c>
      <c r="J9" s="37">
        <v>0.18673753000000001</v>
      </c>
      <c r="K9" s="37">
        <v>35.472480470000001</v>
      </c>
      <c r="L9" s="37">
        <v>23.325696010000001</v>
      </c>
      <c r="M9" s="37">
        <v>11.5028959</v>
      </c>
      <c r="N9" s="37">
        <v>5.7117558600000002</v>
      </c>
      <c r="O9" s="37">
        <v>-5.6330256900000002</v>
      </c>
      <c r="P9" s="37">
        <v>-11.188013720000001</v>
      </c>
      <c r="Q9" s="37">
        <v>-22.06679162</v>
      </c>
      <c r="R9" s="38">
        <v>-32.64236228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  <c r="FE9" s="183"/>
      <c r="FF9" s="183"/>
      <c r="FG9" s="183"/>
      <c r="FH9" s="183"/>
      <c r="FI9" s="183"/>
      <c r="FJ9" s="183"/>
      <c r="FK9" s="183"/>
      <c r="FL9" s="183"/>
      <c r="FM9" s="183"/>
      <c r="FN9" s="183"/>
      <c r="FO9" s="183"/>
      <c r="FP9" s="183"/>
      <c r="FQ9" s="183"/>
      <c r="FR9" s="183"/>
      <c r="FS9" s="183"/>
      <c r="FT9" s="183"/>
      <c r="FU9" s="183"/>
      <c r="FV9" s="183"/>
      <c r="FW9" s="183"/>
      <c r="FX9" s="183"/>
      <c r="FY9" s="183"/>
      <c r="FZ9" s="183"/>
      <c r="GA9" s="183"/>
      <c r="GB9" s="183"/>
      <c r="GC9" s="183"/>
      <c r="GD9" s="183"/>
      <c r="GE9" s="183"/>
      <c r="GF9" s="183"/>
      <c r="GG9" s="183"/>
      <c r="GH9" s="183"/>
    </row>
    <row r="10" spans="1:190" x14ac:dyDescent="0.25">
      <c r="A10" s="33">
        <v>36892</v>
      </c>
      <c r="B10" s="34">
        <v>-124.65116270999999</v>
      </c>
      <c r="C10" s="34">
        <v>0</v>
      </c>
      <c r="D10" s="34">
        <v>239.08392513999999</v>
      </c>
      <c r="E10" s="34">
        <v>-363.73508785000001</v>
      </c>
      <c r="F10" s="34">
        <v>-363.73508785000001</v>
      </c>
      <c r="G10" s="34">
        <v>0</v>
      </c>
      <c r="H10" s="38">
        <v>0</v>
      </c>
      <c r="I10" s="36">
        <v>-2.3345388285999999</v>
      </c>
      <c r="J10" s="37">
        <v>0.36054573000000001</v>
      </c>
      <c r="K10" s="37">
        <v>47.462213429999998</v>
      </c>
      <c r="L10" s="37">
        <v>31.36732353</v>
      </c>
      <c r="M10" s="37">
        <v>15.541432820000001</v>
      </c>
      <c r="N10" s="37">
        <v>7.7343024700000003</v>
      </c>
      <c r="O10" s="37">
        <v>-7.6599606800000002</v>
      </c>
      <c r="P10" s="37">
        <v>-15.244213390000001</v>
      </c>
      <c r="Q10" s="37">
        <v>-30.180812840000002</v>
      </c>
      <c r="R10" s="38">
        <v>-44.801484549999998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  <c r="FE10" s="183"/>
      <c r="FF10" s="183"/>
      <c r="FG10" s="183"/>
      <c r="FH10" s="183"/>
      <c r="FI10" s="183"/>
      <c r="FJ10" s="183"/>
      <c r="FK10" s="183"/>
      <c r="FL10" s="183"/>
      <c r="FM10" s="183"/>
      <c r="FN10" s="183"/>
      <c r="FO10" s="183"/>
      <c r="FP10" s="183"/>
      <c r="FQ10" s="183"/>
      <c r="FR10" s="183"/>
      <c r="FS10" s="183"/>
      <c r="FT10" s="183"/>
      <c r="FU10" s="183"/>
      <c r="FV10" s="183"/>
      <c r="FW10" s="183"/>
      <c r="FX10" s="183"/>
      <c r="FY10" s="183"/>
      <c r="FZ10" s="183"/>
      <c r="GA10" s="183"/>
      <c r="GB10" s="183"/>
      <c r="GC10" s="183"/>
      <c r="GD10" s="183"/>
      <c r="GE10" s="183"/>
      <c r="GF10" s="183"/>
      <c r="GG10" s="183"/>
      <c r="GH10" s="183"/>
    </row>
    <row r="11" spans="1:190" x14ac:dyDescent="0.25">
      <c r="A11" s="33">
        <v>36923</v>
      </c>
      <c r="B11" s="34">
        <v>-108.16055376</v>
      </c>
      <c r="C11" s="34">
        <v>0</v>
      </c>
      <c r="D11" s="34">
        <v>177.36145723999999</v>
      </c>
      <c r="E11" s="34">
        <v>-285.52201100000002</v>
      </c>
      <c r="F11" s="34">
        <v>-285.52201100000002</v>
      </c>
      <c r="G11" s="34">
        <v>0</v>
      </c>
      <c r="H11" s="38">
        <v>0</v>
      </c>
      <c r="I11" s="36">
        <v>-1.4465357495</v>
      </c>
      <c r="J11" s="37">
        <v>0.15931654000000001</v>
      </c>
      <c r="K11" s="37">
        <v>38.697306769999997</v>
      </c>
      <c r="L11" s="37">
        <v>25.448684010000001</v>
      </c>
      <c r="M11" s="37">
        <v>12.54534582</v>
      </c>
      <c r="N11" s="37">
        <v>6.2272911799999999</v>
      </c>
      <c r="O11" s="37">
        <v>-6.1355536300000004</v>
      </c>
      <c r="P11" s="37">
        <v>-12.1786081</v>
      </c>
      <c r="Q11" s="37">
        <v>-23.985140229999999</v>
      </c>
      <c r="R11" s="38">
        <v>-35.417164679999999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  <c r="FE11" s="183"/>
      <c r="FF11" s="183"/>
      <c r="FG11" s="183"/>
      <c r="FH11" s="183"/>
      <c r="FI11" s="183"/>
      <c r="FJ11" s="183"/>
      <c r="FK11" s="183"/>
      <c r="FL11" s="183"/>
      <c r="FM11" s="183"/>
      <c r="FN11" s="183"/>
      <c r="FO11" s="183"/>
      <c r="FP11" s="183"/>
      <c r="FQ11" s="183"/>
      <c r="FR11" s="183"/>
      <c r="FS11" s="183"/>
      <c r="FT11" s="183"/>
      <c r="FU11" s="183"/>
      <c r="FV11" s="183"/>
      <c r="FW11" s="183"/>
      <c r="FX11" s="183"/>
      <c r="FY11" s="183"/>
      <c r="FZ11" s="183"/>
      <c r="GA11" s="183"/>
      <c r="GB11" s="183"/>
      <c r="GC11" s="183"/>
      <c r="GD11" s="183"/>
      <c r="GE11" s="183"/>
      <c r="GF11" s="183"/>
      <c r="GG11" s="183"/>
      <c r="GH11" s="183"/>
    </row>
    <row r="12" spans="1:190" x14ac:dyDescent="0.25">
      <c r="A12" s="33">
        <v>36951</v>
      </c>
      <c r="B12" s="34">
        <v>-69.988146920000005</v>
      </c>
      <c r="C12" s="34">
        <v>0</v>
      </c>
      <c r="D12" s="34">
        <v>176.17368959999999</v>
      </c>
      <c r="E12" s="34">
        <v>-246.16183652000001</v>
      </c>
      <c r="F12" s="34">
        <v>-246.16183652000001</v>
      </c>
      <c r="G12" s="34">
        <v>0</v>
      </c>
      <c r="H12" s="38">
        <v>0</v>
      </c>
      <c r="I12" s="36">
        <v>-1.8857162159</v>
      </c>
      <c r="J12" s="37">
        <v>0.17088332000000001</v>
      </c>
      <c r="K12" s="37">
        <v>42.347003450000003</v>
      </c>
      <c r="L12" s="37">
        <v>27.93612375</v>
      </c>
      <c r="M12" s="37">
        <v>13.810392009999999</v>
      </c>
      <c r="N12" s="37">
        <v>6.86415256</v>
      </c>
      <c r="O12" s="37">
        <v>-6.7792934599999999</v>
      </c>
      <c r="P12" s="37">
        <v>-13.47131057</v>
      </c>
      <c r="Q12" s="37">
        <v>-26.585480820000001</v>
      </c>
      <c r="R12" s="38">
        <v>-39.32939477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  <c r="FE12" s="183"/>
      <c r="FF12" s="183"/>
      <c r="FG12" s="183"/>
      <c r="FH12" s="183"/>
      <c r="FI12" s="183"/>
      <c r="FJ12" s="183"/>
      <c r="FK12" s="183"/>
      <c r="FL12" s="183"/>
      <c r="FM12" s="183"/>
      <c r="FN12" s="183"/>
      <c r="FO12" s="183"/>
      <c r="FP12" s="183"/>
      <c r="FQ12" s="183"/>
      <c r="FR12" s="183"/>
      <c r="FS12" s="183"/>
      <c r="FT12" s="183"/>
      <c r="FU12" s="183"/>
      <c r="FV12" s="183"/>
      <c r="FW12" s="183"/>
      <c r="FX12" s="183"/>
      <c r="FY12" s="183"/>
      <c r="FZ12" s="183"/>
      <c r="GA12" s="183"/>
      <c r="GB12" s="183"/>
      <c r="GC12" s="183"/>
      <c r="GD12" s="183"/>
      <c r="GE12" s="183"/>
      <c r="GF12" s="183"/>
      <c r="GG12" s="183"/>
      <c r="GH12" s="183"/>
    </row>
    <row r="13" spans="1:190" x14ac:dyDescent="0.25">
      <c r="A13" s="33">
        <v>36982</v>
      </c>
      <c r="B13" s="34">
        <v>-14.844298159999999</v>
      </c>
      <c r="C13" s="34">
        <v>0</v>
      </c>
      <c r="D13" s="34">
        <v>54.311374800000003</v>
      </c>
      <c r="E13" s="34">
        <v>-69.155672960000004</v>
      </c>
      <c r="F13" s="34">
        <v>-69.155672960000004</v>
      </c>
      <c r="G13" s="34">
        <v>0</v>
      </c>
      <c r="H13" s="38">
        <v>0</v>
      </c>
      <c r="I13" s="36">
        <v>-0.49500767680000002</v>
      </c>
      <c r="J13" s="37">
        <v>3.0575539999999998E-2</v>
      </c>
      <c r="K13" s="37">
        <v>2.6699212800000001</v>
      </c>
      <c r="L13" s="37">
        <v>1.9223722999999999</v>
      </c>
      <c r="M13" s="37">
        <v>1.0203920900000001</v>
      </c>
      <c r="N13" s="37">
        <v>0.52300787999999998</v>
      </c>
      <c r="O13" s="37">
        <v>-0.54500789000000005</v>
      </c>
      <c r="P13" s="37">
        <v>-1.1085757300000001</v>
      </c>
      <c r="Q13" s="37">
        <v>-2.2786087199999998</v>
      </c>
      <c r="R13" s="38">
        <v>-3.4865560800000002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  <c r="FE13" s="183"/>
      <c r="FF13" s="183"/>
      <c r="FG13" s="183"/>
      <c r="FH13" s="183"/>
      <c r="FI13" s="183"/>
      <c r="FJ13" s="183"/>
      <c r="FK13" s="183"/>
      <c r="FL13" s="183"/>
      <c r="FM13" s="183"/>
      <c r="FN13" s="183"/>
      <c r="FO13" s="183"/>
      <c r="FP13" s="183"/>
      <c r="FQ13" s="183"/>
      <c r="FR13" s="183"/>
      <c r="FS13" s="183"/>
      <c r="FT13" s="183"/>
      <c r="FU13" s="183"/>
      <c r="FV13" s="183"/>
      <c r="FW13" s="183"/>
      <c r="FX13" s="183"/>
      <c r="FY13" s="183"/>
      <c r="FZ13" s="183"/>
      <c r="GA13" s="183"/>
      <c r="GB13" s="183"/>
      <c r="GC13" s="183"/>
      <c r="GD13" s="183"/>
      <c r="GE13" s="183"/>
      <c r="GF13" s="183"/>
      <c r="GG13" s="183"/>
      <c r="GH13" s="183"/>
    </row>
    <row r="14" spans="1:190" x14ac:dyDescent="0.25">
      <c r="A14" s="33">
        <v>37012</v>
      </c>
      <c r="B14" s="34">
        <v>-11.32130785</v>
      </c>
      <c r="C14" s="34">
        <v>0</v>
      </c>
      <c r="D14" s="34">
        <v>53.881420769999998</v>
      </c>
      <c r="E14" s="34">
        <v>-65.202728620000002</v>
      </c>
      <c r="F14" s="34">
        <v>-65.202728620000002</v>
      </c>
      <c r="G14" s="34">
        <v>0</v>
      </c>
      <c r="H14" s="38">
        <v>0</v>
      </c>
      <c r="I14" s="36">
        <v>-0.6632181452</v>
      </c>
      <c r="J14" s="37">
        <v>3.3461440000000002E-2</v>
      </c>
      <c r="K14" s="37">
        <v>2.3865447899999999</v>
      </c>
      <c r="L14" s="37">
        <v>1.8344875199999999</v>
      </c>
      <c r="M14" s="37">
        <v>1.02310824</v>
      </c>
      <c r="N14" s="37">
        <v>0.53513743000000003</v>
      </c>
      <c r="O14" s="37">
        <v>-0.57635071000000004</v>
      </c>
      <c r="P14" s="37">
        <v>-1.1877929300000001</v>
      </c>
      <c r="Q14" s="37">
        <v>-2.49614118</v>
      </c>
      <c r="R14" s="38">
        <v>-3.8878955899999998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183"/>
      <c r="FX14" s="183"/>
      <c r="FY14" s="183"/>
      <c r="FZ14" s="183"/>
      <c r="GA14" s="183"/>
      <c r="GB14" s="183"/>
      <c r="GC14" s="183"/>
      <c r="GD14" s="183"/>
      <c r="GE14" s="183"/>
      <c r="GF14" s="183"/>
      <c r="GG14" s="183"/>
      <c r="GH14" s="183"/>
    </row>
    <row r="15" spans="1:190" x14ac:dyDescent="0.25">
      <c r="A15" s="33">
        <v>37043</v>
      </c>
      <c r="B15" s="34">
        <v>-11.474903019999999</v>
      </c>
      <c r="C15" s="34">
        <v>0</v>
      </c>
      <c r="D15" s="34">
        <v>53.557693569999998</v>
      </c>
      <c r="E15" s="34">
        <v>-65.032596589999997</v>
      </c>
      <c r="F15" s="34">
        <v>-65.032596589999997</v>
      </c>
      <c r="G15" s="34">
        <v>0</v>
      </c>
      <c r="H15" s="38">
        <v>0</v>
      </c>
      <c r="I15" s="36">
        <v>-0.687306851</v>
      </c>
      <c r="J15" s="37">
        <v>2.9289289999999999E-2</v>
      </c>
      <c r="K15" s="37">
        <v>1.93460448</v>
      </c>
      <c r="L15" s="37">
        <v>1.5335361199999999</v>
      </c>
      <c r="M15" s="37">
        <v>0.87400825999999998</v>
      </c>
      <c r="N15" s="37">
        <v>0.46112753000000001</v>
      </c>
      <c r="O15" s="37">
        <v>-0.50421819000000001</v>
      </c>
      <c r="P15" s="37">
        <v>-1.0458460300000001</v>
      </c>
      <c r="Q15" s="37">
        <v>-2.22100287</v>
      </c>
      <c r="R15" s="38">
        <v>-3.4896847499999999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  <c r="FE15" s="183"/>
      <c r="FF15" s="183"/>
      <c r="FG15" s="183"/>
      <c r="FH15" s="183"/>
      <c r="FI15" s="183"/>
      <c r="FJ15" s="183"/>
      <c r="FK15" s="183"/>
      <c r="FL15" s="183"/>
      <c r="FM15" s="183"/>
      <c r="FN15" s="183"/>
      <c r="FO15" s="183"/>
      <c r="FP15" s="183"/>
      <c r="FQ15" s="183"/>
      <c r="FR15" s="183"/>
      <c r="FS15" s="183"/>
      <c r="FT15" s="183"/>
      <c r="FU15" s="183"/>
      <c r="FV15" s="183"/>
      <c r="FW15" s="183"/>
      <c r="FX15" s="183"/>
      <c r="FY15" s="183"/>
      <c r="FZ15" s="183"/>
      <c r="GA15" s="183"/>
      <c r="GB15" s="183"/>
      <c r="GC15" s="183"/>
      <c r="GD15" s="183"/>
      <c r="GE15" s="183"/>
      <c r="GF15" s="183"/>
      <c r="GG15" s="183"/>
      <c r="GH15" s="183"/>
    </row>
    <row r="16" spans="1:190" x14ac:dyDescent="0.25">
      <c r="A16" s="33">
        <v>37073</v>
      </c>
      <c r="B16" s="34">
        <v>-11.48213694</v>
      </c>
      <c r="C16" s="34">
        <v>0</v>
      </c>
      <c r="D16" s="34">
        <v>53.245826739999998</v>
      </c>
      <c r="E16" s="34">
        <v>-64.727963680000002</v>
      </c>
      <c r="F16" s="34">
        <v>-64.727963680000002</v>
      </c>
      <c r="G16" s="34">
        <v>0</v>
      </c>
      <c r="H16" s="38">
        <v>0</v>
      </c>
      <c r="I16" s="36">
        <v>-0.71070887039999997</v>
      </c>
      <c r="J16" s="37">
        <v>2.594024E-2</v>
      </c>
      <c r="K16" s="37">
        <v>1.76263931</v>
      </c>
      <c r="L16" s="37">
        <v>1.41931297</v>
      </c>
      <c r="M16" s="37">
        <v>0.81752694999999997</v>
      </c>
      <c r="N16" s="37">
        <v>0.43311199</v>
      </c>
      <c r="O16" s="37">
        <v>-0.47675743999999998</v>
      </c>
      <c r="P16" s="37">
        <v>-0.99197703000000004</v>
      </c>
      <c r="Q16" s="37">
        <v>-2.1167838699999999</v>
      </c>
      <c r="R16" s="38">
        <v>-3.3388330599999998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  <c r="FE16" s="183"/>
      <c r="FF16" s="183"/>
      <c r="FG16" s="183"/>
      <c r="FH16" s="183"/>
      <c r="FI16" s="183"/>
      <c r="FJ16" s="183"/>
      <c r="FK16" s="183"/>
      <c r="FL16" s="183"/>
      <c r="FM16" s="183"/>
      <c r="FN16" s="183"/>
      <c r="FO16" s="183"/>
      <c r="FP16" s="183"/>
      <c r="FQ16" s="183"/>
      <c r="FR16" s="183"/>
      <c r="FS16" s="183"/>
      <c r="FT16" s="183"/>
      <c r="FU16" s="183"/>
      <c r="FV16" s="183"/>
      <c r="FW16" s="183"/>
      <c r="FX16" s="183"/>
      <c r="FY16" s="183"/>
      <c r="FZ16" s="183"/>
      <c r="GA16" s="183"/>
      <c r="GB16" s="183"/>
      <c r="GC16" s="183"/>
      <c r="GD16" s="183"/>
      <c r="GE16" s="183"/>
      <c r="GF16" s="183"/>
      <c r="GG16" s="183"/>
      <c r="GH16" s="183"/>
    </row>
    <row r="17" spans="1:190" x14ac:dyDescent="0.25">
      <c r="A17" s="33">
        <v>37104</v>
      </c>
      <c r="B17" s="34">
        <v>-12.356893230000001</v>
      </c>
      <c r="C17" s="34">
        <v>0</v>
      </c>
      <c r="D17" s="34">
        <v>52.925943099999998</v>
      </c>
      <c r="E17" s="34">
        <v>-65.282836329999995</v>
      </c>
      <c r="F17" s="34">
        <v>-65.282836329999995</v>
      </c>
      <c r="G17" s="34">
        <v>0</v>
      </c>
      <c r="H17" s="38">
        <v>0</v>
      </c>
      <c r="I17" s="36">
        <v>-0.69283529180000003</v>
      </c>
      <c r="J17" s="37">
        <v>2.1948410000000002E-2</v>
      </c>
      <c r="K17" s="37">
        <v>1.5644704700000001</v>
      </c>
      <c r="L17" s="37">
        <v>1.26402254</v>
      </c>
      <c r="M17" s="37">
        <v>0.72996574000000003</v>
      </c>
      <c r="N17" s="37">
        <v>0.38716615999999998</v>
      </c>
      <c r="O17" s="37">
        <v>-0.42709227999999999</v>
      </c>
      <c r="P17" s="37">
        <v>-0.88954876999999999</v>
      </c>
      <c r="Q17" s="37">
        <v>-1.9019307700000001</v>
      </c>
      <c r="R17" s="38">
        <v>-3.0057949100000001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  <c r="FE17" s="183"/>
      <c r="FF17" s="183"/>
      <c r="FG17" s="183"/>
      <c r="FH17" s="183"/>
      <c r="FI17" s="183"/>
      <c r="FJ17" s="183"/>
      <c r="FK17" s="183"/>
      <c r="FL17" s="183"/>
      <c r="FM17" s="183"/>
      <c r="FN17" s="183"/>
      <c r="FO17" s="183"/>
      <c r="FP17" s="183"/>
      <c r="FQ17" s="183"/>
      <c r="FR17" s="183"/>
      <c r="FS17" s="183"/>
      <c r="FT17" s="183"/>
      <c r="FU17" s="183"/>
      <c r="FV17" s="183"/>
      <c r="FW17" s="183"/>
      <c r="FX17" s="183"/>
      <c r="FY17" s="183"/>
      <c r="FZ17" s="183"/>
      <c r="GA17" s="183"/>
      <c r="GB17" s="183"/>
      <c r="GC17" s="183"/>
      <c r="GD17" s="183"/>
      <c r="GE17" s="183"/>
      <c r="GF17" s="183"/>
      <c r="GG17" s="183"/>
      <c r="GH17" s="183"/>
    </row>
    <row r="18" spans="1:190" x14ac:dyDescent="0.25">
      <c r="A18" s="33">
        <v>37135</v>
      </c>
      <c r="B18" s="34">
        <v>-13.249516420000001</v>
      </c>
      <c r="C18" s="34">
        <v>0</v>
      </c>
      <c r="D18" s="34">
        <v>52.607406359999999</v>
      </c>
      <c r="E18" s="34">
        <v>-65.856922780000005</v>
      </c>
      <c r="F18" s="34">
        <v>-65.856922780000005</v>
      </c>
      <c r="G18" s="34">
        <v>0</v>
      </c>
      <c r="H18" s="38">
        <v>0</v>
      </c>
      <c r="I18" s="36">
        <v>-0.67067117929999998</v>
      </c>
      <c r="J18" s="37">
        <v>1.8091090000000001E-2</v>
      </c>
      <c r="K18" s="37">
        <v>1.44009776</v>
      </c>
      <c r="L18" s="37">
        <v>1.1565844199999999</v>
      </c>
      <c r="M18" s="37">
        <v>0.66549729999999996</v>
      </c>
      <c r="N18" s="37">
        <v>0.35253195999999998</v>
      </c>
      <c r="O18" s="37">
        <v>-0.38822483000000002</v>
      </c>
      <c r="P18" s="37">
        <v>-0.80799438999999995</v>
      </c>
      <c r="Q18" s="37">
        <v>-1.7262287199999999</v>
      </c>
      <c r="R18" s="38">
        <v>-2.7275973900000001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  <c r="FE18" s="183"/>
      <c r="FF18" s="183"/>
      <c r="FG18" s="183"/>
      <c r="FH18" s="183"/>
      <c r="FI18" s="183"/>
      <c r="FJ18" s="183"/>
      <c r="FK18" s="183"/>
      <c r="FL18" s="183"/>
      <c r="FM18" s="183"/>
      <c r="FN18" s="183"/>
      <c r="FO18" s="183"/>
      <c r="FP18" s="183"/>
      <c r="FQ18" s="183"/>
      <c r="FR18" s="183"/>
      <c r="FS18" s="183"/>
      <c r="FT18" s="183"/>
      <c r="FU18" s="183"/>
      <c r="FV18" s="183"/>
      <c r="FW18" s="183"/>
      <c r="FX18" s="183"/>
      <c r="FY18" s="183"/>
      <c r="FZ18" s="183"/>
      <c r="GA18" s="183"/>
      <c r="GB18" s="183"/>
      <c r="GC18" s="183"/>
      <c r="GD18" s="183"/>
      <c r="GE18" s="183"/>
      <c r="GF18" s="183"/>
      <c r="GG18" s="183"/>
      <c r="GH18" s="183"/>
    </row>
    <row r="19" spans="1:190" x14ac:dyDescent="0.25">
      <c r="A19" s="33">
        <v>37165</v>
      </c>
      <c r="B19" s="34">
        <v>-14.08603422</v>
      </c>
      <c r="C19" s="34">
        <v>0</v>
      </c>
      <c r="D19" s="34">
        <v>52.300740310000002</v>
      </c>
      <c r="E19" s="34">
        <v>-66.386774529999997</v>
      </c>
      <c r="F19" s="34">
        <v>-66.386774529999997</v>
      </c>
      <c r="G19" s="34">
        <v>0</v>
      </c>
      <c r="H19" s="38">
        <v>0</v>
      </c>
      <c r="I19" s="36">
        <v>-0.64750441749999998</v>
      </c>
      <c r="J19" s="37">
        <v>1.5055900000000001E-2</v>
      </c>
      <c r="K19" s="37">
        <v>1.44476805</v>
      </c>
      <c r="L19" s="37">
        <v>1.1366502199999999</v>
      </c>
      <c r="M19" s="37">
        <v>0.64514941000000003</v>
      </c>
      <c r="N19" s="37">
        <v>0.33998486999999999</v>
      </c>
      <c r="O19" s="37">
        <v>-0.37129450000000003</v>
      </c>
      <c r="P19" s="37">
        <v>-0.76985040000000005</v>
      </c>
      <c r="Q19" s="37">
        <v>-1.63594945</v>
      </c>
      <c r="R19" s="38">
        <v>-2.5748183899999999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  <c r="FE19" s="183"/>
      <c r="FF19" s="183"/>
      <c r="FG19" s="183"/>
      <c r="FH19" s="183"/>
      <c r="FI19" s="183"/>
      <c r="FJ19" s="183"/>
      <c r="FK19" s="183"/>
      <c r="FL19" s="183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183"/>
      <c r="FX19" s="183"/>
      <c r="FY19" s="183"/>
      <c r="FZ19" s="183"/>
      <c r="GA19" s="183"/>
      <c r="GB19" s="183"/>
      <c r="GC19" s="183"/>
      <c r="GD19" s="183"/>
      <c r="GE19" s="183"/>
      <c r="GF19" s="183"/>
      <c r="GG19" s="183"/>
      <c r="GH19" s="183"/>
    </row>
    <row r="20" spans="1:190" x14ac:dyDescent="0.25">
      <c r="A20" s="33">
        <v>37196</v>
      </c>
      <c r="B20" s="34">
        <v>-24.898757310000001</v>
      </c>
      <c r="C20" s="34">
        <v>0</v>
      </c>
      <c r="D20" s="34">
        <v>70.459623629999996</v>
      </c>
      <c r="E20" s="34">
        <v>-95.358380940000004</v>
      </c>
      <c r="F20" s="34">
        <v>-95.358380940000004</v>
      </c>
      <c r="G20" s="34">
        <v>0</v>
      </c>
      <c r="H20" s="38">
        <v>0</v>
      </c>
      <c r="I20" s="36">
        <v>-0.64608999860000005</v>
      </c>
      <c r="J20" s="37">
        <v>7.7983100000000001E-3</v>
      </c>
      <c r="K20" s="37">
        <v>6.31825584</v>
      </c>
      <c r="L20" s="37">
        <v>4.2496584100000003</v>
      </c>
      <c r="M20" s="37">
        <v>2.1344669199999999</v>
      </c>
      <c r="N20" s="37">
        <v>1.0681955999999999</v>
      </c>
      <c r="O20" s="37">
        <v>-1.0674656</v>
      </c>
      <c r="P20" s="37">
        <v>-2.1317415400000002</v>
      </c>
      <c r="Q20" s="37">
        <v>-4.2418502900000004</v>
      </c>
      <c r="R20" s="38">
        <v>-6.31445218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  <c r="FE20" s="183"/>
      <c r="FF20" s="183"/>
      <c r="FG20" s="183"/>
      <c r="FH20" s="183"/>
      <c r="FI20" s="183"/>
      <c r="FJ20" s="183"/>
      <c r="FK20" s="183"/>
      <c r="FL20" s="183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  <c r="FZ20" s="183"/>
      <c r="GA20" s="183"/>
      <c r="GB20" s="183"/>
      <c r="GC20" s="183"/>
      <c r="GD20" s="183"/>
      <c r="GE20" s="183"/>
      <c r="GF20" s="183"/>
      <c r="GG20" s="183"/>
      <c r="GH20" s="183"/>
    </row>
    <row r="21" spans="1:190" x14ac:dyDescent="0.25">
      <c r="A21" s="33">
        <v>37226</v>
      </c>
      <c r="B21" s="34">
        <v>-27.76546196</v>
      </c>
      <c r="C21" s="34">
        <v>0</v>
      </c>
      <c r="D21" s="34">
        <v>69.707144349999993</v>
      </c>
      <c r="E21" s="34">
        <v>-97.472606310000003</v>
      </c>
      <c r="F21" s="34">
        <v>-97.472606310000003</v>
      </c>
      <c r="G21" s="34">
        <v>0</v>
      </c>
      <c r="H21" s="38">
        <v>0</v>
      </c>
      <c r="I21" s="36">
        <v>-0.56635730849999999</v>
      </c>
      <c r="J21" s="37">
        <v>2.9547800000000002E-3</v>
      </c>
      <c r="K21" s="37">
        <v>6.0254751100000004</v>
      </c>
      <c r="L21" s="37">
        <v>4.02492962</v>
      </c>
      <c r="M21" s="37">
        <v>2.0100418499999999</v>
      </c>
      <c r="N21" s="37">
        <v>1.0033223899999999</v>
      </c>
      <c r="O21" s="37">
        <v>-0.99795146999999995</v>
      </c>
      <c r="P21" s="37">
        <v>-1.9887239999999999</v>
      </c>
      <c r="Q21" s="37">
        <v>-3.9423001599999998</v>
      </c>
      <c r="R21" s="38">
        <v>-5.8493811899999999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</row>
    <row r="22" spans="1:190" x14ac:dyDescent="0.25">
      <c r="A22" s="33">
        <v>37257</v>
      </c>
      <c r="B22" s="34">
        <v>-10.689195209999999</v>
      </c>
      <c r="C22" s="34">
        <v>0</v>
      </c>
      <c r="D22" s="34">
        <v>17.22750568</v>
      </c>
      <c r="E22" s="34">
        <v>-27.916700890000001</v>
      </c>
      <c r="F22" s="34">
        <v>-27.916700890000001</v>
      </c>
      <c r="G22" s="34">
        <v>0</v>
      </c>
      <c r="H22" s="38">
        <v>0</v>
      </c>
      <c r="I22" s="36">
        <v>-7.7085361099999999E-2</v>
      </c>
      <c r="J22" s="37">
        <v>-2.5615E-3</v>
      </c>
      <c r="K22" s="37">
        <v>3.7061861399999998</v>
      </c>
      <c r="L22" s="37">
        <v>2.41152663</v>
      </c>
      <c r="M22" s="37">
        <v>1.1757674499999999</v>
      </c>
      <c r="N22" s="37">
        <v>0.58034881999999999</v>
      </c>
      <c r="O22" s="37">
        <v>-0.56526480999999995</v>
      </c>
      <c r="P22" s="37">
        <v>-1.1154729999999999</v>
      </c>
      <c r="Q22" s="37">
        <v>-2.1710145500000002</v>
      </c>
      <c r="R22" s="38">
        <v>-3.1675365800000002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  <c r="FE22" s="183"/>
      <c r="FF22" s="183"/>
      <c r="FG22" s="183"/>
      <c r="FH22" s="183"/>
      <c r="FI22" s="183"/>
      <c r="FJ22" s="183"/>
      <c r="FK22" s="183"/>
      <c r="FL22" s="183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3"/>
      <c r="GC22" s="183"/>
      <c r="GD22" s="183"/>
      <c r="GE22" s="183"/>
      <c r="GF22" s="183"/>
      <c r="GG22" s="183"/>
      <c r="GH22" s="183"/>
    </row>
    <row r="23" spans="1:190" x14ac:dyDescent="0.25">
      <c r="A23" s="33">
        <v>37288</v>
      </c>
      <c r="B23" s="34">
        <v>-8.9091477799999996</v>
      </c>
      <c r="C23" s="34">
        <v>0</v>
      </c>
      <c r="D23" s="34">
        <v>16.891665969999998</v>
      </c>
      <c r="E23" s="34">
        <v>-25.80081375</v>
      </c>
      <c r="F23" s="34">
        <v>-25.80081375</v>
      </c>
      <c r="G23" s="34">
        <v>0</v>
      </c>
      <c r="H23" s="38">
        <v>0</v>
      </c>
      <c r="I23" s="36">
        <v>-0.13270746280000001</v>
      </c>
      <c r="J23" s="37">
        <v>-4.7768000000000002E-4</v>
      </c>
      <c r="K23" s="37">
        <v>3.9325588800000002</v>
      </c>
      <c r="L23" s="37">
        <v>2.5664921299999999</v>
      </c>
      <c r="M23" s="37">
        <v>1.2547751700000001</v>
      </c>
      <c r="N23" s="37">
        <v>0.62015328999999997</v>
      </c>
      <c r="O23" s="37">
        <v>-0.60552225000000004</v>
      </c>
      <c r="P23" s="37">
        <v>-1.1963030699999999</v>
      </c>
      <c r="Q23" s="37">
        <v>-2.3334366900000001</v>
      </c>
      <c r="R23" s="38">
        <v>-3.4114159499999999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  <c r="FE23" s="183"/>
      <c r="FF23" s="183"/>
      <c r="FG23" s="183"/>
      <c r="FH23" s="183"/>
      <c r="FI23" s="183"/>
      <c r="FJ23" s="183"/>
      <c r="FK23" s="183"/>
      <c r="FL23" s="183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  <c r="FZ23" s="183"/>
      <c r="GA23" s="183"/>
      <c r="GB23" s="183"/>
      <c r="GC23" s="183"/>
      <c r="GD23" s="183"/>
      <c r="GE23" s="183"/>
      <c r="GF23" s="183"/>
      <c r="GG23" s="183"/>
      <c r="GH23" s="183"/>
    </row>
    <row r="24" spans="1:190" x14ac:dyDescent="0.25">
      <c r="A24" s="33">
        <v>37316</v>
      </c>
      <c r="B24" s="34">
        <v>-6.7582034999999996</v>
      </c>
      <c r="C24" s="34">
        <v>0</v>
      </c>
      <c r="D24" s="34">
        <v>16.337185000000002</v>
      </c>
      <c r="E24" s="34">
        <v>-23.095388499999999</v>
      </c>
      <c r="F24" s="34">
        <v>-23.095388499999999</v>
      </c>
      <c r="G24" s="34">
        <v>0</v>
      </c>
      <c r="H24" s="38">
        <v>0</v>
      </c>
      <c r="I24" s="36">
        <v>-0.2042730006</v>
      </c>
      <c r="J24" s="37">
        <v>1.7010599999999999E-3</v>
      </c>
      <c r="K24" s="37">
        <v>4.3776470300000003</v>
      </c>
      <c r="L24" s="37">
        <v>2.8729190099999999</v>
      </c>
      <c r="M24" s="37">
        <v>1.4115028199999999</v>
      </c>
      <c r="N24" s="37">
        <v>0.69907297000000002</v>
      </c>
      <c r="O24" s="37">
        <v>-0.68506701000000003</v>
      </c>
      <c r="P24" s="37">
        <v>-1.35569848</v>
      </c>
      <c r="Q24" s="37">
        <v>-2.6522943400000001</v>
      </c>
      <c r="R24" s="38">
        <v>-3.8877313500000001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  <c r="FE24" s="183"/>
      <c r="FF24" s="183"/>
      <c r="FG24" s="183"/>
      <c r="FH24" s="183"/>
      <c r="FI24" s="183"/>
      <c r="FJ24" s="183"/>
      <c r="FK24" s="183"/>
      <c r="FL24" s="183"/>
      <c r="FM24" s="183"/>
      <c r="FN24" s="183"/>
      <c r="FO24" s="183"/>
      <c r="FP24" s="183"/>
      <c r="FQ24" s="183"/>
      <c r="FR24" s="183"/>
      <c r="FS24" s="183"/>
      <c r="FT24" s="183"/>
      <c r="FU24" s="183"/>
      <c r="FV24" s="183"/>
      <c r="FW24" s="183"/>
      <c r="FX24" s="183"/>
      <c r="FY24" s="183"/>
      <c r="FZ24" s="183"/>
      <c r="GA24" s="183"/>
      <c r="GB24" s="183"/>
      <c r="GC24" s="183"/>
      <c r="GD24" s="183"/>
      <c r="GE24" s="183"/>
      <c r="GF24" s="183"/>
      <c r="GG24" s="183"/>
      <c r="GH24" s="183"/>
    </row>
    <row r="25" spans="1:190" x14ac:dyDescent="0.25">
      <c r="A25" s="33">
        <v>37347</v>
      </c>
      <c r="B25" s="34">
        <v>-1.8320172699999999</v>
      </c>
      <c r="C25" s="34">
        <v>0</v>
      </c>
      <c r="D25" s="34">
        <v>-1.8320172699999999</v>
      </c>
      <c r="E25" s="34">
        <v>0</v>
      </c>
      <c r="F25" s="34">
        <v>0</v>
      </c>
      <c r="G25" s="34">
        <v>0</v>
      </c>
      <c r="H25" s="38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8">
        <v>0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  <c r="FE25" s="183"/>
      <c r="FF25" s="183"/>
      <c r="FG25" s="183"/>
      <c r="FH25" s="183"/>
      <c r="FI25" s="183"/>
      <c r="FJ25" s="183"/>
      <c r="FK25" s="183"/>
      <c r="FL25" s="183"/>
      <c r="FM25" s="183"/>
      <c r="FN25" s="183"/>
      <c r="FO25" s="183"/>
      <c r="FP25" s="183"/>
      <c r="FQ25" s="183"/>
      <c r="FR25" s="183"/>
      <c r="FS25" s="183"/>
      <c r="FT25" s="183"/>
      <c r="FU25" s="183"/>
      <c r="FV25" s="183"/>
      <c r="FW25" s="183"/>
      <c r="FX25" s="183"/>
      <c r="FY25" s="183"/>
      <c r="FZ25" s="183"/>
      <c r="GA25" s="183"/>
      <c r="GB25" s="183"/>
      <c r="GC25" s="183"/>
      <c r="GD25" s="183"/>
      <c r="GE25" s="183"/>
      <c r="GF25" s="183"/>
      <c r="GG25" s="183"/>
      <c r="GH25" s="183"/>
    </row>
    <row r="26" spans="1:190" x14ac:dyDescent="0.25">
      <c r="A26" s="33">
        <v>37377</v>
      </c>
      <c r="B26" s="34">
        <v>-2.0595180100000001</v>
      </c>
      <c r="C26" s="34">
        <v>0</v>
      </c>
      <c r="D26" s="34">
        <v>-2.0595180100000001</v>
      </c>
      <c r="E26" s="34">
        <v>0</v>
      </c>
      <c r="F26" s="34">
        <v>0</v>
      </c>
      <c r="G26" s="34">
        <v>0</v>
      </c>
      <c r="H26" s="38">
        <v>0</v>
      </c>
      <c r="I26" s="36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8">
        <v>0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  <c r="FE26" s="183"/>
      <c r="FF26" s="183"/>
      <c r="FG26" s="183"/>
      <c r="FH26" s="183"/>
      <c r="FI26" s="183"/>
      <c r="FJ26" s="183"/>
      <c r="FK26" s="183"/>
      <c r="FL26" s="183"/>
      <c r="FM26" s="183"/>
      <c r="FN26" s="183"/>
      <c r="FO26" s="183"/>
      <c r="FP26" s="183"/>
      <c r="FQ26" s="183"/>
      <c r="FR26" s="183"/>
      <c r="FS26" s="183"/>
      <c r="FT26" s="183"/>
      <c r="FU26" s="183"/>
      <c r="FV26" s="183"/>
      <c r="FW26" s="183"/>
      <c r="FX26" s="183"/>
      <c r="FY26" s="183"/>
      <c r="FZ26" s="183"/>
      <c r="GA26" s="183"/>
      <c r="GB26" s="183"/>
      <c r="GC26" s="183"/>
      <c r="GD26" s="183"/>
      <c r="GE26" s="183"/>
      <c r="GF26" s="183"/>
      <c r="GG26" s="183"/>
      <c r="GH26" s="183"/>
    </row>
    <row r="27" spans="1:190" x14ac:dyDescent="0.25">
      <c r="A27" s="33">
        <v>37408</v>
      </c>
      <c r="B27" s="34">
        <v>-2.0577033999999998</v>
      </c>
      <c r="C27" s="34">
        <v>0</v>
      </c>
      <c r="D27" s="34">
        <v>-2.0577033999999998</v>
      </c>
      <c r="E27" s="34">
        <v>0</v>
      </c>
      <c r="F27" s="34">
        <v>0</v>
      </c>
      <c r="G27" s="34">
        <v>0</v>
      </c>
      <c r="H27" s="38">
        <v>0</v>
      </c>
      <c r="I27" s="36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8">
        <v>0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  <c r="FE27" s="183"/>
      <c r="FF27" s="183"/>
      <c r="FG27" s="183"/>
      <c r="FH27" s="183"/>
      <c r="FI27" s="183"/>
      <c r="FJ27" s="183"/>
      <c r="FK27" s="183"/>
      <c r="FL27" s="183"/>
      <c r="FM27" s="183"/>
      <c r="FN27" s="183"/>
      <c r="FO27" s="183"/>
      <c r="FP27" s="183"/>
      <c r="FQ27" s="183"/>
      <c r="FR27" s="183"/>
      <c r="FS27" s="183"/>
      <c r="FT27" s="183"/>
      <c r="FU27" s="183"/>
      <c r="FV27" s="183"/>
      <c r="FW27" s="183"/>
      <c r="FX27" s="183"/>
      <c r="FY27" s="183"/>
      <c r="FZ27" s="183"/>
      <c r="GA27" s="183"/>
      <c r="GB27" s="183"/>
      <c r="GC27" s="183"/>
      <c r="GD27" s="183"/>
      <c r="GE27" s="183"/>
      <c r="GF27" s="183"/>
      <c r="GG27" s="183"/>
      <c r="GH27" s="183"/>
    </row>
    <row r="28" spans="1:190" x14ac:dyDescent="0.25">
      <c r="A28" s="33">
        <v>37438</v>
      </c>
      <c r="B28" s="34">
        <v>-1.94206795</v>
      </c>
      <c r="C28" s="34">
        <v>0</v>
      </c>
      <c r="D28" s="34">
        <v>-1.94206795</v>
      </c>
      <c r="E28" s="34">
        <v>0</v>
      </c>
      <c r="F28" s="34">
        <v>0</v>
      </c>
      <c r="G28" s="34">
        <v>0</v>
      </c>
      <c r="H28" s="38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8">
        <v>0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  <c r="FE28" s="183"/>
      <c r="FF28" s="183"/>
      <c r="FG28" s="183"/>
      <c r="FH28" s="183"/>
      <c r="FI28" s="183"/>
      <c r="FJ28" s="183"/>
      <c r="FK28" s="183"/>
      <c r="FL28" s="183"/>
      <c r="FM28" s="183"/>
      <c r="FN28" s="183"/>
      <c r="FO28" s="183"/>
      <c r="FP28" s="183"/>
      <c r="FQ28" s="183"/>
      <c r="FR28" s="183"/>
      <c r="FS28" s="183"/>
      <c r="FT28" s="183"/>
      <c r="FU28" s="183"/>
      <c r="FV28" s="183"/>
      <c r="FW28" s="183"/>
      <c r="FX28" s="183"/>
      <c r="FY28" s="183"/>
      <c r="FZ28" s="183"/>
      <c r="GA28" s="183"/>
      <c r="GB28" s="183"/>
      <c r="GC28" s="183"/>
      <c r="GD28" s="183"/>
      <c r="GE28" s="183"/>
      <c r="GF28" s="183"/>
      <c r="GG28" s="183"/>
      <c r="GH28" s="183"/>
    </row>
    <row r="29" spans="1:190" x14ac:dyDescent="0.25">
      <c r="A29" s="33">
        <v>37469</v>
      </c>
      <c r="B29" s="34">
        <v>-1.94039363</v>
      </c>
      <c r="C29" s="34">
        <v>0</v>
      </c>
      <c r="D29" s="34">
        <v>-1.94039363</v>
      </c>
      <c r="E29" s="34">
        <v>0</v>
      </c>
      <c r="F29" s="34">
        <v>0</v>
      </c>
      <c r="G29" s="34">
        <v>0</v>
      </c>
      <c r="H29" s="38">
        <v>0</v>
      </c>
      <c r="I29" s="36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8">
        <v>0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  <c r="FE29" s="183"/>
      <c r="FF29" s="183"/>
      <c r="FG29" s="183"/>
      <c r="FH29" s="183"/>
      <c r="FI29" s="183"/>
      <c r="FJ29" s="183"/>
      <c r="FK29" s="183"/>
      <c r="FL29" s="183"/>
      <c r="FM29" s="183"/>
      <c r="FN29" s="183"/>
      <c r="FO29" s="183"/>
      <c r="FP29" s="183"/>
      <c r="FQ29" s="183"/>
      <c r="FR29" s="183"/>
      <c r="FS29" s="183"/>
      <c r="FT29" s="183"/>
      <c r="FU29" s="183"/>
      <c r="FV29" s="183"/>
      <c r="FW29" s="183"/>
      <c r="FX29" s="183"/>
      <c r="FY29" s="183"/>
      <c r="FZ29" s="183"/>
      <c r="GA29" s="183"/>
      <c r="GB29" s="183"/>
      <c r="GC29" s="183"/>
      <c r="GD29" s="183"/>
      <c r="GE29" s="183"/>
      <c r="GF29" s="183"/>
      <c r="GG29" s="183"/>
      <c r="GH29" s="183"/>
    </row>
    <row r="30" spans="1:190" x14ac:dyDescent="0.25">
      <c r="A30" s="33">
        <v>37500</v>
      </c>
      <c r="B30" s="34">
        <v>-1.82464574</v>
      </c>
      <c r="C30" s="34">
        <v>0</v>
      </c>
      <c r="D30" s="34">
        <v>-1.82464574</v>
      </c>
      <c r="E30" s="34">
        <v>0</v>
      </c>
      <c r="F30" s="34">
        <v>0</v>
      </c>
      <c r="G30" s="34">
        <v>0</v>
      </c>
      <c r="H30" s="38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8">
        <v>0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  <c r="FE30" s="183"/>
      <c r="FF30" s="183"/>
      <c r="FG30" s="183"/>
      <c r="FH30" s="183"/>
      <c r="FI30" s="183"/>
      <c r="FJ30" s="183"/>
      <c r="FK30" s="183"/>
      <c r="FL30" s="183"/>
      <c r="FM30" s="183"/>
      <c r="FN30" s="183"/>
      <c r="FO30" s="183"/>
      <c r="FP30" s="183"/>
      <c r="FQ30" s="183"/>
      <c r="FR30" s="183"/>
      <c r="FS30" s="183"/>
      <c r="FT30" s="183"/>
      <c r="FU30" s="183"/>
      <c r="FV30" s="183"/>
      <c r="FW30" s="183"/>
      <c r="FX30" s="183"/>
      <c r="FY30" s="183"/>
      <c r="FZ30" s="183"/>
      <c r="GA30" s="183"/>
      <c r="GB30" s="183"/>
      <c r="GC30" s="183"/>
      <c r="GD30" s="183"/>
      <c r="GE30" s="183"/>
      <c r="GF30" s="183"/>
      <c r="GG30" s="183"/>
      <c r="GH30" s="183"/>
    </row>
    <row r="31" spans="1:190" x14ac:dyDescent="0.25">
      <c r="A31" s="33">
        <v>37530</v>
      </c>
      <c r="B31" s="34">
        <v>-1.9375283999999999</v>
      </c>
      <c r="C31" s="34">
        <v>0</v>
      </c>
      <c r="D31" s="34">
        <v>-1.9375283999999999</v>
      </c>
      <c r="E31" s="34">
        <v>0</v>
      </c>
      <c r="F31" s="34">
        <v>0</v>
      </c>
      <c r="G31" s="34">
        <v>0</v>
      </c>
      <c r="H31" s="38">
        <v>0</v>
      </c>
      <c r="I31" s="36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8">
        <v>0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  <c r="FE31" s="183"/>
      <c r="FF31" s="183"/>
      <c r="FG31" s="183"/>
      <c r="FH31" s="183"/>
      <c r="FI31" s="183"/>
      <c r="FJ31" s="183"/>
      <c r="FK31" s="183"/>
      <c r="FL31" s="183"/>
      <c r="FM31" s="183"/>
      <c r="FN31" s="183"/>
      <c r="FO31" s="183"/>
      <c r="FP31" s="183"/>
      <c r="FQ31" s="183"/>
      <c r="FR31" s="183"/>
      <c r="FS31" s="183"/>
      <c r="FT31" s="183"/>
      <c r="FU31" s="183"/>
      <c r="FV31" s="183"/>
      <c r="FW31" s="183"/>
      <c r="FX31" s="183"/>
      <c r="FY31" s="183"/>
      <c r="FZ31" s="183"/>
      <c r="GA31" s="183"/>
      <c r="GB31" s="183"/>
      <c r="GC31" s="183"/>
      <c r="GD31" s="183"/>
      <c r="GE31" s="183"/>
      <c r="GF31" s="183"/>
      <c r="GG31" s="183"/>
      <c r="GH31" s="183"/>
    </row>
    <row r="32" spans="1:190" x14ac:dyDescent="0.25">
      <c r="A32" s="33">
        <v>37561</v>
      </c>
      <c r="B32" s="34">
        <v>-1.4803894799999999</v>
      </c>
      <c r="C32" s="34">
        <v>0</v>
      </c>
      <c r="D32" s="34">
        <v>-1.4803894799999999</v>
      </c>
      <c r="E32" s="34">
        <v>0</v>
      </c>
      <c r="F32" s="34">
        <v>0</v>
      </c>
      <c r="G32" s="34">
        <v>0</v>
      </c>
      <c r="H32" s="38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8">
        <v>0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  <c r="FZ32" s="183"/>
      <c r="GA32" s="183"/>
      <c r="GB32" s="183"/>
      <c r="GC32" s="183"/>
      <c r="GD32" s="183"/>
      <c r="GE32" s="183"/>
      <c r="GF32" s="183"/>
      <c r="GG32" s="183"/>
      <c r="GH32" s="183"/>
    </row>
    <row r="33" spans="1:190" x14ac:dyDescent="0.25">
      <c r="A33" s="33">
        <v>37591</v>
      </c>
      <c r="B33" s="34">
        <v>-1.2519625299999999</v>
      </c>
      <c r="C33" s="34">
        <v>0</v>
      </c>
      <c r="D33" s="34">
        <v>-1.2519625299999999</v>
      </c>
      <c r="E33" s="34">
        <v>0</v>
      </c>
      <c r="F33" s="34">
        <v>0</v>
      </c>
      <c r="G33" s="34">
        <v>0</v>
      </c>
      <c r="H33" s="38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8">
        <v>0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</row>
    <row r="34" spans="1:190" x14ac:dyDescent="0.25">
      <c r="A34" s="33">
        <v>37622</v>
      </c>
      <c r="B34" s="34">
        <v>-1.02352843</v>
      </c>
      <c r="C34" s="34">
        <v>0</v>
      </c>
      <c r="D34" s="34">
        <v>-1.02352843</v>
      </c>
      <c r="E34" s="34">
        <v>0</v>
      </c>
      <c r="F34" s="34">
        <v>0</v>
      </c>
      <c r="G34" s="34">
        <v>0</v>
      </c>
      <c r="H34" s="38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8">
        <v>0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  <c r="FE34" s="183"/>
      <c r="FF34" s="183"/>
      <c r="FG34" s="183"/>
      <c r="FH34" s="183"/>
      <c r="FI34" s="183"/>
      <c r="FJ34" s="183"/>
      <c r="FK34" s="183"/>
      <c r="FL34" s="183"/>
      <c r="FM34" s="183"/>
      <c r="FN34" s="183"/>
      <c r="FO34" s="183"/>
      <c r="FP34" s="183"/>
      <c r="FQ34" s="183"/>
      <c r="FR34" s="183"/>
      <c r="FS34" s="183"/>
      <c r="FT34" s="183"/>
      <c r="FU34" s="183"/>
      <c r="FV34" s="183"/>
      <c r="FW34" s="183"/>
      <c r="FX34" s="183"/>
      <c r="FY34" s="183"/>
      <c r="FZ34" s="183"/>
      <c r="GA34" s="183"/>
      <c r="GB34" s="183"/>
      <c r="GC34" s="183"/>
      <c r="GD34" s="183"/>
      <c r="GE34" s="183"/>
      <c r="GF34" s="183"/>
      <c r="GG34" s="183"/>
      <c r="GH34" s="183"/>
    </row>
    <row r="35" spans="1:190" x14ac:dyDescent="0.25">
      <c r="A35" s="33">
        <v>37653</v>
      </c>
      <c r="B35" s="34">
        <v>-1.24979862</v>
      </c>
      <c r="C35" s="34">
        <v>0</v>
      </c>
      <c r="D35" s="34">
        <v>-1.24979862</v>
      </c>
      <c r="E35" s="34">
        <v>0</v>
      </c>
      <c r="F35" s="34">
        <v>0</v>
      </c>
      <c r="G35" s="34">
        <v>0</v>
      </c>
      <c r="H35" s="38">
        <v>0</v>
      </c>
      <c r="I35" s="36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8">
        <v>0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  <c r="FE35" s="183"/>
      <c r="FF35" s="183"/>
      <c r="FG35" s="183"/>
      <c r="FH35" s="183"/>
      <c r="FI35" s="183"/>
      <c r="FJ35" s="183"/>
      <c r="FK35" s="183"/>
      <c r="FL35" s="183"/>
      <c r="FM35" s="183"/>
      <c r="FN35" s="183"/>
      <c r="FO35" s="183"/>
      <c r="FP35" s="183"/>
      <c r="FQ35" s="183"/>
      <c r="FR35" s="183"/>
      <c r="FS35" s="183"/>
      <c r="FT35" s="183"/>
      <c r="FU35" s="183"/>
      <c r="FV35" s="183"/>
      <c r="FW35" s="183"/>
      <c r="FX35" s="183"/>
      <c r="FY35" s="183"/>
      <c r="FZ35" s="183"/>
      <c r="GA35" s="183"/>
      <c r="GB35" s="183"/>
      <c r="GC35" s="183"/>
      <c r="GD35" s="183"/>
      <c r="GE35" s="183"/>
      <c r="GF35" s="183"/>
      <c r="GG35" s="183"/>
      <c r="GH35" s="183"/>
    </row>
    <row r="36" spans="1:190" x14ac:dyDescent="0.25">
      <c r="A36" s="33">
        <v>37681</v>
      </c>
      <c r="B36" s="34">
        <v>-1.70362697</v>
      </c>
      <c r="C36" s="34">
        <v>0</v>
      </c>
      <c r="D36" s="34">
        <v>-1.70362697</v>
      </c>
      <c r="E36" s="34">
        <v>0</v>
      </c>
      <c r="F36" s="34">
        <v>0</v>
      </c>
      <c r="G36" s="34">
        <v>0</v>
      </c>
      <c r="H36" s="38">
        <v>0</v>
      </c>
      <c r="I36" s="36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8">
        <v>0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  <c r="FE36" s="183"/>
      <c r="FF36" s="183"/>
      <c r="FG36" s="183"/>
      <c r="FH36" s="183"/>
      <c r="FI36" s="183"/>
      <c r="FJ36" s="183"/>
      <c r="FK36" s="183"/>
      <c r="FL36" s="183"/>
      <c r="FM36" s="183"/>
      <c r="FN36" s="183"/>
      <c r="FO36" s="183"/>
      <c r="FP36" s="183"/>
      <c r="FQ36" s="183"/>
      <c r="FR36" s="183"/>
      <c r="FS36" s="183"/>
      <c r="FT36" s="183"/>
      <c r="FU36" s="183"/>
      <c r="FV36" s="183"/>
      <c r="FW36" s="183"/>
      <c r="FX36" s="183"/>
      <c r="FY36" s="183"/>
      <c r="FZ36" s="183"/>
      <c r="GA36" s="183"/>
      <c r="GB36" s="183"/>
      <c r="GC36" s="183"/>
      <c r="GD36" s="183"/>
      <c r="GE36" s="183"/>
      <c r="GF36" s="183"/>
      <c r="GG36" s="183"/>
      <c r="GH36" s="183"/>
    </row>
    <row r="37" spans="1:190" x14ac:dyDescent="0.25">
      <c r="A37" s="33">
        <v>37712</v>
      </c>
      <c r="B37" s="34">
        <v>-2.0425294100000002</v>
      </c>
      <c r="C37" s="34">
        <v>0</v>
      </c>
      <c r="D37" s="34">
        <v>-2.0425294100000002</v>
      </c>
      <c r="E37" s="34">
        <v>0</v>
      </c>
      <c r="F37" s="34">
        <v>0</v>
      </c>
      <c r="G37" s="34">
        <v>0</v>
      </c>
      <c r="H37" s="38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8">
        <v>0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  <c r="FE37" s="183"/>
      <c r="FF37" s="183"/>
      <c r="FG37" s="183"/>
      <c r="FH37" s="183"/>
      <c r="FI37" s="183"/>
      <c r="FJ37" s="183"/>
      <c r="FK37" s="183"/>
      <c r="FL37" s="183"/>
      <c r="FM37" s="183"/>
      <c r="FN37" s="183"/>
      <c r="FO37" s="183"/>
      <c r="FP37" s="183"/>
      <c r="FQ37" s="183"/>
      <c r="FR37" s="183"/>
      <c r="FS37" s="183"/>
      <c r="FT37" s="183"/>
      <c r="FU37" s="183"/>
      <c r="FV37" s="183"/>
      <c r="FW37" s="183"/>
      <c r="FX37" s="183"/>
      <c r="FY37" s="183"/>
      <c r="FZ37" s="183"/>
      <c r="GA37" s="183"/>
      <c r="GB37" s="183"/>
      <c r="GC37" s="183"/>
      <c r="GD37" s="183"/>
      <c r="GE37" s="183"/>
      <c r="GF37" s="183"/>
      <c r="GG37" s="183"/>
      <c r="GH37" s="183"/>
    </row>
    <row r="38" spans="1:190" x14ac:dyDescent="0.25">
      <c r="A38" s="33">
        <v>37742</v>
      </c>
      <c r="B38" s="34">
        <v>-2.2680417099999999</v>
      </c>
      <c r="C38" s="34">
        <v>0</v>
      </c>
      <c r="D38" s="34">
        <v>-2.2680417099999999</v>
      </c>
      <c r="E38" s="34">
        <v>0</v>
      </c>
      <c r="F38" s="34">
        <v>0</v>
      </c>
      <c r="G38" s="34">
        <v>0</v>
      </c>
      <c r="H38" s="38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8">
        <v>0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  <c r="FE38" s="183"/>
      <c r="FF38" s="183"/>
      <c r="FG38" s="183"/>
      <c r="FH38" s="183"/>
      <c r="FI38" s="183"/>
      <c r="FJ38" s="183"/>
      <c r="FK38" s="183"/>
      <c r="FL38" s="183"/>
      <c r="FM38" s="183"/>
      <c r="FN38" s="183"/>
      <c r="FO38" s="183"/>
      <c r="FP38" s="183"/>
      <c r="FQ38" s="183"/>
      <c r="FR38" s="183"/>
      <c r="FS38" s="183"/>
      <c r="FT38" s="183"/>
      <c r="FU38" s="183"/>
      <c r="FV38" s="183"/>
      <c r="FW38" s="183"/>
      <c r="FX38" s="183"/>
      <c r="FY38" s="183"/>
      <c r="FZ38" s="183"/>
      <c r="GA38" s="183"/>
      <c r="GB38" s="183"/>
      <c r="GC38" s="183"/>
      <c r="GD38" s="183"/>
      <c r="GE38" s="183"/>
      <c r="GF38" s="183"/>
      <c r="GG38" s="183"/>
      <c r="GH38" s="183"/>
    </row>
    <row r="39" spans="1:190" x14ac:dyDescent="0.25">
      <c r="A39" s="33">
        <v>37773</v>
      </c>
      <c r="B39" s="34">
        <v>-2.1529341899999999</v>
      </c>
      <c r="C39" s="34">
        <v>0</v>
      </c>
      <c r="D39" s="34">
        <v>-2.1529341899999999</v>
      </c>
      <c r="E39" s="34">
        <v>0</v>
      </c>
      <c r="F39" s="34">
        <v>0</v>
      </c>
      <c r="G39" s="34">
        <v>0</v>
      </c>
      <c r="H39" s="38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8">
        <v>0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  <c r="FE39" s="183"/>
      <c r="FF39" s="183"/>
      <c r="FG39" s="183"/>
      <c r="FH39" s="183"/>
      <c r="FI39" s="183"/>
      <c r="FJ39" s="183"/>
      <c r="FK39" s="183"/>
      <c r="FL39" s="183"/>
      <c r="FM39" s="183"/>
      <c r="FN39" s="183"/>
      <c r="FO39" s="183"/>
      <c r="FP39" s="183"/>
      <c r="FQ39" s="183"/>
      <c r="FR39" s="183"/>
      <c r="FS39" s="183"/>
      <c r="FT39" s="183"/>
      <c r="FU39" s="183"/>
      <c r="FV39" s="183"/>
      <c r="FW39" s="183"/>
      <c r="FX39" s="183"/>
      <c r="FY39" s="183"/>
      <c r="FZ39" s="183"/>
      <c r="GA39" s="183"/>
      <c r="GB39" s="183"/>
      <c r="GC39" s="183"/>
      <c r="GD39" s="183"/>
      <c r="GE39" s="183"/>
      <c r="GF39" s="183"/>
      <c r="GG39" s="183"/>
      <c r="GH39" s="183"/>
    </row>
    <row r="40" spans="1:190" x14ac:dyDescent="0.25">
      <c r="A40" s="33">
        <v>37803</v>
      </c>
      <c r="B40" s="34">
        <v>-2.1516542300000001</v>
      </c>
      <c r="C40" s="34">
        <v>0</v>
      </c>
      <c r="D40" s="34">
        <v>-2.1516542300000001</v>
      </c>
      <c r="E40" s="34">
        <v>0</v>
      </c>
      <c r="F40" s="34">
        <v>0</v>
      </c>
      <c r="G40" s="34">
        <v>0</v>
      </c>
      <c r="H40" s="38">
        <v>0</v>
      </c>
      <c r="I40" s="36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8">
        <v>0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  <c r="FE40" s="183"/>
      <c r="FF40" s="183"/>
      <c r="FG40" s="183"/>
      <c r="FH40" s="183"/>
      <c r="FI40" s="183"/>
      <c r="FJ40" s="183"/>
      <c r="FK40" s="183"/>
      <c r="FL40" s="183"/>
      <c r="FM40" s="183"/>
      <c r="FN40" s="183"/>
      <c r="FO40" s="183"/>
      <c r="FP40" s="183"/>
      <c r="FQ40" s="183"/>
      <c r="FR40" s="183"/>
      <c r="FS40" s="183"/>
      <c r="FT40" s="183"/>
      <c r="FU40" s="183"/>
      <c r="FV40" s="183"/>
      <c r="FW40" s="183"/>
      <c r="FX40" s="183"/>
      <c r="FY40" s="183"/>
      <c r="FZ40" s="183"/>
      <c r="GA40" s="183"/>
      <c r="GB40" s="183"/>
      <c r="GC40" s="183"/>
      <c r="GD40" s="183"/>
      <c r="GE40" s="183"/>
      <c r="GF40" s="183"/>
      <c r="GG40" s="183"/>
      <c r="GH40" s="183"/>
    </row>
    <row r="41" spans="1:190" x14ac:dyDescent="0.25">
      <c r="A41" s="33">
        <v>37834</v>
      </c>
      <c r="B41" s="34">
        <v>-2.1499928100000001</v>
      </c>
      <c r="C41" s="34">
        <v>0</v>
      </c>
      <c r="D41" s="34">
        <v>-2.1499928100000001</v>
      </c>
      <c r="E41" s="34">
        <v>0</v>
      </c>
      <c r="F41" s="34">
        <v>0</v>
      </c>
      <c r="G41" s="34">
        <v>0</v>
      </c>
      <c r="H41" s="38">
        <v>0</v>
      </c>
      <c r="I41" s="36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8">
        <v>0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  <c r="FE41" s="183"/>
      <c r="FF41" s="183"/>
      <c r="FG41" s="183"/>
      <c r="FH41" s="183"/>
      <c r="FI41" s="183"/>
      <c r="FJ41" s="183"/>
      <c r="FK41" s="183"/>
      <c r="FL41" s="183"/>
      <c r="FM41" s="183"/>
      <c r="FN41" s="183"/>
      <c r="FO41" s="183"/>
      <c r="FP41" s="183"/>
      <c r="FQ41" s="183"/>
      <c r="FR41" s="183"/>
      <c r="FS41" s="183"/>
      <c r="FT41" s="183"/>
      <c r="FU41" s="183"/>
      <c r="FV41" s="183"/>
      <c r="FW41" s="183"/>
      <c r="FX41" s="183"/>
      <c r="FY41" s="183"/>
      <c r="FZ41" s="183"/>
      <c r="GA41" s="183"/>
      <c r="GB41" s="183"/>
      <c r="GC41" s="183"/>
      <c r="GD41" s="183"/>
      <c r="GE41" s="183"/>
      <c r="GF41" s="183"/>
      <c r="GG41" s="183"/>
      <c r="GH41" s="183"/>
    </row>
    <row r="42" spans="1:190" x14ac:dyDescent="0.25">
      <c r="A42" s="33">
        <v>37865</v>
      </c>
      <c r="B42" s="34">
        <v>-2.0352621399999999</v>
      </c>
      <c r="C42" s="34">
        <v>0</v>
      </c>
      <c r="D42" s="34">
        <v>-2.0352621399999999</v>
      </c>
      <c r="E42" s="34">
        <v>0</v>
      </c>
      <c r="F42" s="34">
        <v>0</v>
      </c>
      <c r="G42" s="34">
        <v>0</v>
      </c>
      <c r="H42" s="38">
        <v>0</v>
      </c>
      <c r="I42" s="36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8">
        <v>0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  <c r="FE42" s="183"/>
      <c r="FF42" s="183"/>
      <c r="FG42" s="183"/>
      <c r="FH42" s="183"/>
      <c r="FI42" s="183"/>
      <c r="FJ42" s="183"/>
      <c r="FK42" s="183"/>
      <c r="FL42" s="183"/>
      <c r="FM42" s="183"/>
      <c r="FN42" s="183"/>
      <c r="FO42" s="183"/>
      <c r="FP42" s="183"/>
      <c r="FQ42" s="183"/>
      <c r="FR42" s="183"/>
      <c r="FS42" s="183"/>
      <c r="FT42" s="183"/>
      <c r="FU42" s="183"/>
      <c r="FV42" s="183"/>
      <c r="FW42" s="183"/>
      <c r="FX42" s="183"/>
      <c r="FY42" s="183"/>
      <c r="FZ42" s="183"/>
      <c r="GA42" s="183"/>
      <c r="GB42" s="183"/>
      <c r="GC42" s="183"/>
      <c r="GD42" s="183"/>
      <c r="GE42" s="183"/>
      <c r="GF42" s="183"/>
      <c r="GG42" s="183"/>
      <c r="GH42" s="183"/>
    </row>
    <row r="43" spans="1:190" x14ac:dyDescent="0.25">
      <c r="A43" s="33">
        <v>37895</v>
      </c>
      <c r="B43" s="34">
        <v>-2.0340626099999999</v>
      </c>
      <c r="C43" s="34">
        <v>0</v>
      </c>
      <c r="D43" s="34">
        <v>-2.0340626099999999</v>
      </c>
      <c r="E43" s="34">
        <v>0</v>
      </c>
      <c r="F43" s="34">
        <v>0</v>
      </c>
      <c r="G43" s="34">
        <v>0</v>
      </c>
      <c r="H43" s="38">
        <v>0</v>
      </c>
      <c r="I43" s="36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8">
        <v>0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  <c r="FE43" s="183"/>
      <c r="FF43" s="183"/>
      <c r="FG43" s="183"/>
      <c r="FH43" s="183"/>
      <c r="FI43" s="183"/>
      <c r="FJ43" s="183"/>
      <c r="FK43" s="183"/>
      <c r="FL43" s="183"/>
      <c r="FM43" s="183"/>
      <c r="FN43" s="183"/>
      <c r="FO43" s="183"/>
      <c r="FP43" s="183"/>
      <c r="FQ43" s="183"/>
      <c r="FR43" s="183"/>
      <c r="FS43" s="183"/>
      <c r="FT43" s="183"/>
      <c r="FU43" s="183"/>
      <c r="FV43" s="183"/>
      <c r="FW43" s="183"/>
      <c r="FX43" s="183"/>
      <c r="FY43" s="183"/>
      <c r="FZ43" s="183"/>
      <c r="GA43" s="183"/>
      <c r="GB43" s="183"/>
      <c r="GC43" s="183"/>
      <c r="GD43" s="183"/>
      <c r="GE43" s="183"/>
      <c r="GF43" s="183"/>
      <c r="GG43" s="183"/>
      <c r="GH43" s="183"/>
    </row>
    <row r="44" spans="1:190" x14ac:dyDescent="0.25">
      <c r="A44" s="33">
        <v>37926</v>
      </c>
      <c r="B44" s="34">
        <v>-1.58096481</v>
      </c>
      <c r="C44" s="34">
        <v>0</v>
      </c>
      <c r="D44" s="34">
        <v>-1.58096481</v>
      </c>
      <c r="E44" s="34">
        <v>0</v>
      </c>
      <c r="F44" s="34">
        <v>0</v>
      </c>
      <c r="G44" s="34">
        <v>0</v>
      </c>
      <c r="H44" s="38">
        <v>0</v>
      </c>
      <c r="I44" s="36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8">
        <v>0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  <c r="FE44" s="183"/>
      <c r="FF44" s="183"/>
      <c r="FG44" s="183"/>
      <c r="FH44" s="183"/>
      <c r="FI44" s="183"/>
      <c r="FJ44" s="183"/>
      <c r="FK44" s="183"/>
      <c r="FL44" s="183"/>
      <c r="FM44" s="183"/>
      <c r="FN44" s="183"/>
      <c r="FO44" s="183"/>
      <c r="FP44" s="183"/>
      <c r="FQ44" s="183"/>
      <c r="FR44" s="183"/>
      <c r="FS44" s="183"/>
      <c r="FT44" s="183"/>
      <c r="FU44" s="183"/>
      <c r="FV44" s="183"/>
      <c r="FW44" s="183"/>
      <c r="FX44" s="183"/>
      <c r="FY44" s="183"/>
      <c r="FZ44" s="183"/>
      <c r="GA44" s="183"/>
      <c r="GB44" s="183"/>
      <c r="GC44" s="183"/>
      <c r="GD44" s="183"/>
      <c r="GE44" s="183"/>
      <c r="GF44" s="183"/>
      <c r="GG44" s="183"/>
      <c r="GH44" s="183"/>
    </row>
    <row r="45" spans="1:190" x14ac:dyDescent="0.25">
      <c r="A45" s="33">
        <v>37956</v>
      </c>
      <c r="B45" s="34">
        <v>-0.90290113000000005</v>
      </c>
      <c r="C45" s="34">
        <v>0</v>
      </c>
      <c r="D45" s="34">
        <v>-0.90290113000000005</v>
      </c>
      <c r="E45" s="34">
        <v>0</v>
      </c>
      <c r="F45" s="34">
        <v>0</v>
      </c>
      <c r="G45" s="34">
        <v>0</v>
      </c>
      <c r="H45" s="38">
        <v>0</v>
      </c>
      <c r="I45" s="36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8">
        <v>0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</row>
    <row r="46" spans="1:190" x14ac:dyDescent="0.25">
      <c r="A46" s="33">
        <v>37987</v>
      </c>
      <c r="B46" s="34">
        <v>-0.78950589000000004</v>
      </c>
      <c r="C46" s="34">
        <v>0</v>
      </c>
      <c r="D46" s="34">
        <v>-0.78950589000000004</v>
      </c>
      <c r="E46" s="34">
        <v>0</v>
      </c>
      <c r="F46" s="34">
        <v>0</v>
      </c>
      <c r="G46" s="34">
        <v>0</v>
      </c>
      <c r="H46" s="38">
        <v>0</v>
      </c>
      <c r="I46" s="36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8">
        <v>0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  <c r="FZ46" s="183"/>
      <c r="GA46" s="183"/>
      <c r="GB46" s="183"/>
      <c r="GC46" s="183"/>
      <c r="GD46" s="183"/>
      <c r="GE46" s="183"/>
      <c r="GF46" s="183"/>
      <c r="GG46" s="183"/>
      <c r="GH46" s="183"/>
    </row>
    <row r="47" spans="1:190" x14ac:dyDescent="0.25">
      <c r="A47" s="33">
        <v>38018</v>
      </c>
      <c r="B47" s="34">
        <v>-1.0141916099999999</v>
      </c>
      <c r="C47" s="34">
        <v>0</v>
      </c>
      <c r="D47" s="34">
        <v>-1.0141916099999999</v>
      </c>
      <c r="E47" s="34">
        <v>0</v>
      </c>
      <c r="F47" s="34">
        <v>0</v>
      </c>
      <c r="G47" s="34">
        <v>0</v>
      </c>
      <c r="H47" s="38">
        <v>0</v>
      </c>
      <c r="I47" s="36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8">
        <v>0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  <c r="FE47" s="183"/>
      <c r="FF47" s="183"/>
      <c r="FG47" s="183"/>
      <c r="FH47" s="183"/>
      <c r="FI47" s="183"/>
      <c r="FJ47" s="183"/>
      <c r="FK47" s="183"/>
      <c r="FL47" s="183"/>
      <c r="FM47" s="183"/>
      <c r="FN47" s="183"/>
      <c r="FO47" s="183"/>
      <c r="FP47" s="183"/>
      <c r="FQ47" s="183"/>
      <c r="FR47" s="183"/>
      <c r="FS47" s="183"/>
      <c r="FT47" s="183"/>
      <c r="FU47" s="183"/>
      <c r="FV47" s="183"/>
      <c r="FW47" s="183"/>
      <c r="FX47" s="183"/>
      <c r="FY47" s="183"/>
      <c r="FZ47" s="183"/>
      <c r="GA47" s="183"/>
      <c r="GB47" s="183"/>
      <c r="GC47" s="183"/>
      <c r="GD47" s="183"/>
      <c r="GE47" s="183"/>
      <c r="GF47" s="183"/>
      <c r="GG47" s="183"/>
      <c r="GH47" s="183"/>
    </row>
    <row r="48" spans="1:190" x14ac:dyDescent="0.25">
      <c r="A48" s="33">
        <v>38047</v>
      </c>
      <c r="B48" s="34">
        <v>-1.23898682</v>
      </c>
      <c r="C48" s="34">
        <v>0</v>
      </c>
      <c r="D48" s="34">
        <v>-1.23898682</v>
      </c>
      <c r="E48" s="34">
        <v>0</v>
      </c>
      <c r="F48" s="34">
        <v>0</v>
      </c>
      <c r="G48" s="34">
        <v>0</v>
      </c>
      <c r="H48" s="38">
        <v>0</v>
      </c>
      <c r="I48" s="36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8">
        <v>0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  <c r="FE48" s="183"/>
      <c r="FF48" s="183"/>
      <c r="FG48" s="183"/>
      <c r="FH48" s="183"/>
      <c r="FI48" s="183"/>
      <c r="FJ48" s="183"/>
      <c r="FK48" s="183"/>
      <c r="FL48" s="183"/>
      <c r="FM48" s="183"/>
      <c r="FN48" s="183"/>
      <c r="FO48" s="183"/>
      <c r="FP48" s="183"/>
      <c r="FQ48" s="183"/>
      <c r="FR48" s="183"/>
      <c r="FS48" s="183"/>
      <c r="FT48" s="183"/>
      <c r="FU48" s="183"/>
      <c r="FV48" s="183"/>
      <c r="FW48" s="183"/>
      <c r="FX48" s="183"/>
      <c r="FY48" s="183"/>
      <c r="FZ48" s="183"/>
      <c r="GA48" s="183"/>
      <c r="GB48" s="183"/>
      <c r="GC48" s="183"/>
      <c r="GD48" s="183"/>
      <c r="GE48" s="183"/>
      <c r="GF48" s="183"/>
      <c r="GG48" s="183"/>
      <c r="GH48" s="183"/>
    </row>
    <row r="49" spans="1:190" x14ac:dyDescent="0.25">
      <c r="A49" s="33">
        <v>38078</v>
      </c>
      <c r="B49" s="34">
        <v>-1.4630400299999999</v>
      </c>
      <c r="C49" s="34">
        <v>0</v>
      </c>
      <c r="D49" s="34">
        <v>-1.4630400299999999</v>
      </c>
      <c r="E49" s="34">
        <v>0</v>
      </c>
      <c r="F49" s="34">
        <v>0</v>
      </c>
      <c r="G49" s="34">
        <v>0</v>
      </c>
      <c r="H49" s="38">
        <v>0</v>
      </c>
      <c r="I49" s="36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8">
        <v>0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  <c r="FE49" s="183"/>
      <c r="FF49" s="183"/>
      <c r="FG49" s="183"/>
      <c r="FH49" s="183"/>
      <c r="FI49" s="183"/>
      <c r="FJ49" s="183"/>
      <c r="FK49" s="183"/>
      <c r="FL49" s="183"/>
      <c r="FM49" s="183"/>
      <c r="FN49" s="183"/>
      <c r="FO49" s="183"/>
      <c r="FP49" s="183"/>
      <c r="FQ49" s="183"/>
      <c r="FR49" s="183"/>
      <c r="FS49" s="183"/>
      <c r="FT49" s="183"/>
      <c r="FU49" s="183"/>
      <c r="FV49" s="183"/>
      <c r="FW49" s="183"/>
      <c r="FX49" s="183"/>
      <c r="FY49" s="183"/>
      <c r="FZ49" s="183"/>
      <c r="GA49" s="183"/>
      <c r="GB49" s="183"/>
      <c r="GC49" s="183"/>
      <c r="GD49" s="183"/>
      <c r="GE49" s="183"/>
      <c r="GF49" s="183"/>
      <c r="GG49" s="183"/>
      <c r="GH49" s="183"/>
    </row>
    <row r="50" spans="1:190" x14ac:dyDescent="0.25">
      <c r="A50" s="33">
        <v>38108</v>
      </c>
      <c r="B50" s="34">
        <v>-1.5747185800000001</v>
      </c>
      <c r="C50" s="34">
        <v>0</v>
      </c>
      <c r="D50" s="34">
        <v>-1.5747185800000001</v>
      </c>
      <c r="E50" s="34">
        <v>0</v>
      </c>
      <c r="F50" s="34">
        <v>0</v>
      </c>
      <c r="G50" s="34">
        <v>0</v>
      </c>
      <c r="H50" s="38">
        <v>0</v>
      </c>
      <c r="I50" s="36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8">
        <v>0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  <c r="FE50" s="183"/>
      <c r="FF50" s="183"/>
      <c r="FG50" s="183"/>
      <c r="FH50" s="183"/>
      <c r="FI50" s="183"/>
      <c r="FJ50" s="183"/>
      <c r="FK50" s="183"/>
      <c r="FL50" s="183"/>
      <c r="FM50" s="183"/>
      <c r="FN50" s="183"/>
      <c r="FO50" s="183"/>
      <c r="FP50" s="183"/>
      <c r="FQ50" s="183"/>
      <c r="FR50" s="183"/>
      <c r="FS50" s="183"/>
      <c r="FT50" s="183"/>
      <c r="FU50" s="183"/>
      <c r="FV50" s="183"/>
      <c r="FW50" s="183"/>
      <c r="FX50" s="183"/>
      <c r="FY50" s="183"/>
      <c r="FZ50" s="183"/>
      <c r="GA50" s="183"/>
      <c r="GB50" s="183"/>
      <c r="GC50" s="183"/>
      <c r="GD50" s="183"/>
      <c r="GE50" s="183"/>
      <c r="GF50" s="183"/>
      <c r="GG50" s="183"/>
      <c r="GH50" s="183"/>
    </row>
    <row r="51" spans="1:190" x14ac:dyDescent="0.25">
      <c r="A51" s="33">
        <v>38139</v>
      </c>
      <c r="B51" s="34">
        <v>-1.5735333199999999</v>
      </c>
      <c r="C51" s="34">
        <v>0</v>
      </c>
      <c r="D51" s="34">
        <v>-1.5735333199999999</v>
      </c>
      <c r="E51" s="34">
        <v>0</v>
      </c>
      <c r="F51" s="34">
        <v>0</v>
      </c>
      <c r="G51" s="34">
        <v>0</v>
      </c>
      <c r="H51" s="38">
        <v>0</v>
      </c>
      <c r="I51" s="36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8">
        <v>0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  <c r="FE51" s="183"/>
      <c r="FF51" s="183"/>
      <c r="FG51" s="183"/>
      <c r="FH51" s="183"/>
      <c r="FI51" s="183"/>
      <c r="FJ51" s="183"/>
      <c r="FK51" s="183"/>
      <c r="FL51" s="183"/>
      <c r="FM51" s="183"/>
      <c r="FN51" s="183"/>
      <c r="FO51" s="183"/>
      <c r="FP51" s="183"/>
      <c r="FQ51" s="183"/>
      <c r="FR51" s="183"/>
      <c r="FS51" s="183"/>
      <c r="FT51" s="183"/>
      <c r="FU51" s="183"/>
      <c r="FV51" s="183"/>
      <c r="FW51" s="183"/>
      <c r="FX51" s="183"/>
      <c r="FY51" s="183"/>
      <c r="FZ51" s="183"/>
      <c r="GA51" s="183"/>
      <c r="GB51" s="183"/>
      <c r="GC51" s="183"/>
      <c r="GD51" s="183"/>
      <c r="GE51" s="183"/>
      <c r="GF51" s="183"/>
      <c r="GG51" s="183"/>
      <c r="GH51" s="183"/>
    </row>
    <row r="52" spans="1:190" x14ac:dyDescent="0.25">
      <c r="A52" s="33">
        <v>38169</v>
      </c>
      <c r="B52" s="34">
        <v>-1.57261787</v>
      </c>
      <c r="C52" s="34">
        <v>0</v>
      </c>
      <c r="D52" s="34">
        <v>-1.57261787</v>
      </c>
      <c r="E52" s="34">
        <v>0</v>
      </c>
      <c r="F52" s="34">
        <v>0</v>
      </c>
      <c r="G52" s="34">
        <v>0</v>
      </c>
      <c r="H52" s="38">
        <v>0</v>
      </c>
      <c r="I52" s="36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8">
        <v>0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  <c r="FE52" s="183"/>
      <c r="FF52" s="183"/>
      <c r="FG52" s="183"/>
      <c r="FH52" s="183"/>
      <c r="FI52" s="183"/>
      <c r="FJ52" s="183"/>
      <c r="FK52" s="183"/>
      <c r="FL52" s="183"/>
      <c r="FM52" s="183"/>
      <c r="FN52" s="183"/>
      <c r="FO52" s="183"/>
      <c r="FP52" s="183"/>
      <c r="FQ52" s="183"/>
      <c r="FR52" s="183"/>
      <c r="FS52" s="183"/>
      <c r="FT52" s="183"/>
      <c r="FU52" s="183"/>
      <c r="FV52" s="183"/>
      <c r="FW52" s="183"/>
      <c r="FX52" s="183"/>
      <c r="FY52" s="183"/>
      <c r="FZ52" s="183"/>
      <c r="GA52" s="183"/>
      <c r="GB52" s="183"/>
      <c r="GC52" s="183"/>
      <c r="GD52" s="183"/>
      <c r="GE52" s="183"/>
      <c r="GF52" s="183"/>
      <c r="GG52" s="183"/>
      <c r="GH52" s="183"/>
    </row>
    <row r="53" spans="1:190" x14ac:dyDescent="0.25">
      <c r="A53" s="33">
        <v>38200</v>
      </c>
      <c r="B53" s="34">
        <v>-1.45901813</v>
      </c>
      <c r="C53" s="34">
        <v>0</v>
      </c>
      <c r="D53" s="34">
        <v>-1.45901813</v>
      </c>
      <c r="E53" s="34">
        <v>0</v>
      </c>
      <c r="F53" s="34">
        <v>0</v>
      </c>
      <c r="G53" s="34">
        <v>0</v>
      </c>
      <c r="H53" s="38">
        <v>0</v>
      </c>
      <c r="I53" s="36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8">
        <v>0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  <c r="FE53" s="183"/>
      <c r="FF53" s="183"/>
      <c r="FG53" s="183"/>
      <c r="FH53" s="183"/>
      <c r="FI53" s="183"/>
      <c r="FJ53" s="183"/>
      <c r="FK53" s="183"/>
      <c r="FL53" s="183"/>
      <c r="FM53" s="183"/>
      <c r="FN53" s="183"/>
      <c r="FO53" s="183"/>
      <c r="FP53" s="183"/>
      <c r="FQ53" s="183"/>
      <c r="FR53" s="183"/>
      <c r="FS53" s="183"/>
      <c r="FT53" s="183"/>
      <c r="FU53" s="183"/>
      <c r="FV53" s="183"/>
      <c r="FW53" s="183"/>
      <c r="FX53" s="183"/>
      <c r="FY53" s="183"/>
      <c r="FZ53" s="183"/>
      <c r="GA53" s="183"/>
      <c r="GB53" s="183"/>
      <c r="GC53" s="183"/>
      <c r="GD53" s="183"/>
      <c r="GE53" s="183"/>
      <c r="GF53" s="183"/>
      <c r="GG53" s="183"/>
      <c r="GH53" s="183"/>
    </row>
    <row r="54" spans="1:190" x14ac:dyDescent="0.25">
      <c r="A54" s="33">
        <v>38231</v>
      </c>
      <c r="B54" s="34">
        <v>-1.4578560300000001</v>
      </c>
      <c r="C54" s="34">
        <v>0</v>
      </c>
      <c r="D54" s="34">
        <v>-1.4578560300000001</v>
      </c>
      <c r="E54" s="34">
        <v>0</v>
      </c>
      <c r="F54" s="34">
        <v>0</v>
      </c>
      <c r="G54" s="34">
        <v>0</v>
      </c>
      <c r="H54" s="38">
        <v>0</v>
      </c>
      <c r="I54" s="36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8">
        <v>0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  <c r="FE54" s="183"/>
      <c r="FF54" s="183"/>
      <c r="FG54" s="183"/>
      <c r="FH54" s="183"/>
      <c r="FI54" s="183"/>
      <c r="FJ54" s="183"/>
      <c r="FK54" s="183"/>
      <c r="FL54" s="183"/>
      <c r="FM54" s="183"/>
      <c r="FN54" s="183"/>
      <c r="FO54" s="183"/>
      <c r="FP54" s="183"/>
      <c r="FQ54" s="183"/>
      <c r="FR54" s="183"/>
      <c r="FS54" s="183"/>
      <c r="FT54" s="183"/>
      <c r="FU54" s="183"/>
      <c r="FV54" s="183"/>
      <c r="FW54" s="183"/>
      <c r="FX54" s="183"/>
      <c r="FY54" s="183"/>
      <c r="FZ54" s="183"/>
      <c r="GA54" s="183"/>
      <c r="GB54" s="183"/>
      <c r="GC54" s="183"/>
      <c r="GD54" s="183"/>
      <c r="GE54" s="183"/>
      <c r="GF54" s="183"/>
      <c r="GG54" s="183"/>
      <c r="GH54" s="183"/>
    </row>
    <row r="55" spans="1:190" x14ac:dyDescent="0.25">
      <c r="A55" s="33">
        <v>38261</v>
      </c>
      <c r="B55" s="34">
        <v>-1.4569327400000001</v>
      </c>
      <c r="C55" s="34">
        <v>0</v>
      </c>
      <c r="D55" s="34">
        <v>-1.4569327400000001</v>
      </c>
      <c r="E55" s="34">
        <v>0</v>
      </c>
      <c r="F55" s="34">
        <v>0</v>
      </c>
      <c r="G55" s="34">
        <v>0</v>
      </c>
      <c r="H55" s="38">
        <v>0</v>
      </c>
      <c r="I55" s="36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8">
        <v>0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  <c r="FE55" s="183"/>
      <c r="FF55" s="183"/>
      <c r="FG55" s="183"/>
      <c r="FH55" s="183"/>
      <c r="FI55" s="183"/>
      <c r="FJ55" s="183"/>
      <c r="FK55" s="183"/>
      <c r="FL55" s="183"/>
      <c r="FM55" s="183"/>
      <c r="FN55" s="183"/>
      <c r="FO55" s="183"/>
      <c r="FP55" s="183"/>
      <c r="FQ55" s="183"/>
      <c r="FR55" s="183"/>
      <c r="FS55" s="183"/>
      <c r="FT55" s="183"/>
      <c r="FU55" s="183"/>
      <c r="FV55" s="183"/>
      <c r="FW55" s="183"/>
      <c r="FX55" s="183"/>
      <c r="FY55" s="183"/>
      <c r="FZ55" s="183"/>
      <c r="GA55" s="183"/>
      <c r="GB55" s="183"/>
      <c r="GC55" s="183"/>
      <c r="GD55" s="183"/>
      <c r="GE55" s="183"/>
      <c r="GF55" s="183"/>
      <c r="GG55" s="183"/>
      <c r="GH55" s="183"/>
    </row>
    <row r="56" spans="1:190" x14ac:dyDescent="0.25">
      <c r="A56" s="33">
        <v>38292</v>
      </c>
      <c r="B56" s="34">
        <v>-1.1198143700000001</v>
      </c>
      <c r="C56" s="34">
        <v>0</v>
      </c>
      <c r="D56" s="34">
        <v>-1.1198143700000001</v>
      </c>
      <c r="E56" s="34">
        <v>0</v>
      </c>
      <c r="F56" s="34">
        <v>0</v>
      </c>
      <c r="G56" s="34">
        <v>0</v>
      </c>
      <c r="H56" s="38">
        <v>0</v>
      </c>
      <c r="I56" s="36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8">
        <v>0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  <c r="FE56" s="183"/>
      <c r="FF56" s="183"/>
      <c r="FG56" s="183"/>
      <c r="FH56" s="183"/>
      <c r="FI56" s="183"/>
      <c r="FJ56" s="183"/>
      <c r="FK56" s="183"/>
      <c r="FL56" s="183"/>
      <c r="FM56" s="183"/>
      <c r="FN56" s="183"/>
      <c r="FO56" s="183"/>
      <c r="FP56" s="183"/>
      <c r="FQ56" s="183"/>
      <c r="FR56" s="183"/>
      <c r="FS56" s="183"/>
      <c r="FT56" s="183"/>
      <c r="FU56" s="183"/>
      <c r="FV56" s="183"/>
      <c r="FW56" s="183"/>
      <c r="FX56" s="183"/>
      <c r="FY56" s="183"/>
      <c r="FZ56" s="183"/>
      <c r="GA56" s="183"/>
      <c r="GB56" s="183"/>
      <c r="GC56" s="183"/>
      <c r="GD56" s="183"/>
      <c r="GE56" s="183"/>
      <c r="GF56" s="183"/>
      <c r="GG56" s="183"/>
      <c r="GH56" s="183"/>
    </row>
    <row r="57" spans="1:190" x14ac:dyDescent="0.25">
      <c r="A57" s="33">
        <v>38322</v>
      </c>
      <c r="B57" s="34">
        <v>-1.0072872900000001</v>
      </c>
      <c r="C57" s="34">
        <v>0</v>
      </c>
      <c r="D57" s="34">
        <v>-1.0072872900000001</v>
      </c>
      <c r="E57" s="34">
        <v>0</v>
      </c>
      <c r="F57" s="34">
        <v>0</v>
      </c>
      <c r="G57" s="34">
        <v>0</v>
      </c>
      <c r="H57" s="38">
        <v>0</v>
      </c>
      <c r="I57" s="36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8">
        <v>0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3"/>
      <c r="FK57" s="183"/>
      <c r="FL57" s="183"/>
      <c r="FM57" s="183"/>
      <c r="FN57" s="183"/>
      <c r="FO57" s="183"/>
      <c r="FP57" s="183"/>
      <c r="FQ57" s="183"/>
      <c r="FR57" s="183"/>
      <c r="FS57" s="183"/>
      <c r="FT57" s="183"/>
      <c r="FU57" s="183"/>
      <c r="FV57" s="183"/>
      <c r="FW57" s="183"/>
      <c r="FX57" s="183"/>
      <c r="FY57" s="183"/>
      <c r="FZ57" s="183"/>
      <c r="GA57" s="183"/>
      <c r="GB57" s="183"/>
      <c r="GC57" s="183"/>
      <c r="GD57" s="183"/>
      <c r="GE57" s="183"/>
      <c r="GF57" s="183"/>
      <c r="GG57" s="183"/>
      <c r="GH57" s="183"/>
    </row>
    <row r="58" spans="1:190" x14ac:dyDescent="0.25">
      <c r="A58" s="33">
        <v>38353</v>
      </c>
      <c r="B58" s="34">
        <v>-0.89468068000000001</v>
      </c>
      <c r="C58" s="34">
        <v>0</v>
      </c>
      <c r="D58" s="34">
        <v>-0.89468068000000001</v>
      </c>
      <c r="E58" s="34">
        <v>0</v>
      </c>
      <c r="F58" s="34">
        <v>0</v>
      </c>
      <c r="G58" s="34">
        <v>0</v>
      </c>
      <c r="H58" s="38">
        <v>0</v>
      </c>
      <c r="I58" s="36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8">
        <v>0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  <c r="FE58" s="183"/>
      <c r="FF58" s="183"/>
      <c r="FG58" s="183"/>
      <c r="FH58" s="183"/>
      <c r="FI58" s="183"/>
      <c r="FJ58" s="183"/>
      <c r="FK58" s="183"/>
      <c r="FL58" s="183"/>
      <c r="FM58" s="183"/>
      <c r="FN58" s="183"/>
      <c r="FO58" s="183"/>
      <c r="FP58" s="183"/>
      <c r="FQ58" s="183"/>
      <c r="FR58" s="183"/>
      <c r="FS58" s="183"/>
      <c r="FT58" s="183"/>
      <c r="FU58" s="183"/>
      <c r="FV58" s="183"/>
      <c r="FW58" s="183"/>
      <c r="FX58" s="183"/>
      <c r="FY58" s="183"/>
      <c r="FZ58" s="183"/>
      <c r="GA58" s="183"/>
      <c r="GB58" s="183"/>
      <c r="GC58" s="183"/>
      <c r="GD58" s="183"/>
      <c r="GE58" s="183"/>
      <c r="GF58" s="183"/>
      <c r="GG58" s="183"/>
      <c r="GH58" s="183"/>
    </row>
    <row r="59" spans="1:190" x14ac:dyDescent="0.25">
      <c r="A59" s="33">
        <v>38384</v>
      </c>
      <c r="B59" s="34">
        <v>-1.0055686100000001</v>
      </c>
      <c r="C59" s="34">
        <v>0</v>
      </c>
      <c r="D59" s="34">
        <v>-1.0055686100000001</v>
      </c>
      <c r="E59" s="34">
        <v>0</v>
      </c>
      <c r="F59" s="34">
        <v>0</v>
      </c>
      <c r="G59" s="34">
        <v>0</v>
      </c>
      <c r="H59" s="38">
        <v>0</v>
      </c>
      <c r="I59" s="36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8">
        <v>0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  <c r="FE59" s="183"/>
      <c r="FF59" s="183"/>
      <c r="FG59" s="183"/>
      <c r="FH59" s="183"/>
      <c r="FI59" s="183"/>
      <c r="FJ59" s="183"/>
      <c r="FK59" s="183"/>
      <c r="FL59" s="183"/>
      <c r="FM59" s="183"/>
      <c r="FN59" s="183"/>
      <c r="FO59" s="183"/>
      <c r="FP59" s="183"/>
      <c r="FQ59" s="183"/>
      <c r="FR59" s="183"/>
      <c r="FS59" s="183"/>
      <c r="FT59" s="183"/>
      <c r="FU59" s="183"/>
      <c r="FV59" s="183"/>
      <c r="FW59" s="183"/>
      <c r="FX59" s="183"/>
      <c r="FY59" s="183"/>
      <c r="FZ59" s="183"/>
      <c r="GA59" s="183"/>
      <c r="GB59" s="183"/>
      <c r="GC59" s="183"/>
      <c r="GD59" s="183"/>
      <c r="GE59" s="183"/>
      <c r="GF59" s="183"/>
      <c r="GG59" s="183"/>
      <c r="GH59" s="183"/>
    </row>
    <row r="60" spans="1:190" x14ac:dyDescent="0.25">
      <c r="A60" s="33">
        <v>38412</v>
      </c>
      <c r="B60" s="34">
        <v>-1.3403341799999999</v>
      </c>
      <c r="C60" s="34">
        <v>0</v>
      </c>
      <c r="D60" s="34">
        <v>-1.3403341799999999</v>
      </c>
      <c r="E60" s="34">
        <v>0</v>
      </c>
      <c r="F60" s="34">
        <v>0</v>
      </c>
      <c r="G60" s="34">
        <v>0</v>
      </c>
      <c r="H60" s="38">
        <v>0</v>
      </c>
      <c r="I60" s="36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8">
        <v>0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  <c r="FE60" s="183"/>
      <c r="FF60" s="183"/>
      <c r="FG60" s="183"/>
      <c r="FH60" s="183"/>
      <c r="FI60" s="183"/>
      <c r="FJ60" s="183"/>
      <c r="FK60" s="183"/>
      <c r="FL60" s="183"/>
      <c r="FM60" s="183"/>
      <c r="FN60" s="183"/>
      <c r="FO60" s="183"/>
      <c r="FP60" s="183"/>
      <c r="FQ60" s="183"/>
      <c r="FR60" s="183"/>
      <c r="FS60" s="183"/>
      <c r="FT60" s="183"/>
      <c r="FU60" s="183"/>
      <c r="FV60" s="183"/>
      <c r="FW60" s="183"/>
      <c r="FX60" s="183"/>
      <c r="FY60" s="183"/>
      <c r="FZ60" s="183"/>
      <c r="GA60" s="183"/>
      <c r="GB60" s="183"/>
      <c r="GC60" s="183"/>
      <c r="GD60" s="183"/>
      <c r="GE60" s="183"/>
      <c r="GF60" s="183"/>
      <c r="GG60" s="183"/>
      <c r="GH60" s="183"/>
    </row>
    <row r="61" spans="1:190" x14ac:dyDescent="0.25">
      <c r="A61" s="33">
        <v>38443</v>
      </c>
      <c r="B61" s="34">
        <v>-1.45066637</v>
      </c>
      <c r="C61" s="34">
        <v>0</v>
      </c>
      <c r="D61" s="34">
        <v>-1.45066637</v>
      </c>
      <c r="E61" s="34">
        <v>0</v>
      </c>
      <c r="F61" s="34">
        <v>0</v>
      </c>
      <c r="G61" s="34">
        <v>0</v>
      </c>
      <c r="H61" s="38">
        <v>0</v>
      </c>
      <c r="I61" s="36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8">
        <v>0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  <c r="FE61" s="183"/>
      <c r="FF61" s="183"/>
      <c r="FG61" s="183"/>
      <c r="FH61" s="183"/>
      <c r="FI61" s="183"/>
      <c r="FJ61" s="183"/>
      <c r="FK61" s="183"/>
      <c r="FL61" s="183"/>
      <c r="FM61" s="183"/>
      <c r="FN61" s="183"/>
      <c r="FO61" s="183"/>
      <c r="FP61" s="183"/>
      <c r="FQ61" s="183"/>
      <c r="FR61" s="183"/>
      <c r="FS61" s="183"/>
      <c r="FT61" s="183"/>
      <c r="FU61" s="183"/>
      <c r="FV61" s="183"/>
      <c r="FW61" s="183"/>
      <c r="FX61" s="183"/>
      <c r="FY61" s="183"/>
      <c r="FZ61" s="183"/>
      <c r="GA61" s="183"/>
      <c r="GB61" s="183"/>
      <c r="GC61" s="183"/>
      <c r="GD61" s="183"/>
      <c r="GE61" s="183"/>
      <c r="GF61" s="183"/>
      <c r="GG61" s="183"/>
      <c r="GH61" s="183"/>
    </row>
    <row r="62" spans="1:190" x14ac:dyDescent="0.25">
      <c r="A62" s="33">
        <v>38473</v>
      </c>
      <c r="B62" s="34">
        <v>-1.56120941</v>
      </c>
      <c r="C62" s="34">
        <v>0</v>
      </c>
      <c r="D62" s="34">
        <v>-1.56120941</v>
      </c>
      <c r="E62" s="34">
        <v>0</v>
      </c>
      <c r="F62" s="34">
        <v>0</v>
      </c>
      <c r="G62" s="34">
        <v>0</v>
      </c>
      <c r="H62" s="38">
        <v>0</v>
      </c>
      <c r="I62" s="36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8">
        <v>0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  <c r="FE62" s="183"/>
      <c r="FF62" s="183"/>
      <c r="FG62" s="183"/>
      <c r="FH62" s="183"/>
      <c r="FI62" s="183"/>
      <c r="FJ62" s="183"/>
      <c r="FK62" s="183"/>
      <c r="FL62" s="183"/>
      <c r="FM62" s="183"/>
      <c r="FN62" s="183"/>
      <c r="FO62" s="183"/>
      <c r="FP62" s="183"/>
      <c r="FQ62" s="183"/>
      <c r="FR62" s="183"/>
      <c r="FS62" s="183"/>
      <c r="FT62" s="183"/>
      <c r="FU62" s="183"/>
      <c r="FV62" s="183"/>
      <c r="FW62" s="183"/>
      <c r="FX62" s="183"/>
      <c r="FY62" s="183"/>
      <c r="FZ62" s="183"/>
      <c r="GA62" s="183"/>
      <c r="GB62" s="183"/>
      <c r="GC62" s="183"/>
      <c r="GD62" s="183"/>
      <c r="GE62" s="183"/>
      <c r="GF62" s="183"/>
      <c r="GG62" s="183"/>
      <c r="GH62" s="183"/>
    </row>
    <row r="63" spans="1:190" x14ac:dyDescent="0.25">
      <c r="A63" s="33">
        <v>38504</v>
      </c>
      <c r="B63" s="34">
        <v>-1.5599231200000001</v>
      </c>
      <c r="C63" s="34">
        <v>0</v>
      </c>
      <c r="D63" s="34">
        <v>-1.5599231200000001</v>
      </c>
      <c r="E63" s="34">
        <v>0</v>
      </c>
      <c r="F63" s="34">
        <v>0</v>
      </c>
      <c r="G63" s="34">
        <v>0</v>
      </c>
      <c r="H63" s="38">
        <v>0</v>
      </c>
      <c r="I63" s="36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8">
        <v>0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  <c r="FE63" s="183"/>
      <c r="FF63" s="183"/>
      <c r="FG63" s="183"/>
      <c r="FH63" s="183"/>
      <c r="FI63" s="183"/>
      <c r="FJ63" s="183"/>
      <c r="FK63" s="183"/>
      <c r="FL63" s="183"/>
      <c r="FM63" s="183"/>
      <c r="FN63" s="183"/>
      <c r="FO63" s="183"/>
      <c r="FP63" s="183"/>
      <c r="FQ63" s="183"/>
      <c r="FR63" s="183"/>
      <c r="FS63" s="183"/>
      <c r="FT63" s="183"/>
      <c r="FU63" s="183"/>
      <c r="FV63" s="183"/>
      <c r="FW63" s="183"/>
      <c r="FX63" s="183"/>
      <c r="FY63" s="183"/>
      <c r="FZ63" s="183"/>
      <c r="GA63" s="183"/>
      <c r="GB63" s="183"/>
      <c r="GC63" s="183"/>
      <c r="GD63" s="183"/>
      <c r="GE63" s="183"/>
      <c r="GF63" s="183"/>
      <c r="GG63" s="183"/>
      <c r="GH63" s="183"/>
    </row>
    <row r="64" spans="1:190" x14ac:dyDescent="0.25">
      <c r="A64" s="33">
        <v>38534</v>
      </c>
      <c r="B64" s="34">
        <v>-1.5588938699999999</v>
      </c>
      <c r="C64" s="34">
        <v>0</v>
      </c>
      <c r="D64" s="34">
        <v>-1.5588938699999999</v>
      </c>
      <c r="E64" s="34">
        <v>0</v>
      </c>
      <c r="F64" s="34">
        <v>0</v>
      </c>
      <c r="G64" s="34">
        <v>0</v>
      </c>
      <c r="H64" s="38">
        <v>0</v>
      </c>
      <c r="I64" s="36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8">
        <v>0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  <c r="FZ64" s="183"/>
      <c r="GA64" s="183"/>
      <c r="GB64" s="183"/>
      <c r="GC64" s="183"/>
      <c r="GD64" s="183"/>
      <c r="GE64" s="183"/>
      <c r="GF64" s="183"/>
      <c r="GG64" s="183"/>
      <c r="GH64" s="183"/>
    </row>
    <row r="65" spans="1:190" x14ac:dyDescent="0.25">
      <c r="A65" s="33">
        <v>38565</v>
      </c>
      <c r="B65" s="34">
        <v>-1.44637401</v>
      </c>
      <c r="C65" s="34">
        <v>0</v>
      </c>
      <c r="D65" s="34">
        <v>-1.44637401</v>
      </c>
      <c r="E65" s="34">
        <v>0</v>
      </c>
      <c r="F65" s="34">
        <v>0</v>
      </c>
      <c r="G65" s="34">
        <v>0</v>
      </c>
      <c r="H65" s="38">
        <v>0</v>
      </c>
      <c r="I65" s="36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8">
        <v>0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  <c r="FE65" s="183"/>
      <c r="FF65" s="183"/>
      <c r="FG65" s="183"/>
      <c r="FH65" s="183"/>
      <c r="FI65" s="183"/>
      <c r="FJ65" s="183"/>
      <c r="FK65" s="183"/>
      <c r="FL65" s="183"/>
      <c r="FM65" s="183"/>
      <c r="FN65" s="183"/>
      <c r="FO65" s="183"/>
      <c r="FP65" s="183"/>
      <c r="FQ65" s="183"/>
      <c r="FR65" s="183"/>
      <c r="FS65" s="183"/>
      <c r="FT65" s="183"/>
      <c r="FU65" s="183"/>
      <c r="FV65" s="183"/>
      <c r="FW65" s="183"/>
      <c r="FX65" s="183"/>
      <c r="FY65" s="183"/>
      <c r="FZ65" s="183"/>
      <c r="GA65" s="183"/>
      <c r="GB65" s="183"/>
      <c r="GC65" s="183"/>
      <c r="GD65" s="183"/>
      <c r="GE65" s="183"/>
      <c r="GF65" s="183"/>
      <c r="GG65" s="183"/>
      <c r="GH65" s="183"/>
    </row>
    <row r="66" spans="1:190" x14ac:dyDescent="0.25">
      <c r="A66" s="33">
        <v>38596</v>
      </c>
      <c r="B66" s="34">
        <v>-1.4451818000000001</v>
      </c>
      <c r="C66" s="34">
        <v>0</v>
      </c>
      <c r="D66" s="34">
        <v>-1.4451818000000001</v>
      </c>
      <c r="E66" s="34">
        <v>0</v>
      </c>
      <c r="F66" s="34">
        <v>0</v>
      </c>
      <c r="G66" s="34">
        <v>0</v>
      </c>
      <c r="H66" s="38">
        <v>0</v>
      </c>
      <c r="I66" s="36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8">
        <v>0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  <c r="FE66" s="183"/>
      <c r="FF66" s="183"/>
      <c r="FG66" s="183"/>
      <c r="FH66" s="183"/>
      <c r="FI66" s="183"/>
      <c r="FJ66" s="183"/>
      <c r="FK66" s="183"/>
      <c r="FL66" s="183"/>
      <c r="FM66" s="183"/>
      <c r="FN66" s="183"/>
      <c r="FO66" s="183"/>
      <c r="FP66" s="183"/>
      <c r="FQ66" s="183"/>
      <c r="FR66" s="183"/>
      <c r="FS66" s="183"/>
      <c r="FT66" s="183"/>
      <c r="FU66" s="183"/>
      <c r="FV66" s="183"/>
      <c r="FW66" s="183"/>
      <c r="FX66" s="183"/>
      <c r="FY66" s="183"/>
      <c r="FZ66" s="183"/>
      <c r="GA66" s="183"/>
      <c r="GB66" s="183"/>
      <c r="GC66" s="183"/>
      <c r="GD66" s="183"/>
      <c r="GE66" s="183"/>
      <c r="GF66" s="183"/>
      <c r="GG66" s="183"/>
      <c r="GH66" s="183"/>
    </row>
    <row r="67" spans="1:190" x14ac:dyDescent="0.25">
      <c r="A67" s="33">
        <v>38626</v>
      </c>
      <c r="B67" s="34">
        <v>-1.4443671499999999</v>
      </c>
      <c r="C67" s="34">
        <v>0</v>
      </c>
      <c r="D67" s="34">
        <v>-1.4443671499999999</v>
      </c>
      <c r="E67" s="34">
        <v>0</v>
      </c>
      <c r="F67" s="34">
        <v>0</v>
      </c>
      <c r="G67" s="34">
        <v>0</v>
      </c>
      <c r="H67" s="38">
        <v>0</v>
      </c>
      <c r="I67" s="36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8">
        <v>0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  <c r="FE67" s="183"/>
      <c r="FF67" s="183"/>
      <c r="FG67" s="183"/>
      <c r="FH67" s="183"/>
      <c r="FI67" s="183"/>
      <c r="FJ67" s="183"/>
      <c r="FK67" s="183"/>
      <c r="FL67" s="183"/>
      <c r="FM67" s="183"/>
      <c r="FN67" s="183"/>
      <c r="FO67" s="183"/>
      <c r="FP67" s="183"/>
      <c r="FQ67" s="183"/>
      <c r="FR67" s="183"/>
      <c r="FS67" s="183"/>
      <c r="FT67" s="183"/>
      <c r="FU67" s="183"/>
      <c r="FV67" s="183"/>
      <c r="FW67" s="183"/>
      <c r="FX67" s="183"/>
      <c r="FY67" s="183"/>
      <c r="FZ67" s="183"/>
      <c r="GA67" s="183"/>
      <c r="GB67" s="183"/>
      <c r="GC67" s="183"/>
      <c r="GD67" s="183"/>
      <c r="GE67" s="183"/>
      <c r="GF67" s="183"/>
      <c r="GG67" s="183"/>
      <c r="GH67" s="183"/>
    </row>
    <row r="68" spans="1:190" x14ac:dyDescent="0.25">
      <c r="A68" s="33">
        <v>38657</v>
      </c>
      <c r="B68" s="34">
        <v>-1.22127476</v>
      </c>
      <c r="C68" s="34">
        <v>0</v>
      </c>
      <c r="D68" s="34">
        <v>-1.22127476</v>
      </c>
      <c r="E68" s="34">
        <v>0</v>
      </c>
      <c r="F68" s="34">
        <v>0</v>
      </c>
      <c r="G68" s="34">
        <v>0</v>
      </c>
      <c r="H68" s="38">
        <v>0</v>
      </c>
      <c r="I68" s="36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8">
        <v>0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  <c r="FE68" s="183"/>
      <c r="FF68" s="183"/>
      <c r="FG68" s="183"/>
      <c r="FH68" s="183"/>
      <c r="FI68" s="183"/>
      <c r="FJ68" s="183"/>
      <c r="FK68" s="183"/>
      <c r="FL68" s="183"/>
      <c r="FM68" s="183"/>
      <c r="FN68" s="183"/>
      <c r="FO68" s="183"/>
      <c r="FP68" s="183"/>
      <c r="FQ68" s="183"/>
      <c r="FR68" s="183"/>
      <c r="FS68" s="183"/>
      <c r="FT68" s="183"/>
      <c r="FU68" s="183"/>
      <c r="FV68" s="183"/>
      <c r="FW68" s="183"/>
      <c r="FX68" s="183"/>
      <c r="FY68" s="183"/>
      <c r="FZ68" s="183"/>
      <c r="GA68" s="183"/>
      <c r="GB68" s="183"/>
      <c r="GC68" s="183"/>
      <c r="GD68" s="183"/>
      <c r="GE68" s="183"/>
      <c r="GF68" s="183"/>
      <c r="GG68" s="183"/>
      <c r="GH68" s="183"/>
    </row>
    <row r="69" spans="1:190" x14ac:dyDescent="0.25">
      <c r="A69" s="33">
        <v>38687</v>
      </c>
      <c r="B69" s="34">
        <v>-0.99866432000000005</v>
      </c>
      <c r="C69" s="34">
        <v>0</v>
      </c>
      <c r="D69" s="34">
        <v>-0.99866432000000005</v>
      </c>
      <c r="E69" s="34">
        <v>0</v>
      </c>
      <c r="F69" s="34">
        <v>0</v>
      </c>
      <c r="G69" s="34">
        <v>0</v>
      </c>
      <c r="H69" s="38">
        <v>0</v>
      </c>
      <c r="I69" s="36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8">
        <v>0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3"/>
      <c r="FK69" s="183"/>
      <c r="FL69" s="183"/>
      <c r="FM69" s="183"/>
      <c r="FN69" s="183"/>
      <c r="FO69" s="183"/>
      <c r="FP69" s="183"/>
      <c r="FQ69" s="183"/>
      <c r="FR69" s="183"/>
      <c r="FS69" s="183"/>
      <c r="FT69" s="183"/>
      <c r="FU69" s="183"/>
      <c r="FV69" s="183"/>
      <c r="FW69" s="183"/>
      <c r="FX69" s="183"/>
      <c r="FY69" s="183"/>
      <c r="FZ69" s="183"/>
      <c r="GA69" s="183"/>
      <c r="GB69" s="183"/>
      <c r="GC69" s="183"/>
      <c r="GD69" s="183"/>
      <c r="GE69" s="183"/>
      <c r="GF69" s="183"/>
      <c r="GG69" s="183"/>
      <c r="GH69" s="183"/>
    </row>
    <row r="70" spans="1:190" x14ac:dyDescent="0.25">
      <c r="A70" s="33">
        <v>38718</v>
      </c>
      <c r="B70" s="34">
        <v>-0.88712721999999999</v>
      </c>
      <c r="C70" s="34">
        <v>0</v>
      </c>
      <c r="D70" s="34">
        <v>-0.88712721999999999</v>
      </c>
      <c r="E70" s="34">
        <v>0</v>
      </c>
      <c r="F70" s="34">
        <v>0</v>
      </c>
      <c r="G70" s="34">
        <v>0</v>
      </c>
      <c r="H70" s="38">
        <v>0</v>
      </c>
      <c r="I70" s="36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8">
        <v>0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  <c r="FE70" s="183"/>
      <c r="FF70" s="183"/>
      <c r="FG70" s="183"/>
      <c r="FH70" s="183"/>
      <c r="FI70" s="183"/>
      <c r="FJ70" s="183"/>
      <c r="FK70" s="183"/>
      <c r="FL70" s="183"/>
      <c r="FM70" s="183"/>
      <c r="FN70" s="183"/>
      <c r="FO70" s="183"/>
      <c r="FP70" s="183"/>
      <c r="FQ70" s="183"/>
      <c r="FR70" s="183"/>
      <c r="FS70" s="183"/>
      <c r="FT70" s="183"/>
      <c r="FU70" s="183"/>
      <c r="FV70" s="183"/>
      <c r="FW70" s="183"/>
      <c r="FX70" s="183"/>
      <c r="FY70" s="183"/>
      <c r="FZ70" s="183"/>
      <c r="GA70" s="183"/>
      <c r="GB70" s="183"/>
      <c r="GC70" s="183"/>
      <c r="GD70" s="183"/>
      <c r="GE70" s="183"/>
      <c r="GF70" s="183"/>
      <c r="GG70" s="183"/>
      <c r="GH70" s="183"/>
    </row>
    <row r="71" spans="1:190" x14ac:dyDescent="0.25">
      <c r="A71" s="33">
        <v>38749</v>
      </c>
      <c r="B71" s="34">
        <v>-0.99708770999999996</v>
      </c>
      <c r="C71" s="34">
        <v>0</v>
      </c>
      <c r="D71" s="34">
        <v>-0.99708770999999996</v>
      </c>
      <c r="E71" s="34">
        <v>0</v>
      </c>
      <c r="F71" s="34">
        <v>0</v>
      </c>
      <c r="G71" s="34">
        <v>0</v>
      </c>
      <c r="H71" s="38">
        <v>0</v>
      </c>
      <c r="I71" s="36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8">
        <v>0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  <c r="FE71" s="183"/>
      <c r="FF71" s="183"/>
      <c r="FG71" s="183"/>
      <c r="FH71" s="183"/>
      <c r="FI71" s="183"/>
      <c r="FJ71" s="183"/>
      <c r="FK71" s="183"/>
      <c r="FL71" s="183"/>
      <c r="FM71" s="183"/>
      <c r="FN71" s="183"/>
      <c r="FO71" s="183"/>
      <c r="FP71" s="183"/>
      <c r="FQ71" s="183"/>
      <c r="FR71" s="183"/>
      <c r="FS71" s="183"/>
      <c r="FT71" s="183"/>
      <c r="FU71" s="183"/>
      <c r="FV71" s="183"/>
      <c r="FW71" s="183"/>
      <c r="FX71" s="183"/>
      <c r="FY71" s="183"/>
      <c r="FZ71" s="183"/>
      <c r="GA71" s="183"/>
      <c r="GB71" s="183"/>
      <c r="GC71" s="183"/>
      <c r="GD71" s="183"/>
      <c r="GE71" s="183"/>
      <c r="GF71" s="183"/>
      <c r="GG71" s="183"/>
      <c r="GH71" s="183"/>
    </row>
    <row r="72" spans="1:190" x14ac:dyDescent="0.25">
      <c r="A72" s="33">
        <v>38777</v>
      </c>
      <c r="B72" s="34">
        <v>-1.32904815</v>
      </c>
      <c r="C72" s="34">
        <v>0</v>
      </c>
      <c r="D72" s="34">
        <v>-1.32904815</v>
      </c>
      <c r="E72" s="34">
        <v>0</v>
      </c>
      <c r="F72" s="34">
        <v>0</v>
      </c>
      <c r="G72" s="34">
        <v>0</v>
      </c>
      <c r="H72" s="38">
        <v>0</v>
      </c>
      <c r="I72" s="36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8">
        <v>0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  <c r="FE72" s="183"/>
      <c r="FF72" s="183"/>
      <c r="FG72" s="183"/>
      <c r="FH72" s="183"/>
      <c r="FI72" s="183"/>
      <c r="FJ72" s="183"/>
      <c r="FK72" s="183"/>
      <c r="FL72" s="183"/>
      <c r="FM72" s="183"/>
      <c r="FN72" s="183"/>
      <c r="FO72" s="183"/>
      <c r="FP72" s="183"/>
      <c r="FQ72" s="183"/>
      <c r="FR72" s="183"/>
      <c r="FS72" s="183"/>
      <c r="FT72" s="183"/>
      <c r="FU72" s="183"/>
      <c r="FV72" s="183"/>
      <c r="FW72" s="183"/>
      <c r="FX72" s="183"/>
      <c r="FY72" s="183"/>
      <c r="FZ72" s="183"/>
      <c r="GA72" s="183"/>
      <c r="GB72" s="183"/>
      <c r="GC72" s="183"/>
      <c r="GD72" s="183"/>
      <c r="GE72" s="183"/>
      <c r="GF72" s="183"/>
      <c r="GG72" s="183"/>
      <c r="GH72" s="183"/>
    </row>
    <row r="73" spans="1:190" x14ac:dyDescent="0.25">
      <c r="A73" s="33">
        <v>38808</v>
      </c>
      <c r="B73" s="34">
        <v>-1.4385888099999999</v>
      </c>
      <c r="C73" s="34">
        <v>0</v>
      </c>
      <c r="D73" s="34">
        <v>-1.4385888099999999</v>
      </c>
      <c r="E73" s="34">
        <v>0</v>
      </c>
      <c r="F73" s="34">
        <v>0</v>
      </c>
      <c r="G73" s="34">
        <v>0</v>
      </c>
      <c r="H73" s="38">
        <v>0</v>
      </c>
      <c r="I73" s="36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8">
        <v>0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  <c r="FE73" s="183"/>
      <c r="FF73" s="183"/>
      <c r="FG73" s="183"/>
      <c r="FH73" s="183"/>
      <c r="FI73" s="183"/>
      <c r="FJ73" s="183"/>
      <c r="FK73" s="183"/>
      <c r="FL73" s="183"/>
      <c r="FM73" s="183"/>
      <c r="FN73" s="183"/>
      <c r="FO73" s="183"/>
      <c r="FP73" s="183"/>
      <c r="FQ73" s="183"/>
      <c r="FR73" s="183"/>
      <c r="FS73" s="183"/>
      <c r="FT73" s="183"/>
      <c r="FU73" s="183"/>
      <c r="FV73" s="183"/>
      <c r="FW73" s="183"/>
      <c r="FX73" s="183"/>
      <c r="FY73" s="183"/>
      <c r="FZ73" s="183"/>
      <c r="GA73" s="183"/>
      <c r="GB73" s="183"/>
      <c r="GC73" s="183"/>
      <c r="GD73" s="183"/>
      <c r="GE73" s="183"/>
      <c r="GF73" s="183"/>
      <c r="GG73" s="183"/>
      <c r="GH73" s="183"/>
    </row>
    <row r="74" spans="1:190" x14ac:dyDescent="0.25">
      <c r="A74" s="33">
        <v>38838</v>
      </c>
      <c r="B74" s="34">
        <v>-1.5482620600000001</v>
      </c>
      <c r="C74" s="34">
        <v>0</v>
      </c>
      <c r="D74" s="34">
        <v>-1.5482620600000001</v>
      </c>
      <c r="E74" s="34">
        <v>0</v>
      </c>
      <c r="F74" s="34">
        <v>0</v>
      </c>
      <c r="G74" s="34">
        <v>0</v>
      </c>
      <c r="H74" s="38">
        <v>0</v>
      </c>
      <c r="I74" s="36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8">
        <v>0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  <c r="FE74" s="183"/>
      <c r="FF74" s="183"/>
      <c r="FG74" s="183"/>
      <c r="FH74" s="183"/>
      <c r="FI74" s="183"/>
      <c r="FJ74" s="183"/>
      <c r="FK74" s="183"/>
      <c r="FL74" s="183"/>
      <c r="FM74" s="183"/>
      <c r="FN74" s="183"/>
      <c r="FO74" s="183"/>
      <c r="FP74" s="183"/>
      <c r="FQ74" s="183"/>
      <c r="FR74" s="183"/>
      <c r="FS74" s="183"/>
      <c r="FT74" s="183"/>
      <c r="FU74" s="183"/>
      <c r="FV74" s="183"/>
      <c r="FW74" s="183"/>
      <c r="FX74" s="183"/>
      <c r="FY74" s="183"/>
      <c r="FZ74" s="183"/>
      <c r="GA74" s="183"/>
      <c r="GB74" s="183"/>
      <c r="GC74" s="183"/>
      <c r="GD74" s="183"/>
      <c r="GE74" s="183"/>
      <c r="GF74" s="183"/>
      <c r="GG74" s="183"/>
      <c r="GH74" s="183"/>
    </row>
    <row r="75" spans="1:190" x14ac:dyDescent="0.25">
      <c r="A75" s="33">
        <v>38869</v>
      </c>
      <c r="B75" s="34">
        <v>-1.4365295300000001</v>
      </c>
      <c r="C75" s="34">
        <v>0</v>
      </c>
      <c r="D75" s="34">
        <v>-1.4365295300000001</v>
      </c>
      <c r="E75" s="34">
        <v>0</v>
      </c>
      <c r="F75" s="34">
        <v>0</v>
      </c>
      <c r="G75" s="34">
        <v>0</v>
      </c>
      <c r="H75" s="38">
        <v>0</v>
      </c>
      <c r="I75" s="36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8">
        <v>0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  <c r="FZ75" s="183"/>
      <c r="GA75" s="183"/>
      <c r="GB75" s="183"/>
      <c r="GC75" s="183"/>
      <c r="GD75" s="183"/>
      <c r="GE75" s="183"/>
      <c r="GF75" s="183"/>
      <c r="GG75" s="183"/>
      <c r="GH75" s="183"/>
    </row>
    <row r="76" spans="1:190" x14ac:dyDescent="0.25">
      <c r="A76" s="33">
        <v>38899</v>
      </c>
      <c r="B76" s="34">
        <v>-1.4356764099999999</v>
      </c>
      <c r="C76" s="34">
        <v>0</v>
      </c>
      <c r="D76" s="34">
        <v>-1.4356764099999999</v>
      </c>
      <c r="E76" s="34">
        <v>0</v>
      </c>
      <c r="F76" s="34">
        <v>0</v>
      </c>
      <c r="G76" s="34">
        <v>0</v>
      </c>
      <c r="H76" s="38">
        <v>0</v>
      </c>
      <c r="I76" s="36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8">
        <v>0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  <c r="FZ76" s="183"/>
      <c r="GA76" s="183"/>
      <c r="GB76" s="183"/>
      <c r="GC76" s="183"/>
      <c r="GD76" s="183"/>
      <c r="GE76" s="183"/>
      <c r="GF76" s="183"/>
      <c r="GG76" s="183"/>
      <c r="GH76" s="183"/>
    </row>
    <row r="77" spans="1:190" x14ac:dyDescent="0.25">
      <c r="A77" s="33">
        <v>38930</v>
      </c>
      <c r="B77" s="34">
        <v>-1.4345027699999999</v>
      </c>
      <c r="C77" s="34">
        <v>0</v>
      </c>
      <c r="D77" s="34">
        <v>-1.4345027699999999</v>
      </c>
      <c r="E77" s="34">
        <v>0</v>
      </c>
      <c r="F77" s="34">
        <v>0</v>
      </c>
      <c r="G77" s="34">
        <v>0</v>
      </c>
      <c r="H77" s="38">
        <v>0</v>
      </c>
      <c r="I77" s="36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8">
        <v>0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  <c r="FE77" s="183"/>
      <c r="FF77" s="183"/>
      <c r="FG77" s="183"/>
      <c r="FH77" s="183"/>
      <c r="FI77" s="183"/>
      <c r="FJ77" s="183"/>
      <c r="FK77" s="183"/>
      <c r="FL77" s="183"/>
      <c r="FM77" s="183"/>
      <c r="FN77" s="183"/>
      <c r="FO77" s="183"/>
      <c r="FP77" s="183"/>
      <c r="FQ77" s="183"/>
      <c r="FR77" s="183"/>
      <c r="FS77" s="183"/>
      <c r="FT77" s="183"/>
      <c r="FU77" s="183"/>
      <c r="FV77" s="183"/>
      <c r="FW77" s="183"/>
      <c r="FX77" s="183"/>
      <c r="FY77" s="183"/>
      <c r="FZ77" s="183"/>
      <c r="GA77" s="183"/>
      <c r="GB77" s="183"/>
      <c r="GC77" s="183"/>
      <c r="GD77" s="183"/>
      <c r="GE77" s="183"/>
      <c r="GF77" s="183"/>
      <c r="GG77" s="183"/>
      <c r="GH77" s="183"/>
    </row>
    <row r="78" spans="1:190" x14ac:dyDescent="0.25">
      <c r="A78" s="33">
        <v>38961</v>
      </c>
      <c r="B78" s="34">
        <v>-1.4333531500000001</v>
      </c>
      <c r="C78" s="34">
        <v>0</v>
      </c>
      <c r="D78" s="34">
        <v>-1.4333531500000001</v>
      </c>
      <c r="E78" s="34">
        <v>0</v>
      </c>
      <c r="F78" s="34">
        <v>0</v>
      </c>
      <c r="G78" s="34">
        <v>0</v>
      </c>
      <c r="H78" s="38">
        <v>0</v>
      </c>
      <c r="I78" s="36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8">
        <v>0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  <c r="FE78" s="183"/>
      <c r="FF78" s="183"/>
      <c r="FG78" s="183"/>
      <c r="FH78" s="183"/>
      <c r="FI78" s="183"/>
      <c r="FJ78" s="183"/>
      <c r="FK78" s="183"/>
      <c r="FL78" s="183"/>
      <c r="FM78" s="183"/>
      <c r="FN78" s="183"/>
      <c r="FO78" s="183"/>
      <c r="FP78" s="183"/>
      <c r="FQ78" s="183"/>
      <c r="FR78" s="183"/>
      <c r="FS78" s="183"/>
      <c r="FT78" s="183"/>
      <c r="FU78" s="183"/>
      <c r="FV78" s="183"/>
      <c r="FW78" s="183"/>
      <c r="FX78" s="183"/>
      <c r="FY78" s="183"/>
      <c r="FZ78" s="183"/>
      <c r="GA78" s="183"/>
      <c r="GB78" s="183"/>
      <c r="GC78" s="183"/>
      <c r="GD78" s="183"/>
      <c r="GE78" s="183"/>
      <c r="GF78" s="183"/>
      <c r="GG78" s="183"/>
      <c r="GH78" s="183"/>
    </row>
    <row r="79" spans="1:190" x14ac:dyDescent="0.25">
      <c r="A79" s="33">
        <v>38991</v>
      </c>
      <c r="B79" s="34">
        <v>-1.4325701</v>
      </c>
      <c r="C79" s="34">
        <v>0</v>
      </c>
      <c r="D79" s="34">
        <v>-1.4325701</v>
      </c>
      <c r="E79" s="34">
        <v>0</v>
      </c>
      <c r="F79" s="34">
        <v>0</v>
      </c>
      <c r="G79" s="34">
        <v>0</v>
      </c>
      <c r="H79" s="38">
        <v>0</v>
      </c>
      <c r="I79" s="36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7">
        <v>0</v>
      </c>
      <c r="R79" s="38">
        <v>0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  <c r="FE79" s="183"/>
      <c r="FF79" s="183"/>
      <c r="FG79" s="183"/>
      <c r="FH79" s="183"/>
      <c r="FI79" s="183"/>
      <c r="FJ79" s="183"/>
      <c r="FK79" s="183"/>
      <c r="FL79" s="183"/>
      <c r="FM79" s="183"/>
      <c r="FN79" s="183"/>
      <c r="FO79" s="183"/>
      <c r="FP79" s="183"/>
      <c r="FQ79" s="183"/>
      <c r="FR79" s="183"/>
      <c r="FS79" s="183"/>
      <c r="FT79" s="183"/>
      <c r="FU79" s="183"/>
      <c r="FV79" s="183"/>
      <c r="FW79" s="183"/>
      <c r="FX79" s="183"/>
      <c r="FY79" s="183"/>
      <c r="FZ79" s="183"/>
      <c r="GA79" s="183"/>
      <c r="GB79" s="183"/>
      <c r="GC79" s="183"/>
      <c r="GD79" s="183"/>
      <c r="GE79" s="183"/>
      <c r="GF79" s="183"/>
      <c r="GG79" s="183"/>
      <c r="GH79" s="183"/>
    </row>
    <row r="80" spans="1:190" x14ac:dyDescent="0.25">
      <c r="A80" s="33">
        <v>39022</v>
      </c>
      <c r="B80" s="34">
        <v>-1.2112799700000001</v>
      </c>
      <c r="C80" s="34">
        <v>0</v>
      </c>
      <c r="D80" s="34">
        <v>-1.2112799700000001</v>
      </c>
      <c r="E80" s="34">
        <v>0</v>
      </c>
      <c r="F80" s="34">
        <v>0</v>
      </c>
      <c r="G80" s="34">
        <v>0</v>
      </c>
      <c r="H80" s="38">
        <v>0</v>
      </c>
      <c r="I80" s="36">
        <v>0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7">
        <v>0</v>
      </c>
      <c r="R80" s="38">
        <v>0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  <c r="FE80" s="183"/>
      <c r="FF80" s="183"/>
      <c r="FG80" s="183"/>
      <c r="FH80" s="183"/>
      <c r="FI80" s="183"/>
      <c r="FJ80" s="183"/>
      <c r="FK80" s="183"/>
      <c r="FL80" s="183"/>
      <c r="FM80" s="183"/>
      <c r="FN80" s="183"/>
      <c r="FO80" s="183"/>
      <c r="FP80" s="183"/>
      <c r="FQ80" s="183"/>
      <c r="FR80" s="183"/>
      <c r="FS80" s="183"/>
      <c r="FT80" s="183"/>
      <c r="FU80" s="183"/>
      <c r="FV80" s="183"/>
      <c r="FW80" s="183"/>
      <c r="FX80" s="183"/>
      <c r="FY80" s="183"/>
      <c r="FZ80" s="183"/>
      <c r="GA80" s="183"/>
      <c r="GB80" s="183"/>
      <c r="GC80" s="183"/>
      <c r="GD80" s="183"/>
      <c r="GE80" s="183"/>
      <c r="GF80" s="183"/>
      <c r="GG80" s="183"/>
      <c r="GH80" s="183"/>
    </row>
    <row r="81" spans="1:190" x14ac:dyDescent="0.25">
      <c r="A81" s="33"/>
      <c r="B81" s="34"/>
      <c r="C81" s="34"/>
      <c r="D81" s="34"/>
      <c r="E81" s="34"/>
      <c r="F81" s="34"/>
      <c r="G81" s="34"/>
      <c r="H81" s="38"/>
      <c r="I81" s="36"/>
      <c r="R81" s="38"/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3"/>
      <c r="FK81" s="183"/>
      <c r="FL81" s="183"/>
      <c r="FM81" s="183"/>
      <c r="FN81" s="183"/>
      <c r="FO81" s="183"/>
      <c r="FP81" s="183"/>
      <c r="FQ81" s="183"/>
      <c r="FR81" s="183"/>
      <c r="FS81" s="183"/>
      <c r="FT81" s="183"/>
      <c r="FU81" s="183"/>
      <c r="FV81" s="183"/>
      <c r="FW81" s="183"/>
      <c r="FX81" s="183"/>
      <c r="FY81" s="183"/>
      <c r="FZ81" s="183"/>
      <c r="GA81" s="183"/>
      <c r="GB81" s="183"/>
      <c r="GC81" s="183"/>
      <c r="GD81" s="183"/>
      <c r="GE81" s="183"/>
      <c r="GF81" s="183"/>
      <c r="GG81" s="183"/>
      <c r="GH81" s="183"/>
    </row>
    <row r="82" spans="1:190" x14ac:dyDescent="0.25">
      <c r="A82" s="33"/>
      <c r="B82" s="34"/>
      <c r="C82" s="34"/>
      <c r="D82" s="34"/>
      <c r="E82" s="34"/>
      <c r="F82" s="34"/>
      <c r="G82" s="34"/>
      <c r="H82" s="38"/>
      <c r="I82" s="36"/>
      <c r="R82" s="38"/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  <c r="FE82" s="183"/>
      <c r="FF82" s="183"/>
      <c r="FG82" s="183"/>
      <c r="FH82" s="183"/>
      <c r="FI82" s="183"/>
      <c r="FJ82" s="183"/>
      <c r="FK82" s="183"/>
      <c r="FL82" s="183"/>
      <c r="FM82" s="183"/>
      <c r="FN82" s="183"/>
      <c r="FO82" s="183"/>
      <c r="FP82" s="183"/>
      <c r="FQ82" s="183"/>
      <c r="FR82" s="183"/>
      <c r="FS82" s="183"/>
      <c r="FT82" s="183"/>
      <c r="FU82" s="183"/>
      <c r="FV82" s="183"/>
      <c r="FW82" s="183"/>
      <c r="FX82" s="183"/>
      <c r="FY82" s="183"/>
      <c r="FZ82" s="183"/>
      <c r="GA82" s="183"/>
      <c r="GB82" s="183"/>
      <c r="GC82" s="183"/>
      <c r="GD82" s="183"/>
      <c r="GE82" s="183"/>
      <c r="GF82" s="183"/>
      <c r="GG82" s="183"/>
      <c r="GH82" s="183"/>
    </row>
    <row r="83" spans="1:190" x14ac:dyDescent="0.25">
      <c r="A83" s="33"/>
      <c r="B83" s="34"/>
      <c r="C83" s="34"/>
      <c r="D83" s="34"/>
      <c r="E83" s="34"/>
      <c r="F83" s="34"/>
      <c r="G83" s="34"/>
      <c r="H83" s="38"/>
      <c r="I83" s="36"/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  <c r="FE83" s="183"/>
      <c r="FF83" s="183"/>
      <c r="FG83" s="183"/>
      <c r="FH83" s="183"/>
      <c r="FI83" s="183"/>
      <c r="FJ83" s="183"/>
      <c r="FK83" s="183"/>
      <c r="FL83" s="183"/>
      <c r="FM83" s="183"/>
      <c r="FN83" s="183"/>
      <c r="FO83" s="183"/>
      <c r="FP83" s="183"/>
      <c r="FQ83" s="183"/>
      <c r="FR83" s="183"/>
      <c r="FS83" s="183"/>
      <c r="FT83" s="183"/>
      <c r="FU83" s="183"/>
      <c r="FV83" s="183"/>
      <c r="FW83" s="183"/>
      <c r="FX83" s="183"/>
      <c r="FY83" s="183"/>
      <c r="FZ83" s="183"/>
      <c r="GA83" s="183"/>
      <c r="GB83" s="183"/>
      <c r="GC83" s="183"/>
      <c r="GD83" s="183"/>
      <c r="GE83" s="183"/>
      <c r="GF83" s="183"/>
      <c r="GG83" s="183"/>
      <c r="GH83" s="183"/>
    </row>
    <row r="84" spans="1:190" x14ac:dyDescent="0.25">
      <c r="A84" s="33"/>
      <c r="B84" s="34"/>
      <c r="C84" s="34"/>
      <c r="D84" s="34"/>
      <c r="E84" s="34"/>
      <c r="F84" s="34"/>
      <c r="G84" s="34"/>
      <c r="H84" s="38"/>
      <c r="I84" s="36"/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  <c r="FE84" s="183"/>
      <c r="FF84" s="183"/>
      <c r="FG84" s="183"/>
      <c r="FH84" s="183"/>
      <c r="FI84" s="183"/>
      <c r="FJ84" s="183"/>
      <c r="FK84" s="183"/>
      <c r="FL84" s="183"/>
      <c r="FM84" s="183"/>
      <c r="FN84" s="183"/>
      <c r="FO84" s="183"/>
      <c r="FP84" s="183"/>
      <c r="FQ84" s="183"/>
      <c r="FR84" s="183"/>
      <c r="FS84" s="183"/>
      <c r="FT84" s="183"/>
      <c r="FU84" s="183"/>
      <c r="FV84" s="183"/>
      <c r="FW84" s="183"/>
      <c r="FX84" s="183"/>
      <c r="FY84" s="183"/>
      <c r="FZ84" s="183"/>
      <c r="GA84" s="183"/>
      <c r="GB84" s="183"/>
      <c r="GC84" s="183"/>
      <c r="GD84" s="183"/>
      <c r="GE84" s="183"/>
      <c r="GF84" s="183"/>
      <c r="GG84" s="183"/>
      <c r="GH84" s="183"/>
    </row>
    <row r="85" spans="1:190" x14ac:dyDescent="0.25">
      <c r="A85" s="33"/>
      <c r="B85" s="34"/>
      <c r="C85" s="34"/>
      <c r="D85" s="34"/>
      <c r="E85" s="34"/>
      <c r="F85" s="34"/>
      <c r="G85" s="34"/>
      <c r="H85" s="38"/>
      <c r="I85" s="36"/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  <c r="FE85" s="183"/>
      <c r="FF85" s="183"/>
      <c r="FG85" s="183"/>
      <c r="FH85" s="183"/>
      <c r="FI85" s="183"/>
      <c r="FJ85" s="183"/>
      <c r="FK85" s="183"/>
      <c r="FL85" s="183"/>
      <c r="FM85" s="183"/>
      <c r="FN85" s="183"/>
      <c r="FO85" s="183"/>
      <c r="FP85" s="183"/>
      <c r="FQ85" s="183"/>
      <c r="FR85" s="183"/>
      <c r="FS85" s="183"/>
      <c r="FT85" s="183"/>
      <c r="FU85" s="183"/>
      <c r="FV85" s="183"/>
      <c r="FW85" s="183"/>
      <c r="FX85" s="183"/>
      <c r="FY85" s="183"/>
      <c r="FZ85" s="183"/>
      <c r="GA85" s="183"/>
      <c r="GB85" s="183"/>
      <c r="GC85" s="183"/>
      <c r="GD85" s="183"/>
      <c r="GE85" s="183"/>
      <c r="GF85" s="183"/>
      <c r="GG85" s="183"/>
      <c r="GH85" s="183"/>
    </row>
    <row r="86" spans="1:190" x14ac:dyDescent="0.25">
      <c r="A86" s="33"/>
      <c r="B86" s="34"/>
      <c r="C86" s="34"/>
      <c r="D86" s="34"/>
      <c r="E86" s="34"/>
      <c r="F86" s="34"/>
      <c r="G86" s="34"/>
      <c r="H86" s="38"/>
      <c r="I86" s="36"/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  <c r="FE86" s="183"/>
      <c r="FF86" s="183"/>
      <c r="FG86" s="183"/>
      <c r="FH86" s="183"/>
      <c r="FI86" s="183"/>
      <c r="FJ86" s="183"/>
      <c r="FK86" s="183"/>
      <c r="FL86" s="183"/>
      <c r="FM86" s="183"/>
      <c r="FN86" s="183"/>
      <c r="FO86" s="183"/>
      <c r="FP86" s="183"/>
      <c r="FQ86" s="183"/>
      <c r="FR86" s="183"/>
      <c r="FS86" s="183"/>
      <c r="FT86" s="183"/>
      <c r="FU86" s="183"/>
      <c r="FV86" s="183"/>
      <c r="FW86" s="183"/>
      <c r="FX86" s="183"/>
      <c r="FY86" s="183"/>
      <c r="FZ86" s="183"/>
      <c r="GA86" s="183"/>
      <c r="GB86" s="183"/>
      <c r="GC86" s="183"/>
      <c r="GD86" s="183"/>
      <c r="GE86" s="183"/>
      <c r="GF86" s="183"/>
      <c r="GG86" s="183"/>
      <c r="GH86" s="183"/>
    </row>
    <row r="87" spans="1:190" x14ac:dyDescent="0.25">
      <c r="A87" s="33"/>
      <c r="B87" s="34"/>
      <c r="C87" s="34"/>
      <c r="D87" s="34"/>
      <c r="E87" s="34"/>
      <c r="F87" s="34"/>
      <c r="G87" s="34"/>
      <c r="H87" s="38"/>
      <c r="I87" s="36"/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  <c r="FE87" s="183"/>
      <c r="FF87" s="183"/>
      <c r="FG87" s="183"/>
      <c r="FH87" s="183"/>
      <c r="FI87" s="183"/>
      <c r="FJ87" s="183"/>
      <c r="FK87" s="183"/>
      <c r="FL87" s="183"/>
      <c r="FM87" s="183"/>
      <c r="FN87" s="183"/>
      <c r="FO87" s="183"/>
      <c r="FP87" s="183"/>
      <c r="FQ87" s="183"/>
      <c r="FR87" s="183"/>
      <c r="FS87" s="183"/>
      <c r="FT87" s="183"/>
      <c r="FU87" s="183"/>
      <c r="FV87" s="183"/>
      <c r="FW87" s="183"/>
      <c r="FX87" s="183"/>
      <c r="FY87" s="183"/>
      <c r="FZ87" s="183"/>
      <c r="GA87" s="183"/>
      <c r="GB87" s="183"/>
      <c r="GC87" s="183"/>
      <c r="GD87" s="183"/>
      <c r="GE87" s="183"/>
      <c r="GF87" s="183"/>
      <c r="GG87" s="183"/>
      <c r="GH87" s="183"/>
    </row>
    <row r="88" spans="1:190" x14ac:dyDescent="0.25">
      <c r="A88" s="33"/>
      <c r="B88" s="34"/>
      <c r="C88" s="34"/>
      <c r="D88" s="34"/>
      <c r="E88" s="34"/>
      <c r="F88" s="34"/>
      <c r="G88" s="34"/>
      <c r="H88" s="38"/>
      <c r="I88" s="36"/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  <c r="FZ88" s="183"/>
      <c r="GA88" s="183"/>
      <c r="GB88" s="183"/>
      <c r="GC88" s="183"/>
      <c r="GD88" s="183"/>
      <c r="GE88" s="183"/>
      <c r="GF88" s="183"/>
      <c r="GG88" s="183"/>
      <c r="GH88" s="183"/>
    </row>
    <row r="89" spans="1:190" x14ac:dyDescent="0.25">
      <c r="A89" s="33"/>
      <c r="B89" s="34"/>
      <c r="C89" s="34"/>
      <c r="D89" s="34"/>
      <c r="E89" s="34"/>
      <c r="F89" s="34"/>
      <c r="G89" s="34"/>
      <c r="H89" s="38"/>
      <c r="I89" s="36"/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  <c r="FZ89" s="183"/>
      <c r="GA89" s="183"/>
      <c r="GB89" s="183"/>
      <c r="GC89" s="183"/>
      <c r="GD89" s="183"/>
      <c r="GE89" s="183"/>
      <c r="GF89" s="183"/>
      <c r="GG89" s="183"/>
      <c r="GH89" s="183"/>
    </row>
    <row r="90" spans="1:190" x14ac:dyDescent="0.25">
      <c r="A90" s="33"/>
      <c r="B90" s="34"/>
      <c r="C90" s="34"/>
      <c r="D90" s="34"/>
      <c r="E90" s="34"/>
      <c r="F90" s="34"/>
      <c r="G90" s="34"/>
      <c r="H90" s="38"/>
      <c r="I90" s="36"/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  <c r="FE90" s="183"/>
      <c r="FF90" s="183"/>
      <c r="FG90" s="183"/>
      <c r="FH90" s="183"/>
      <c r="FI90" s="183"/>
      <c r="FJ90" s="183"/>
      <c r="FK90" s="183"/>
      <c r="FL90" s="183"/>
      <c r="FM90" s="183"/>
      <c r="FN90" s="183"/>
      <c r="FO90" s="183"/>
      <c r="FP90" s="183"/>
      <c r="FQ90" s="183"/>
      <c r="FR90" s="183"/>
      <c r="FS90" s="183"/>
      <c r="FT90" s="183"/>
      <c r="FU90" s="183"/>
      <c r="FV90" s="183"/>
      <c r="FW90" s="183"/>
      <c r="FX90" s="183"/>
      <c r="FY90" s="183"/>
      <c r="FZ90" s="183"/>
      <c r="GA90" s="183"/>
      <c r="GB90" s="183"/>
      <c r="GC90" s="183"/>
      <c r="GD90" s="183"/>
      <c r="GE90" s="183"/>
      <c r="GF90" s="183"/>
      <c r="GG90" s="183"/>
      <c r="GH90" s="183"/>
    </row>
    <row r="91" spans="1:190" x14ac:dyDescent="0.25">
      <c r="A91" s="33"/>
      <c r="B91" s="34"/>
      <c r="C91" s="34"/>
      <c r="D91" s="34"/>
      <c r="E91" s="34"/>
      <c r="F91" s="34"/>
      <c r="G91" s="34"/>
      <c r="H91" s="38"/>
      <c r="I91" s="36"/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  <c r="FE91" s="183"/>
      <c r="FF91" s="183"/>
      <c r="FG91" s="183"/>
      <c r="FH91" s="183"/>
      <c r="FI91" s="183"/>
      <c r="FJ91" s="183"/>
      <c r="FK91" s="183"/>
      <c r="FL91" s="183"/>
      <c r="FM91" s="183"/>
      <c r="FN91" s="183"/>
      <c r="FO91" s="183"/>
      <c r="FP91" s="183"/>
      <c r="FQ91" s="183"/>
      <c r="FR91" s="183"/>
      <c r="FS91" s="183"/>
      <c r="FT91" s="183"/>
      <c r="FU91" s="183"/>
      <c r="FV91" s="183"/>
      <c r="FW91" s="183"/>
      <c r="FX91" s="183"/>
      <c r="FY91" s="183"/>
      <c r="FZ91" s="183"/>
      <c r="GA91" s="183"/>
      <c r="GB91" s="183"/>
      <c r="GC91" s="183"/>
      <c r="GD91" s="183"/>
      <c r="GE91" s="183"/>
      <c r="GF91" s="183"/>
      <c r="GG91" s="183"/>
      <c r="GH91" s="183"/>
    </row>
    <row r="92" spans="1:190" x14ac:dyDescent="0.25">
      <c r="A92" s="33"/>
      <c r="B92" s="34"/>
      <c r="C92" s="34"/>
      <c r="D92" s="34"/>
      <c r="E92" s="34"/>
      <c r="F92" s="34"/>
      <c r="G92" s="34"/>
      <c r="H92" s="38"/>
      <c r="I92" s="36"/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  <c r="FE92" s="183"/>
      <c r="FF92" s="183"/>
      <c r="FG92" s="183"/>
      <c r="FH92" s="183"/>
      <c r="FI92" s="183"/>
      <c r="FJ92" s="183"/>
      <c r="FK92" s="183"/>
      <c r="FL92" s="183"/>
      <c r="FM92" s="183"/>
      <c r="FN92" s="183"/>
      <c r="FO92" s="183"/>
      <c r="FP92" s="183"/>
      <c r="FQ92" s="183"/>
      <c r="FR92" s="183"/>
      <c r="FS92" s="183"/>
      <c r="FT92" s="183"/>
      <c r="FU92" s="183"/>
      <c r="FV92" s="183"/>
      <c r="FW92" s="183"/>
      <c r="FX92" s="183"/>
      <c r="FY92" s="183"/>
      <c r="FZ92" s="183"/>
      <c r="GA92" s="183"/>
      <c r="GB92" s="183"/>
      <c r="GC92" s="183"/>
      <c r="GD92" s="183"/>
      <c r="GE92" s="183"/>
      <c r="GF92" s="183"/>
      <c r="GG92" s="183"/>
      <c r="GH92" s="183"/>
    </row>
    <row r="93" spans="1:190" x14ac:dyDescent="0.25">
      <c r="A93" s="33"/>
      <c r="B93" s="34"/>
      <c r="C93" s="34"/>
      <c r="D93" s="34"/>
      <c r="E93" s="34"/>
      <c r="F93" s="34"/>
      <c r="G93" s="34"/>
      <c r="H93" s="38"/>
      <c r="I93" s="36"/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3"/>
      <c r="FK93" s="183"/>
      <c r="FL93" s="183"/>
      <c r="FM93" s="183"/>
      <c r="FN93" s="183"/>
      <c r="FO93" s="183"/>
      <c r="FP93" s="183"/>
      <c r="FQ93" s="183"/>
      <c r="FR93" s="183"/>
      <c r="FS93" s="183"/>
      <c r="FT93" s="183"/>
      <c r="FU93" s="183"/>
      <c r="FV93" s="183"/>
      <c r="FW93" s="183"/>
      <c r="FX93" s="183"/>
      <c r="FY93" s="183"/>
      <c r="FZ93" s="183"/>
      <c r="GA93" s="183"/>
      <c r="GB93" s="183"/>
      <c r="GC93" s="183"/>
      <c r="GD93" s="183"/>
      <c r="GE93" s="183"/>
      <c r="GF93" s="183"/>
      <c r="GG93" s="183"/>
      <c r="GH93" s="183"/>
    </row>
    <row r="94" spans="1:190" x14ac:dyDescent="0.25">
      <c r="A94" s="33"/>
      <c r="B94" s="34"/>
      <c r="C94" s="34"/>
      <c r="D94" s="34"/>
      <c r="E94" s="34"/>
      <c r="F94" s="34"/>
      <c r="G94" s="34"/>
      <c r="H94" s="38"/>
      <c r="I94" s="36"/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  <c r="FE94" s="183"/>
      <c r="FF94" s="183"/>
      <c r="FG94" s="183"/>
      <c r="FH94" s="183"/>
      <c r="FI94" s="183"/>
      <c r="FJ94" s="183"/>
      <c r="FK94" s="183"/>
      <c r="FL94" s="183"/>
      <c r="FM94" s="183"/>
      <c r="FN94" s="183"/>
      <c r="FO94" s="183"/>
      <c r="FP94" s="183"/>
      <c r="FQ94" s="183"/>
      <c r="FR94" s="183"/>
      <c r="FS94" s="183"/>
      <c r="FT94" s="183"/>
      <c r="FU94" s="183"/>
      <c r="FV94" s="183"/>
      <c r="FW94" s="183"/>
      <c r="FX94" s="183"/>
      <c r="FY94" s="183"/>
      <c r="FZ94" s="183"/>
      <c r="GA94" s="183"/>
      <c r="GB94" s="183"/>
      <c r="GC94" s="183"/>
      <c r="GD94" s="183"/>
      <c r="GE94" s="183"/>
      <c r="GF94" s="183"/>
      <c r="GG94" s="183"/>
      <c r="GH94" s="183"/>
    </row>
    <row r="95" spans="1:190" x14ac:dyDescent="0.25">
      <c r="A95" s="33"/>
      <c r="B95" s="34"/>
      <c r="C95" s="34"/>
      <c r="D95" s="34"/>
      <c r="E95" s="34"/>
      <c r="F95" s="34"/>
      <c r="G95" s="34"/>
      <c r="H95" s="38"/>
      <c r="I95" s="36"/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  <c r="FE95" s="183"/>
      <c r="FF95" s="183"/>
      <c r="FG95" s="183"/>
      <c r="FH95" s="183"/>
      <c r="FI95" s="183"/>
      <c r="FJ95" s="183"/>
      <c r="FK95" s="183"/>
      <c r="FL95" s="183"/>
      <c r="FM95" s="183"/>
      <c r="FN95" s="183"/>
      <c r="FO95" s="183"/>
      <c r="FP95" s="183"/>
      <c r="FQ95" s="183"/>
      <c r="FR95" s="183"/>
      <c r="FS95" s="183"/>
      <c r="FT95" s="183"/>
      <c r="FU95" s="183"/>
      <c r="FV95" s="183"/>
      <c r="FW95" s="183"/>
      <c r="FX95" s="183"/>
      <c r="FY95" s="183"/>
      <c r="FZ95" s="183"/>
      <c r="GA95" s="183"/>
      <c r="GB95" s="183"/>
      <c r="GC95" s="183"/>
      <c r="GD95" s="183"/>
      <c r="GE95" s="183"/>
      <c r="GF95" s="183"/>
      <c r="GG95" s="183"/>
      <c r="GH95" s="183"/>
    </row>
    <row r="96" spans="1:190" x14ac:dyDescent="0.25">
      <c r="A96" s="33"/>
      <c r="B96" s="34"/>
      <c r="C96" s="34"/>
      <c r="D96" s="34"/>
      <c r="E96" s="34"/>
      <c r="F96" s="34"/>
      <c r="G96" s="34"/>
      <c r="H96" s="38"/>
      <c r="I96" s="36"/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  <c r="FE96" s="183"/>
      <c r="FF96" s="183"/>
      <c r="FG96" s="183"/>
      <c r="FH96" s="183"/>
      <c r="FI96" s="183"/>
      <c r="FJ96" s="183"/>
      <c r="FK96" s="183"/>
      <c r="FL96" s="183"/>
      <c r="FM96" s="183"/>
      <c r="FN96" s="183"/>
      <c r="FO96" s="183"/>
      <c r="FP96" s="183"/>
      <c r="FQ96" s="183"/>
      <c r="FR96" s="183"/>
      <c r="FS96" s="183"/>
      <c r="FT96" s="183"/>
      <c r="FU96" s="183"/>
      <c r="FV96" s="183"/>
      <c r="FW96" s="183"/>
      <c r="FX96" s="183"/>
      <c r="FY96" s="183"/>
      <c r="FZ96" s="183"/>
      <c r="GA96" s="183"/>
      <c r="GB96" s="183"/>
      <c r="GC96" s="183"/>
      <c r="GD96" s="183"/>
      <c r="GE96" s="183"/>
      <c r="GF96" s="183"/>
      <c r="GG96" s="183"/>
      <c r="GH96" s="183"/>
    </row>
    <row r="97" spans="1:190" x14ac:dyDescent="0.25">
      <c r="A97" s="33"/>
      <c r="B97" s="34"/>
      <c r="C97" s="34"/>
      <c r="D97" s="34"/>
      <c r="E97" s="34"/>
      <c r="F97" s="34"/>
      <c r="G97" s="34"/>
      <c r="H97" s="38"/>
      <c r="I97" s="36"/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  <c r="FE97" s="183"/>
      <c r="FF97" s="183"/>
      <c r="FG97" s="183"/>
      <c r="FH97" s="183"/>
      <c r="FI97" s="183"/>
      <c r="FJ97" s="183"/>
      <c r="FK97" s="183"/>
      <c r="FL97" s="183"/>
      <c r="FM97" s="183"/>
      <c r="FN97" s="183"/>
      <c r="FO97" s="183"/>
      <c r="FP97" s="183"/>
      <c r="FQ97" s="183"/>
      <c r="FR97" s="183"/>
      <c r="FS97" s="183"/>
      <c r="FT97" s="183"/>
      <c r="FU97" s="183"/>
      <c r="FV97" s="183"/>
      <c r="FW97" s="183"/>
      <c r="FX97" s="183"/>
      <c r="FY97" s="183"/>
      <c r="FZ97" s="183"/>
      <c r="GA97" s="183"/>
      <c r="GB97" s="183"/>
      <c r="GC97" s="183"/>
      <c r="GD97" s="183"/>
      <c r="GE97" s="183"/>
      <c r="GF97" s="183"/>
      <c r="GG97" s="183"/>
      <c r="GH97" s="183"/>
    </row>
    <row r="98" spans="1:190" x14ac:dyDescent="0.25">
      <c r="A98" s="33"/>
      <c r="B98" s="34"/>
      <c r="C98" s="34"/>
      <c r="D98" s="34"/>
      <c r="E98" s="34"/>
      <c r="F98" s="34"/>
      <c r="G98" s="34"/>
      <c r="H98" s="38"/>
      <c r="I98" s="36"/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  <c r="FE98" s="183"/>
      <c r="FF98" s="183"/>
      <c r="FG98" s="183"/>
      <c r="FH98" s="183"/>
      <c r="FI98" s="183"/>
      <c r="FJ98" s="183"/>
      <c r="FK98" s="183"/>
      <c r="FL98" s="183"/>
      <c r="FM98" s="183"/>
      <c r="FN98" s="183"/>
      <c r="FO98" s="183"/>
      <c r="FP98" s="183"/>
      <c r="FQ98" s="183"/>
      <c r="FR98" s="183"/>
      <c r="FS98" s="183"/>
      <c r="FT98" s="183"/>
      <c r="FU98" s="183"/>
      <c r="FV98" s="183"/>
      <c r="FW98" s="183"/>
      <c r="FX98" s="183"/>
      <c r="FY98" s="183"/>
      <c r="FZ98" s="183"/>
      <c r="GA98" s="183"/>
      <c r="GB98" s="183"/>
      <c r="GC98" s="183"/>
      <c r="GD98" s="183"/>
      <c r="GE98" s="183"/>
      <c r="GF98" s="183"/>
      <c r="GG98" s="183"/>
      <c r="GH98" s="183"/>
    </row>
    <row r="99" spans="1:190" x14ac:dyDescent="0.25">
      <c r="A99" s="33"/>
      <c r="B99" s="34"/>
      <c r="C99" s="34"/>
      <c r="D99" s="34"/>
      <c r="E99" s="34"/>
      <c r="F99" s="34"/>
      <c r="G99" s="34"/>
      <c r="H99" s="38"/>
      <c r="I99" s="36"/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  <c r="FE99" s="183"/>
      <c r="FF99" s="183"/>
      <c r="FG99" s="183"/>
      <c r="FH99" s="183"/>
      <c r="FI99" s="183"/>
      <c r="FJ99" s="183"/>
      <c r="FK99" s="183"/>
      <c r="FL99" s="183"/>
      <c r="FM99" s="183"/>
      <c r="FN99" s="183"/>
      <c r="FO99" s="183"/>
      <c r="FP99" s="183"/>
      <c r="FQ99" s="183"/>
      <c r="FR99" s="183"/>
      <c r="FS99" s="183"/>
      <c r="FT99" s="183"/>
      <c r="FU99" s="183"/>
      <c r="FV99" s="183"/>
      <c r="FW99" s="183"/>
      <c r="FX99" s="183"/>
      <c r="FY99" s="183"/>
      <c r="FZ99" s="183"/>
      <c r="GA99" s="183"/>
      <c r="GB99" s="183"/>
      <c r="GC99" s="183"/>
      <c r="GD99" s="183"/>
      <c r="GE99" s="183"/>
      <c r="GF99" s="183"/>
      <c r="GG99" s="183"/>
      <c r="GH99" s="183"/>
    </row>
    <row r="100" spans="1:190" x14ac:dyDescent="0.25">
      <c r="A100" s="33"/>
      <c r="B100" s="34"/>
      <c r="C100" s="34"/>
      <c r="D100" s="34"/>
      <c r="E100" s="34"/>
      <c r="F100" s="34"/>
      <c r="G100" s="34"/>
      <c r="H100" s="38"/>
      <c r="I100" s="36"/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  <c r="FE100" s="183"/>
      <c r="FF100" s="183"/>
      <c r="FG100" s="183"/>
      <c r="FH100" s="183"/>
      <c r="FI100" s="183"/>
      <c r="FJ100" s="183"/>
      <c r="FK100" s="183"/>
      <c r="FL100" s="183"/>
      <c r="FM100" s="183"/>
      <c r="FN100" s="183"/>
      <c r="FO100" s="183"/>
      <c r="FP100" s="183"/>
      <c r="FQ100" s="183"/>
      <c r="FR100" s="183"/>
      <c r="FS100" s="183"/>
      <c r="FT100" s="183"/>
      <c r="FU100" s="183"/>
      <c r="FV100" s="183"/>
      <c r="FW100" s="183"/>
      <c r="FX100" s="183"/>
      <c r="FY100" s="183"/>
      <c r="FZ100" s="183"/>
      <c r="GA100" s="183"/>
      <c r="GB100" s="183"/>
      <c r="GC100" s="183"/>
      <c r="GD100" s="183"/>
      <c r="GE100" s="183"/>
      <c r="GF100" s="183"/>
      <c r="GG100" s="183"/>
      <c r="GH100" s="183"/>
    </row>
    <row r="101" spans="1:190" x14ac:dyDescent="0.25">
      <c r="A101" s="33"/>
      <c r="B101" s="34"/>
      <c r="C101" s="34"/>
      <c r="D101" s="34"/>
      <c r="E101" s="34"/>
      <c r="F101" s="34"/>
      <c r="G101" s="34"/>
      <c r="H101" s="38"/>
      <c r="I101" s="36"/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  <c r="FE101" s="183"/>
      <c r="FF101" s="183"/>
      <c r="FG101" s="183"/>
      <c r="FH101" s="183"/>
      <c r="FI101" s="183"/>
      <c r="FJ101" s="183"/>
      <c r="FK101" s="183"/>
      <c r="FL101" s="183"/>
      <c r="FM101" s="183"/>
      <c r="FN101" s="183"/>
      <c r="FO101" s="183"/>
      <c r="FP101" s="183"/>
      <c r="FQ101" s="183"/>
      <c r="FR101" s="183"/>
      <c r="FS101" s="183"/>
      <c r="FT101" s="183"/>
      <c r="FU101" s="183"/>
      <c r="FV101" s="183"/>
      <c r="FW101" s="183"/>
      <c r="FX101" s="183"/>
      <c r="FY101" s="183"/>
      <c r="FZ101" s="183"/>
      <c r="GA101" s="183"/>
      <c r="GB101" s="183"/>
      <c r="GC101" s="183"/>
      <c r="GD101" s="183"/>
      <c r="GE101" s="183"/>
      <c r="GF101" s="183"/>
      <c r="GG101" s="183"/>
      <c r="GH101" s="183"/>
    </row>
    <row r="102" spans="1:190" x14ac:dyDescent="0.25">
      <c r="A102" s="33"/>
      <c r="B102" s="34"/>
      <c r="C102" s="34"/>
      <c r="D102" s="34"/>
      <c r="E102" s="34"/>
      <c r="F102" s="34"/>
      <c r="G102" s="34"/>
      <c r="H102" s="38"/>
      <c r="I102" s="36"/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  <c r="FE102" s="183"/>
      <c r="FF102" s="183"/>
      <c r="FG102" s="183"/>
      <c r="FH102" s="183"/>
      <c r="FI102" s="183"/>
      <c r="FJ102" s="183"/>
      <c r="FK102" s="183"/>
      <c r="FL102" s="183"/>
      <c r="FM102" s="183"/>
      <c r="FN102" s="183"/>
      <c r="FO102" s="183"/>
      <c r="FP102" s="183"/>
      <c r="FQ102" s="183"/>
      <c r="FR102" s="183"/>
      <c r="FS102" s="183"/>
      <c r="FT102" s="183"/>
      <c r="FU102" s="183"/>
      <c r="FV102" s="183"/>
      <c r="FW102" s="183"/>
      <c r="FX102" s="183"/>
      <c r="FY102" s="183"/>
      <c r="FZ102" s="183"/>
      <c r="GA102" s="183"/>
      <c r="GB102" s="183"/>
      <c r="GC102" s="183"/>
      <c r="GD102" s="183"/>
      <c r="GE102" s="183"/>
      <c r="GF102" s="183"/>
      <c r="GG102" s="183"/>
      <c r="GH102" s="183"/>
    </row>
    <row r="103" spans="1:190" x14ac:dyDescent="0.25">
      <c r="A103" s="33"/>
      <c r="B103" s="34"/>
      <c r="C103" s="34"/>
      <c r="D103" s="34"/>
      <c r="E103" s="34"/>
      <c r="F103" s="34"/>
      <c r="G103" s="34"/>
      <c r="H103" s="38"/>
      <c r="I103" s="36"/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  <c r="FE103" s="183"/>
      <c r="FF103" s="183"/>
      <c r="FG103" s="183"/>
      <c r="FH103" s="183"/>
      <c r="FI103" s="183"/>
      <c r="FJ103" s="183"/>
      <c r="FK103" s="183"/>
      <c r="FL103" s="183"/>
      <c r="FM103" s="183"/>
      <c r="FN103" s="183"/>
      <c r="FO103" s="183"/>
      <c r="FP103" s="183"/>
      <c r="FQ103" s="183"/>
      <c r="FR103" s="183"/>
      <c r="FS103" s="183"/>
      <c r="FT103" s="183"/>
      <c r="FU103" s="183"/>
      <c r="FV103" s="183"/>
      <c r="FW103" s="183"/>
      <c r="FX103" s="183"/>
      <c r="FY103" s="183"/>
      <c r="FZ103" s="183"/>
      <c r="GA103" s="183"/>
      <c r="GB103" s="183"/>
      <c r="GC103" s="183"/>
      <c r="GD103" s="183"/>
      <c r="GE103" s="183"/>
      <c r="GF103" s="183"/>
      <c r="GG103" s="183"/>
      <c r="GH103" s="183"/>
    </row>
    <row r="104" spans="1:190" x14ac:dyDescent="0.25">
      <c r="A104" s="33"/>
      <c r="B104" s="34"/>
      <c r="C104" s="34"/>
      <c r="D104" s="34"/>
      <c r="E104" s="34"/>
      <c r="F104" s="34"/>
      <c r="G104" s="34"/>
      <c r="H104" s="38"/>
      <c r="I104" s="36"/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  <c r="FE104" s="183"/>
      <c r="FF104" s="183"/>
      <c r="FG104" s="183"/>
      <c r="FH104" s="183"/>
      <c r="FI104" s="183"/>
      <c r="FJ104" s="183"/>
      <c r="FK104" s="183"/>
      <c r="FL104" s="183"/>
      <c r="FM104" s="183"/>
      <c r="FN104" s="183"/>
      <c r="FO104" s="183"/>
      <c r="FP104" s="183"/>
      <c r="FQ104" s="183"/>
      <c r="FR104" s="183"/>
      <c r="FS104" s="183"/>
      <c r="FT104" s="183"/>
      <c r="FU104" s="183"/>
      <c r="FV104" s="183"/>
      <c r="FW104" s="183"/>
      <c r="FX104" s="183"/>
      <c r="FY104" s="183"/>
      <c r="FZ104" s="183"/>
      <c r="GA104" s="183"/>
      <c r="GB104" s="183"/>
      <c r="GC104" s="183"/>
      <c r="GD104" s="183"/>
      <c r="GE104" s="183"/>
      <c r="GF104" s="183"/>
      <c r="GG104" s="183"/>
      <c r="GH104" s="183"/>
    </row>
    <row r="105" spans="1:190" x14ac:dyDescent="0.25">
      <c r="A105" s="33"/>
      <c r="B105" s="34"/>
      <c r="C105" s="34"/>
      <c r="D105" s="34"/>
      <c r="E105" s="34"/>
      <c r="F105" s="34"/>
      <c r="G105" s="34"/>
      <c r="H105" s="38"/>
      <c r="I105" s="36"/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  <c r="FE105" s="183"/>
      <c r="FF105" s="183"/>
      <c r="FG105" s="183"/>
      <c r="FH105" s="183"/>
      <c r="FI105" s="183"/>
      <c r="FJ105" s="183"/>
      <c r="FK105" s="183"/>
      <c r="FL105" s="183"/>
      <c r="FM105" s="183"/>
      <c r="FN105" s="183"/>
      <c r="FO105" s="183"/>
      <c r="FP105" s="183"/>
      <c r="FQ105" s="183"/>
      <c r="FR105" s="183"/>
      <c r="FS105" s="183"/>
      <c r="FT105" s="183"/>
      <c r="FU105" s="183"/>
      <c r="FV105" s="183"/>
      <c r="FW105" s="183"/>
      <c r="FX105" s="183"/>
      <c r="FY105" s="183"/>
      <c r="FZ105" s="183"/>
      <c r="GA105" s="183"/>
      <c r="GB105" s="183"/>
      <c r="GC105" s="183"/>
      <c r="GD105" s="183"/>
      <c r="GE105" s="183"/>
      <c r="GF105" s="183"/>
      <c r="GG105" s="183"/>
      <c r="GH105" s="183"/>
    </row>
    <row r="106" spans="1:190" x14ac:dyDescent="0.25">
      <c r="A106" s="33"/>
      <c r="B106" s="34"/>
      <c r="C106" s="34"/>
      <c r="D106" s="34"/>
      <c r="E106" s="34"/>
      <c r="F106" s="34"/>
      <c r="G106" s="34"/>
      <c r="H106" s="38"/>
      <c r="I106" s="36"/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  <c r="FE106" s="183"/>
      <c r="FF106" s="183"/>
      <c r="FG106" s="183"/>
      <c r="FH106" s="183"/>
      <c r="FI106" s="183"/>
      <c r="FJ106" s="183"/>
      <c r="FK106" s="183"/>
      <c r="FL106" s="183"/>
      <c r="FM106" s="183"/>
      <c r="FN106" s="183"/>
      <c r="FO106" s="183"/>
      <c r="FP106" s="183"/>
      <c r="FQ106" s="183"/>
      <c r="FR106" s="183"/>
      <c r="FS106" s="183"/>
      <c r="FT106" s="183"/>
      <c r="FU106" s="183"/>
      <c r="FV106" s="183"/>
      <c r="FW106" s="183"/>
      <c r="FX106" s="183"/>
      <c r="FY106" s="183"/>
      <c r="FZ106" s="183"/>
      <c r="GA106" s="183"/>
      <c r="GB106" s="183"/>
      <c r="GC106" s="183"/>
      <c r="GD106" s="183"/>
      <c r="GE106" s="183"/>
      <c r="GF106" s="183"/>
      <c r="GG106" s="183"/>
      <c r="GH106" s="183"/>
    </row>
    <row r="107" spans="1:190" x14ac:dyDescent="0.25">
      <c r="A107" s="33"/>
      <c r="B107" s="34"/>
      <c r="C107" s="34"/>
      <c r="D107" s="34"/>
      <c r="E107" s="34"/>
      <c r="F107" s="34"/>
      <c r="G107" s="34"/>
      <c r="H107" s="38"/>
      <c r="I107" s="36"/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  <c r="FE107" s="183"/>
      <c r="FF107" s="183"/>
      <c r="FG107" s="183"/>
      <c r="FH107" s="183"/>
      <c r="FI107" s="183"/>
      <c r="FJ107" s="183"/>
      <c r="FK107" s="183"/>
      <c r="FL107" s="183"/>
      <c r="FM107" s="183"/>
      <c r="FN107" s="183"/>
      <c r="FO107" s="183"/>
      <c r="FP107" s="183"/>
      <c r="FQ107" s="183"/>
      <c r="FR107" s="183"/>
      <c r="FS107" s="183"/>
      <c r="FT107" s="183"/>
      <c r="FU107" s="183"/>
      <c r="FV107" s="183"/>
      <c r="FW107" s="183"/>
      <c r="FX107" s="183"/>
      <c r="FY107" s="183"/>
      <c r="FZ107" s="183"/>
      <c r="GA107" s="183"/>
      <c r="GB107" s="183"/>
      <c r="GC107" s="183"/>
      <c r="GD107" s="183"/>
      <c r="GE107" s="183"/>
      <c r="GF107" s="183"/>
      <c r="GG107" s="183"/>
      <c r="GH107" s="183"/>
    </row>
    <row r="108" spans="1:190" x14ac:dyDescent="0.25">
      <c r="A108" s="33"/>
      <c r="B108" s="34"/>
      <c r="C108" s="34"/>
      <c r="D108" s="34"/>
      <c r="E108" s="34"/>
      <c r="F108" s="34"/>
      <c r="G108" s="34"/>
      <c r="H108" s="38"/>
      <c r="I108" s="36"/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  <c r="FE108" s="183"/>
      <c r="FF108" s="183"/>
      <c r="FG108" s="183"/>
      <c r="FH108" s="183"/>
      <c r="FI108" s="183"/>
      <c r="FJ108" s="183"/>
      <c r="FK108" s="183"/>
      <c r="FL108" s="183"/>
      <c r="FM108" s="183"/>
      <c r="FN108" s="183"/>
      <c r="FO108" s="183"/>
      <c r="FP108" s="183"/>
      <c r="FQ108" s="183"/>
      <c r="FR108" s="183"/>
      <c r="FS108" s="183"/>
      <c r="FT108" s="183"/>
      <c r="FU108" s="183"/>
      <c r="FV108" s="183"/>
      <c r="FW108" s="183"/>
      <c r="FX108" s="183"/>
      <c r="FY108" s="183"/>
      <c r="FZ108" s="183"/>
      <c r="GA108" s="183"/>
      <c r="GB108" s="183"/>
      <c r="GC108" s="183"/>
      <c r="GD108" s="183"/>
      <c r="GE108" s="183"/>
      <c r="GF108" s="183"/>
      <c r="GG108" s="183"/>
      <c r="GH108" s="183"/>
    </row>
    <row r="109" spans="1:190" x14ac:dyDescent="0.25">
      <c r="A109" s="33"/>
      <c r="B109" s="34"/>
      <c r="C109" s="34"/>
      <c r="D109" s="34"/>
      <c r="E109" s="34"/>
      <c r="F109" s="34"/>
      <c r="G109" s="34"/>
      <c r="H109" s="38"/>
      <c r="I109" s="36"/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  <c r="FE109" s="183"/>
      <c r="FF109" s="183"/>
      <c r="FG109" s="183"/>
      <c r="FH109" s="183"/>
      <c r="FI109" s="183"/>
      <c r="FJ109" s="183"/>
      <c r="FK109" s="183"/>
      <c r="FL109" s="183"/>
      <c r="FM109" s="183"/>
      <c r="FN109" s="183"/>
      <c r="FO109" s="183"/>
      <c r="FP109" s="183"/>
      <c r="FQ109" s="183"/>
      <c r="FR109" s="183"/>
      <c r="FS109" s="183"/>
      <c r="FT109" s="183"/>
      <c r="FU109" s="183"/>
      <c r="FV109" s="183"/>
      <c r="FW109" s="183"/>
      <c r="FX109" s="183"/>
      <c r="FY109" s="183"/>
      <c r="FZ109" s="183"/>
      <c r="GA109" s="183"/>
      <c r="GB109" s="183"/>
      <c r="GC109" s="183"/>
      <c r="GD109" s="183"/>
      <c r="GE109" s="183"/>
      <c r="GF109" s="183"/>
      <c r="GG109" s="183"/>
      <c r="GH109" s="183"/>
    </row>
    <row r="110" spans="1:190" x14ac:dyDescent="0.25">
      <c r="A110" s="33"/>
      <c r="B110" s="34"/>
      <c r="C110" s="34"/>
      <c r="D110" s="34"/>
      <c r="E110" s="34"/>
      <c r="F110" s="34"/>
      <c r="G110" s="34"/>
      <c r="H110" s="38"/>
      <c r="I110" s="36"/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  <c r="FE110" s="183"/>
      <c r="FF110" s="183"/>
      <c r="FG110" s="183"/>
      <c r="FH110" s="183"/>
      <c r="FI110" s="183"/>
      <c r="FJ110" s="183"/>
      <c r="FK110" s="183"/>
      <c r="FL110" s="183"/>
      <c r="FM110" s="183"/>
      <c r="FN110" s="183"/>
      <c r="FO110" s="183"/>
      <c r="FP110" s="183"/>
      <c r="FQ110" s="183"/>
      <c r="FR110" s="183"/>
      <c r="FS110" s="183"/>
      <c r="FT110" s="183"/>
      <c r="FU110" s="183"/>
      <c r="FV110" s="183"/>
      <c r="FW110" s="183"/>
      <c r="FX110" s="183"/>
      <c r="FY110" s="183"/>
      <c r="FZ110" s="183"/>
      <c r="GA110" s="183"/>
      <c r="GB110" s="183"/>
      <c r="GC110" s="183"/>
      <c r="GD110" s="183"/>
      <c r="GE110" s="183"/>
      <c r="GF110" s="183"/>
      <c r="GG110" s="183"/>
      <c r="GH110" s="183"/>
    </row>
    <row r="111" spans="1:190" x14ac:dyDescent="0.25">
      <c r="A111" s="33"/>
      <c r="B111" s="34"/>
      <c r="C111" s="34"/>
      <c r="D111" s="34"/>
      <c r="E111" s="34"/>
      <c r="F111" s="34"/>
      <c r="G111" s="34"/>
      <c r="H111" s="38"/>
      <c r="I111" s="36"/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  <c r="FE111" s="183"/>
      <c r="FF111" s="183"/>
      <c r="FG111" s="183"/>
      <c r="FH111" s="183"/>
      <c r="FI111" s="183"/>
      <c r="FJ111" s="183"/>
      <c r="FK111" s="183"/>
      <c r="FL111" s="183"/>
      <c r="FM111" s="183"/>
      <c r="FN111" s="183"/>
      <c r="FO111" s="183"/>
      <c r="FP111" s="183"/>
      <c r="FQ111" s="183"/>
      <c r="FR111" s="183"/>
      <c r="FS111" s="183"/>
      <c r="FT111" s="183"/>
      <c r="FU111" s="183"/>
      <c r="FV111" s="183"/>
      <c r="FW111" s="183"/>
      <c r="FX111" s="183"/>
      <c r="FY111" s="183"/>
      <c r="FZ111" s="183"/>
      <c r="GA111" s="183"/>
      <c r="GB111" s="183"/>
      <c r="GC111" s="183"/>
      <c r="GD111" s="183"/>
      <c r="GE111" s="183"/>
      <c r="GF111" s="183"/>
      <c r="GG111" s="183"/>
      <c r="GH111" s="183"/>
    </row>
    <row r="112" spans="1:190" x14ac:dyDescent="0.25">
      <c r="A112" s="33"/>
      <c r="B112" s="34"/>
      <c r="C112" s="34"/>
      <c r="D112" s="34"/>
      <c r="E112" s="34"/>
      <c r="F112" s="34"/>
      <c r="G112" s="34"/>
      <c r="H112" s="38"/>
      <c r="I112" s="36"/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  <c r="FE112" s="183"/>
      <c r="FF112" s="183"/>
      <c r="FG112" s="183"/>
      <c r="FH112" s="183"/>
      <c r="FI112" s="183"/>
      <c r="FJ112" s="183"/>
      <c r="FK112" s="183"/>
      <c r="FL112" s="183"/>
      <c r="FM112" s="183"/>
      <c r="FN112" s="183"/>
      <c r="FO112" s="183"/>
      <c r="FP112" s="183"/>
      <c r="FQ112" s="183"/>
      <c r="FR112" s="183"/>
      <c r="FS112" s="183"/>
      <c r="FT112" s="183"/>
      <c r="FU112" s="183"/>
      <c r="FV112" s="183"/>
      <c r="FW112" s="183"/>
      <c r="FX112" s="183"/>
      <c r="FY112" s="183"/>
      <c r="FZ112" s="183"/>
      <c r="GA112" s="183"/>
      <c r="GB112" s="183"/>
      <c r="GC112" s="183"/>
      <c r="GD112" s="183"/>
      <c r="GE112" s="183"/>
      <c r="GF112" s="183"/>
      <c r="GG112" s="183"/>
      <c r="GH112" s="183"/>
    </row>
    <row r="113" spans="1:190" x14ac:dyDescent="0.25">
      <c r="A113" s="33"/>
      <c r="B113" s="34"/>
      <c r="C113" s="34"/>
      <c r="D113" s="34"/>
      <c r="E113" s="34"/>
      <c r="F113" s="34"/>
      <c r="G113" s="34"/>
      <c r="H113" s="38"/>
      <c r="I113" s="36"/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  <c r="FE113" s="183"/>
      <c r="FF113" s="183"/>
      <c r="FG113" s="183"/>
      <c r="FH113" s="183"/>
      <c r="FI113" s="183"/>
      <c r="FJ113" s="183"/>
      <c r="FK113" s="183"/>
      <c r="FL113" s="183"/>
      <c r="FM113" s="183"/>
      <c r="FN113" s="183"/>
      <c r="FO113" s="183"/>
      <c r="FP113" s="183"/>
      <c r="FQ113" s="183"/>
      <c r="FR113" s="183"/>
      <c r="FS113" s="183"/>
      <c r="FT113" s="183"/>
      <c r="FU113" s="183"/>
      <c r="FV113" s="183"/>
      <c r="FW113" s="183"/>
      <c r="FX113" s="183"/>
      <c r="FY113" s="183"/>
      <c r="FZ113" s="183"/>
      <c r="GA113" s="183"/>
      <c r="GB113" s="183"/>
      <c r="GC113" s="183"/>
      <c r="GD113" s="183"/>
      <c r="GE113" s="183"/>
      <c r="GF113" s="183"/>
      <c r="GG113" s="183"/>
      <c r="GH113" s="183"/>
    </row>
    <row r="114" spans="1:190" x14ac:dyDescent="0.25">
      <c r="A114" s="33"/>
      <c r="B114" s="34"/>
      <c r="C114" s="34"/>
      <c r="D114" s="34"/>
      <c r="E114" s="34"/>
      <c r="F114" s="34"/>
      <c r="G114" s="34"/>
      <c r="H114" s="38"/>
      <c r="I114" s="36"/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  <c r="FE114" s="183"/>
      <c r="FF114" s="183"/>
      <c r="FG114" s="183"/>
      <c r="FH114" s="183"/>
      <c r="FI114" s="183"/>
      <c r="FJ114" s="183"/>
      <c r="FK114" s="183"/>
      <c r="FL114" s="183"/>
      <c r="FM114" s="183"/>
      <c r="FN114" s="183"/>
      <c r="FO114" s="183"/>
      <c r="FP114" s="183"/>
      <c r="FQ114" s="183"/>
      <c r="FR114" s="183"/>
      <c r="FS114" s="183"/>
      <c r="FT114" s="183"/>
      <c r="FU114" s="183"/>
      <c r="FV114" s="183"/>
      <c r="FW114" s="183"/>
      <c r="FX114" s="183"/>
      <c r="FY114" s="183"/>
      <c r="FZ114" s="183"/>
      <c r="GA114" s="183"/>
      <c r="GB114" s="183"/>
      <c r="GC114" s="183"/>
      <c r="GD114" s="183"/>
      <c r="GE114" s="183"/>
      <c r="GF114" s="183"/>
      <c r="GG114" s="183"/>
      <c r="GH114" s="183"/>
    </row>
    <row r="115" spans="1:190" x14ac:dyDescent="0.25">
      <c r="A115" s="33"/>
      <c r="B115" s="34"/>
      <c r="C115" s="34"/>
      <c r="D115" s="34"/>
      <c r="E115" s="34"/>
      <c r="F115" s="34"/>
      <c r="G115" s="34"/>
      <c r="H115" s="38"/>
      <c r="I115" s="36"/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  <c r="FE115" s="183"/>
      <c r="FF115" s="183"/>
      <c r="FG115" s="183"/>
      <c r="FH115" s="183"/>
      <c r="FI115" s="183"/>
      <c r="FJ115" s="183"/>
      <c r="FK115" s="183"/>
      <c r="FL115" s="183"/>
      <c r="FM115" s="183"/>
      <c r="FN115" s="183"/>
      <c r="FO115" s="183"/>
      <c r="FP115" s="183"/>
      <c r="FQ115" s="183"/>
      <c r="FR115" s="183"/>
      <c r="FS115" s="183"/>
      <c r="FT115" s="183"/>
      <c r="FU115" s="183"/>
      <c r="FV115" s="183"/>
      <c r="FW115" s="183"/>
      <c r="FX115" s="183"/>
      <c r="FY115" s="183"/>
      <c r="FZ115" s="183"/>
      <c r="GA115" s="183"/>
      <c r="GB115" s="183"/>
      <c r="GC115" s="183"/>
      <c r="GD115" s="183"/>
      <c r="GE115" s="183"/>
      <c r="GF115" s="183"/>
      <c r="GG115" s="183"/>
      <c r="GH115" s="183"/>
    </row>
    <row r="116" spans="1:190" x14ac:dyDescent="0.25">
      <c r="A116" s="33"/>
      <c r="B116" s="34"/>
      <c r="C116" s="34"/>
      <c r="D116" s="34"/>
      <c r="E116" s="34"/>
      <c r="F116" s="34"/>
      <c r="G116" s="34"/>
      <c r="H116" s="38"/>
      <c r="I116" s="36"/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  <c r="FE116" s="183"/>
      <c r="FF116" s="183"/>
      <c r="FG116" s="183"/>
      <c r="FH116" s="183"/>
      <c r="FI116" s="183"/>
      <c r="FJ116" s="183"/>
      <c r="FK116" s="183"/>
      <c r="FL116" s="183"/>
      <c r="FM116" s="183"/>
      <c r="FN116" s="183"/>
      <c r="FO116" s="183"/>
      <c r="FP116" s="183"/>
      <c r="FQ116" s="183"/>
      <c r="FR116" s="183"/>
      <c r="FS116" s="183"/>
      <c r="FT116" s="183"/>
      <c r="FU116" s="183"/>
      <c r="FV116" s="183"/>
      <c r="FW116" s="183"/>
      <c r="FX116" s="183"/>
      <c r="FY116" s="183"/>
      <c r="FZ116" s="183"/>
      <c r="GA116" s="183"/>
      <c r="GB116" s="183"/>
      <c r="GC116" s="183"/>
      <c r="GD116" s="183"/>
      <c r="GE116" s="183"/>
      <c r="GF116" s="183"/>
      <c r="GG116" s="183"/>
      <c r="GH116" s="183"/>
    </row>
    <row r="117" spans="1:190" x14ac:dyDescent="0.25">
      <c r="A117" s="33"/>
      <c r="B117" s="34"/>
      <c r="C117" s="34"/>
      <c r="D117" s="34"/>
      <c r="E117" s="34"/>
      <c r="F117" s="34"/>
      <c r="G117" s="34"/>
      <c r="H117" s="38"/>
      <c r="I117" s="36"/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  <c r="FE117" s="183"/>
      <c r="FF117" s="183"/>
      <c r="FG117" s="183"/>
      <c r="FH117" s="183"/>
      <c r="FI117" s="183"/>
      <c r="FJ117" s="183"/>
      <c r="FK117" s="183"/>
      <c r="FL117" s="183"/>
      <c r="FM117" s="183"/>
      <c r="FN117" s="183"/>
      <c r="FO117" s="183"/>
      <c r="FP117" s="183"/>
      <c r="FQ117" s="183"/>
      <c r="FR117" s="183"/>
      <c r="FS117" s="183"/>
      <c r="FT117" s="183"/>
      <c r="FU117" s="183"/>
      <c r="FV117" s="183"/>
      <c r="FW117" s="183"/>
      <c r="FX117" s="183"/>
      <c r="FY117" s="183"/>
      <c r="FZ117" s="183"/>
      <c r="GA117" s="183"/>
      <c r="GB117" s="183"/>
      <c r="GC117" s="183"/>
      <c r="GD117" s="183"/>
      <c r="GE117" s="183"/>
      <c r="GF117" s="183"/>
      <c r="GG117" s="183"/>
      <c r="GH117" s="183"/>
    </row>
    <row r="118" spans="1:190" x14ac:dyDescent="0.25">
      <c r="A118" s="33"/>
      <c r="B118" s="34"/>
      <c r="C118" s="34"/>
      <c r="D118" s="34"/>
      <c r="E118" s="34"/>
      <c r="F118" s="34"/>
      <c r="G118" s="34"/>
      <c r="H118" s="38"/>
      <c r="I118" s="36"/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  <c r="FZ118" s="183"/>
      <c r="GA118" s="183"/>
      <c r="GB118" s="183"/>
      <c r="GC118" s="183"/>
      <c r="GD118" s="183"/>
      <c r="GE118" s="183"/>
      <c r="GF118" s="183"/>
      <c r="GG118" s="183"/>
      <c r="GH118" s="183"/>
    </row>
    <row r="119" spans="1:190" x14ac:dyDescent="0.25">
      <c r="A119" s="33"/>
      <c r="B119" s="34"/>
      <c r="C119" s="34"/>
      <c r="D119" s="34"/>
      <c r="E119" s="34"/>
      <c r="F119" s="34"/>
      <c r="G119" s="34"/>
      <c r="H119" s="38"/>
      <c r="I119" s="36"/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  <c r="FZ119" s="183"/>
      <c r="GA119" s="183"/>
      <c r="GB119" s="183"/>
      <c r="GC119" s="183"/>
      <c r="GD119" s="183"/>
      <c r="GE119" s="183"/>
      <c r="GF119" s="183"/>
      <c r="GG119" s="183"/>
      <c r="GH119" s="183"/>
    </row>
    <row r="120" spans="1:190" x14ac:dyDescent="0.25">
      <c r="A120" s="33"/>
      <c r="B120" s="34"/>
      <c r="C120" s="34"/>
      <c r="D120" s="34"/>
      <c r="E120" s="34"/>
      <c r="F120" s="34"/>
      <c r="G120" s="34"/>
      <c r="H120" s="38"/>
      <c r="I120" s="36"/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  <c r="FE120" s="183"/>
      <c r="FF120" s="183"/>
      <c r="FG120" s="183"/>
      <c r="FH120" s="183"/>
      <c r="FI120" s="183"/>
      <c r="FJ120" s="183"/>
      <c r="FK120" s="183"/>
      <c r="FL120" s="183"/>
      <c r="FM120" s="183"/>
      <c r="FN120" s="183"/>
      <c r="FO120" s="183"/>
      <c r="FP120" s="183"/>
      <c r="FQ120" s="183"/>
      <c r="FR120" s="183"/>
      <c r="FS120" s="183"/>
      <c r="FT120" s="183"/>
      <c r="FU120" s="183"/>
      <c r="FV120" s="183"/>
      <c r="FW120" s="183"/>
      <c r="FX120" s="183"/>
      <c r="FY120" s="183"/>
      <c r="FZ120" s="183"/>
      <c r="GA120" s="183"/>
      <c r="GB120" s="183"/>
      <c r="GC120" s="183"/>
      <c r="GD120" s="183"/>
      <c r="GE120" s="183"/>
      <c r="GF120" s="183"/>
      <c r="GG120" s="183"/>
      <c r="GH120" s="183"/>
    </row>
    <row r="121" spans="1:190" x14ac:dyDescent="0.25">
      <c r="A121" s="33"/>
      <c r="B121" s="34"/>
      <c r="C121" s="34"/>
      <c r="D121" s="34"/>
      <c r="E121" s="34"/>
      <c r="F121" s="34"/>
      <c r="G121" s="34"/>
      <c r="H121" s="38"/>
      <c r="I121" s="36"/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  <c r="FE121" s="183"/>
      <c r="FF121" s="183"/>
      <c r="FG121" s="183"/>
      <c r="FH121" s="183"/>
      <c r="FI121" s="183"/>
      <c r="FJ121" s="183"/>
      <c r="FK121" s="183"/>
      <c r="FL121" s="183"/>
      <c r="FM121" s="183"/>
      <c r="FN121" s="183"/>
      <c r="FO121" s="183"/>
      <c r="FP121" s="183"/>
      <c r="FQ121" s="183"/>
      <c r="FR121" s="183"/>
      <c r="FS121" s="183"/>
      <c r="FT121" s="183"/>
      <c r="FU121" s="183"/>
      <c r="FV121" s="183"/>
      <c r="FW121" s="183"/>
      <c r="FX121" s="183"/>
      <c r="FY121" s="183"/>
      <c r="FZ121" s="183"/>
      <c r="GA121" s="183"/>
      <c r="GB121" s="183"/>
      <c r="GC121" s="183"/>
      <c r="GD121" s="183"/>
      <c r="GE121" s="183"/>
      <c r="GF121" s="183"/>
      <c r="GG121" s="183"/>
      <c r="GH121" s="183"/>
    </row>
    <row r="122" spans="1:190" x14ac:dyDescent="0.25">
      <c r="A122" s="33"/>
      <c r="B122" s="34"/>
      <c r="C122" s="34"/>
      <c r="D122" s="34"/>
      <c r="E122" s="34"/>
      <c r="F122" s="34"/>
      <c r="G122" s="34"/>
      <c r="H122" s="38"/>
      <c r="I122" s="36"/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  <c r="FE122" s="183"/>
      <c r="FF122" s="183"/>
      <c r="FG122" s="183"/>
      <c r="FH122" s="183"/>
      <c r="FI122" s="183"/>
      <c r="FJ122" s="183"/>
      <c r="FK122" s="183"/>
      <c r="FL122" s="183"/>
      <c r="FM122" s="183"/>
      <c r="FN122" s="183"/>
      <c r="FO122" s="183"/>
      <c r="FP122" s="183"/>
      <c r="FQ122" s="183"/>
      <c r="FR122" s="183"/>
      <c r="FS122" s="183"/>
      <c r="FT122" s="183"/>
      <c r="FU122" s="183"/>
      <c r="FV122" s="183"/>
      <c r="FW122" s="183"/>
      <c r="FX122" s="183"/>
      <c r="FY122" s="183"/>
      <c r="FZ122" s="183"/>
      <c r="GA122" s="183"/>
      <c r="GB122" s="183"/>
      <c r="GC122" s="183"/>
      <c r="GD122" s="183"/>
      <c r="GE122" s="183"/>
      <c r="GF122" s="183"/>
      <c r="GG122" s="183"/>
      <c r="GH122" s="183"/>
    </row>
    <row r="123" spans="1:190" x14ac:dyDescent="0.25">
      <c r="A123" s="33"/>
      <c r="B123" s="34"/>
      <c r="C123" s="34"/>
      <c r="D123" s="34"/>
      <c r="E123" s="34"/>
      <c r="F123" s="34"/>
      <c r="G123" s="34"/>
      <c r="H123" s="38"/>
      <c r="I123" s="36"/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  <c r="FE123" s="183"/>
      <c r="FF123" s="183"/>
      <c r="FG123" s="183"/>
      <c r="FH123" s="183"/>
      <c r="FI123" s="183"/>
      <c r="FJ123" s="183"/>
      <c r="FK123" s="183"/>
      <c r="FL123" s="183"/>
      <c r="FM123" s="183"/>
      <c r="FN123" s="183"/>
      <c r="FO123" s="183"/>
      <c r="FP123" s="183"/>
      <c r="FQ123" s="183"/>
      <c r="FR123" s="183"/>
      <c r="FS123" s="183"/>
      <c r="FT123" s="183"/>
      <c r="FU123" s="183"/>
      <c r="FV123" s="183"/>
      <c r="FW123" s="183"/>
      <c r="FX123" s="183"/>
      <c r="FY123" s="183"/>
      <c r="FZ123" s="183"/>
      <c r="GA123" s="183"/>
      <c r="GB123" s="183"/>
      <c r="GC123" s="183"/>
      <c r="GD123" s="183"/>
      <c r="GE123" s="183"/>
      <c r="GF123" s="183"/>
      <c r="GG123" s="183"/>
      <c r="GH123" s="183"/>
    </row>
    <row r="124" spans="1:190" x14ac:dyDescent="0.25">
      <c r="A124" s="33"/>
      <c r="B124" s="34"/>
      <c r="C124" s="34"/>
      <c r="D124" s="34"/>
      <c r="E124" s="34"/>
      <c r="F124" s="34"/>
      <c r="G124" s="34"/>
      <c r="H124" s="38"/>
      <c r="I124" s="36"/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  <c r="FE124" s="183"/>
      <c r="FF124" s="183"/>
      <c r="FG124" s="183"/>
      <c r="FH124" s="183"/>
      <c r="FI124" s="183"/>
      <c r="FJ124" s="183"/>
      <c r="FK124" s="183"/>
      <c r="FL124" s="183"/>
      <c r="FM124" s="183"/>
      <c r="FN124" s="183"/>
      <c r="FO124" s="183"/>
      <c r="FP124" s="183"/>
      <c r="FQ124" s="183"/>
      <c r="FR124" s="183"/>
      <c r="FS124" s="183"/>
      <c r="FT124" s="183"/>
      <c r="FU124" s="183"/>
      <c r="FV124" s="183"/>
      <c r="FW124" s="183"/>
      <c r="FX124" s="183"/>
      <c r="FY124" s="183"/>
      <c r="FZ124" s="183"/>
      <c r="GA124" s="183"/>
      <c r="GB124" s="183"/>
      <c r="GC124" s="183"/>
      <c r="GD124" s="183"/>
      <c r="GE124" s="183"/>
      <c r="GF124" s="183"/>
      <c r="GG124" s="183"/>
      <c r="GH124" s="183"/>
    </row>
    <row r="125" spans="1:190" x14ac:dyDescent="0.25">
      <c r="A125" s="33"/>
      <c r="B125" s="34"/>
      <c r="C125" s="34"/>
      <c r="D125" s="34"/>
      <c r="E125" s="34"/>
      <c r="F125" s="34"/>
      <c r="G125" s="34"/>
      <c r="H125" s="38"/>
      <c r="I125" s="36"/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  <c r="FE125" s="183"/>
      <c r="FF125" s="183"/>
      <c r="FG125" s="183"/>
      <c r="FH125" s="183"/>
      <c r="FI125" s="183"/>
      <c r="FJ125" s="183"/>
      <c r="FK125" s="183"/>
      <c r="FL125" s="183"/>
      <c r="FM125" s="183"/>
      <c r="FN125" s="183"/>
      <c r="FO125" s="183"/>
      <c r="FP125" s="183"/>
      <c r="FQ125" s="183"/>
      <c r="FR125" s="183"/>
      <c r="FS125" s="183"/>
      <c r="FT125" s="183"/>
      <c r="FU125" s="183"/>
      <c r="FV125" s="183"/>
      <c r="FW125" s="183"/>
      <c r="FX125" s="183"/>
      <c r="FY125" s="183"/>
      <c r="FZ125" s="183"/>
      <c r="GA125" s="183"/>
      <c r="GB125" s="183"/>
      <c r="GC125" s="183"/>
      <c r="GD125" s="183"/>
      <c r="GE125" s="183"/>
      <c r="GF125" s="183"/>
      <c r="GG125" s="183"/>
      <c r="GH125" s="183"/>
    </row>
    <row r="126" spans="1:190" x14ac:dyDescent="0.25">
      <c r="A126" s="33"/>
      <c r="B126" s="34"/>
      <c r="C126" s="34"/>
      <c r="D126" s="34"/>
      <c r="E126" s="34"/>
      <c r="F126" s="34"/>
      <c r="G126" s="34"/>
      <c r="H126" s="38"/>
      <c r="I126" s="36"/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  <c r="FE126" s="183"/>
      <c r="FF126" s="183"/>
      <c r="FG126" s="183"/>
      <c r="FH126" s="183"/>
      <c r="FI126" s="183"/>
      <c r="FJ126" s="183"/>
      <c r="FK126" s="183"/>
      <c r="FL126" s="183"/>
      <c r="FM126" s="183"/>
      <c r="FN126" s="183"/>
      <c r="FO126" s="183"/>
      <c r="FP126" s="183"/>
      <c r="FQ126" s="183"/>
      <c r="FR126" s="183"/>
      <c r="FS126" s="183"/>
      <c r="FT126" s="183"/>
      <c r="FU126" s="183"/>
      <c r="FV126" s="183"/>
      <c r="FW126" s="183"/>
      <c r="FX126" s="183"/>
      <c r="FY126" s="183"/>
      <c r="FZ126" s="183"/>
      <c r="GA126" s="183"/>
      <c r="GB126" s="183"/>
      <c r="GC126" s="183"/>
      <c r="GD126" s="183"/>
      <c r="GE126" s="183"/>
      <c r="GF126" s="183"/>
      <c r="GG126" s="183"/>
      <c r="GH126" s="183"/>
    </row>
    <row r="127" spans="1:190" x14ac:dyDescent="0.25">
      <c r="A127" s="33"/>
      <c r="B127" s="34"/>
      <c r="C127" s="34"/>
      <c r="D127" s="34"/>
      <c r="E127" s="34"/>
      <c r="F127" s="34"/>
      <c r="G127" s="34"/>
      <c r="H127" s="38"/>
      <c r="I127" s="36"/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  <c r="FE127" s="183"/>
      <c r="FF127" s="183"/>
      <c r="FG127" s="183"/>
      <c r="FH127" s="183"/>
      <c r="FI127" s="183"/>
      <c r="FJ127" s="183"/>
      <c r="FK127" s="183"/>
      <c r="FL127" s="183"/>
      <c r="FM127" s="183"/>
      <c r="FN127" s="183"/>
      <c r="FO127" s="183"/>
      <c r="FP127" s="183"/>
      <c r="FQ127" s="183"/>
      <c r="FR127" s="183"/>
      <c r="FS127" s="183"/>
      <c r="FT127" s="183"/>
      <c r="FU127" s="183"/>
      <c r="FV127" s="183"/>
      <c r="FW127" s="183"/>
      <c r="FX127" s="183"/>
      <c r="FY127" s="183"/>
      <c r="FZ127" s="183"/>
      <c r="GA127" s="183"/>
      <c r="GB127" s="183"/>
      <c r="GC127" s="183"/>
      <c r="GD127" s="183"/>
      <c r="GE127" s="183"/>
      <c r="GF127" s="183"/>
      <c r="GG127" s="183"/>
      <c r="GH127" s="183"/>
    </row>
    <row r="128" spans="1:190" x14ac:dyDescent="0.25">
      <c r="A128" s="33"/>
      <c r="B128" s="34"/>
      <c r="C128" s="34"/>
      <c r="D128" s="34"/>
      <c r="E128" s="34"/>
      <c r="F128" s="34"/>
      <c r="G128" s="34"/>
      <c r="H128" s="38"/>
      <c r="I128" s="36"/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  <c r="FE128" s="183"/>
      <c r="FF128" s="183"/>
      <c r="FG128" s="183"/>
      <c r="FH128" s="183"/>
      <c r="FI128" s="183"/>
      <c r="FJ128" s="183"/>
      <c r="FK128" s="183"/>
      <c r="FL128" s="183"/>
      <c r="FM128" s="183"/>
      <c r="FN128" s="183"/>
      <c r="FO128" s="183"/>
      <c r="FP128" s="183"/>
      <c r="FQ128" s="183"/>
      <c r="FR128" s="183"/>
      <c r="FS128" s="183"/>
      <c r="FT128" s="183"/>
      <c r="FU128" s="183"/>
      <c r="FV128" s="183"/>
      <c r="FW128" s="183"/>
      <c r="FX128" s="183"/>
      <c r="FY128" s="183"/>
      <c r="FZ128" s="183"/>
      <c r="GA128" s="183"/>
      <c r="GB128" s="183"/>
      <c r="GC128" s="183"/>
      <c r="GD128" s="183"/>
      <c r="GE128" s="183"/>
      <c r="GF128" s="183"/>
      <c r="GG128" s="183"/>
      <c r="GH128" s="183"/>
    </row>
    <row r="129" spans="1:190" x14ac:dyDescent="0.25">
      <c r="A129" s="33"/>
      <c r="B129" s="34"/>
      <c r="C129" s="34"/>
      <c r="D129" s="34"/>
      <c r="E129" s="34"/>
      <c r="F129" s="34"/>
      <c r="G129" s="34"/>
      <c r="H129" s="38"/>
      <c r="I129" s="36"/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  <c r="FE129" s="183"/>
      <c r="FF129" s="183"/>
      <c r="FG129" s="183"/>
      <c r="FH129" s="183"/>
      <c r="FI129" s="183"/>
      <c r="FJ129" s="183"/>
      <c r="FK129" s="183"/>
      <c r="FL129" s="183"/>
      <c r="FM129" s="183"/>
      <c r="FN129" s="183"/>
      <c r="FO129" s="183"/>
      <c r="FP129" s="183"/>
      <c r="FQ129" s="183"/>
      <c r="FR129" s="183"/>
      <c r="FS129" s="183"/>
      <c r="FT129" s="183"/>
      <c r="FU129" s="183"/>
      <c r="FV129" s="183"/>
      <c r="FW129" s="183"/>
      <c r="FX129" s="183"/>
      <c r="FY129" s="183"/>
      <c r="FZ129" s="183"/>
      <c r="GA129" s="183"/>
      <c r="GB129" s="183"/>
      <c r="GC129" s="183"/>
      <c r="GD129" s="183"/>
      <c r="GE129" s="183"/>
      <c r="GF129" s="183"/>
      <c r="GG129" s="183"/>
      <c r="GH129" s="183"/>
    </row>
    <row r="130" spans="1:190" x14ac:dyDescent="0.25">
      <c r="A130" s="33"/>
      <c r="B130" s="34"/>
      <c r="C130" s="34"/>
      <c r="D130" s="34"/>
      <c r="E130" s="34"/>
      <c r="F130" s="34"/>
      <c r="G130" s="34"/>
      <c r="H130" s="38"/>
      <c r="I130" s="36"/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  <c r="FE130" s="183"/>
      <c r="FF130" s="183"/>
      <c r="FG130" s="183"/>
      <c r="FH130" s="183"/>
      <c r="FI130" s="183"/>
      <c r="FJ130" s="183"/>
      <c r="FK130" s="183"/>
      <c r="FL130" s="183"/>
      <c r="FM130" s="183"/>
      <c r="FN130" s="183"/>
      <c r="FO130" s="183"/>
      <c r="FP130" s="183"/>
      <c r="FQ130" s="183"/>
      <c r="FR130" s="183"/>
      <c r="FS130" s="183"/>
      <c r="FT130" s="183"/>
      <c r="FU130" s="183"/>
      <c r="FV130" s="183"/>
      <c r="FW130" s="183"/>
      <c r="FX130" s="183"/>
      <c r="FY130" s="183"/>
      <c r="FZ130" s="183"/>
      <c r="GA130" s="183"/>
      <c r="GB130" s="183"/>
      <c r="GC130" s="183"/>
      <c r="GD130" s="183"/>
      <c r="GE130" s="183"/>
      <c r="GF130" s="183"/>
      <c r="GG130" s="183"/>
      <c r="GH130" s="183"/>
    </row>
    <row r="131" spans="1:190" x14ac:dyDescent="0.25">
      <c r="A131" s="33"/>
      <c r="B131" s="34"/>
      <c r="C131" s="34"/>
      <c r="D131" s="34"/>
      <c r="E131" s="34"/>
      <c r="F131" s="34"/>
      <c r="G131" s="34"/>
      <c r="H131" s="38"/>
      <c r="I131" s="36"/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  <c r="FZ131" s="183"/>
      <c r="GA131" s="183"/>
      <c r="GB131" s="183"/>
      <c r="GC131" s="183"/>
      <c r="GD131" s="183"/>
      <c r="GE131" s="183"/>
      <c r="GF131" s="183"/>
      <c r="GG131" s="183"/>
      <c r="GH131" s="183"/>
    </row>
    <row r="132" spans="1:190" x14ac:dyDescent="0.25">
      <c r="A132" s="33"/>
      <c r="B132" s="34"/>
      <c r="C132" s="34"/>
      <c r="D132" s="34"/>
      <c r="E132" s="34"/>
      <c r="F132" s="34"/>
      <c r="G132" s="34"/>
      <c r="H132" s="38"/>
      <c r="I132" s="36"/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  <c r="FZ132" s="183"/>
      <c r="GA132" s="183"/>
      <c r="GB132" s="183"/>
      <c r="GC132" s="183"/>
      <c r="GD132" s="183"/>
      <c r="GE132" s="183"/>
      <c r="GF132" s="183"/>
      <c r="GG132" s="183"/>
      <c r="GH132" s="183"/>
    </row>
    <row r="133" spans="1:190" x14ac:dyDescent="0.25">
      <c r="A133" s="33"/>
      <c r="B133" s="34"/>
      <c r="C133" s="34"/>
      <c r="D133" s="34"/>
      <c r="E133" s="34"/>
      <c r="F133" s="34"/>
      <c r="G133" s="34"/>
      <c r="H133" s="38"/>
      <c r="I133" s="36"/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  <c r="FE133" s="183"/>
      <c r="FF133" s="183"/>
      <c r="FG133" s="183"/>
      <c r="FH133" s="183"/>
      <c r="FI133" s="183"/>
      <c r="FJ133" s="183"/>
      <c r="FK133" s="183"/>
      <c r="FL133" s="183"/>
      <c r="FM133" s="183"/>
      <c r="FN133" s="183"/>
      <c r="FO133" s="183"/>
      <c r="FP133" s="183"/>
      <c r="FQ133" s="183"/>
      <c r="FR133" s="183"/>
      <c r="FS133" s="183"/>
      <c r="FT133" s="183"/>
      <c r="FU133" s="183"/>
      <c r="FV133" s="183"/>
      <c r="FW133" s="183"/>
      <c r="FX133" s="183"/>
      <c r="FY133" s="183"/>
      <c r="FZ133" s="183"/>
      <c r="GA133" s="183"/>
      <c r="GB133" s="183"/>
      <c r="GC133" s="183"/>
      <c r="GD133" s="183"/>
      <c r="GE133" s="183"/>
      <c r="GF133" s="183"/>
      <c r="GG133" s="183"/>
      <c r="GH133" s="183"/>
    </row>
    <row r="134" spans="1:190" x14ac:dyDescent="0.25">
      <c r="A134" s="33"/>
      <c r="B134" s="34"/>
      <c r="C134" s="34"/>
      <c r="D134" s="34"/>
      <c r="E134" s="34"/>
      <c r="F134" s="34"/>
      <c r="G134" s="34"/>
      <c r="H134" s="38"/>
      <c r="I134" s="36"/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  <c r="FE134" s="183"/>
      <c r="FF134" s="183"/>
      <c r="FG134" s="183"/>
      <c r="FH134" s="183"/>
      <c r="FI134" s="183"/>
      <c r="FJ134" s="183"/>
      <c r="FK134" s="183"/>
      <c r="FL134" s="183"/>
      <c r="FM134" s="183"/>
      <c r="FN134" s="183"/>
      <c r="FO134" s="183"/>
      <c r="FP134" s="183"/>
      <c r="FQ134" s="183"/>
      <c r="FR134" s="183"/>
      <c r="FS134" s="183"/>
      <c r="FT134" s="183"/>
      <c r="FU134" s="183"/>
      <c r="FV134" s="183"/>
      <c r="FW134" s="183"/>
      <c r="FX134" s="183"/>
      <c r="FY134" s="183"/>
      <c r="FZ134" s="183"/>
      <c r="GA134" s="183"/>
      <c r="GB134" s="183"/>
      <c r="GC134" s="183"/>
      <c r="GD134" s="183"/>
      <c r="GE134" s="183"/>
      <c r="GF134" s="183"/>
      <c r="GG134" s="183"/>
      <c r="GH134" s="183"/>
    </row>
    <row r="135" spans="1:190" x14ac:dyDescent="0.25">
      <c r="A135" s="33"/>
      <c r="B135" s="34"/>
      <c r="C135" s="34"/>
      <c r="D135" s="34"/>
      <c r="E135" s="34"/>
      <c r="F135" s="34"/>
      <c r="G135" s="34"/>
      <c r="H135" s="38"/>
      <c r="I135" s="36"/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  <c r="FE135" s="183"/>
      <c r="FF135" s="183"/>
      <c r="FG135" s="183"/>
      <c r="FH135" s="183"/>
      <c r="FI135" s="183"/>
      <c r="FJ135" s="183"/>
      <c r="FK135" s="183"/>
      <c r="FL135" s="183"/>
      <c r="FM135" s="183"/>
      <c r="FN135" s="183"/>
      <c r="FO135" s="183"/>
      <c r="FP135" s="183"/>
      <c r="FQ135" s="183"/>
      <c r="FR135" s="183"/>
      <c r="FS135" s="183"/>
      <c r="FT135" s="183"/>
      <c r="FU135" s="183"/>
      <c r="FV135" s="183"/>
      <c r="FW135" s="183"/>
      <c r="FX135" s="183"/>
      <c r="FY135" s="183"/>
      <c r="FZ135" s="183"/>
      <c r="GA135" s="183"/>
      <c r="GB135" s="183"/>
      <c r="GC135" s="183"/>
      <c r="GD135" s="183"/>
      <c r="GE135" s="183"/>
      <c r="GF135" s="183"/>
      <c r="GG135" s="183"/>
      <c r="GH135" s="183"/>
    </row>
    <row r="136" spans="1:190" x14ac:dyDescent="0.25">
      <c r="A136" s="33"/>
      <c r="B136" s="34"/>
      <c r="C136" s="34"/>
      <c r="D136" s="34"/>
      <c r="E136" s="34"/>
      <c r="F136" s="34"/>
      <c r="G136" s="34"/>
      <c r="H136" s="38"/>
      <c r="I136" s="36"/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  <c r="FE136" s="183"/>
      <c r="FF136" s="183"/>
      <c r="FG136" s="183"/>
      <c r="FH136" s="183"/>
      <c r="FI136" s="183"/>
      <c r="FJ136" s="183"/>
      <c r="FK136" s="183"/>
      <c r="FL136" s="183"/>
      <c r="FM136" s="183"/>
      <c r="FN136" s="183"/>
      <c r="FO136" s="183"/>
      <c r="FP136" s="183"/>
      <c r="FQ136" s="183"/>
      <c r="FR136" s="183"/>
      <c r="FS136" s="183"/>
      <c r="FT136" s="183"/>
      <c r="FU136" s="183"/>
      <c r="FV136" s="183"/>
      <c r="FW136" s="183"/>
      <c r="FX136" s="183"/>
      <c r="FY136" s="183"/>
      <c r="FZ136" s="183"/>
      <c r="GA136" s="183"/>
      <c r="GB136" s="183"/>
      <c r="GC136" s="183"/>
      <c r="GD136" s="183"/>
      <c r="GE136" s="183"/>
      <c r="GF136" s="183"/>
      <c r="GG136" s="183"/>
      <c r="GH136" s="183"/>
    </row>
    <row r="137" spans="1:190" x14ac:dyDescent="0.25">
      <c r="A137" s="33"/>
      <c r="B137" s="34"/>
      <c r="C137" s="34"/>
      <c r="D137" s="34"/>
      <c r="E137" s="34"/>
      <c r="F137" s="34"/>
      <c r="G137" s="34"/>
      <c r="H137" s="38"/>
      <c r="I137" s="36"/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  <c r="FE137" s="183"/>
      <c r="FF137" s="183"/>
      <c r="FG137" s="183"/>
      <c r="FH137" s="183"/>
      <c r="FI137" s="183"/>
      <c r="FJ137" s="183"/>
      <c r="FK137" s="183"/>
      <c r="FL137" s="183"/>
      <c r="FM137" s="183"/>
      <c r="FN137" s="183"/>
      <c r="FO137" s="183"/>
      <c r="FP137" s="183"/>
      <c r="FQ137" s="183"/>
      <c r="FR137" s="183"/>
      <c r="FS137" s="183"/>
      <c r="FT137" s="183"/>
      <c r="FU137" s="183"/>
      <c r="FV137" s="183"/>
      <c r="FW137" s="183"/>
      <c r="FX137" s="183"/>
      <c r="FY137" s="183"/>
      <c r="FZ137" s="183"/>
      <c r="GA137" s="183"/>
      <c r="GB137" s="183"/>
      <c r="GC137" s="183"/>
      <c r="GD137" s="183"/>
      <c r="GE137" s="183"/>
      <c r="GF137" s="183"/>
      <c r="GG137" s="183"/>
      <c r="GH137" s="183"/>
    </row>
    <row r="138" spans="1:190" x14ac:dyDescent="0.25">
      <c r="A138" s="33"/>
      <c r="B138" s="34"/>
      <c r="C138" s="34"/>
      <c r="D138" s="34"/>
      <c r="E138" s="34"/>
      <c r="F138" s="34"/>
      <c r="G138" s="34"/>
      <c r="H138" s="38"/>
      <c r="I138" s="36"/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  <c r="FE138" s="183"/>
      <c r="FF138" s="183"/>
      <c r="FG138" s="183"/>
      <c r="FH138" s="183"/>
      <c r="FI138" s="183"/>
      <c r="FJ138" s="183"/>
      <c r="FK138" s="183"/>
      <c r="FL138" s="183"/>
      <c r="FM138" s="183"/>
      <c r="FN138" s="183"/>
      <c r="FO138" s="183"/>
      <c r="FP138" s="183"/>
      <c r="FQ138" s="183"/>
      <c r="FR138" s="183"/>
      <c r="FS138" s="183"/>
      <c r="FT138" s="183"/>
      <c r="FU138" s="183"/>
      <c r="FV138" s="183"/>
      <c r="FW138" s="183"/>
      <c r="FX138" s="183"/>
      <c r="FY138" s="183"/>
      <c r="FZ138" s="183"/>
      <c r="GA138" s="183"/>
      <c r="GB138" s="183"/>
      <c r="GC138" s="183"/>
      <c r="GD138" s="183"/>
      <c r="GE138" s="183"/>
      <c r="GF138" s="183"/>
      <c r="GG138" s="183"/>
      <c r="GH138" s="183"/>
    </row>
    <row r="139" spans="1:190" x14ac:dyDescent="0.25">
      <c r="A139" s="33"/>
      <c r="B139" s="34"/>
      <c r="C139" s="34"/>
      <c r="D139" s="34"/>
      <c r="E139" s="34"/>
      <c r="F139" s="34"/>
      <c r="G139" s="34"/>
      <c r="H139" s="38"/>
      <c r="I139" s="36"/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  <c r="FE139" s="183"/>
      <c r="FF139" s="183"/>
      <c r="FG139" s="183"/>
      <c r="FH139" s="183"/>
      <c r="FI139" s="183"/>
      <c r="FJ139" s="183"/>
      <c r="FK139" s="183"/>
      <c r="FL139" s="183"/>
      <c r="FM139" s="183"/>
      <c r="FN139" s="183"/>
      <c r="FO139" s="183"/>
      <c r="FP139" s="183"/>
      <c r="FQ139" s="183"/>
      <c r="FR139" s="183"/>
      <c r="FS139" s="183"/>
      <c r="FT139" s="183"/>
      <c r="FU139" s="183"/>
      <c r="FV139" s="183"/>
      <c r="FW139" s="183"/>
      <c r="FX139" s="183"/>
      <c r="FY139" s="183"/>
      <c r="FZ139" s="183"/>
      <c r="GA139" s="183"/>
      <c r="GB139" s="183"/>
      <c r="GC139" s="183"/>
      <c r="GD139" s="183"/>
      <c r="GE139" s="183"/>
      <c r="GF139" s="183"/>
      <c r="GG139" s="183"/>
      <c r="GH139" s="183"/>
    </row>
    <row r="140" spans="1:190" x14ac:dyDescent="0.25">
      <c r="A140" s="33"/>
      <c r="B140" s="34"/>
      <c r="C140" s="34"/>
      <c r="D140" s="34"/>
      <c r="E140" s="34"/>
      <c r="F140" s="34"/>
      <c r="G140" s="34"/>
      <c r="H140" s="38"/>
      <c r="I140" s="36"/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  <c r="FE140" s="183"/>
      <c r="FF140" s="183"/>
      <c r="FG140" s="183"/>
      <c r="FH140" s="183"/>
      <c r="FI140" s="183"/>
      <c r="FJ140" s="183"/>
      <c r="FK140" s="183"/>
      <c r="FL140" s="183"/>
      <c r="FM140" s="183"/>
      <c r="FN140" s="183"/>
      <c r="FO140" s="183"/>
      <c r="FP140" s="183"/>
      <c r="FQ140" s="183"/>
      <c r="FR140" s="183"/>
      <c r="FS140" s="183"/>
      <c r="FT140" s="183"/>
      <c r="FU140" s="183"/>
      <c r="FV140" s="183"/>
      <c r="FW140" s="183"/>
      <c r="FX140" s="183"/>
      <c r="FY140" s="183"/>
      <c r="FZ140" s="183"/>
      <c r="GA140" s="183"/>
      <c r="GB140" s="183"/>
      <c r="GC140" s="183"/>
      <c r="GD140" s="183"/>
      <c r="GE140" s="183"/>
      <c r="GF140" s="183"/>
      <c r="GG140" s="183"/>
      <c r="GH140" s="183"/>
    </row>
    <row r="141" spans="1:190" x14ac:dyDescent="0.25">
      <c r="A141" s="33"/>
      <c r="B141" s="34"/>
      <c r="C141" s="34"/>
      <c r="D141" s="34"/>
      <c r="E141" s="34"/>
      <c r="F141" s="34"/>
      <c r="G141" s="34"/>
      <c r="H141" s="38"/>
      <c r="I141" s="36"/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  <c r="FE141" s="183"/>
      <c r="FF141" s="183"/>
      <c r="FG141" s="183"/>
      <c r="FH141" s="183"/>
      <c r="FI141" s="183"/>
      <c r="FJ141" s="183"/>
      <c r="FK141" s="183"/>
      <c r="FL141" s="183"/>
      <c r="FM141" s="183"/>
      <c r="FN141" s="183"/>
      <c r="FO141" s="183"/>
      <c r="FP141" s="183"/>
      <c r="FQ141" s="183"/>
      <c r="FR141" s="183"/>
      <c r="FS141" s="183"/>
      <c r="FT141" s="183"/>
      <c r="FU141" s="183"/>
      <c r="FV141" s="183"/>
      <c r="FW141" s="183"/>
      <c r="FX141" s="183"/>
      <c r="FY141" s="183"/>
      <c r="FZ141" s="183"/>
      <c r="GA141" s="183"/>
      <c r="GB141" s="183"/>
      <c r="GC141" s="183"/>
      <c r="GD141" s="183"/>
      <c r="GE141" s="183"/>
      <c r="GF141" s="183"/>
      <c r="GG141" s="183"/>
      <c r="GH141" s="183"/>
    </row>
    <row r="142" spans="1:190" x14ac:dyDescent="0.25">
      <c r="A142" s="33"/>
      <c r="B142" s="34"/>
      <c r="C142" s="34"/>
      <c r="D142" s="34"/>
      <c r="E142" s="34"/>
      <c r="F142" s="34"/>
      <c r="G142" s="34"/>
      <c r="H142" s="38"/>
      <c r="I142" s="36"/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  <c r="FE142" s="183"/>
      <c r="FF142" s="183"/>
      <c r="FG142" s="183"/>
      <c r="FH142" s="183"/>
      <c r="FI142" s="183"/>
      <c r="FJ142" s="183"/>
      <c r="FK142" s="183"/>
      <c r="FL142" s="183"/>
      <c r="FM142" s="183"/>
      <c r="FN142" s="183"/>
      <c r="FO142" s="183"/>
      <c r="FP142" s="183"/>
      <c r="FQ142" s="183"/>
      <c r="FR142" s="183"/>
      <c r="FS142" s="183"/>
      <c r="FT142" s="183"/>
      <c r="FU142" s="183"/>
      <c r="FV142" s="183"/>
      <c r="FW142" s="183"/>
      <c r="FX142" s="183"/>
      <c r="FY142" s="183"/>
      <c r="FZ142" s="183"/>
      <c r="GA142" s="183"/>
      <c r="GB142" s="183"/>
      <c r="GC142" s="183"/>
      <c r="GD142" s="183"/>
      <c r="GE142" s="183"/>
      <c r="GF142" s="183"/>
      <c r="GG142" s="183"/>
      <c r="GH142" s="183"/>
    </row>
    <row r="143" spans="1:190" x14ac:dyDescent="0.25">
      <c r="A143" s="33"/>
      <c r="B143" s="34"/>
      <c r="C143" s="34"/>
      <c r="D143" s="34"/>
      <c r="E143" s="34"/>
      <c r="F143" s="34"/>
      <c r="G143" s="34"/>
      <c r="H143" s="38"/>
      <c r="I143" s="36"/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  <c r="FE143" s="183"/>
      <c r="FF143" s="183"/>
      <c r="FG143" s="183"/>
      <c r="FH143" s="183"/>
      <c r="FI143" s="183"/>
      <c r="FJ143" s="183"/>
      <c r="FK143" s="183"/>
      <c r="FL143" s="183"/>
      <c r="FM143" s="183"/>
      <c r="FN143" s="183"/>
      <c r="FO143" s="183"/>
      <c r="FP143" s="183"/>
      <c r="FQ143" s="183"/>
      <c r="FR143" s="183"/>
      <c r="FS143" s="183"/>
      <c r="FT143" s="183"/>
      <c r="FU143" s="183"/>
      <c r="FV143" s="183"/>
      <c r="FW143" s="183"/>
      <c r="FX143" s="183"/>
      <c r="FY143" s="183"/>
      <c r="FZ143" s="183"/>
      <c r="GA143" s="183"/>
      <c r="GB143" s="183"/>
      <c r="GC143" s="183"/>
      <c r="GD143" s="183"/>
      <c r="GE143" s="183"/>
      <c r="GF143" s="183"/>
      <c r="GG143" s="183"/>
      <c r="GH143" s="183"/>
    </row>
    <row r="144" spans="1:190" x14ac:dyDescent="0.25">
      <c r="A144" s="33"/>
      <c r="B144" s="34"/>
      <c r="C144" s="34"/>
      <c r="D144" s="34"/>
      <c r="E144" s="34"/>
      <c r="F144" s="34"/>
      <c r="G144" s="34"/>
      <c r="H144" s="38"/>
      <c r="I144" s="36"/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  <c r="FE144" s="183"/>
      <c r="FF144" s="183"/>
      <c r="FG144" s="183"/>
      <c r="FH144" s="183"/>
      <c r="FI144" s="183"/>
      <c r="FJ144" s="183"/>
      <c r="FK144" s="183"/>
      <c r="FL144" s="183"/>
      <c r="FM144" s="183"/>
      <c r="FN144" s="183"/>
      <c r="FO144" s="183"/>
      <c r="FP144" s="183"/>
      <c r="FQ144" s="183"/>
      <c r="FR144" s="183"/>
      <c r="FS144" s="183"/>
      <c r="FT144" s="183"/>
      <c r="FU144" s="183"/>
      <c r="FV144" s="183"/>
      <c r="FW144" s="183"/>
      <c r="FX144" s="183"/>
      <c r="FY144" s="183"/>
      <c r="FZ144" s="183"/>
      <c r="GA144" s="183"/>
      <c r="GB144" s="183"/>
      <c r="GC144" s="183"/>
      <c r="GD144" s="183"/>
      <c r="GE144" s="183"/>
      <c r="GF144" s="183"/>
      <c r="GG144" s="183"/>
      <c r="GH144" s="183"/>
    </row>
    <row r="145" spans="1:190" x14ac:dyDescent="0.25">
      <c r="A145" s="33"/>
      <c r="B145" s="34"/>
      <c r="C145" s="34"/>
      <c r="D145" s="34"/>
      <c r="E145" s="34"/>
      <c r="F145" s="34"/>
      <c r="G145" s="34"/>
      <c r="H145" s="38"/>
      <c r="I145" s="36"/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</row>
    <row r="146" spans="1:190" x14ac:dyDescent="0.25">
      <c r="A146" s="33"/>
      <c r="B146" s="34"/>
      <c r="C146" s="34"/>
      <c r="D146" s="34"/>
      <c r="E146" s="34"/>
      <c r="F146" s="34"/>
      <c r="G146" s="34"/>
      <c r="H146" s="38"/>
      <c r="I146" s="36"/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  <c r="FE146" s="183"/>
      <c r="FF146" s="183"/>
      <c r="FG146" s="183"/>
      <c r="FH146" s="183"/>
      <c r="FI146" s="183"/>
      <c r="FJ146" s="183"/>
      <c r="FK146" s="183"/>
      <c r="FL146" s="183"/>
      <c r="FM146" s="183"/>
      <c r="FN146" s="183"/>
      <c r="FO146" s="183"/>
      <c r="FP146" s="183"/>
      <c r="FQ146" s="183"/>
      <c r="FR146" s="183"/>
      <c r="FS146" s="183"/>
      <c r="FT146" s="183"/>
      <c r="FU146" s="183"/>
      <c r="FV146" s="183"/>
      <c r="FW146" s="183"/>
      <c r="FX146" s="183"/>
      <c r="FY146" s="183"/>
      <c r="FZ146" s="183"/>
      <c r="GA146" s="183"/>
      <c r="GB146" s="183"/>
      <c r="GC146" s="183"/>
      <c r="GD146" s="183"/>
      <c r="GE146" s="183"/>
      <c r="GF146" s="183"/>
      <c r="GG146" s="183"/>
      <c r="GH146" s="183"/>
    </row>
    <row r="147" spans="1:190" x14ac:dyDescent="0.25">
      <c r="A147" s="33"/>
      <c r="B147" s="34"/>
      <c r="C147" s="34"/>
      <c r="D147" s="34"/>
      <c r="E147" s="34"/>
      <c r="F147" s="34"/>
      <c r="G147" s="34"/>
      <c r="H147" s="38"/>
      <c r="I147" s="36"/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  <c r="FE147" s="183"/>
      <c r="FF147" s="183"/>
      <c r="FG147" s="183"/>
      <c r="FH147" s="183"/>
      <c r="FI147" s="183"/>
      <c r="FJ147" s="183"/>
      <c r="FK147" s="183"/>
      <c r="FL147" s="183"/>
      <c r="FM147" s="183"/>
      <c r="FN147" s="183"/>
      <c r="FO147" s="183"/>
      <c r="FP147" s="183"/>
      <c r="FQ147" s="183"/>
      <c r="FR147" s="183"/>
      <c r="FS147" s="183"/>
      <c r="FT147" s="183"/>
      <c r="FU147" s="183"/>
      <c r="FV147" s="183"/>
      <c r="FW147" s="183"/>
      <c r="FX147" s="183"/>
      <c r="FY147" s="183"/>
      <c r="FZ147" s="183"/>
      <c r="GA147" s="183"/>
      <c r="GB147" s="183"/>
      <c r="GC147" s="183"/>
      <c r="GD147" s="183"/>
      <c r="GE147" s="183"/>
      <c r="GF147" s="183"/>
      <c r="GG147" s="183"/>
      <c r="GH147" s="183"/>
    </row>
    <row r="148" spans="1:190" x14ac:dyDescent="0.25">
      <c r="A148" s="33"/>
      <c r="B148" s="34"/>
      <c r="C148" s="34"/>
      <c r="D148" s="34"/>
      <c r="E148" s="34"/>
      <c r="F148" s="34"/>
      <c r="G148" s="34"/>
      <c r="H148" s="38"/>
      <c r="I148" s="36"/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  <c r="FE148" s="183"/>
      <c r="FF148" s="183"/>
      <c r="FG148" s="183"/>
      <c r="FH148" s="183"/>
      <c r="FI148" s="183"/>
      <c r="FJ148" s="183"/>
      <c r="FK148" s="183"/>
      <c r="FL148" s="183"/>
      <c r="FM148" s="183"/>
      <c r="FN148" s="183"/>
      <c r="FO148" s="183"/>
      <c r="FP148" s="183"/>
      <c r="FQ148" s="183"/>
      <c r="FR148" s="183"/>
      <c r="FS148" s="183"/>
      <c r="FT148" s="183"/>
      <c r="FU148" s="183"/>
      <c r="FV148" s="183"/>
      <c r="FW148" s="183"/>
      <c r="FX148" s="183"/>
      <c r="FY148" s="183"/>
      <c r="FZ148" s="183"/>
      <c r="GA148" s="183"/>
      <c r="GB148" s="183"/>
      <c r="GC148" s="183"/>
      <c r="GD148" s="183"/>
      <c r="GE148" s="183"/>
      <c r="GF148" s="183"/>
      <c r="GG148" s="183"/>
      <c r="GH148" s="183"/>
    </row>
    <row r="149" spans="1:190" x14ac:dyDescent="0.25">
      <c r="A149" s="33"/>
      <c r="B149" s="34"/>
      <c r="C149" s="34"/>
      <c r="D149" s="34"/>
      <c r="E149" s="34"/>
      <c r="F149" s="34"/>
      <c r="G149" s="34"/>
      <c r="H149" s="38"/>
      <c r="I149" s="36"/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  <c r="FE149" s="183"/>
      <c r="FF149" s="183"/>
      <c r="FG149" s="183"/>
      <c r="FH149" s="183"/>
      <c r="FI149" s="183"/>
      <c r="FJ149" s="183"/>
      <c r="FK149" s="183"/>
      <c r="FL149" s="183"/>
      <c r="FM149" s="183"/>
      <c r="FN149" s="183"/>
      <c r="FO149" s="183"/>
      <c r="FP149" s="183"/>
      <c r="FQ149" s="183"/>
      <c r="FR149" s="183"/>
      <c r="FS149" s="183"/>
      <c r="FT149" s="183"/>
      <c r="FU149" s="183"/>
      <c r="FV149" s="183"/>
      <c r="FW149" s="183"/>
      <c r="FX149" s="183"/>
      <c r="FY149" s="183"/>
      <c r="FZ149" s="183"/>
      <c r="GA149" s="183"/>
      <c r="GB149" s="183"/>
      <c r="GC149" s="183"/>
      <c r="GD149" s="183"/>
      <c r="GE149" s="183"/>
      <c r="GF149" s="183"/>
      <c r="GG149" s="183"/>
      <c r="GH149" s="183"/>
    </row>
    <row r="150" spans="1:190" x14ac:dyDescent="0.25">
      <c r="A150" s="33"/>
      <c r="B150" s="34"/>
      <c r="C150" s="34"/>
      <c r="D150" s="34"/>
      <c r="E150" s="34"/>
      <c r="F150" s="34"/>
      <c r="G150" s="34"/>
      <c r="H150" s="38"/>
      <c r="I150" s="36"/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  <c r="FZ150" s="183"/>
      <c r="GA150" s="183"/>
      <c r="GB150" s="183"/>
      <c r="GC150" s="183"/>
      <c r="GD150" s="183"/>
      <c r="GE150" s="183"/>
      <c r="GF150" s="183"/>
      <c r="GG150" s="183"/>
      <c r="GH150" s="183"/>
    </row>
    <row r="151" spans="1:190" x14ac:dyDescent="0.25">
      <c r="A151" s="33"/>
      <c r="B151" s="34"/>
      <c r="C151" s="34"/>
      <c r="D151" s="34"/>
      <c r="E151" s="34"/>
      <c r="F151" s="34"/>
      <c r="G151" s="34"/>
      <c r="H151" s="38"/>
      <c r="I151" s="36"/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  <c r="FE151" s="183"/>
      <c r="FF151" s="183"/>
      <c r="FG151" s="183"/>
      <c r="FH151" s="183"/>
      <c r="FI151" s="183"/>
      <c r="FJ151" s="183"/>
      <c r="FK151" s="183"/>
      <c r="FL151" s="183"/>
      <c r="FM151" s="183"/>
      <c r="FN151" s="183"/>
      <c r="FO151" s="183"/>
      <c r="FP151" s="183"/>
      <c r="FQ151" s="183"/>
      <c r="FR151" s="183"/>
      <c r="FS151" s="183"/>
      <c r="FT151" s="183"/>
      <c r="FU151" s="183"/>
      <c r="FV151" s="183"/>
      <c r="FW151" s="183"/>
      <c r="FX151" s="183"/>
      <c r="FY151" s="183"/>
      <c r="FZ151" s="183"/>
      <c r="GA151" s="183"/>
      <c r="GB151" s="183"/>
      <c r="GC151" s="183"/>
      <c r="GD151" s="183"/>
      <c r="GE151" s="183"/>
      <c r="GF151" s="183"/>
      <c r="GG151" s="183"/>
      <c r="GH151" s="183"/>
    </row>
    <row r="152" spans="1:190" x14ac:dyDescent="0.25">
      <c r="A152" s="33"/>
      <c r="B152" s="34"/>
      <c r="C152" s="34"/>
      <c r="D152" s="34"/>
      <c r="E152" s="34"/>
      <c r="F152" s="34"/>
      <c r="G152" s="34"/>
      <c r="H152" s="38"/>
      <c r="I152" s="36"/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  <c r="FE152" s="183"/>
      <c r="FF152" s="183"/>
      <c r="FG152" s="183"/>
      <c r="FH152" s="183"/>
      <c r="FI152" s="183"/>
      <c r="FJ152" s="183"/>
      <c r="FK152" s="183"/>
      <c r="FL152" s="183"/>
      <c r="FM152" s="183"/>
      <c r="FN152" s="183"/>
      <c r="FO152" s="183"/>
      <c r="FP152" s="183"/>
      <c r="FQ152" s="183"/>
      <c r="FR152" s="183"/>
      <c r="FS152" s="183"/>
      <c r="FT152" s="183"/>
      <c r="FU152" s="183"/>
      <c r="FV152" s="183"/>
      <c r="FW152" s="183"/>
      <c r="FX152" s="183"/>
      <c r="FY152" s="183"/>
      <c r="FZ152" s="183"/>
      <c r="GA152" s="183"/>
      <c r="GB152" s="183"/>
      <c r="GC152" s="183"/>
      <c r="GD152" s="183"/>
      <c r="GE152" s="183"/>
      <c r="GF152" s="183"/>
      <c r="GG152" s="183"/>
      <c r="GH152" s="183"/>
    </row>
    <row r="153" spans="1:190" x14ac:dyDescent="0.25">
      <c r="A153" s="33"/>
      <c r="B153" s="34"/>
      <c r="C153" s="34"/>
      <c r="D153" s="34"/>
      <c r="E153" s="34"/>
      <c r="F153" s="34"/>
      <c r="G153" s="34"/>
      <c r="H153" s="38"/>
      <c r="I153" s="36"/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  <c r="FE153" s="183"/>
      <c r="FF153" s="183"/>
      <c r="FG153" s="183"/>
      <c r="FH153" s="183"/>
      <c r="FI153" s="183"/>
      <c r="FJ153" s="183"/>
      <c r="FK153" s="183"/>
      <c r="FL153" s="183"/>
      <c r="FM153" s="183"/>
      <c r="FN153" s="183"/>
      <c r="FO153" s="183"/>
      <c r="FP153" s="183"/>
      <c r="FQ153" s="183"/>
      <c r="FR153" s="183"/>
      <c r="FS153" s="183"/>
      <c r="FT153" s="183"/>
      <c r="FU153" s="183"/>
      <c r="FV153" s="183"/>
      <c r="FW153" s="183"/>
      <c r="FX153" s="183"/>
      <c r="FY153" s="183"/>
      <c r="FZ153" s="183"/>
      <c r="GA153" s="183"/>
      <c r="GB153" s="183"/>
      <c r="GC153" s="183"/>
      <c r="GD153" s="183"/>
      <c r="GE153" s="183"/>
      <c r="GF153" s="183"/>
      <c r="GG153" s="183"/>
      <c r="GH153" s="183"/>
    </row>
    <row r="154" spans="1:190" x14ac:dyDescent="0.25">
      <c r="A154" s="33"/>
      <c r="B154" s="34"/>
      <c r="C154" s="34"/>
      <c r="D154" s="34"/>
      <c r="E154" s="34"/>
      <c r="F154" s="34"/>
      <c r="G154" s="34"/>
      <c r="H154" s="38"/>
      <c r="I154" s="36"/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  <c r="FE154" s="183"/>
      <c r="FF154" s="183"/>
      <c r="FG154" s="183"/>
      <c r="FH154" s="183"/>
      <c r="FI154" s="183"/>
      <c r="FJ154" s="183"/>
      <c r="FK154" s="183"/>
      <c r="FL154" s="183"/>
      <c r="FM154" s="183"/>
      <c r="FN154" s="183"/>
      <c r="FO154" s="183"/>
      <c r="FP154" s="183"/>
      <c r="FQ154" s="183"/>
      <c r="FR154" s="183"/>
      <c r="FS154" s="183"/>
      <c r="FT154" s="183"/>
      <c r="FU154" s="183"/>
      <c r="FV154" s="183"/>
      <c r="FW154" s="183"/>
      <c r="FX154" s="183"/>
      <c r="FY154" s="183"/>
      <c r="FZ154" s="183"/>
      <c r="GA154" s="183"/>
      <c r="GB154" s="183"/>
      <c r="GC154" s="183"/>
      <c r="GD154" s="183"/>
      <c r="GE154" s="183"/>
      <c r="GF154" s="183"/>
      <c r="GG154" s="183"/>
      <c r="GH154" s="183"/>
    </row>
    <row r="155" spans="1:190" x14ac:dyDescent="0.25">
      <c r="A155" s="33"/>
      <c r="B155" s="34"/>
      <c r="C155" s="34"/>
      <c r="D155" s="34"/>
      <c r="E155" s="34"/>
      <c r="F155" s="34"/>
      <c r="G155" s="34"/>
      <c r="H155" s="38"/>
      <c r="I155" s="36"/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  <c r="FE155" s="183"/>
      <c r="FF155" s="183"/>
      <c r="FG155" s="183"/>
      <c r="FH155" s="183"/>
      <c r="FI155" s="183"/>
      <c r="FJ155" s="183"/>
      <c r="FK155" s="183"/>
      <c r="FL155" s="183"/>
      <c r="FM155" s="183"/>
      <c r="FN155" s="183"/>
      <c r="FO155" s="183"/>
      <c r="FP155" s="183"/>
      <c r="FQ155" s="183"/>
      <c r="FR155" s="183"/>
      <c r="FS155" s="183"/>
      <c r="FT155" s="183"/>
      <c r="FU155" s="183"/>
      <c r="FV155" s="183"/>
      <c r="FW155" s="183"/>
      <c r="FX155" s="183"/>
      <c r="FY155" s="183"/>
      <c r="FZ155" s="183"/>
      <c r="GA155" s="183"/>
      <c r="GB155" s="183"/>
      <c r="GC155" s="183"/>
      <c r="GD155" s="183"/>
      <c r="GE155" s="183"/>
      <c r="GF155" s="183"/>
      <c r="GG155" s="183"/>
      <c r="GH155" s="183"/>
    </row>
    <row r="156" spans="1:190" x14ac:dyDescent="0.25">
      <c r="A156" s="33"/>
      <c r="B156" s="34"/>
      <c r="C156" s="34"/>
      <c r="D156" s="34"/>
      <c r="E156" s="34"/>
      <c r="F156" s="34"/>
      <c r="G156" s="34"/>
      <c r="H156" s="38"/>
      <c r="I156" s="36"/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  <c r="FE156" s="183"/>
      <c r="FF156" s="183"/>
      <c r="FG156" s="183"/>
      <c r="FH156" s="183"/>
      <c r="FI156" s="183"/>
      <c r="FJ156" s="183"/>
      <c r="FK156" s="183"/>
      <c r="FL156" s="183"/>
      <c r="FM156" s="183"/>
      <c r="FN156" s="183"/>
      <c r="FO156" s="183"/>
      <c r="FP156" s="183"/>
      <c r="FQ156" s="183"/>
      <c r="FR156" s="183"/>
      <c r="FS156" s="183"/>
      <c r="FT156" s="183"/>
      <c r="FU156" s="183"/>
      <c r="FV156" s="183"/>
      <c r="FW156" s="183"/>
      <c r="FX156" s="183"/>
      <c r="FY156" s="183"/>
      <c r="FZ156" s="183"/>
      <c r="GA156" s="183"/>
      <c r="GB156" s="183"/>
      <c r="GC156" s="183"/>
      <c r="GD156" s="183"/>
      <c r="GE156" s="183"/>
      <c r="GF156" s="183"/>
      <c r="GG156" s="183"/>
      <c r="GH156" s="183"/>
    </row>
    <row r="157" spans="1:190" x14ac:dyDescent="0.25">
      <c r="A157" s="33"/>
      <c r="B157" s="34"/>
      <c r="C157" s="34"/>
      <c r="D157" s="34"/>
      <c r="E157" s="34"/>
      <c r="F157" s="34"/>
      <c r="G157" s="34"/>
      <c r="H157" s="38"/>
      <c r="I157" s="36"/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  <c r="FE157" s="183"/>
      <c r="FF157" s="183"/>
      <c r="FG157" s="183"/>
      <c r="FH157" s="183"/>
      <c r="FI157" s="183"/>
      <c r="FJ157" s="183"/>
      <c r="FK157" s="183"/>
      <c r="FL157" s="183"/>
      <c r="FM157" s="183"/>
      <c r="FN157" s="183"/>
      <c r="FO157" s="183"/>
      <c r="FP157" s="183"/>
      <c r="FQ157" s="183"/>
      <c r="FR157" s="183"/>
      <c r="FS157" s="183"/>
      <c r="FT157" s="183"/>
      <c r="FU157" s="183"/>
      <c r="FV157" s="183"/>
      <c r="FW157" s="183"/>
      <c r="FX157" s="183"/>
      <c r="FY157" s="183"/>
      <c r="FZ157" s="183"/>
      <c r="GA157" s="183"/>
      <c r="GB157" s="183"/>
      <c r="GC157" s="183"/>
      <c r="GD157" s="183"/>
      <c r="GE157" s="183"/>
      <c r="GF157" s="183"/>
      <c r="GG157" s="183"/>
      <c r="GH157" s="183"/>
    </row>
    <row r="158" spans="1:190" x14ac:dyDescent="0.25">
      <c r="A158" s="33"/>
      <c r="B158" s="34"/>
      <c r="C158" s="34"/>
      <c r="D158" s="34"/>
      <c r="E158" s="34"/>
      <c r="F158" s="34"/>
      <c r="G158" s="34"/>
      <c r="H158" s="38"/>
      <c r="I158" s="36"/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  <c r="FE158" s="183"/>
      <c r="FF158" s="183"/>
      <c r="FG158" s="183"/>
      <c r="FH158" s="183"/>
      <c r="FI158" s="183"/>
      <c r="FJ158" s="183"/>
      <c r="FK158" s="183"/>
      <c r="FL158" s="183"/>
      <c r="FM158" s="183"/>
      <c r="FN158" s="183"/>
      <c r="FO158" s="183"/>
      <c r="FP158" s="183"/>
      <c r="FQ158" s="183"/>
      <c r="FR158" s="183"/>
      <c r="FS158" s="183"/>
      <c r="FT158" s="183"/>
      <c r="FU158" s="183"/>
      <c r="FV158" s="183"/>
      <c r="FW158" s="183"/>
      <c r="FX158" s="183"/>
      <c r="FY158" s="183"/>
      <c r="FZ158" s="183"/>
      <c r="GA158" s="183"/>
      <c r="GB158" s="183"/>
      <c r="GC158" s="183"/>
      <c r="GD158" s="183"/>
      <c r="GE158" s="183"/>
      <c r="GF158" s="183"/>
      <c r="GG158" s="183"/>
      <c r="GH158" s="183"/>
    </row>
    <row r="159" spans="1:190" x14ac:dyDescent="0.25">
      <c r="A159" s="33"/>
      <c r="B159" s="34"/>
      <c r="C159" s="34"/>
      <c r="D159" s="34"/>
      <c r="E159" s="34"/>
      <c r="F159" s="34"/>
      <c r="G159" s="34"/>
      <c r="H159" s="38"/>
      <c r="I159" s="36"/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  <c r="FE159" s="183"/>
      <c r="FF159" s="183"/>
      <c r="FG159" s="183"/>
      <c r="FH159" s="183"/>
      <c r="FI159" s="183"/>
      <c r="FJ159" s="183"/>
      <c r="FK159" s="183"/>
      <c r="FL159" s="183"/>
      <c r="FM159" s="183"/>
      <c r="FN159" s="183"/>
      <c r="FO159" s="183"/>
      <c r="FP159" s="183"/>
      <c r="FQ159" s="183"/>
      <c r="FR159" s="183"/>
      <c r="FS159" s="183"/>
      <c r="FT159" s="183"/>
      <c r="FU159" s="183"/>
      <c r="FV159" s="183"/>
      <c r="FW159" s="183"/>
      <c r="FX159" s="183"/>
      <c r="FY159" s="183"/>
      <c r="FZ159" s="183"/>
      <c r="GA159" s="183"/>
      <c r="GB159" s="183"/>
      <c r="GC159" s="183"/>
      <c r="GD159" s="183"/>
      <c r="GE159" s="183"/>
      <c r="GF159" s="183"/>
      <c r="GG159" s="183"/>
      <c r="GH159" s="183"/>
    </row>
    <row r="160" spans="1:190" x14ac:dyDescent="0.25">
      <c r="A160" s="33"/>
      <c r="B160" s="34"/>
      <c r="C160" s="34"/>
      <c r="D160" s="34"/>
      <c r="E160" s="34"/>
      <c r="F160" s="34"/>
      <c r="G160" s="34"/>
      <c r="H160" s="38"/>
      <c r="I160" s="36"/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  <c r="FE160" s="183"/>
      <c r="FF160" s="183"/>
      <c r="FG160" s="183"/>
      <c r="FH160" s="183"/>
      <c r="FI160" s="183"/>
      <c r="FJ160" s="183"/>
      <c r="FK160" s="183"/>
      <c r="FL160" s="183"/>
      <c r="FM160" s="183"/>
      <c r="FN160" s="183"/>
      <c r="FO160" s="183"/>
      <c r="FP160" s="183"/>
      <c r="FQ160" s="183"/>
      <c r="FR160" s="183"/>
      <c r="FS160" s="183"/>
      <c r="FT160" s="183"/>
      <c r="FU160" s="183"/>
      <c r="FV160" s="183"/>
      <c r="FW160" s="183"/>
      <c r="FX160" s="183"/>
      <c r="FY160" s="183"/>
      <c r="FZ160" s="183"/>
      <c r="GA160" s="183"/>
      <c r="GB160" s="183"/>
      <c r="GC160" s="183"/>
      <c r="GD160" s="183"/>
      <c r="GE160" s="183"/>
      <c r="GF160" s="183"/>
      <c r="GG160" s="183"/>
      <c r="GH160" s="183"/>
    </row>
    <row r="161" spans="1:190" x14ac:dyDescent="0.25">
      <c r="A161" s="33"/>
      <c r="B161" s="34"/>
      <c r="C161" s="34"/>
      <c r="D161" s="34"/>
      <c r="E161" s="34"/>
      <c r="F161" s="34"/>
      <c r="G161" s="34"/>
      <c r="H161" s="38"/>
      <c r="I161" s="36"/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  <c r="FZ161" s="183"/>
      <c r="GA161" s="183"/>
      <c r="GB161" s="183"/>
      <c r="GC161" s="183"/>
      <c r="GD161" s="183"/>
      <c r="GE161" s="183"/>
      <c r="GF161" s="183"/>
      <c r="GG161" s="183"/>
      <c r="GH161" s="183"/>
    </row>
    <row r="162" spans="1:190" x14ac:dyDescent="0.25">
      <c r="A162" s="33"/>
      <c r="B162" s="34"/>
      <c r="C162" s="34"/>
      <c r="D162" s="34"/>
      <c r="E162" s="34"/>
      <c r="F162" s="34"/>
      <c r="G162" s="34"/>
      <c r="H162" s="38"/>
      <c r="I162" s="36"/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  <c r="FZ162" s="183"/>
      <c r="GA162" s="183"/>
      <c r="GB162" s="183"/>
      <c r="GC162" s="183"/>
      <c r="GD162" s="183"/>
      <c r="GE162" s="183"/>
      <c r="GF162" s="183"/>
      <c r="GG162" s="183"/>
      <c r="GH162" s="183"/>
    </row>
    <row r="163" spans="1:190" x14ac:dyDescent="0.25">
      <c r="A163" s="33"/>
      <c r="B163" s="34"/>
      <c r="C163" s="34"/>
      <c r="D163" s="34"/>
      <c r="E163" s="34"/>
      <c r="F163" s="34"/>
      <c r="G163" s="34"/>
      <c r="H163" s="38"/>
      <c r="I163" s="36"/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  <c r="FE163" s="183"/>
      <c r="FF163" s="183"/>
      <c r="FG163" s="183"/>
      <c r="FH163" s="183"/>
      <c r="FI163" s="183"/>
      <c r="FJ163" s="183"/>
      <c r="FK163" s="183"/>
      <c r="FL163" s="183"/>
      <c r="FM163" s="183"/>
      <c r="FN163" s="183"/>
      <c r="FO163" s="183"/>
      <c r="FP163" s="183"/>
      <c r="FQ163" s="183"/>
      <c r="FR163" s="183"/>
      <c r="FS163" s="183"/>
      <c r="FT163" s="183"/>
      <c r="FU163" s="183"/>
      <c r="FV163" s="183"/>
      <c r="FW163" s="183"/>
      <c r="FX163" s="183"/>
      <c r="FY163" s="183"/>
      <c r="FZ163" s="183"/>
      <c r="GA163" s="183"/>
      <c r="GB163" s="183"/>
      <c r="GC163" s="183"/>
      <c r="GD163" s="183"/>
      <c r="GE163" s="183"/>
      <c r="GF163" s="183"/>
      <c r="GG163" s="183"/>
      <c r="GH163" s="183"/>
    </row>
    <row r="164" spans="1:190" x14ac:dyDescent="0.25">
      <c r="A164" s="33"/>
      <c r="B164" s="34"/>
      <c r="C164" s="34"/>
      <c r="D164" s="34"/>
      <c r="E164" s="34"/>
      <c r="F164" s="34"/>
      <c r="G164" s="34"/>
      <c r="H164" s="38"/>
      <c r="I164" s="36"/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  <c r="FE164" s="183"/>
      <c r="FF164" s="183"/>
      <c r="FG164" s="183"/>
      <c r="FH164" s="183"/>
      <c r="FI164" s="183"/>
      <c r="FJ164" s="183"/>
      <c r="FK164" s="183"/>
      <c r="FL164" s="183"/>
      <c r="FM164" s="183"/>
      <c r="FN164" s="183"/>
      <c r="FO164" s="183"/>
      <c r="FP164" s="183"/>
      <c r="FQ164" s="183"/>
      <c r="FR164" s="183"/>
      <c r="FS164" s="183"/>
      <c r="FT164" s="183"/>
      <c r="FU164" s="183"/>
      <c r="FV164" s="183"/>
      <c r="FW164" s="183"/>
      <c r="FX164" s="183"/>
      <c r="FY164" s="183"/>
      <c r="FZ164" s="183"/>
      <c r="GA164" s="183"/>
      <c r="GB164" s="183"/>
      <c r="GC164" s="183"/>
      <c r="GD164" s="183"/>
      <c r="GE164" s="183"/>
      <c r="GF164" s="183"/>
      <c r="GG164" s="183"/>
      <c r="GH164" s="183"/>
    </row>
    <row r="165" spans="1:190" x14ac:dyDescent="0.25">
      <c r="A165" s="33"/>
      <c r="B165" s="34"/>
      <c r="C165" s="34"/>
      <c r="D165" s="34"/>
      <c r="E165" s="34"/>
      <c r="F165" s="34"/>
      <c r="G165" s="34"/>
      <c r="H165" s="38"/>
      <c r="I165" s="36"/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  <c r="FE165" s="183"/>
      <c r="FF165" s="183"/>
      <c r="FG165" s="183"/>
      <c r="FH165" s="183"/>
      <c r="FI165" s="183"/>
      <c r="FJ165" s="183"/>
      <c r="FK165" s="183"/>
      <c r="FL165" s="183"/>
      <c r="FM165" s="183"/>
      <c r="FN165" s="183"/>
      <c r="FO165" s="183"/>
      <c r="FP165" s="183"/>
      <c r="FQ165" s="183"/>
      <c r="FR165" s="183"/>
      <c r="FS165" s="183"/>
      <c r="FT165" s="183"/>
      <c r="FU165" s="183"/>
      <c r="FV165" s="183"/>
      <c r="FW165" s="183"/>
      <c r="FX165" s="183"/>
      <c r="FY165" s="183"/>
      <c r="FZ165" s="183"/>
      <c r="GA165" s="183"/>
      <c r="GB165" s="183"/>
      <c r="GC165" s="183"/>
      <c r="GD165" s="183"/>
      <c r="GE165" s="183"/>
      <c r="GF165" s="183"/>
      <c r="GG165" s="183"/>
      <c r="GH165" s="183"/>
    </row>
    <row r="166" spans="1:190" x14ac:dyDescent="0.25">
      <c r="A166" s="33"/>
      <c r="B166" s="34"/>
      <c r="C166" s="34"/>
      <c r="D166" s="34"/>
      <c r="E166" s="34"/>
      <c r="F166" s="34"/>
      <c r="G166" s="34"/>
      <c r="H166" s="38"/>
      <c r="I166" s="36"/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  <c r="FE166" s="183"/>
      <c r="FF166" s="183"/>
      <c r="FG166" s="183"/>
      <c r="FH166" s="183"/>
      <c r="FI166" s="183"/>
      <c r="FJ166" s="183"/>
      <c r="FK166" s="183"/>
      <c r="FL166" s="183"/>
      <c r="FM166" s="183"/>
      <c r="FN166" s="183"/>
      <c r="FO166" s="183"/>
      <c r="FP166" s="183"/>
      <c r="FQ166" s="183"/>
      <c r="FR166" s="183"/>
      <c r="FS166" s="183"/>
      <c r="FT166" s="183"/>
      <c r="FU166" s="183"/>
      <c r="FV166" s="183"/>
      <c r="FW166" s="183"/>
      <c r="FX166" s="183"/>
      <c r="FY166" s="183"/>
      <c r="FZ166" s="183"/>
      <c r="GA166" s="183"/>
      <c r="GB166" s="183"/>
      <c r="GC166" s="183"/>
      <c r="GD166" s="183"/>
      <c r="GE166" s="183"/>
      <c r="GF166" s="183"/>
      <c r="GG166" s="183"/>
      <c r="GH166" s="183"/>
    </row>
    <row r="167" spans="1:190" x14ac:dyDescent="0.25">
      <c r="A167" s="33"/>
      <c r="B167" s="34"/>
      <c r="C167" s="34"/>
      <c r="D167" s="34"/>
      <c r="E167" s="34"/>
      <c r="F167" s="34"/>
      <c r="G167" s="34"/>
      <c r="H167" s="38"/>
      <c r="I167" s="36"/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  <c r="FE167" s="183"/>
      <c r="FF167" s="183"/>
      <c r="FG167" s="183"/>
      <c r="FH167" s="183"/>
      <c r="FI167" s="183"/>
      <c r="FJ167" s="183"/>
      <c r="FK167" s="183"/>
      <c r="FL167" s="183"/>
      <c r="FM167" s="183"/>
      <c r="FN167" s="183"/>
      <c r="FO167" s="183"/>
      <c r="FP167" s="183"/>
      <c r="FQ167" s="183"/>
      <c r="FR167" s="183"/>
      <c r="FS167" s="183"/>
      <c r="FT167" s="183"/>
      <c r="FU167" s="183"/>
      <c r="FV167" s="183"/>
      <c r="FW167" s="183"/>
      <c r="FX167" s="183"/>
      <c r="FY167" s="183"/>
      <c r="FZ167" s="183"/>
      <c r="GA167" s="183"/>
      <c r="GB167" s="183"/>
      <c r="GC167" s="183"/>
      <c r="GD167" s="183"/>
      <c r="GE167" s="183"/>
      <c r="GF167" s="183"/>
      <c r="GG167" s="183"/>
      <c r="GH167" s="183"/>
    </row>
    <row r="168" spans="1:190" x14ac:dyDescent="0.25">
      <c r="A168" s="33"/>
      <c r="B168" s="34"/>
      <c r="C168" s="34"/>
      <c r="D168" s="34"/>
      <c r="E168" s="34"/>
      <c r="F168" s="34"/>
      <c r="G168" s="34"/>
      <c r="H168" s="38"/>
      <c r="I168" s="36"/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  <c r="FE168" s="183"/>
      <c r="FF168" s="183"/>
      <c r="FG168" s="183"/>
      <c r="FH168" s="183"/>
      <c r="FI168" s="183"/>
      <c r="FJ168" s="183"/>
      <c r="FK168" s="183"/>
      <c r="FL168" s="183"/>
      <c r="FM168" s="183"/>
      <c r="FN168" s="183"/>
      <c r="FO168" s="183"/>
      <c r="FP168" s="183"/>
      <c r="FQ168" s="183"/>
      <c r="FR168" s="183"/>
      <c r="FS168" s="183"/>
      <c r="FT168" s="183"/>
      <c r="FU168" s="183"/>
      <c r="FV168" s="183"/>
      <c r="FW168" s="183"/>
      <c r="FX168" s="183"/>
      <c r="FY168" s="183"/>
      <c r="FZ168" s="183"/>
      <c r="GA168" s="183"/>
      <c r="GB168" s="183"/>
      <c r="GC168" s="183"/>
      <c r="GD168" s="183"/>
      <c r="GE168" s="183"/>
      <c r="GF168" s="183"/>
      <c r="GG168" s="183"/>
      <c r="GH168" s="183"/>
    </row>
    <row r="169" spans="1:190" x14ac:dyDescent="0.25">
      <c r="A169" s="33"/>
      <c r="B169" s="34"/>
      <c r="C169" s="34"/>
      <c r="D169" s="34"/>
      <c r="E169" s="34"/>
      <c r="F169" s="34"/>
      <c r="G169" s="34"/>
      <c r="H169" s="38"/>
      <c r="I169" s="36"/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  <c r="FE169" s="183"/>
      <c r="FF169" s="183"/>
      <c r="FG169" s="183"/>
      <c r="FH169" s="183"/>
      <c r="FI169" s="183"/>
      <c r="FJ169" s="183"/>
      <c r="FK169" s="183"/>
      <c r="FL169" s="183"/>
      <c r="FM169" s="183"/>
      <c r="FN169" s="183"/>
      <c r="FO169" s="183"/>
      <c r="FP169" s="183"/>
      <c r="FQ169" s="183"/>
      <c r="FR169" s="183"/>
      <c r="FS169" s="183"/>
      <c r="FT169" s="183"/>
      <c r="FU169" s="183"/>
      <c r="FV169" s="183"/>
      <c r="FW169" s="183"/>
      <c r="FX169" s="183"/>
      <c r="FY169" s="183"/>
      <c r="FZ169" s="183"/>
      <c r="GA169" s="183"/>
      <c r="GB169" s="183"/>
      <c r="GC169" s="183"/>
      <c r="GD169" s="183"/>
      <c r="GE169" s="183"/>
      <c r="GF169" s="183"/>
      <c r="GG169" s="183"/>
      <c r="GH169" s="183"/>
    </row>
    <row r="170" spans="1:190" x14ac:dyDescent="0.25">
      <c r="A170" s="33"/>
      <c r="B170" s="34"/>
      <c r="C170" s="34"/>
      <c r="D170" s="34"/>
      <c r="E170" s="34"/>
      <c r="F170" s="34"/>
      <c r="G170" s="34"/>
      <c r="H170" s="38"/>
      <c r="I170" s="36"/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  <c r="FE170" s="183"/>
      <c r="FF170" s="183"/>
      <c r="FG170" s="183"/>
      <c r="FH170" s="183"/>
      <c r="FI170" s="183"/>
      <c r="FJ170" s="183"/>
      <c r="FK170" s="183"/>
      <c r="FL170" s="183"/>
      <c r="FM170" s="183"/>
      <c r="FN170" s="183"/>
      <c r="FO170" s="183"/>
      <c r="FP170" s="183"/>
      <c r="FQ170" s="183"/>
      <c r="FR170" s="183"/>
      <c r="FS170" s="183"/>
      <c r="FT170" s="183"/>
      <c r="FU170" s="183"/>
      <c r="FV170" s="183"/>
      <c r="FW170" s="183"/>
      <c r="FX170" s="183"/>
      <c r="FY170" s="183"/>
      <c r="FZ170" s="183"/>
      <c r="GA170" s="183"/>
      <c r="GB170" s="183"/>
      <c r="GC170" s="183"/>
      <c r="GD170" s="183"/>
      <c r="GE170" s="183"/>
      <c r="GF170" s="183"/>
      <c r="GG170" s="183"/>
      <c r="GH170" s="183"/>
    </row>
    <row r="171" spans="1:190" x14ac:dyDescent="0.25">
      <c r="A171" s="33"/>
      <c r="B171" s="34"/>
      <c r="C171" s="34"/>
      <c r="D171" s="34"/>
      <c r="E171" s="34"/>
      <c r="F171" s="34"/>
      <c r="G171" s="34"/>
      <c r="H171" s="38"/>
      <c r="I171" s="36"/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  <c r="FE171" s="183"/>
      <c r="FF171" s="183"/>
      <c r="FG171" s="183"/>
      <c r="FH171" s="183"/>
      <c r="FI171" s="183"/>
      <c r="FJ171" s="183"/>
      <c r="FK171" s="183"/>
      <c r="FL171" s="183"/>
      <c r="FM171" s="183"/>
      <c r="FN171" s="183"/>
      <c r="FO171" s="183"/>
      <c r="FP171" s="183"/>
      <c r="FQ171" s="183"/>
      <c r="FR171" s="183"/>
      <c r="FS171" s="183"/>
      <c r="FT171" s="183"/>
      <c r="FU171" s="183"/>
      <c r="FV171" s="183"/>
      <c r="FW171" s="183"/>
      <c r="FX171" s="183"/>
      <c r="FY171" s="183"/>
      <c r="FZ171" s="183"/>
      <c r="GA171" s="183"/>
      <c r="GB171" s="183"/>
      <c r="GC171" s="183"/>
      <c r="GD171" s="183"/>
      <c r="GE171" s="183"/>
      <c r="GF171" s="183"/>
      <c r="GG171" s="183"/>
      <c r="GH171" s="183"/>
    </row>
    <row r="172" spans="1:190" x14ac:dyDescent="0.25">
      <c r="A172" s="33"/>
      <c r="B172" s="34"/>
      <c r="C172" s="34"/>
      <c r="D172" s="34"/>
      <c r="E172" s="34"/>
      <c r="F172" s="34"/>
      <c r="G172" s="34"/>
      <c r="H172" s="38"/>
      <c r="I172" s="36"/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  <c r="FE172" s="183"/>
      <c r="FF172" s="183"/>
      <c r="FG172" s="183"/>
      <c r="FH172" s="183"/>
      <c r="FI172" s="183"/>
      <c r="FJ172" s="183"/>
      <c r="FK172" s="183"/>
      <c r="FL172" s="183"/>
      <c r="FM172" s="183"/>
      <c r="FN172" s="183"/>
      <c r="FO172" s="183"/>
      <c r="FP172" s="183"/>
      <c r="FQ172" s="183"/>
      <c r="FR172" s="183"/>
      <c r="FS172" s="183"/>
      <c r="FT172" s="183"/>
      <c r="FU172" s="183"/>
      <c r="FV172" s="183"/>
      <c r="FW172" s="183"/>
      <c r="FX172" s="183"/>
      <c r="FY172" s="183"/>
      <c r="FZ172" s="183"/>
      <c r="GA172" s="183"/>
      <c r="GB172" s="183"/>
      <c r="GC172" s="183"/>
      <c r="GD172" s="183"/>
      <c r="GE172" s="183"/>
      <c r="GF172" s="183"/>
      <c r="GG172" s="183"/>
      <c r="GH172" s="183"/>
    </row>
    <row r="173" spans="1:190" x14ac:dyDescent="0.25">
      <c r="A173" s="33"/>
      <c r="B173" s="34"/>
      <c r="C173" s="34"/>
      <c r="D173" s="34"/>
      <c r="E173" s="34"/>
      <c r="F173" s="34"/>
      <c r="G173" s="34"/>
      <c r="H173" s="38"/>
      <c r="I173" s="36"/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  <c r="FE173" s="183"/>
      <c r="FF173" s="183"/>
      <c r="FG173" s="183"/>
      <c r="FH173" s="183"/>
      <c r="FI173" s="183"/>
      <c r="FJ173" s="183"/>
      <c r="FK173" s="183"/>
      <c r="FL173" s="183"/>
      <c r="FM173" s="183"/>
      <c r="FN173" s="183"/>
      <c r="FO173" s="183"/>
      <c r="FP173" s="183"/>
      <c r="FQ173" s="183"/>
      <c r="FR173" s="183"/>
      <c r="FS173" s="183"/>
      <c r="FT173" s="183"/>
      <c r="FU173" s="183"/>
      <c r="FV173" s="183"/>
      <c r="FW173" s="183"/>
      <c r="FX173" s="183"/>
      <c r="FY173" s="183"/>
      <c r="FZ173" s="183"/>
      <c r="GA173" s="183"/>
      <c r="GB173" s="183"/>
      <c r="GC173" s="183"/>
      <c r="GD173" s="183"/>
      <c r="GE173" s="183"/>
      <c r="GF173" s="183"/>
      <c r="GG173" s="183"/>
      <c r="GH173" s="183"/>
    </row>
    <row r="174" spans="1:190" x14ac:dyDescent="0.25">
      <c r="A174" s="33"/>
      <c r="B174" s="34"/>
      <c r="C174" s="34"/>
      <c r="D174" s="34"/>
      <c r="E174" s="34"/>
      <c r="F174" s="34"/>
      <c r="G174" s="34"/>
      <c r="H174" s="38"/>
      <c r="I174" s="36"/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  <c r="FZ174" s="183"/>
      <c r="GA174" s="183"/>
      <c r="GB174" s="183"/>
      <c r="GC174" s="183"/>
      <c r="GD174" s="183"/>
      <c r="GE174" s="183"/>
      <c r="GF174" s="183"/>
      <c r="GG174" s="183"/>
      <c r="GH174" s="183"/>
    </row>
    <row r="175" spans="1:190" x14ac:dyDescent="0.25">
      <c r="A175" s="33"/>
      <c r="B175" s="34"/>
      <c r="C175" s="34"/>
      <c r="D175" s="34"/>
      <c r="E175" s="34"/>
      <c r="F175" s="34"/>
      <c r="G175" s="34"/>
      <c r="H175" s="38"/>
      <c r="I175" s="36"/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  <c r="FZ175" s="183"/>
      <c r="GA175" s="183"/>
      <c r="GB175" s="183"/>
      <c r="GC175" s="183"/>
      <c r="GD175" s="183"/>
      <c r="GE175" s="183"/>
      <c r="GF175" s="183"/>
      <c r="GG175" s="183"/>
      <c r="GH175" s="183"/>
    </row>
    <row r="176" spans="1:190" x14ac:dyDescent="0.25">
      <c r="A176" s="33"/>
      <c r="B176" s="34"/>
      <c r="C176" s="34"/>
      <c r="D176" s="34"/>
      <c r="E176" s="34"/>
      <c r="F176" s="34"/>
      <c r="G176" s="34"/>
      <c r="H176" s="38"/>
      <c r="I176" s="36"/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3"/>
      <c r="GD176" s="183"/>
      <c r="GE176" s="183"/>
      <c r="GF176" s="183"/>
      <c r="GG176" s="183"/>
      <c r="GH176" s="183"/>
    </row>
    <row r="177" spans="1:190" x14ac:dyDescent="0.25">
      <c r="A177" s="33"/>
      <c r="B177" s="34"/>
      <c r="C177" s="34"/>
      <c r="D177" s="34"/>
      <c r="E177" s="34"/>
      <c r="F177" s="34"/>
      <c r="G177" s="34"/>
      <c r="H177" s="38"/>
      <c r="I177" s="36"/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  <c r="FE177" s="183"/>
      <c r="FF177" s="183"/>
      <c r="FG177" s="183"/>
      <c r="FH177" s="183"/>
      <c r="FI177" s="183"/>
      <c r="FJ177" s="183"/>
      <c r="FK177" s="183"/>
      <c r="FL177" s="183"/>
      <c r="FM177" s="183"/>
      <c r="FN177" s="183"/>
      <c r="FO177" s="183"/>
      <c r="FP177" s="183"/>
      <c r="FQ177" s="183"/>
      <c r="FR177" s="183"/>
      <c r="FS177" s="183"/>
      <c r="FT177" s="183"/>
      <c r="FU177" s="183"/>
      <c r="FV177" s="183"/>
      <c r="FW177" s="183"/>
      <c r="FX177" s="183"/>
      <c r="FY177" s="183"/>
      <c r="FZ177" s="183"/>
      <c r="GA177" s="183"/>
      <c r="GB177" s="183"/>
      <c r="GC177" s="183"/>
      <c r="GD177" s="183"/>
      <c r="GE177" s="183"/>
      <c r="GF177" s="183"/>
      <c r="GG177" s="183"/>
      <c r="GH177" s="183"/>
    </row>
    <row r="178" spans="1:190" x14ac:dyDescent="0.25">
      <c r="A178" s="33"/>
      <c r="B178" s="34"/>
      <c r="C178" s="34"/>
      <c r="D178" s="34"/>
      <c r="E178" s="34"/>
      <c r="F178" s="34"/>
      <c r="G178" s="34"/>
      <c r="H178" s="38"/>
      <c r="I178" s="36"/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  <c r="FE178" s="183"/>
      <c r="FF178" s="183"/>
      <c r="FG178" s="183"/>
      <c r="FH178" s="183"/>
      <c r="FI178" s="183"/>
      <c r="FJ178" s="183"/>
      <c r="FK178" s="183"/>
      <c r="FL178" s="183"/>
      <c r="FM178" s="183"/>
      <c r="FN178" s="183"/>
      <c r="FO178" s="183"/>
      <c r="FP178" s="183"/>
      <c r="FQ178" s="183"/>
      <c r="FR178" s="183"/>
      <c r="FS178" s="183"/>
      <c r="FT178" s="183"/>
      <c r="FU178" s="183"/>
      <c r="FV178" s="183"/>
      <c r="FW178" s="183"/>
      <c r="FX178" s="183"/>
      <c r="FY178" s="183"/>
      <c r="FZ178" s="183"/>
      <c r="GA178" s="183"/>
      <c r="GB178" s="183"/>
      <c r="GC178" s="183"/>
      <c r="GD178" s="183"/>
      <c r="GE178" s="183"/>
      <c r="GF178" s="183"/>
      <c r="GG178" s="183"/>
      <c r="GH178" s="183"/>
    </row>
    <row r="179" spans="1:190" x14ac:dyDescent="0.25">
      <c r="A179" s="33"/>
      <c r="B179" s="34"/>
      <c r="C179" s="34"/>
      <c r="D179" s="34"/>
      <c r="E179" s="34"/>
      <c r="F179" s="34"/>
      <c r="G179" s="34"/>
      <c r="H179" s="38"/>
      <c r="I179" s="36"/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  <c r="FE179" s="183"/>
      <c r="FF179" s="183"/>
      <c r="FG179" s="183"/>
      <c r="FH179" s="183"/>
      <c r="FI179" s="183"/>
      <c r="FJ179" s="183"/>
      <c r="FK179" s="183"/>
      <c r="FL179" s="183"/>
      <c r="FM179" s="183"/>
      <c r="FN179" s="183"/>
      <c r="FO179" s="183"/>
      <c r="FP179" s="183"/>
      <c r="FQ179" s="183"/>
      <c r="FR179" s="183"/>
      <c r="FS179" s="183"/>
      <c r="FT179" s="183"/>
      <c r="FU179" s="183"/>
      <c r="FV179" s="183"/>
      <c r="FW179" s="183"/>
      <c r="FX179" s="183"/>
      <c r="FY179" s="183"/>
      <c r="FZ179" s="183"/>
      <c r="GA179" s="183"/>
      <c r="GB179" s="183"/>
      <c r="GC179" s="183"/>
      <c r="GD179" s="183"/>
      <c r="GE179" s="183"/>
      <c r="GF179" s="183"/>
      <c r="GG179" s="183"/>
      <c r="GH179" s="183"/>
    </row>
    <row r="180" spans="1:190" x14ac:dyDescent="0.25">
      <c r="A180" s="33"/>
      <c r="B180" s="34"/>
      <c r="C180" s="34"/>
      <c r="D180" s="34"/>
      <c r="E180" s="34"/>
      <c r="F180" s="34"/>
      <c r="G180" s="34"/>
      <c r="H180" s="38"/>
      <c r="I180" s="36"/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  <c r="FE180" s="183"/>
      <c r="FF180" s="183"/>
      <c r="FG180" s="183"/>
      <c r="FH180" s="183"/>
      <c r="FI180" s="183"/>
      <c r="FJ180" s="183"/>
      <c r="FK180" s="183"/>
      <c r="FL180" s="183"/>
      <c r="FM180" s="183"/>
      <c r="FN180" s="183"/>
      <c r="FO180" s="183"/>
      <c r="FP180" s="183"/>
      <c r="FQ180" s="183"/>
      <c r="FR180" s="183"/>
      <c r="FS180" s="183"/>
      <c r="FT180" s="183"/>
      <c r="FU180" s="183"/>
      <c r="FV180" s="183"/>
      <c r="FW180" s="183"/>
      <c r="FX180" s="183"/>
      <c r="FY180" s="183"/>
      <c r="FZ180" s="183"/>
      <c r="GA180" s="183"/>
      <c r="GB180" s="183"/>
      <c r="GC180" s="183"/>
      <c r="GD180" s="183"/>
      <c r="GE180" s="183"/>
      <c r="GF180" s="183"/>
      <c r="GG180" s="183"/>
      <c r="GH180" s="183"/>
    </row>
    <row r="181" spans="1:190" x14ac:dyDescent="0.25">
      <c r="A181" s="33"/>
      <c r="B181" s="34"/>
      <c r="C181" s="34"/>
      <c r="D181" s="34"/>
      <c r="E181" s="34"/>
      <c r="F181" s="34"/>
      <c r="G181" s="34"/>
      <c r="H181" s="38"/>
      <c r="I181" s="36"/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  <c r="FE181" s="183"/>
      <c r="FF181" s="183"/>
      <c r="FG181" s="183"/>
      <c r="FH181" s="183"/>
      <c r="FI181" s="183"/>
      <c r="FJ181" s="183"/>
      <c r="FK181" s="183"/>
      <c r="FL181" s="183"/>
      <c r="FM181" s="183"/>
      <c r="FN181" s="183"/>
      <c r="FO181" s="183"/>
      <c r="FP181" s="183"/>
      <c r="FQ181" s="183"/>
      <c r="FR181" s="183"/>
      <c r="FS181" s="183"/>
      <c r="FT181" s="183"/>
      <c r="FU181" s="183"/>
      <c r="FV181" s="183"/>
      <c r="FW181" s="183"/>
      <c r="FX181" s="183"/>
      <c r="FY181" s="183"/>
      <c r="FZ181" s="183"/>
      <c r="GA181" s="183"/>
      <c r="GB181" s="183"/>
      <c r="GC181" s="183"/>
      <c r="GD181" s="183"/>
      <c r="GE181" s="183"/>
      <c r="GF181" s="183"/>
      <c r="GG181" s="183"/>
      <c r="GH181" s="183"/>
    </row>
    <row r="182" spans="1:190" x14ac:dyDescent="0.25">
      <c r="A182" s="33"/>
      <c r="B182" s="34"/>
      <c r="C182" s="34"/>
      <c r="D182" s="34"/>
      <c r="E182" s="34"/>
      <c r="F182" s="34"/>
      <c r="G182" s="34"/>
      <c r="H182" s="38"/>
      <c r="I182" s="36"/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  <c r="FE182" s="183"/>
      <c r="FF182" s="183"/>
      <c r="FG182" s="183"/>
      <c r="FH182" s="183"/>
      <c r="FI182" s="183"/>
      <c r="FJ182" s="183"/>
      <c r="FK182" s="183"/>
      <c r="FL182" s="183"/>
      <c r="FM182" s="183"/>
      <c r="FN182" s="183"/>
      <c r="FO182" s="183"/>
      <c r="FP182" s="183"/>
      <c r="FQ182" s="183"/>
      <c r="FR182" s="183"/>
      <c r="FS182" s="183"/>
      <c r="FT182" s="183"/>
      <c r="FU182" s="183"/>
      <c r="FV182" s="183"/>
      <c r="FW182" s="183"/>
      <c r="FX182" s="183"/>
      <c r="FY182" s="183"/>
      <c r="FZ182" s="183"/>
      <c r="GA182" s="183"/>
      <c r="GB182" s="183"/>
      <c r="GC182" s="183"/>
      <c r="GD182" s="183"/>
      <c r="GE182" s="183"/>
      <c r="GF182" s="183"/>
      <c r="GG182" s="183"/>
      <c r="GH182" s="183"/>
    </row>
    <row r="183" spans="1:190" x14ac:dyDescent="0.25">
      <c r="A183" s="33"/>
      <c r="B183" s="34"/>
      <c r="C183" s="34"/>
      <c r="D183" s="34"/>
      <c r="E183" s="34"/>
      <c r="F183" s="34"/>
      <c r="G183" s="34"/>
      <c r="H183" s="38"/>
      <c r="I183" s="36"/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  <c r="FE183" s="183"/>
      <c r="FF183" s="183"/>
      <c r="FG183" s="183"/>
      <c r="FH183" s="183"/>
      <c r="FI183" s="183"/>
      <c r="FJ183" s="183"/>
      <c r="FK183" s="183"/>
      <c r="FL183" s="183"/>
      <c r="FM183" s="183"/>
      <c r="FN183" s="183"/>
      <c r="FO183" s="183"/>
      <c r="FP183" s="183"/>
      <c r="FQ183" s="183"/>
      <c r="FR183" s="183"/>
      <c r="FS183" s="183"/>
      <c r="FT183" s="183"/>
      <c r="FU183" s="183"/>
      <c r="FV183" s="183"/>
      <c r="FW183" s="183"/>
      <c r="FX183" s="183"/>
      <c r="FY183" s="183"/>
      <c r="FZ183" s="183"/>
      <c r="GA183" s="183"/>
      <c r="GB183" s="183"/>
      <c r="GC183" s="183"/>
      <c r="GD183" s="183"/>
      <c r="GE183" s="183"/>
      <c r="GF183" s="183"/>
      <c r="GG183" s="183"/>
      <c r="GH183" s="183"/>
    </row>
    <row r="184" spans="1:190" x14ac:dyDescent="0.25">
      <c r="A184" s="33"/>
      <c r="B184" s="34"/>
      <c r="C184" s="34"/>
      <c r="D184" s="34"/>
      <c r="E184" s="34"/>
      <c r="F184" s="34"/>
      <c r="G184" s="34"/>
      <c r="H184" s="38"/>
      <c r="I184" s="36"/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  <c r="FE184" s="183"/>
      <c r="FF184" s="183"/>
      <c r="FG184" s="183"/>
      <c r="FH184" s="183"/>
      <c r="FI184" s="183"/>
      <c r="FJ184" s="183"/>
      <c r="FK184" s="183"/>
      <c r="FL184" s="183"/>
      <c r="FM184" s="183"/>
      <c r="FN184" s="183"/>
      <c r="FO184" s="183"/>
      <c r="FP184" s="183"/>
      <c r="FQ184" s="183"/>
      <c r="FR184" s="183"/>
      <c r="FS184" s="183"/>
      <c r="FT184" s="183"/>
      <c r="FU184" s="183"/>
      <c r="FV184" s="183"/>
      <c r="FW184" s="183"/>
      <c r="FX184" s="183"/>
      <c r="FY184" s="183"/>
      <c r="FZ184" s="183"/>
      <c r="GA184" s="183"/>
      <c r="GB184" s="183"/>
      <c r="GC184" s="183"/>
      <c r="GD184" s="183"/>
      <c r="GE184" s="183"/>
      <c r="GF184" s="183"/>
      <c r="GG184" s="183"/>
      <c r="GH184" s="183"/>
    </row>
    <row r="185" spans="1:190" x14ac:dyDescent="0.25">
      <c r="A185" s="33"/>
      <c r="B185" s="34"/>
      <c r="C185" s="34"/>
      <c r="D185" s="34"/>
      <c r="E185" s="34"/>
      <c r="F185" s="34"/>
      <c r="G185" s="34"/>
      <c r="H185" s="38"/>
      <c r="I185" s="36"/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  <c r="FE185" s="183"/>
      <c r="FF185" s="183"/>
      <c r="FG185" s="183"/>
      <c r="FH185" s="183"/>
      <c r="FI185" s="183"/>
      <c r="FJ185" s="183"/>
      <c r="FK185" s="183"/>
      <c r="FL185" s="183"/>
      <c r="FM185" s="183"/>
      <c r="FN185" s="183"/>
      <c r="FO185" s="183"/>
      <c r="FP185" s="183"/>
      <c r="FQ185" s="183"/>
      <c r="FR185" s="183"/>
      <c r="FS185" s="183"/>
      <c r="FT185" s="183"/>
      <c r="FU185" s="183"/>
      <c r="FV185" s="183"/>
      <c r="FW185" s="183"/>
      <c r="FX185" s="183"/>
      <c r="FY185" s="183"/>
      <c r="FZ185" s="183"/>
      <c r="GA185" s="183"/>
      <c r="GB185" s="183"/>
      <c r="GC185" s="183"/>
      <c r="GD185" s="183"/>
      <c r="GE185" s="183"/>
      <c r="GF185" s="183"/>
      <c r="GG185" s="183"/>
      <c r="GH185" s="183"/>
    </row>
    <row r="186" spans="1:190" x14ac:dyDescent="0.25">
      <c r="A186" s="33"/>
      <c r="B186" s="34"/>
      <c r="C186" s="34"/>
      <c r="D186" s="34"/>
      <c r="E186" s="34"/>
      <c r="F186" s="34"/>
      <c r="G186" s="34"/>
      <c r="H186" s="38"/>
      <c r="I186" s="36"/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  <c r="FE186" s="183"/>
      <c r="FF186" s="183"/>
      <c r="FG186" s="183"/>
      <c r="FH186" s="183"/>
      <c r="FI186" s="183"/>
      <c r="FJ186" s="183"/>
      <c r="FK186" s="183"/>
      <c r="FL186" s="183"/>
      <c r="FM186" s="183"/>
      <c r="FN186" s="183"/>
      <c r="FO186" s="183"/>
      <c r="FP186" s="183"/>
      <c r="FQ186" s="183"/>
      <c r="FR186" s="183"/>
      <c r="FS186" s="183"/>
      <c r="FT186" s="183"/>
      <c r="FU186" s="183"/>
      <c r="FV186" s="183"/>
      <c r="FW186" s="183"/>
      <c r="FX186" s="183"/>
      <c r="FY186" s="183"/>
      <c r="FZ186" s="183"/>
      <c r="GA186" s="183"/>
      <c r="GB186" s="183"/>
      <c r="GC186" s="183"/>
      <c r="GD186" s="183"/>
      <c r="GE186" s="183"/>
      <c r="GF186" s="183"/>
      <c r="GG186" s="183"/>
      <c r="GH186" s="183"/>
    </row>
    <row r="187" spans="1:190" x14ac:dyDescent="0.25">
      <c r="A187" s="33"/>
      <c r="B187" s="34"/>
      <c r="C187" s="34"/>
      <c r="D187" s="34"/>
      <c r="E187" s="34"/>
      <c r="F187" s="34"/>
      <c r="G187" s="34"/>
      <c r="H187" s="38"/>
      <c r="I187" s="36"/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  <c r="FE187" s="183"/>
      <c r="FF187" s="183"/>
      <c r="FG187" s="183"/>
      <c r="FH187" s="183"/>
      <c r="FI187" s="183"/>
      <c r="FJ187" s="183"/>
      <c r="FK187" s="183"/>
      <c r="FL187" s="183"/>
      <c r="FM187" s="183"/>
      <c r="FN187" s="183"/>
      <c r="FO187" s="183"/>
      <c r="FP187" s="183"/>
      <c r="FQ187" s="183"/>
      <c r="FR187" s="183"/>
      <c r="FS187" s="183"/>
      <c r="FT187" s="183"/>
      <c r="FU187" s="183"/>
      <c r="FV187" s="183"/>
      <c r="FW187" s="183"/>
      <c r="FX187" s="183"/>
      <c r="FY187" s="183"/>
      <c r="FZ187" s="183"/>
      <c r="GA187" s="183"/>
      <c r="GB187" s="183"/>
      <c r="GC187" s="183"/>
      <c r="GD187" s="183"/>
      <c r="GE187" s="183"/>
      <c r="GF187" s="183"/>
      <c r="GG187" s="183"/>
      <c r="GH187" s="183"/>
    </row>
    <row r="188" spans="1:190" x14ac:dyDescent="0.25">
      <c r="A188" s="33"/>
      <c r="B188" s="34"/>
      <c r="C188" s="34"/>
      <c r="D188" s="34"/>
      <c r="E188" s="34"/>
      <c r="F188" s="34"/>
      <c r="G188" s="34"/>
      <c r="H188" s="38"/>
      <c r="I188" s="36"/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  <c r="FE188" s="183"/>
      <c r="FF188" s="183"/>
      <c r="FG188" s="183"/>
      <c r="FH188" s="183"/>
      <c r="FI188" s="183"/>
      <c r="FJ188" s="183"/>
      <c r="FK188" s="183"/>
      <c r="FL188" s="183"/>
      <c r="FM188" s="183"/>
      <c r="FN188" s="183"/>
      <c r="FO188" s="183"/>
      <c r="FP188" s="183"/>
      <c r="FQ188" s="183"/>
      <c r="FR188" s="183"/>
      <c r="FS188" s="183"/>
      <c r="FT188" s="183"/>
      <c r="FU188" s="183"/>
      <c r="FV188" s="183"/>
      <c r="FW188" s="183"/>
      <c r="FX188" s="183"/>
      <c r="FY188" s="183"/>
      <c r="FZ188" s="183"/>
      <c r="GA188" s="183"/>
      <c r="GB188" s="183"/>
      <c r="GC188" s="183"/>
      <c r="GD188" s="183"/>
      <c r="GE188" s="183"/>
      <c r="GF188" s="183"/>
      <c r="GG188" s="183"/>
      <c r="GH188" s="183"/>
    </row>
    <row r="189" spans="1:190" x14ac:dyDescent="0.25">
      <c r="A189" s="33"/>
      <c r="B189" s="34"/>
      <c r="C189" s="34"/>
      <c r="D189" s="34"/>
      <c r="E189" s="34"/>
      <c r="F189" s="34"/>
      <c r="G189" s="34"/>
      <c r="H189" s="38"/>
      <c r="I189" s="36"/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  <c r="FE189" s="183"/>
      <c r="FF189" s="183"/>
      <c r="FG189" s="183"/>
      <c r="FH189" s="183"/>
      <c r="FI189" s="183"/>
      <c r="FJ189" s="183"/>
      <c r="FK189" s="183"/>
      <c r="FL189" s="183"/>
      <c r="FM189" s="183"/>
      <c r="FN189" s="183"/>
      <c r="FO189" s="183"/>
      <c r="FP189" s="183"/>
      <c r="FQ189" s="183"/>
      <c r="FR189" s="183"/>
      <c r="FS189" s="183"/>
      <c r="FT189" s="183"/>
      <c r="FU189" s="183"/>
      <c r="FV189" s="183"/>
      <c r="FW189" s="183"/>
      <c r="FX189" s="183"/>
      <c r="FY189" s="183"/>
      <c r="FZ189" s="183"/>
      <c r="GA189" s="183"/>
      <c r="GB189" s="183"/>
      <c r="GC189" s="183"/>
      <c r="GD189" s="183"/>
      <c r="GE189" s="183"/>
      <c r="GF189" s="183"/>
      <c r="GG189" s="183"/>
      <c r="GH189" s="183"/>
    </row>
    <row r="190" spans="1:190" x14ac:dyDescent="0.25">
      <c r="A190" s="33"/>
      <c r="B190" s="34"/>
      <c r="C190" s="34"/>
      <c r="D190" s="34"/>
      <c r="E190" s="34"/>
      <c r="F190" s="34"/>
      <c r="G190" s="34"/>
      <c r="H190" s="38"/>
      <c r="I190" s="36"/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  <c r="FE190" s="183"/>
      <c r="FF190" s="183"/>
      <c r="FG190" s="183"/>
      <c r="FH190" s="183"/>
      <c r="FI190" s="183"/>
      <c r="FJ190" s="183"/>
      <c r="FK190" s="183"/>
      <c r="FL190" s="183"/>
      <c r="FM190" s="183"/>
      <c r="FN190" s="183"/>
      <c r="FO190" s="183"/>
      <c r="FP190" s="183"/>
      <c r="FQ190" s="183"/>
      <c r="FR190" s="183"/>
      <c r="FS190" s="183"/>
      <c r="FT190" s="183"/>
      <c r="FU190" s="183"/>
      <c r="FV190" s="183"/>
      <c r="FW190" s="183"/>
      <c r="FX190" s="183"/>
      <c r="FY190" s="183"/>
      <c r="FZ190" s="183"/>
      <c r="GA190" s="183"/>
      <c r="GB190" s="183"/>
      <c r="GC190" s="183"/>
      <c r="GD190" s="183"/>
      <c r="GE190" s="183"/>
      <c r="GF190" s="183"/>
      <c r="GG190" s="183"/>
      <c r="GH190" s="183"/>
    </row>
    <row r="191" spans="1:190" x14ac:dyDescent="0.25">
      <c r="A191" s="33"/>
      <c r="B191" s="34"/>
      <c r="C191" s="34"/>
      <c r="D191" s="34"/>
      <c r="E191" s="34"/>
      <c r="F191" s="34"/>
      <c r="G191" s="34"/>
      <c r="H191" s="38"/>
      <c r="I191" s="36"/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  <c r="FE191" s="183"/>
      <c r="FF191" s="183"/>
      <c r="FG191" s="183"/>
      <c r="FH191" s="183"/>
      <c r="FI191" s="183"/>
      <c r="FJ191" s="183"/>
      <c r="FK191" s="183"/>
      <c r="FL191" s="183"/>
      <c r="FM191" s="183"/>
      <c r="FN191" s="183"/>
      <c r="FO191" s="183"/>
      <c r="FP191" s="183"/>
      <c r="FQ191" s="183"/>
      <c r="FR191" s="183"/>
      <c r="FS191" s="183"/>
      <c r="FT191" s="183"/>
      <c r="FU191" s="183"/>
      <c r="FV191" s="183"/>
      <c r="FW191" s="183"/>
      <c r="FX191" s="183"/>
      <c r="FY191" s="183"/>
      <c r="FZ191" s="183"/>
      <c r="GA191" s="183"/>
      <c r="GB191" s="183"/>
      <c r="GC191" s="183"/>
      <c r="GD191" s="183"/>
      <c r="GE191" s="183"/>
      <c r="GF191" s="183"/>
      <c r="GG191" s="183"/>
      <c r="GH191" s="183"/>
    </row>
    <row r="192" spans="1:190" x14ac:dyDescent="0.25">
      <c r="A192" s="33"/>
      <c r="B192" s="34"/>
      <c r="C192" s="34"/>
      <c r="D192" s="34"/>
      <c r="E192" s="34"/>
      <c r="F192" s="34"/>
      <c r="G192" s="34"/>
      <c r="H192" s="38"/>
      <c r="I192" s="36"/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  <c r="FE192" s="183"/>
      <c r="FF192" s="183"/>
      <c r="FG192" s="183"/>
      <c r="FH192" s="183"/>
      <c r="FI192" s="183"/>
      <c r="FJ192" s="183"/>
      <c r="FK192" s="183"/>
      <c r="FL192" s="183"/>
      <c r="FM192" s="183"/>
      <c r="FN192" s="183"/>
      <c r="FO192" s="183"/>
      <c r="FP192" s="183"/>
      <c r="FQ192" s="183"/>
      <c r="FR192" s="183"/>
      <c r="FS192" s="183"/>
      <c r="FT192" s="183"/>
      <c r="FU192" s="183"/>
      <c r="FV192" s="183"/>
      <c r="FW192" s="183"/>
      <c r="FX192" s="183"/>
      <c r="FY192" s="183"/>
      <c r="FZ192" s="183"/>
      <c r="GA192" s="183"/>
      <c r="GB192" s="183"/>
      <c r="GC192" s="183"/>
      <c r="GD192" s="183"/>
      <c r="GE192" s="183"/>
      <c r="GF192" s="183"/>
      <c r="GG192" s="183"/>
      <c r="GH192" s="183"/>
    </row>
    <row r="193" spans="1:190" x14ac:dyDescent="0.25">
      <c r="A193" s="33"/>
      <c r="B193" s="34"/>
      <c r="C193" s="34"/>
      <c r="D193" s="34"/>
      <c r="E193" s="34"/>
      <c r="F193" s="34"/>
      <c r="G193" s="34"/>
      <c r="H193" s="38"/>
      <c r="I193" s="36"/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 x14ac:dyDescent="0.25">
      <c r="A194" s="33"/>
      <c r="B194" s="34"/>
      <c r="C194" s="34"/>
      <c r="D194" s="34"/>
      <c r="E194" s="34"/>
      <c r="F194" s="34"/>
      <c r="G194" s="34"/>
      <c r="H194" s="38"/>
      <c r="I194" s="36"/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 x14ac:dyDescent="0.25">
      <c r="A195" s="33"/>
      <c r="B195" s="34"/>
      <c r="C195" s="34"/>
      <c r="D195" s="34"/>
      <c r="E195" s="34"/>
      <c r="F195" s="34"/>
      <c r="G195" s="34"/>
      <c r="H195" s="38"/>
      <c r="I195" s="36"/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x14ac:dyDescent="0.25">
      <c r="A196" s="33"/>
      <c r="B196" s="34"/>
      <c r="C196" s="34"/>
      <c r="D196" s="34"/>
      <c r="E196" s="34"/>
      <c r="F196" s="34"/>
      <c r="G196" s="34"/>
      <c r="H196" s="38"/>
      <c r="I196" s="36"/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</row>
    <row r="197" spans="1:190" x14ac:dyDescent="0.25">
      <c r="A197" s="33"/>
      <c r="B197" s="34"/>
      <c r="C197" s="34"/>
      <c r="D197" s="34"/>
      <c r="E197" s="34"/>
      <c r="F197" s="34"/>
      <c r="G197" s="34"/>
      <c r="H197" s="38"/>
      <c r="I197" s="36"/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  <c r="FE197" s="183"/>
      <c r="FF197" s="183"/>
      <c r="FG197" s="183"/>
      <c r="FH197" s="183"/>
      <c r="FI197" s="183"/>
      <c r="FJ197" s="183"/>
      <c r="FK197" s="183"/>
      <c r="FL197" s="183"/>
      <c r="FM197" s="183"/>
      <c r="FN197" s="183"/>
      <c r="FO197" s="183"/>
      <c r="FP197" s="183"/>
      <c r="FQ197" s="183"/>
      <c r="FR197" s="183"/>
      <c r="FS197" s="183"/>
      <c r="FT197" s="183"/>
      <c r="FU197" s="183"/>
      <c r="FV197" s="183"/>
      <c r="FW197" s="183"/>
      <c r="FX197" s="183"/>
      <c r="FY197" s="183"/>
      <c r="FZ197" s="183"/>
      <c r="GA197" s="183"/>
      <c r="GB197" s="183"/>
      <c r="GC197" s="183"/>
      <c r="GD197" s="183"/>
      <c r="GE197" s="183"/>
      <c r="GF197" s="183"/>
      <c r="GG197" s="183"/>
      <c r="GH197" s="183"/>
    </row>
    <row r="198" spans="1:190" x14ac:dyDescent="0.25">
      <c r="A198" s="33"/>
      <c r="B198" s="34"/>
      <c r="C198" s="34"/>
      <c r="D198" s="34"/>
      <c r="E198" s="34"/>
      <c r="F198" s="34"/>
      <c r="G198" s="34"/>
      <c r="H198" s="38"/>
      <c r="I198" s="36"/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  <c r="FE198" s="183"/>
      <c r="FF198" s="183"/>
      <c r="FG198" s="183"/>
      <c r="FH198" s="183"/>
      <c r="FI198" s="183"/>
      <c r="FJ198" s="183"/>
      <c r="FK198" s="183"/>
      <c r="FL198" s="183"/>
      <c r="FM198" s="183"/>
      <c r="FN198" s="183"/>
      <c r="FO198" s="183"/>
      <c r="FP198" s="183"/>
      <c r="FQ198" s="183"/>
      <c r="FR198" s="183"/>
      <c r="FS198" s="183"/>
      <c r="FT198" s="183"/>
      <c r="FU198" s="183"/>
      <c r="FV198" s="183"/>
      <c r="FW198" s="183"/>
      <c r="FX198" s="183"/>
      <c r="FY198" s="183"/>
      <c r="FZ198" s="183"/>
      <c r="GA198" s="183"/>
      <c r="GB198" s="183"/>
      <c r="GC198" s="183"/>
      <c r="GD198" s="183"/>
      <c r="GE198" s="183"/>
      <c r="GF198" s="183"/>
      <c r="GG198" s="183"/>
      <c r="GH198" s="183"/>
    </row>
    <row r="199" spans="1:190" x14ac:dyDescent="0.25">
      <c r="A199" s="33"/>
      <c r="B199" s="34"/>
      <c r="C199" s="34"/>
      <c r="D199" s="34"/>
      <c r="E199" s="34"/>
      <c r="F199" s="34"/>
      <c r="G199" s="34"/>
      <c r="H199" s="38"/>
      <c r="I199" s="36"/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  <c r="FE199" s="183"/>
      <c r="FF199" s="183"/>
      <c r="FG199" s="183"/>
      <c r="FH199" s="183"/>
      <c r="FI199" s="183"/>
      <c r="FJ199" s="183"/>
      <c r="FK199" s="183"/>
      <c r="FL199" s="183"/>
      <c r="FM199" s="183"/>
      <c r="FN199" s="183"/>
      <c r="FO199" s="183"/>
      <c r="FP199" s="183"/>
      <c r="FQ199" s="183"/>
      <c r="FR199" s="183"/>
      <c r="FS199" s="183"/>
      <c r="FT199" s="183"/>
      <c r="FU199" s="183"/>
      <c r="FV199" s="183"/>
      <c r="FW199" s="183"/>
      <c r="FX199" s="183"/>
      <c r="FY199" s="183"/>
      <c r="FZ199" s="183"/>
      <c r="GA199" s="183"/>
      <c r="GB199" s="183"/>
      <c r="GC199" s="183"/>
      <c r="GD199" s="183"/>
      <c r="GE199" s="183"/>
      <c r="GF199" s="183"/>
      <c r="GG199" s="183"/>
      <c r="GH199" s="183"/>
    </row>
    <row r="200" spans="1:190" x14ac:dyDescent="0.25">
      <c r="A200" s="33"/>
      <c r="B200" s="34"/>
      <c r="C200" s="34"/>
      <c r="D200" s="34"/>
      <c r="E200" s="34"/>
      <c r="F200" s="34"/>
      <c r="G200" s="34"/>
      <c r="H200" s="38"/>
      <c r="I200" s="36"/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  <c r="FE200" s="183"/>
      <c r="FF200" s="183"/>
      <c r="FG200" s="183"/>
      <c r="FH200" s="183"/>
      <c r="FI200" s="183"/>
      <c r="FJ200" s="183"/>
      <c r="FK200" s="183"/>
      <c r="FL200" s="183"/>
      <c r="FM200" s="183"/>
      <c r="FN200" s="183"/>
      <c r="FO200" s="183"/>
      <c r="FP200" s="183"/>
      <c r="FQ200" s="183"/>
      <c r="FR200" s="183"/>
      <c r="FS200" s="183"/>
      <c r="FT200" s="183"/>
      <c r="FU200" s="183"/>
      <c r="FV200" s="183"/>
      <c r="FW200" s="183"/>
      <c r="FX200" s="183"/>
      <c r="FY200" s="183"/>
      <c r="FZ200" s="183"/>
      <c r="GA200" s="183"/>
      <c r="GB200" s="183"/>
      <c r="GC200" s="183"/>
      <c r="GD200" s="183"/>
      <c r="GE200" s="183"/>
      <c r="GF200" s="183"/>
      <c r="GG200" s="183"/>
      <c r="GH200" s="183"/>
    </row>
    <row r="201" spans="1:190" x14ac:dyDescent="0.25">
      <c r="A201" s="33"/>
      <c r="B201" s="34"/>
      <c r="C201" s="34"/>
      <c r="D201" s="34"/>
      <c r="E201" s="34"/>
      <c r="F201" s="34"/>
      <c r="G201" s="34"/>
      <c r="H201" s="38"/>
      <c r="I201" s="36"/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  <c r="FE201" s="183"/>
      <c r="FF201" s="183"/>
      <c r="FG201" s="183"/>
      <c r="FH201" s="183"/>
      <c r="FI201" s="183"/>
      <c r="FJ201" s="183"/>
      <c r="FK201" s="183"/>
      <c r="FL201" s="183"/>
      <c r="FM201" s="183"/>
      <c r="FN201" s="183"/>
      <c r="FO201" s="183"/>
      <c r="FP201" s="183"/>
      <c r="FQ201" s="183"/>
      <c r="FR201" s="183"/>
      <c r="FS201" s="183"/>
      <c r="FT201" s="183"/>
      <c r="FU201" s="183"/>
      <c r="FV201" s="183"/>
      <c r="FW201" s="183"/>
      <c r="FX201" s="183"/>
      <c r="FY201" s="183"/>
      <c r="FZ201" s="183"/>
      <c r="GA201" s="183"/>
      <c r="GB201" s="183"/>
      <c r="GC201" s="183"/>
      <c r="GD201" s="183"/>
      <c r="GE201" s="183"/>
      <c r="GF201" s="183"/>
      <c r="GG201" s="183"/>
      <c r="GH201" s="183"/>
    </row>
    <row r="202" spans="1:190" x14ac:dyDescent="0.25">
      <c r="A202" s="33"/>
      <c r="B202" s="34"/>
      <c r="C202" s="34"/>
      <c r="D202" s="34"/>
      <c r="E202" s="34"/>
      <c r="F202" s="34"/>
      <c r="G202" s="34"/>
      <c r="H202" s="38"/>
      <c r="I202" s="36"/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  <c r="FE202" s="183"/>
      <c r="FF202" s="183"/>
      <c r="FG202" s="183"/>
      <c r="FH202" s="183"/>
      <c r="FI202" s="183"/>
      <c r="FJ202" s="183"/>
      <c r="FK202" s="183"/>
      <c r="FL202" s="183"/>
      <c r="FM202" s="183"/>
      <c r="FN202" s="183"/>
      <c r="FO202" s="183"/>
      <c r="FP202" s="183"/>
      <c r="FQ202" s="183"/>
      <c r="FR202" s="183"/>
      <c r="FS202" s="183"/>
      <c r="FT202" s="183"/>
      <c r="FU202" s="183"/>
      <c r="FV202" s="183"/>
      <c r="FW202" s="183"/>
      <c r="FX202" s="183"/>
      <c r="FY202" s="183"/>
      <c r="FZ202" s="183"/>
      <c r="GA202" s="183"/>
      <c r="GB202" s="183"/>
      <c r="GC202" s="183"/>
      <c r="GD202" s="183"/>
      <c r="GE202" s="183"/>
      <c r="GF202" s="183"/>
      <c r="GG202" s="183"/>
      <c r="GH202" s="183"/>
    </row>
    <row r="203" spans="1:190" x14ac:dyDescent="0.25">
      <c r="A203" s="33"/>
      <c r="B203" s="34"/>
      <c r="C203" s="34"/>
      <c r="D203" s="34"/>
      <c r="E203" s="34"/>
      <c r="F203" s="34"/>
      <c r="G203" s="34"/>
      <c r="H203" s="38"/>
      <c r="I203" s="36"/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  <c r="FE203" s="183"/>
      <c r="FF203" s="183"/>
      <c r="FG203" s="183"/>
      <c r="FH203" s="183"/>
      <c r="FI203" s="183"/>
      <c r="FJ203" s="183"/>
      <c r="FK203" s="183"/>
      <c r="FL203" s="183"/>
      <c r="FM203" s="183"/>
      <c r="FN203" s="183"/>
      <c r="FO203" s="183"/>
      <c r="FP203" s="183"/>
      <c r="FQ203" s="183"/>
      <c r="FR203" s="183"/>
      <c r="FS203" s="183"/>
      <c r="FT203" s="183"/>
      <c r="FU203" s="183"/>
      <c r="FV203" s="183"/>
      <c r="FW203" s="183"/>
      <c r="FX203" s="183"/>
      <c r="FY203" s="183"/>
      <c r="FZ203" s="183"/>
      <c r="GA203" s="183"/>
      <c r="GB203" s="183"/>
      <c r="GC203" s="183"/>
      <c r="GD203" s="183"/>
      <c r="GE203" s="183"/>
      <c r="GF203" s="183"/>
      <c r="GG203" s="183"/>
      <c r="GH203" s="183"/>
    </row>
    <row r="204" spans="1:190" x14ac:dyDescent="0.25">
      <c r="A204" s="33"/>
      <c r="B204" s="34"/>
      <c r="C204" s="34"/>
      <c r="D204" s="34"/>
      <c r="E204" s="34"/>
      <c r="F204" s="34"/>
      <c r="G204" s="34"/>
      <c r="H204" s="38"/>
      <c r="I204" s="36"/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  <c r="FZ204" s="183"/>
      <c r="GA204" s="183"/>
      <c r="GB204" s="183"/>
      <c r="GC204" s="183"/>
      <c r="GD204" s="183"/>
      <c r="GE204" s="183"/>
      <c r="GF204" s="183"/>
      <c r="GG204" s="183"/>
      <c r="GH204" s="183"/>
    </row>
    <row r="205" spans="1:190" x14ac:dyDescent="0.25">
      <c r="A205" s="33"/>
      <c r="B205" s="34"/>
      <c r="C205" s="34"/>
      <c r="D205" s="34"/>
      <c r="E205" s="34"/>
      <c r="F205" s="34"/>
      <c r="G205" s="34"/>
      <c r="H205" s="38"/>
      <c r="I205" s="36"/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  <c r="FZ205" s="183"/>
      <c r="GA205" s="183"/>
      <c r="GB205" s="183"/>
      <c r="GC205" s="183"/>
      <c r="GD205" s="183"/>
      <c r="GE205" s="183"/>
      <c r="GF205" s="183"/>
      <c r="GG205" s="183"/>
      <c r="GH205" s="183"/>
    </row>
    <row r="206" spans="1:190" x14ac:dyDescent="0.25">
      <c r="A206" s="33"/>
      <c r="B206" s="34"/>
      <c r="C206" s="34"/>
      <c r="D206" s="34"/>
      <c r="E206" s="34"/>
      <c r="F206" s="34"/>
      <c r="G206" s="34"/>
      <c r="H206" s="38"/>
      <c r="I206" s="36"/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  <c r="FE206" s="183"/>
      <c r="FF206" s="183"/>
      <c r="FG206" s="183"/>
      <c r="FH206" s="183"/>
      <c r="FI206" s="183"/>
      <c r="FJ206" s="183"/>
      <c r="FK206" s="183"/>
      <c r="FL206" s="183"/>
      <c r="FM206" s="183"/>
      <c r="FN206" s="183"/>
      <c r="FO206" s="183"/>
      <c r="FP206" s="183"/>
      <c r="FQ206" s="183"/>
      <c r="FR206" s="183"/>
      <c r="FS206" s="183"/>
      <c r="FT206" s="183"/>
      <c r="FU206" s="183"/>
      <c r="FV206" s="183"/>
      <c r="FW206" s="183"/>
      <c r="FX206" s="183"/>
      <c r="FY206" s="183"/>
      <c r="FZ206" s="183"/>
      <c r="GA206" s="183"/>
      <c r="GB206" s="183"/>
      <c r="GC206" s="183"/>
      <c r="GD206" s="183"/>
      <c r="GE206" s="183"/>
      <c r="GF206" s="183"/>
      <c r="GG206" s="183"/>
      <c r="GH206" s="183"/>
    </row>
    <row r="207" spans="1:190" x14ac:dyDescent="0.25">
      <c r="A207" s="33"/>
      <c r="B207" s="34"/>
      <c r="C207" s="34"/>
      <c r="D207" s="34"/>
      <c r="E207" s="34"/>
      <c r="F207" s="34"/>
      <c r="G207" s="34"/>
      <c r="H207" s="38"/>
      <c r="I207" s="36"/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  <c r="FE207" s="183"/>
      <c r="FF207" s="183"/>
      <c r="FG207" s="183"/>
      <c r="FH207" s="183"/>
      <c r="FI207" s="183"/>
      <c r="FJ207" s="183"/>
      <c r="FK207" s="183"/>
      <c r="FL207" s="183"/>
      <c r="FM207" s="183"/>
      <c r="FN207" s="183"/>
      <c r="FO207" s="183"/>
      <c r="FP207" s="183"/>
      <c r="FQ207" s="183"/>
      <c r="FR207" s="183"/>
      <c r="FS207" s="183"/>
      <c r="FT207" s="183"/>
      <c r="FU207" s="183"/>
      <c r="FV207" s="183"/>
      <c r="FW207" s="183"/>
      <c r="FX207" s="183"/>
      <c r="FY207" s="183"/>
      <c r="FZ207" s="183"/>
      <c r="GA207" s="183"/>
      <c r="GB207" s="183"/>
      <c r="GC207" s="183"/>
      <c r="GD207" s="183"/>
      <c r="GE207" s="183"/>
      <c r="GF207" s="183"/>
      <c r="GG207" s="183"/>
      <c r="GH207" s="183"/>
    </row>
    <row r="208" spans="1:190" x14ac:dyDescent="0.25">
      <c r="A208" s="33"/>
      <c r="B208" s="34"/>
      <c r="C208" s="34"/>
      <c r="D208" s="34"/>
      <c r="E208" s="34"/>
      <c r="F208" s="34"/>
      <c r="G208" s="34"/>
      <c r="H208" s="38"/>
      <c r="I208" s="36"/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  <c r="FE208" s="183"/>
      <c r="FF208" s="183"/>
      <c r="FG208" s="183"/>
      <c r="FH208" s="183"/>
      <c r="FI208" s="183"/>
      <c r="FJ208" s="183"/>
      <c r="FK208" s="183"/>
      <c r="FL208" s="183"/>
      <c r="FM208" s="183"/>
      <c r="FN208" s="183"/>
      <c r="FO208" s="183"/>
      <c r="FP208" s="183"/>
      <c r="FQ208" s="183"/>
      <c r="FR208" s="183"/>
      <c r="FS208" s="183"/>
      <c r="FT208" s="183"/>
      <c r="FU208" s="183"/>
      <c r="FV208" s="183"/>
      <c r="FW208" s="183"/>
      <c r="FX208" s="183"/>
      <c r="FY208" s="183"/>
      <c r="FZ208" s="183"/>
      <c r="GA208" s="183"/>
      <c r="GB208" s="183"/>
      <c r="GC208" s="183"/>
      <c r="GD208" s="183"/>
      <c r="GE208" s="183"/>
      <c r="GF208" s="183"/>
      <c r="GG208" s="183"/>
      <c r="GH208" s="183"/>
    </row>
    <row r="209" spans="1:190" x14ac:dyDescent="0.25">
      <c r="A209" s="33"/>
      <c r="B209" s="34"/>
      <c r="C209" s="34"/>
      <c r="D209" s="34"/>
      <c r="E209" s="34"/>
      <c r="F209" s="34"/>
      <c r="G209" s="34"/>
      <c r="H209" s="38"/>
      <c r="I209" s="36"/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  <c r="FE209" s="183"/>
      <c r="FF209" s="183"/>
      <c r="FG209" s="183"/>
      <c r="FH209" s="183"/>
      <c r="FI209" s="183"/>
      <c r="FJ209" s="183"/>
      <c r="FK209" s="183"/>
      <c r="FL209" s="183"/>
      <c r="FM209" s="183"/>
      <c r="FN209" s="183"/>
      <c r="FO209" s="183"/>
      <c r="FP209" s="183"/>
      <c r="FQ209" s="183"/>
      <c r="FR209" s="183"/>
      <c r="FS209" s="183"/>
      <c r="FT209" s="183"/>
      <c r="FU209" s="183"/>
      <c r="FV209" s="183"/>
      <c r="FW209" s="183"/>
      <c r="FX209" s="183"/>
      <c r="FY209" s="183"/>
      <c r="FZ209" s="183"/>
      <c r="GA209" s="183"/>
      <c r="GB209" s="183"/>
      <c r="GC209" s="183"/>
      <c r="GD209" s="183"/>
      <c r="GE209" s="183"/>
      <c r="GF209" s="183"/>
      <c r="GG209" s="183"/>
      <c r="GH209" s="183"/>
    </row>
    <row r="210" spans="1:190" x14ac:dyDescent="0.25">
      <c r="A210" s="33"/>
      <c r="B210" s="34"/>
      <c r="C210" s="34"/>
      <c r="D210" s="34"/>
      <c r="E210" s="34"/>
      <c r="F210" s="34"/>
      <c r="G210" s="34"/>
      <c r="H210" s="38"/>
      <c r="I210" s="36"/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  <c r="FE210" s="183"/>
      <c r="FF210" s="183"/>
      <c r="FG210" s="183"/>
      <c r="FH210" s="183"/>
      <c r="FI210" s="183"/>
      <c r="FJ210" s="183"/>
      <c r="FK210" s="183"/>
      <c r="FL210" s="183"/>
      <c r="FM210" s="183"/>
      <c r="FN210" s="183"/>
      <c r="FO210" s="183"/>
      <c r="FP210" s="183"/>
      <c r="FQ210" s="183"/>
      <c r="FR210" s="183"/>
      <c r="FS210" s="183"/>
      <c r="FT210" s="183"/>
      <c r="FU210" s="183"/>
      <c r="FV210" s="183"/>
      <c r="FW210" s="183"/>
      <c r="FX210" s="183"/>
      <c r="FY210" s="183"/>
      <c r="FZ210" s="183"/>
      <c r="GA210" s="183"/>
      <c r="GB210" s="183"/>
      <c r="GC210" s="183"/>
      <c r="GD210" s="183"/>
      <c r="GE210" s="183"/>
      <c r="GF210" s="183"/>
      <c r="GG210" s="183"/>
      <c r="GH210" s="183"/>
    </row>
    <row r="211" spans="1:190" x14ac:dyDescent="0.25">
      <c r="A211" s="33"/>
      <c r="B211" s="34"/>
      <c r="C211" s="34"/>
      <c r="D211" s="34"/>
      <c r="E211" s="34"/>
      <c r="F211" s="34"/>
      <c r="G211" s="34"/>
      <c r="H211" s="38"/>
      <c r="I211" s="36"/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  <c r="FE211" s="183"/>
      <c r="FF211" s="183"/>
      <c r="FG211" s="183"/>
      <c r="FH211" s="183"/>
      <c r="FI211" s="183"/>
      <c r="FJ211" s="183"/>
      <c r="FK211" s="183"/>
      <c r="FL211" s="183"/>
      <c r="FM211" s="183"/>
      <c r="FN211" s="183"/>
      <c r="FO211" s="183"/>
      <c r="FP211" s="183"/>
      <c r="FQ211" s="183"/>
      <c r="FR211" s="183"/>
      <c r="FS211" s="183"/>
      <c r="FT211" s="183"/>
      <c r="FU211" s="183"/>
      <c r="FV211" s="183"/>
      <c r="FW211" s="183"/>
      <c r="FX211" s="183"/>
      <c r="FY211" s="183"/>
      <c r="FZ211" s="183"/>
      <c r="GA211" s="183"/>
      <c r="GB211" s="183"/>
      <c r="GC211" s="183"/>
      <c r="GD211" s="183"/>
      <c r="GE211" s="183"/>
      <c r="GF211" s="183"/>
      <c r="GG211" s="183"/>
      <c r="GH211" s="183"/>
    </row>
    <row r="212" spans="1:190" x14ac:dyDescent="0.25">
      <c r="A212" s="33"/>
      <c r="B212" s="34"/>
      <c r="C212" s="34"/>
      <c r="D212" s="34"/>
      <c r="E212" s="34"/>
      <c r="F212" s="34"/>
      <c r="G212" s="34"/>
      <c r="H212" s="38"/>
      <c r="I212" s="36"/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  <c r="FE212" s="183"/>
      <c r="FF212" s="183"/>
      <c r="FG212" s="183"/>
      <c r="FH212" s="183"/>
      <c r="FI212" s="183"/>
      <c r="FJ212" s="183"/>
      <c r="FK212" s="183"/>
      <c r="FL212" s="183"/>
      <c r="FM212" s="183"/>
      <c r="FN212" s="183"/>
      <c r="FO212" s="183"/>
      <c r="FP212" s="183"/>
      <c r="FQ212" s="183"/>
      <c r="FR212" s="183"/>
      <c r="FS212" s="183"/>
      <c r="FT212" s="183"/>
      <c r="FU212" s="183"/>
      <c r="FV212" s="183"/>
      <c r="FW212" s="183"/>
      <c r="FX212" s="183"/>
      <c r="FY212" s="183"/>
      <c r="FZ212" s="183"/>
      <c r="GA212" s="183"/>
      <c r="GB212" s="183"/>
      <c r="GC212" s="183"/>
      <c r="GD212" s="183"/>
      <c r="GE212" s="183"/>
      <c r="GF212" s="183"/>
      <c r="GG212" s="183"/>
      <c r="GH212" s="183"/>
    </row>
    <row r="213" spans="1:190" x14ac:dyDescent="0.25">
      <c r="A213" s="33"/>
      <c r="B213" s="34"/>
      <c r="C213" s="34"/>
      <c r="D213" s="34"/>
      <c r="E213" s="34"/>
      <c r="F213" s="34"/>
      <c r="G213" s="34"/>
      <c r="H213" s="38"/>
      <c r="I213" s="36"/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  <c r="FE213" s="183"/>
      <c r="FF213" s="183"/>
      <c r="FG213" s="183"/>
      <c r="FH213" s="183"/>
      <c r="FI213" s="183"/>
      <c r="FJ213" s="183"/>
      <c r="FK213" s="183"/>
      <c r="FL213" s="183"/>
      <c r="FM213" s="183"/>
      <c r="FN213" s="183"/>
      <c r="FO213" s="183"/>
      <c r="FP213" s="183"/>
      <c r="FQ213" s="183"/>
      <c r="FR213" s="183"/>
      <c r="FS213" s="183"/>
      <c r="FT213" s="183"/>
      <c r="FU213" s="183"/>
      <c r="FV213" s="183"/>
      <c r="FW213" s="183"/>
      <c r="FX213" s="183"/>
      <c r="FY213" s="183"/>
      <c r="FZ213" s="183"/>
      <c r="GA213" s="183"/>
      <c r="GB213" s="183"/>
      <c r="GC213" s="183"/>
      <c r="GD213" s="183"/>
      <c r="GE213" s="183"/>
      <c r="GF213" s="183"/>
      <c r="GG213" s="183"/>
      <c r="GH213" s="183"/>
    </row>
    <row r="214" spans="1:190" x14ac:dyDescent="0.25">
      <c r="A214" s="33"/>
      <c r="B214" s="34"/>
      <c r="C214" s="34"/>
      <c r="D214" s="34"/>
      <c r="E214" s="34"/>
      <c r="F214" s="34"/>
      <c r="G214" s="34"/>
      <c r="H214" s="38"/>
      <c r="I214" s="36"/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  <c r="FE214" s="183"/>
      <c r="FF214" s="183"/>
      <c r="FG214" s="183"/>
      <c r="FH214" s="183"/>
      <c r="FI214" s="183"/>
      <c r="FJ214" s="183"/>
      <c r="FK214" s="183"/>
      <c r="FL214" s="183"/>
      <c r="FM214" s="183"/>
      <c r="FN214" s="183"/>
      <c r="FO214" s="183"/>
      <c r="FP214" s="183"/>
      <c r="FQ214" s="183"/>
      <c r="FR214" s="183"/>
      <c r="FS214" s="183"/>
      <c r="FT214" s="183"/>
      <c r="FU214" s="183"/>
      <c r="FV214" s="183"/>
      <c r="FW214" s="183"/>
      <c r="FX214" s="183"/>
      <c r="FY214" s="183"/>
      <c r="FZ214" s="183"/>
      <c r="GA214" s="183"/>
      <c r="GB214" s="183"/>
      <c r="GC214" s="183"/>
      <c r="GD214" s="183"/>
      <c r="GE214" s="183"/>
      <c r="GF214" s="183"/>
      <c r="GG214" s="183"/>
      <c r="GH214" s="183"/>
    </row>
    <row r="215" spans="1:190" x14ac:dyDescent="0.25">
      <c r="A215" s="33"/>
      <c r="B215" s="34"/>
      <c r="C215" s="34"/>
      <c r="D215" s="34"/>
      <c r="E215" s="34"/>
      <c r="F215" s="34"/>
      <c r="G215" s="34"/>
      <c r="H215" s="38"/>
      <c r="I215" s="36"/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  <c r="FE215" s="183"/>
      <c r="FF215" s="183"/>
      <c r="FG215" s="183"/>
      <c r="FH215" s="183"/>
      <c r="FI215" s="183"/>
      <c r="FJ215" s="183"/>
      <c r="FK215" s="183"/>
      <c r="FL215" s="183"/>
      <c r="FM215" s="183"/>
      <c r="FN215" s="183"/>
      <c r="FO215" s="183"/>
      <c r="FP215" s="183"/>
      <c r="FQ215" s="183"/>
      <c r="FR215" s="183"/>
      <c r="FS215" s="183"/>
      <c r="FT215" s="183"/>
      <c r="FU215" s="183"/>
      <c r="FV215" s="183"/>
      <c r="FW215" s="183"/>
      <c r="FX215" s="183"/>
      <c r="FY215" s="183"/>
      <c r="FZ215" s="183"/>
      <c r="GA215" s="183"/>
      <c r="GB215" s="183"/>
      <c r="GC215" s="183"/>
      <c r="GD215" s="183"/>
      <c r="GE215" s="183"/>
      <c r="GF215" s="183"/>
      <c r="GG215" s="183"/>
      <c r="GH215" s="183"/>
    </row>
    <row r="216" spans="1:190" x14ac:dyDescent="0.25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  <c r="FE216" s="183"/>
      <c r="FF216" s="183"/>
      <c r="FG216" s="183"/>
      <c r="FH216" s="183"/>
      <c r="FI216" s="183"/>
      <c r="FJ216" s="183"/>
      <c r="FK216" s="183"/>
      <c r="FL216" s="183"/>
      <c r="FM216" s="183"/>
      <c r="FN216" s="183"/>
      <c r="FO216" s="183"/>
      <c r="FP216" s="183"/>
      <c r="FQ216" s="183"/>
      <c r="FR216" s="183"/>
      <c r="FS216" s="183"/>
      <c r="FT216" s="183"/>
      <c r="FU216" s="183"/>
      <c r="FV216" s="183"/>
      <c r="FW216" s="183"/>
      <c r="FX216" s="183"/>
      <c r="FY216" s="183"/>
      <c r="FZ216" s="183"/>
      <c r="GA216" s="183"/>
      <c r="GB216" s="183"/>
      <c r="GC216" s="183"/>
      <c r="GD216" s="183"/>
      <c r="GE216" s="183"/>
      <c r="GF216" s="183"/>
      <c r="GG216" s="183"/>
      <c r="GH216" s="183"/>
    </row>
    <row r="217" spans="1:190" x14ac:dyDescent="0.25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  <c r="FZ217" s="183"/>
      <c r="GA217" s="183"/>
      <c r="GB217" s="183"/>
      <c r="GC217" s="183"/>
      <c r="GD217" s="183"/>
      <c r="GE217" s="183"/>
      <c r="GF217" s="183"/>
      <c r="GG217" s="183"/>
      <c r="GH217" s="183"/>
    </row>
    <row r="218" spans="1:190" x14ac:dyDescent="0.25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  <c r="FZ218" s="183"/>
      <c r="GA218" s="183"/>
      <c r="GB218" s="183"/>
      <c r="GC218" s="183"/>
      <c r="GD218" s="183"/>
      <c r="GE218" s="183"/>
      <c r="GF218" s="183"/>
      <c r="GG218" s="183"/>
      <c r="GH218" s="183"/>
    </row>
    <row r="219" spans="1:190" x14ac:dyDescent="0.25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  <c r="FE219" s="183"/>
      <c r="FF219" s="183"/>
      <c r="FG219" s="183"/>
      <c r="FH219" s="183"/>
      <c r="FI219" s="183"/>
      <c r="FJ219" s="183"/>
      <c r="FK219" s="183"/>
      <c r="FL219" s="183"/>
      <c r="FM219" s="183"/>
      <c r="FN219" s="183"/>
      <c r="FO219" s="183"/>
      <c r="FP219" s="183"/>
      <c r="FQ219" s="183"/>
      <c r="FR219" s="183"/>
      <c r="FS219" s="183"/>
      <c r="FT219" s="183"/>
      <c r="FU219" s="183"/>
      <c r="FV219" s="183"/>
      <c r="FW219" s="183"/>
      <c r="FX219" s="183"/>
      <c r="FY219" s="183"/>
      <c r="FZ219" s="183"/>
      <c r="GA219" s="183"/>
      <c r="GB219" s="183"/>
      <c r="GC219" s="183"/>
      <c r="GD219" s="183"/>
      <c r="GE219" s="183"/>
      <c r="GF219" s="183"/>
      <c r="GG219" s="183"/>
      <c r="GH219" s="183"/>
    </row>
    <row r="220" spans="1:190" x14ac:dyDescent="0.25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  <c r="FE220" s="183"/>
      <c r="FF220" s="183"/>
      <c r="FG220" s="183"/>
      <c r="FH220" s="183"/>
      <c r="FI220" s="183"/>
      <c r="FJ220" s="183"/>
      <c r="FK220" s="183"/>
      <c r="FL220" s="183"/>
      <c r="FM220" s="183"/>
      <c r="FN220" s="183"/>
      <c r="FO220" s="183"/>
      <c r="FP220" s="183"/>
      <c r="FQ220" s="183"/>
      <c r="FR220" s="183"/>
      <c r="FS220" s="183"/>
      <c r="FT220" s="183"/>
      <c r="FU220" s="183"/>
      <c r="FV220" s="183"/>
      <c r="FW220" s="183"/>
      <c r="FX220" s="183"/>
      <c r="FY220" s="183"/>
      <c r="FZ220" s="183"/>
      <c r="GA220" s="183"/>
      <c r="GB220" s="183"/>
      <c r="GC220" s="183"/>
      <c r="GD220" s="183"/>
      <c r="GE220" s="183"/>
      <c r="GF220" s="183"/>
      <c r="GG220" s="183"/>
      <c r="GH220" s="183"/>
    </row>
    <row r="221" spans="1:190" x14ac:dyDescent="0.25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  <c r="FE221" s="183"/>
      <c r="FF221" s="183"/>
      <c r="FG221" s="183"/>
      <c r="FH221" s="183"/>
      <c r="FI221" s="183"/>
      <c r="FJ221" s="183"/>
      <c r="FK221" s="183"/>
      <c r="FL221" s="183"/>
      <c r="FM221" s="183"/>
      <c r="FN221" s="183"/>
      <c r="FO221" s="183"/>
      <c r="FP221" s="183"/>
      <c r="FQ221" s="183"/>
      <c r="FR221" s="183"/>
      <c r="FS221" s="183"/>
      <c r="FT221" s="183"/>
      <c r="FU221" s="183"/>
      <c r="FV221" s="183"/>
      <c r="FW221" s="183"/>
      <c r="FX221" s="183"/>
      <c r="FY221" s="183"/>
      <c r="FZ221" s="183"/>
      <c r="GA221" s="183"/>
      <c r="GB221" s="183"/>
      <c r="GC221" s="183"/>
      <c r="GD221" s="183"/>
      <c r="GE221" s="183"/>
      <c r="GF221" s="183"/>
      <c r="GG221" s="183"/>
      <c r="GH221" s="183"/>
    </row>
    <row r="222" spans="1:190" x14ac:dyDescent="0.25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  <c r="FE222" s="183"/>
      <c r="FF222" s="183"/>
      <c r="FG222" s="183"/>
      <c r="FH222" s="183"/>
      <c r="FI222" s="183"/>
      <c r="FJ222" s="183"/>
      <c r="FK222" s="183"/>
      <c r="FL222" s="183"/>
      <c r="FM222" s="183"/>
      <c r="FN222" s="183"/>
      <c r="FO222" s="183"/>
      <c r="FP222" s="183"/>
      <c r="FQ222" s="183"/>
      <c r="FR222" s="183"/>
      <c r="FS222" s="183"/>
      <c r="FT222" s="183"/>
      <c r="FU222" s="183"/>
      <c r="FV222" s="183"/>
      <c r="FW222" s="183"/>
      <c r="FX222" s="183"/>
      <c r="FY222" s="183"/>
      <c r="FZ222" s="183"/>
      <c r="GA222" s="183"/>
      <c r="GB222" s="183"/>
      <c r="GC222" s="183"/>
      <c r="GD222" s="183"/>
      <c r="GE222" s="183"/>
      <c r="GF222" s="183"/>
      <c r="GG222" s="183"/>
      <c r="GH222" s="183"/>
    </row>
    <row r="223" spans="1:190" x14ac:dyDescent="0.25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  <c r="FE223" s="183"/>
      <c r="FF223" s="183"/>
      <c r="FG223" s="183"/>
      <c r="FH223" s="183"/>
      <c r="FI223" s="183"/>
      <c r="FJ223" s="183"/>
      <c r="FK223" s="183"/>
      <c r="FL223" s="183"/>
      <c r="FM223" s="183"/>
      <c r="FN223" s="183"/>
      <c r="FO223" s="183"/>
      <c r="FP223" s="183"/>
      <c r="FQ223" s="183"/>
      <c r="FR223" s="183"/>
      <c r="FS223" s="183"/>
      <c r="FT223" s="183"/>
      <c r="FU223" s="183"/>
      <c r="FV223" s="183"/>
      <c r="FW223" s="183"/>
      <c r="FX223" s="183"/>
      <c r="FY223" s="183"/>
      <c r="FZ223" s="183"/>
      <c r="GA223" s="183"/>
      <c r="GB223" s="183"/>
      <c r="GC223" s="183"/>
      <c r="GD223" s="183"/>
      <c r="GE223" s="183"/>
      <c r="GF223" s="183"/>
      <c r="GG223" s="183"/>
      <c r="GH223" s="183"/>
    </row>
    <row r="224" spans="1:190" x14ac:dyDescent="0.25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  <c r="FE224" s="183"/>
      <c r="FF224" s="183"/>
      <c r="FG224" s="183"/>
      <c r="FH224" s="183"/>
      <c r="FI224" s="183"/>
      <c r="FJ224" s="183"/>
      <c r="FK224" s="183"/>
      <c r="FL224" s="183"/>
      <c r="FM224" s="183"/>
      <c r="FN224" s="183"/>
      <c r="FO224" s="183"/>
      <c r="FP224" s="183"/>
      <c r="FQ224" s="183"/>
      <c r="FR224" s="183"/>
      <c r="FS224" s="183"/>
      <c r="FT224" s="183"/>
      <c r="FU224" s="183"/>
      <c r="FV224" s="183"/>
      <c r="FW224" s="183"/>
      <c r="FX224" s="183"/>
      <c r="FY224" s="183"/>
      <c r="FZ224" s="183"/>
      <c r="GA224" s="183"/>
      <c r="GB224" s="183"/>
      <c r="GC224" s="183"/>
      <c r="GD224" s="183"/>
      <c r="GE224" s="183"/>
      <c r="GF224" s="183"/>
      <c r="GG224" s="183"/>
      <c r="GH224" s="183"/>
    </row>
    <row r="225" spans="1:190" x14ac:dyDescent="0.25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  <c r="FE225" s="183"/>
      <c r="FF225" s="183"/>
      <c r="FG225" s="183"/>
      <c r="FH225" s="183"/>
      <c r="FI225" s="183"/>
      <c r="FJ225" s="183"/>
      <c r="FK225" s="183"/>
      <c r="FL225" s="183"/>
      <c r="FM225" s="183"/>
      <c r="FN225" s="183"/>
      <c r="FO225" s="183"/>
      <c r="FP225" s="183"/>
      <c r="FQ225" s="183"/>
      <c r="FR225" s="183"/>
      <c r="FS225" s="183"/>
      <c r="FT225" s="183"/>
      <c r="FU225" s="183"/>
      <c r="FV225" s="183"/>
      <c r="FW225" s="183"/>
      <c r="FX225" s="183"/>
      <c r="FY225" s="183"/>
      <c r="FZ225" s="183"/>
      <c r="GA225" s="183"/>
      <c r="GB225" s="183"/>
      <c r="GC225" s="183"/>
      <c r="GD225" s="183"/>
      <c r="GE225" s="183"/>
      <c r="GF225" s="183"/>
      <c r="GG225" s="183"/>
      <c r="GH225" s="183"/>
    </row>
    <row r="226" spans="1:190" x14ac:dyDescent="0.25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  <c r="FE226" s="183"/>
      <c r="FF226" s="183"/>
      <c r="FG226" s="183"/>
      <c r="FH226" s="183"/>
      <c r="FI226" s="183"/>
      <c r="FJ226" s="183"/>
      <c r="FK226" s="183"/>
      <c r="FL226" s="183"/>
      <c r="FM226" s="183"/>
      <c r="FN226" s="183"/>
      <c r="FO226" s="183"/>
      <c r="FP226" s="183"/>
      <c r="FQ226" s="183"/>
      <c r="FR226" s="183"/>
      <c r="FS226" s="183"/>
      <c r="FT226" s="183"/>
      <c r="FU226" s="183"/>
      <c r="FV226" s="183"/>
      <c r="FW226" s="183"/>
      <c r="FX226" s="183"/>
      <c r="FY226" s="183"/>
      <c r="FZ226" s="183"/>
      <c r="GA226" s="183"/>
      <c r="GB226" s="183"/>
      <c r="GC226" s="183"/>
      <c r="GD226" s="183"/>
      <c r="GE226" s="183"/>
      <c r="GF226" s="183"/>
      <c r="GG226" s="183"/>
      <c r="GH226" s="183"/>
    </row>
    <row r="227" spans="1:190" x14ac:dyDescent="0.25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  <c r="FE227" s="183"/>
      <c r="FF227" s="183"/>
      <c r="FG227" s="183"/>
      <c r="FH227" s="183"/>
      <c r="FI227" s="183"/>
      <c r="FJ227" s="183"/>
      <c r="FK227" s="183"/>
      <c r="FL227" s="183"/>
      <c r="FM227" s="183"/>
      <c r="FN227" s="183"/>
      <c r="FO227" s="183"/>
      <c r="FP227" s="183"/>
      <c r="FQ227" s="183"/>
      <c r="FR227" s="183"/>
      <c r="FS227" s="183"/>
      <c r="FT227" s="183"/>
      <c r="FU227" s="183"/>
      <c r="FV227" s="183"/>
      <c r="FW227" s="183"/>
      <c r="FX227" s="183"/>
      <c r="FY227" s="183"/>
      <c r="FZ227" s="183"/>
      <c r="GA227" s="183"/>
      <c r="GB227" s="183"/>
      <c r="GC227" s="183"/>
      <c r="GD227" s="183"/>
      <c r="GE227" s="183"/>
      <c r="GF227" s="183"/>
      <c r="GG227" s="183"/>
      <c r="GH227" s="183"/>
    </row>
    <row r="228" spans="1:190" x14ac:dyDescent="0.25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  <c r="FE228" s="183"/>
      <c r="FF228" s="183"/>
      <c r="FG228" s="183"/>
      <c r="FH228" s="183"/>
      <c r="FI228" s="183"/>
      <c r="FJ228" s="183"/>
      <c r="FK228" s="183"/>
      <c r="FL228" s="183"/>
      <c r="FM228" s="183"/>
      <c r="FN228" s="183"/>
      <c r="FO228" s="183"/>
      <c r="FP228" s="183"/>
      <c r="FQ228" s="183"/>
      <c r="FR228" s="183"/>
      <c r="FS228" s="183"/>
      <c r="FT228" s="183"/>
      <c r="FU228" s="183"/>
      <c r="FV228" s="183"/>
      <c r="FW228" s="183"/>
      <c r="FX228" s="183"/>
      <c r="FY228" s="183"/>
      <c r="FZ228" s="183"/>
      <c r="GA228" s="183"/>
      <c r="GB228" s="183"/>
      <c r="GC228" s="183"/>
      <c r="GD228" s="183"/>
      <c r="GE228" s="183"/>
      <c r="GF228" s="183"/>
      <c r="GG228" s="183"/>
      <c r="GH228" s="183"/>
    </row>
    <row r="229" spans="1:190" x14ac:dyDescent="0.25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  <c r="FE229" s="183"/>
      <c r="FF229" s="183"/>
      <c r="FG229" s="183"/>
      <c r="FH229" s="183"/>
      <c r="FI229" s="183"/>
      <c r="FJ229" s="183"/>
      <c r="FK229" s="183"/>
      <c r="FL229" s="183"/>
      <c r="FM229" s="183"/>
      <c r="FN229" s="183"/>
      <c r="FO229" s="183"/>
      <c r="FP229" s="183"/>
      <c r="FQ229" s="183"/>
      <c r="FR229" s="183"/>
      <c r="FS229" s="183"/>
      <c r="FT229" s="183"/>
      <c r="FU229" s="183"/>
      <c r="FV229" s="183"/>
      <c r="FW229" s="183"/>
      <c r="FX229" s="183"/>
      <c r="FY229" s="183"/>
      <c r="FZ229" s="183"/>
      <c r="GA229" s="183"/>
      <c r="GB229" s="183"/>
      <c r="GC229" s="183"/>
      <c r="GD229" s="183"/>
      <c r="GE229" s="183"/>
      <c r="GF229" s="183"/>
      <c r="GG229" s="183"/>
      <c r="GH229" s="183"/>
    </row>
    <row r="230" spans="1:190" x14ac:dyDescent="0.25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  <c r="FE230" s="183"/>
      <c r="FF230" s="183"/>
      <c r="FG230" s="183"/>
      <c r="FH230" s="183"/>
      <c r="FI230" s="183"/>
      <c r="FJ230" s="183"/>
      <c r="FK230" s="183"/>
      <c r="FL230" s="183"/>
      <c r="FM230" s="183"/>
      <c r="FN230" s="183"/>
      <c r="FO230" s="183"/>
      <c r="FP230" s="183"/>
      <c r="FQ230" s="183"/>
      <c r="FR230" s="183"/>
      <c r="FS230" s="183"/>
      <c r="FT230" s="183"/>
      <c r="FU230" s="183"/>
      <c r="FV230" s="183"/>
      <c r="FW230" s="183"/>
      <c r="FX230" s="183"/>
      <c r="FY230" s="183"/>
      <c r="FZ230" s="183"/>
      <c r="GA230" s="183"/>
      <c r="GB230" s="183"/>
      <c r="GC230" s="183"/>
      <c r="GD230" s="183"/>
      <c r="GE230" s="183"/>
      <c r="GF230" s="183"/>
      <c r="GG230" s="183"/>
      <c r="GH230" s="183"/>
    </row>
    <row r="231" spans="1:190" x14ac:dyDescent="0.25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  <c r="FE231" s="183"/>
      <c r="FF231" s="183"/>
      <c r="FG231" s="183"/>
      <c r="FH231" s="183"/>
      <c r="FI231" s="183"/>
      <c r="FJ231" s="183"/>
      <c r="FK231" s="183"/>
      <c r="FL231" s="183"/>
      <c r="FM231" s="183"/>
      <c r="FN231" s="183"/>
      <c r="FO231" s="183"/>
      <c r="FP231" s="183"/>
      <c r="FQ231" s="183"/>
      <c r="FR231" s="183"/>
      <c r="FS231" s="183"/>
      <c r="FT231" s="183"/>
      <c r="FU231" s="183"/>
      <c r="FV231" s="183"/>
      <c r="FW231" s="183"/>
      <c r="FX231" s="183"/>
      <c r="FY231" s="183"/>
      <c r="FZ231" s="183"/>
      <c r="GA231" s="183"/>
      <c r="GB231" s="183"/>
      <c r="GC231" s="183"/>
      <c r="GD231" s="183"/>
      <c r="GE231" s="183"/>
      <c r="GF231" s="183"/>
      <c r="GG231" s="183"/>
      <c r="GH231" s="183"/>
    </row>
    <row r="232" spans="1:190" x14ac:dyDescent="0.25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  <c r="FE232" s="183"/>
      <c r="FF232" s="183"/>
      <c r="FG232" s="183"/>
      <c r="FH232" s="183"/>
      <c r="FI232" s="183"/>
      <c r="FJ232" s="183"/>
      <c r="FK232" s="183"/>
      <c r="FL232" s="183"/>
      <c r="FM232" s="183"/>
      <c r="FN232" s="183"/>
      <c r="FO232" s="183"/>
      <c r="FP232" s="183"/>
      <c r="FQ232" s="183"/>
      <c r="FR232" s="183"/>
      <c r="FS232" s="183"/>
      <c r="FT232" s="183"/>
      <c r="FU232" s="183"/>
      <c r="FV232" s="183"/>
      <c r="FW232" s="183"/>
      <c r="FX232" s="183"/>
      <c r="FY232" s="183"/>
      <c r="FZ232" s="183"/>
      <c r="GA232" s="183"/>
      <c r="GB232" s="183"/>
      <c r="GC232" s="183"/>
      <c r="GD232" s="183"/>
      <c r="GE232" s="183"/>
      <c r="GF232" s="183"/>
      <c r="GG232" s="183"/>
      <c r="GH232" s="183"/>
    </row>
    <row r="233" spans="1:190" x14ac:dyDescent="0.25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  <c r="FE233" s="183"/>
      <c r="FF233" s="183"/>
      <c r="FG233" s="183"/>
      <c r="FH233" s="183"/>
      <c r="FI233" s="183"/>
      <c r="FJ233" s="183"/>
      <c r="FK233" s="183"/>
      <c r="FL233" s="183"/>
      <c r="FM233" s="183"/>
      <c r="FN233" s="183"/>
      <c r="FO233" s="183"/>
      <c r="FP233" s="183"/>
      <c r="FQ233" s="183"/>
      <c r="FR233" s="183"/>
      <c r="FS233" s="183"/>
      <c r="FT233" s="183"/>
      <c r="FU233" s="183"/>
      <c r="FV233" s="183"/>
      <c r="FW233" s="183"/>
      <c r="FX233" s="183"/>
      <c r="FY233" s="183"/>
      <c r="FZ233" s="183"/>
      <c r="GA233" s="183"/>
      <c r="GB233" s="183"/>
      <c r="GC233" s="183"/>
      <c r="GD233" s="183"/>
      <c r="GE233" s="183"/>
      <c r="GF233" s="183"/>
      <c r="GG233" s="183"/>
      <c r="GH233" s="183"/>
    </row>
    <row r="234" spans="1:190" x14ac:dyDescent="0.25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  <c r="FE234" s="183"/>
      <c r="FF234" s="183"/>
      <c r="FG234" s="183"/>
      <c r="FH234" s="183"/>
      <c r="FI234" s="183"/>
      <c r="FJ234" s="183"/>
      <c r="FK234" s="183"/>
      <c r="FL234" s="183"/>
      <c r="FM234" s="183"/>
      <c r="FN234" s="183"/>
      <c r="FO234" s="183"/>
      <c r="FP234" s="183"/>
      <c r="FQ234" s="183"/>
      <c r="FR234" s="183"/>
      <c r="FS234" s="183"/>
      <c r="FT234" s="183"/>
      <c r="FU234" s="183"/>
      <c r="FV234" s="183"/>
      <c r="FW234" s="183"/>
      <c r="FX234" s="183"/>
      <c r="FY234" s="183"/>
      <c r="FZ234" s="183"/>
      <c r="GA234" s="183"/>
      <c r="GB234" s="183"/>
      <c r="GC234" s="183"/>
      <c r="GD234" s="183"/>
      <c r="GE234" s="183"/>
      <c r="GF234" s="183"/>
      <c r="GG234" s="183"/>
      <c r="GH234" s="183"/>
    </row>
    <row r="235" spans="1:190" x14ac:dyDescent="0.25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  <c r="FE235" s="183"/>
      <c r="FF235" s="183"/>
      <c r="FG235" s="183"/>
      <c r="FH235" s="183"/>
      <c r="FI235" s="183"/>
      <c r="FJ235" s="183"/>
      <c r="FK235" s="183"/>
      <c r="FL235" s="183"/>
      <c r="FM235" s="183"/>
      <c r="FN235" s="183"/>
      <c r="FO235" s="183"/>
      <c r="FP235" s="183"/>
      <c r="FQ235" s="183"/>
      <c r="FR235" s="183"/>
      <c r="FS235" s="183"/>
      <c r="FT235" s="183"/>
      <c r="FU235" s="183"/>
      <c r="FV235" s="183"/>
      <c r="FW235" s="183"/>
      <c r="FX235" s="183"/>
      <c r="FY235" s="183"/>
      <c r="FZ235" s="183"/>
      <c r="GA235" s="183"/>
      <c r="GB235" s="183"/>
      <c r="GC235" s="183"/>
      <c r="GD235" s="183"/>
      <c r="GE235" s="183"/>
      <c r="GF235" s="183"/>
      <c r="GG235" s="183"/>
      <c r="GH235" s="183"/>
    </row>
    <row r="236" spans="1:190" x14ac:dyDescent="0.25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  <c r="FZ236" s="183"/>
      <c r="GA236" s="183"/>
      <c r="GB236" s="183"/>
      <c r="GC236" s="183"/>
      <c r="GD236" s="183"/>
      <c r="GE236" s="183"/>
      <c r="GF236" s="183"/>
      <c r="GG236" s="183"/>
      <c r="GH236" s="183"/>
    </row>
    <row r="237" spans="1:190" x14ac:dyDescent="0.25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  <c r="FE237" s="183"/>
      <c r="FF237" s="183"/>
      <c r="FG237" s="183"/>
      <c r="FH237" s="183"/>
      <c r="FI237" s="183"/>
      <c r="FJ237" s="183"/>
      <c r="FK237" s="183"/>
      <c r="FL237" s="183"/>
      <c r="FM237" s="183"/>
      <c r="FN237" s="183"/>
      <c r="FO237" s="183"/>
      <c r="FP237" s="183"/>
      <c r="FQ237" s="183"/>
      <c r="FR237" s="183"/>
      <c r="FS237" s="183"/>
      <c r="FT237" s="183"/>
      <c r="FU237" s="183"/>
      <c r="FV237" s="183"/>
      <c r="FW237" s="183"/>
      <c r="FX237" s="183"/>
      <c r="FY237" s="183"/>
      <c r="FZ237" s="183"/>
      <c r="GA237" s="183"/>
      <c r="GB237" s="183"/>
      <c r="GC237" s="183"/>
      <c r="GD237" s="183"/>
      <c r="GE237" s="183"/>
      <c r="GF237" s="183"/>
      <c r="GG237" s="183"/>
      <c r="GH237" s="183"/>
    </row>
    <row r="238" spans="1:190" x14ac:dyDescent="0.25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  <c r="FE238" s="183"/>
      <c r="FF238" s="183"/>
      <c r="FG238" s="183"/>
      <c r="FH238" s="183"/>
      <c r="FI238" s="183"/>
      <c r="FJ238" s="183"/>
      <c r="FK238" s="183"/>
      <c r="FL238" s="183"/>
      <c r="FM238" s="183"/>
      <c r="FN238" s="183"/>
      <c r="FO238" s="183"/>
      <c r="FP238" s="183"/>
      <c r="FQ238" s="183"/>
      <c r="FR238" s="183"/>
      <c r="FS238" s="183"/>
      <c r="FT238" s="183"/>
      <c r="FU238" s="183"/>
      <c r="FV238" s="183"/>
      <c r="FW238" s="183"/>
      <c r="FX238" s="183"/>
      <c r="FY238" s="183"/>
      <c r="FZ238" s="183"/>
      <c r="GA238" s="183"/>
      <c r="GB238" s="183"/>
      <c r="GC238" s="183"/>
      <c r="GD238" s="183"/>
      <c r="GE238" s="183"/>
      <c r="GF238" s="183"/>
      <c r="GG238" s="183"/>
      <c r="GH238" s="183"/>
    </row>
    <row r="239" spans="1:190" x14ac:dyDescent="0.25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  <c r="FE239" s="183"/>
      <c r="FF239" s="183"/>
      <c r="FG239" s="183"/>
      <c r="FH239" s="183"/>
      <c r="FI239" s="183"/>
      <c r="FJ239" s="183"/>
      <c r="FK239" s="183"/>
      <c r="FL239" s="183"/>
      <c r="FM239" s="183"/>
      <c r="FN239" s="183"/>
      <c r="FO239" s="183"/>
      <c r="FP239" s="183"/>
      <c r="FQ239" s="183"/>
      <c r="FR239" s="183"/>
      <c r="FS239" s="183"/>
      <c r="FT239" s="183"/>
      <c r="FU239" s="183"/>
      <c r="FV239" s="183"/>
      <c r="FW239" s="183"/>
      <c r="FX239" s="183"/>
      <c r="FY239" s="183"/>
      <c r="FZ239" s="183"/>
      <c r="GA239" s="183"/>
      <c r="GB239" s="183"/>
      <c r="GC239" s="183"/>
      <c r="GD239" s="183"/>
      <c r="GE239" s="183"/>
      <c r="GF239" s="183"/>
      <c r="GG239" s="183"/>
      <c r="GH239" s="183"/>
    </row>
    <row r="240" spans="1:190" x14ac:dyDescent="0.25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  <c r="FE240" s="183"/>
      <c r="FF240" s="183"/>
      <c r="FG240" s="183"/>
      <c r="FH240" s="183"/>
      <c r="FI240" s="183"/>
      <c r="FJ240" s="183"/>
      <c r="FK240" s="183"/>
      <c r="FL240" s="183"/>
      <c r="FM240" s="183"/>
      <c r="FN240" s="183"/>
      <c r="FO240" s="183"/>
      <c r="FP240" s="183"/>
      <c r="FQ240" s="183"/>
      <c r="FR240" s="183"/>
      <c r="FS240" s="183"/>
      <c r="FT240" s="183"/>
      <c r="FU240" s="183"/>
      <c r="FV240" s="183"/>
      <c r="FW240" s="183"/>
      <c r="FX240" s="183"/>
      <c r="FY240" s="183"/>
      <c r="FZ240" s="183"/>
      <c r="GA240" s="183"/>
      <c r="GB240" s="183"/>
      <c r="GC240" s="183"/>
      <c r="GD240" s="183"/>
      <c r="GE240" s="183"/>
      <c r="GF240" s="183"/>
      <c r="GG240" s="183"/>
      <c r="GH240" s="183"/>
    </row>
    <row r="241" spans="1:190" x14ac:dyDescent="0.25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  <c r="FE241" s="183"/>
      <c r="FF241" s="183"/>
      <c r="FG241" s="183"/>
      <c r="FH241" s="183"/>
      <c r="FI241" s="183"/>
      <c r="FJ241" s="183"/>
      <c r="FK241" s="183"/>
      <c r="FL241" s="183"/>
      <c r="FM241" s="183"/>
      <c r="FN241" s="183"/>
      <c r="FO241" s="183"/>
      <c r="FP241" s="183"/>
      <c r="FQ241" s="183"/>
      <c r="FR241" s="183"/>
      <c r="FS241" s="183"/>
      <c r="FT241" s="183"/>
      <c r="FU241" s="183"/>
      <c r="FV241" s="183"/>
      <c r="FW241" s="183"/>
      <c r="FX241" s="183"/>
      <c r="FY241" s="183"/>
      <c r="FZ241" s="183"/>
      <c r="GA241" s="183"/>
      <c r="GB241" s="183"/>
      <c r="GC241" s="183"/>
      <c r="GD241" s="183"/>
      <c r="GE241" s="183"/>
      <c r="GF241" s="183"/>
      <c r="GG241" s="183"/>
      <c r="GH241" s="183"/>
    </row>
    <row r="242" spans="1:190" x14ac:dyDescent="0.25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  <c r="FE242" s="183"/>
      <c r="FF242" s="183"/>
      <c r="FG242" s="183"/>
      <c r="FH242" s="183"/>
      <c r="FI242" s="183"/>
      <c r="FJ242" s="183"/>
      <c r="FK242" s="183"/>
      <c r="FL242" s="183"/>
      <c r="FM242" s="183"/>
      <c r="FN242" s="183"/>
      <c r="FO242" s="183"/>
      <c r="FP242" s="183"/>
      <c r="FQ242" s="183"/>
      <c r="FR242" s="183"/>
      <c r="FS242" s="183"/>
      <c r="FT242" s="183"/>
      <c r="FU242" s="183"/>
      <c r="FV242" s="183"/>
      <c r="FW242" s="183"/>
      <c r="FX242" s="183"/>
      <c r="FY242" s="183"/>
      <c r="FZ242" s="183"/>
      <c r="GA242" s="183"/>
      <c r="GB242" s="183"/>
      <c r="GC242" s="183"/>
      <c r="GD242" s="183"/>
      <c r="GE242" s="183"/>
      <c r="GF242" s="183"/>
      <c r="GG242" s="183"/>
      <c r="GH242" s="183"/>
    </row>
    <row r="243" spans="1:190" x14ac:dyDescent="0.25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  <c r="FE243" s="183"/>
      <c r="FF243" s="183"/>
      <c r="FG243" s="183"/>
      <c r="FH243" s="183"/>
      <c r="FI243" s="183"/>
      <c r="FJ243" s="183"/>
      <c r="FK243" s="183"/>
      <c r="FL243" s="183"/>
      <c r="FM243" s="183"/>
      <c r="FN243" s="183"/>
      <c r="FO243" s="183"/>
      <c r="FP243" s="183"/>
      <c r="FQ243" s="183"/>
      <c r="FR243" s="183"/>
      <c r="FS243" s="183"/>
      <c r="FT243" s="183"/>
      <c r="FU243" s="183"/>
      <c r="FV243" s="183"/>
      <c r="FW243" s="183"/>
      <c r="FX243" s="183"/>
      <c r="FY243" s="183"/>
      <c r="FZ243" s="183"/>
      <c r="GA243" s="183"/>
      <c r="GB243" s="183"/>
      <c r="GC243" s="183"/>
      <c r="GD243" s="183"/>
      <c r="GE243" s="183"/>
      <c r="GF243" s="183"/>
      <c r="GG243" s="183"/>
      <c r="GH243" s="183"/>
    </row>
    <row r="244" spans="1:190" x14ac:dyDescent="0.25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  <c r="FE244" s="183"/>
      <c r="FF244" s="183"/>
      <c r="FG244" s="183"/>
      <c r="FH244" s="183"/>
      <c r="FI244" s="183"/>
      <c r="FJ244" s="183"/>
      <c r="FK244" s="183"/>
      <c r="FL244" s="183"/>
      <c r="FM244" s="183"/>
      <c r="FN244" s="183"/>
      <c r="FO244" s="183"/>
      <c r="FP244" s="183"/>
      <c r="FQ244" s="183"/>
      <c r="FR244" s="183"/>
      <c r="FS244" s="183"/>
      <c r="FT244" s="183"/>
      <c r="FU244" s="183"/>
      <c r="FV244" s="183"/>
      <c r="FW244" s="183"/>
      <c r="FX244" s="183"/>
      <c r="FY244" s="183"/>
      <c r="FZ244" s="183"/>
      <c r="GA244" s="183"/>
      <c r="GB244" s="183"/>
      <c r="GC244" s="183"/>
      <c r="GD244" s="183"/>
      <c r="GE244" s="183"/>
      <c r="GF244" s="183"/>
      <c r="GG244" s="183"/>
      <c r="GH244" s="183"/>
    </row>
    <row r="245" spans="1:190" x14ac:dyDescent="0.25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  <c r="FE245" s="183"/>
      <c r="FF245" s="183"/>
      <c r="FG245" s="183"/>
      <c r="FH245" s="183"/>
      <c r="FI245" s="183"/>
      <c r="FJ245" s="183"/>
      <c r="FK245" s="183"/>
      <c r="FL245" s="183"/>
      <c r="FM245" s="183"/>
      <c r="FN245" s="183"/>
      <c r="FO245" s="183"/>
      <c r="FP245" s="183"/>
      <c r="FQ245" s="183"/>
      <c r="FR245" s="183"/>
      <c r="FS245" s="183"/>
      <c r="FT245" s="183"/>
      <c r="FU245" s="183"/>
      <c r="FV245" s="183"/>
      <c r="FW245" s="183"/>
      <c r="FX245" s="183"/>
      <c r="FY245" s="183"/>
      <c r="FZ245" s="183"/>
      <c r="GA245" s="183"/>
      <c r="GB245" s="183"/>
      <c r="GC245" s="183"/>
      <c r="GD245" s="183"/>
      <c r="GE245" s="183"/>
      <c r="GF245" s="183"/>
      <c r="GG245" s="183"/>
      <c r="GH245" s="183"/>
    </row>
    <row r="246" spans="1:190" x14ac:dyDescent="0.25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  <c r="FE246" s="183"/>
      <c r="FF246" s="183"/>
      <c r="FG246" s="183"/>
      <c r="FH246" s="183"/>
      <c r="FI246" s="183"/>
      <c r="FJ246" s="183"/>
      <c r="FK246" s="183"/>
      <c r="FL246" s="183"/>
      <c r="FM246" s="183"/>
      <c r="FN246" s="183"/>
      <c r="FO246" s="183"/>
      <c r="FP246" s="183"/>
      <c r="FQ246" s="183"/>
      <c r="FR246" s="183"/>
      <c r="FS246" s="183"/>
      <c r="FT246" s="183"/>
      <c r="FU246" s="183"/>
      <c r="FV246" s="183"/>
      <c r="FW246" s="183"/>
      <c r="FX246" s="183"/>
      <c r="FY246" s="183"/>
      <c r="FZ246" s="183"/>
      <c r="GA246" s="183"/>
      <c r="GB246" s="183"/>
      <c r="GC246" s="183"/>
      <c r="GD246" s="183"/>
      <c r="GE246" s="183"/>
      <c r="GF246" s="183"/>
      <c r="GG246" s="183"/>
      <c r="GH246" s="183"/>
    </row>
    <row r="247" spans="1:190" x14ac:dyDescent="0.25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  <c r="FZ247" s="183"/>
      <c r="GA247" s="183"/>
      <c r="GB247" s="183"/>
      <c r="GC247" s="183"/>
      <c r="GD247" s="183"/>
      <c r="GE247" s="183"/>
      <c r="GF247" s="183"/>
      <c r="GG247" s="183"/>
      <c r="GH247" s="183"/>
    </row>
    <row r="248" spans="1:190" x14ac:dyDescent="0.25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  <c r="FZ248" s="183"/>
      <c r="GA248" s="183"/>
      <c r="GB248" s="183"/>
      <c r="GC248" s="183"/>
      <c r="GD248" s="183"/>
      <c r="GE248" s="183"/>
      <c r="GF248" s="183"/>
      <c r="GG248" s="183"/>
      <c r="GH248" s="183"/>
    </row>
    <row r="249" spans="1:190" x14ac:dyDescent="0.25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  <c r="FE249" s="183"/>
      <c r="FF249" s="183"/>
      <c r="FG249" s="183"/>
      <c r="FH249" s="183"/>
      <c r="FI249" s="183"/>
      <c r="FJ249" s="183"/>
      <c r="FK249" s="183"/>
      <c r="FL249" s="183"/>
      <c r="FM249" s="183"/>
      <c r="FN249" s="183"/>
      <c r="FO249" s="183"/>
      <c r="FP249" s="183"/>
      <c r="FQ249" s="183"/>
      <c r="FR249" s="183"/>
      <c r="FS249" s="183"/>
      <c r="FT249" s="183"/>
      <c r="FU249" s="183"/>
      <c r="FV249" s="183"/>
      <c r="FW249" s="183"/>
      <c r="FX249" s="183"/>
      <c r="FY249" s="183"/>
      <c r="FZ249" s="183"/>
      <c r="GA249" s="183"/>
      <c r="GB249" s="183"/>
      <c r="GC249" s="183"/>
      <c r="GD249" s="183"/>
      <c r="GE249" s="183"/>
      <c r="GF249" s="183"/>
      <c r="GG249" s="183"/>
      <c r="GH249" s="183"/>
    </row>
    <row r="250" spans="1:190" x14ac:dyDescent="0.25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  <c r="FE250" s="183"/>
      <c r="FF250" s="183"/>
      <c r="FG250" s="183"/>
      <c r="FH250" s="183"/>
      <c r="FI250" s="183"/>
      <c r="FJ250" s="183"/>
      <c r="FK250" s="183"/>
      <c r="FL250" s="183"/>
      <c r="FM250" s="183"/>
      <c r="FN250" s="183"/>
      <c r="FO250" s="183"/>
      <c r="FP250" s="183"/>
      <c r="FQ250" s="183"/>
      <c r="FR250" s="183"/>
      <c r="FS250" s="183"/>
      <c r="FT250" s="183"/>
      <c r="FU250" s="183"/>
      <c r="FV250" s="183"/>
      <c r="FW250" s="183"/>
      <c r="FX250" s="183"/>
      <c r="FY250" s="183"/>
      <c r="FZ250" s="183"/>
      <c r="GA250" s="183"/>
      <c r="GB250" s="183"/>
      <c r="GC250" s="183"/>
      <c r="GD250" s="183"/>
      <c r="GE250" s="183"/>
      <c r="GF250" s="183"/>
      <c r="GG250" s="183"/>
      <c r="GH250" s="183"/>
    </row>
    <row r="251" spans="1:190" x14ac:dyDescent="0.25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  <c r="FE251" s="183"/>
      <c r="FF251" s="183"/>
      <c r="FG251" s="183"/>
      <c r="FH251" s="183"/>
      <c r="FI251" s="183"/>
      <c r="FJ251" s="183"/>
      <c r="FK251" s="183"/>
      <c r="FL251" s="183"/>
      <c r="FM251" s="183"/>
      <c r="FN251" s="183"/>
      <c r="FO251" s="183"/>
      <c r="FP251" s="183"/>
      <c r="FQ251" s="183"/>
      <c r="FR251" s="183"/>
      <c r="FS251" s="183"/>
      <c r="FT251" s="183"/>
      <c r="FU251" s="183"/>
      <c r="FV251" s="183"/>
      <c r="FW251" s="183"/>
      <c r="FX251" s="183"/>
      <c r="FY251" s="183"/>
      <c r="FZ251" s="183"/>
      <c r="GA251" s="183"/>
      <c r="GB251" s="183"/>
      <c r="GC251" s="183"/>
      <c r="GD251" s="183"/>
      <c r="GE251" s="183"/>
      <c r="GF251" s="183"/>
      <c r="GG251" s="183"/>
      <c r="GH251" s="183"/>
    </row>
    <row r="252" spans="1:190" x14ac:dyDescent="0.25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  <c r="FE252" s="183"/>
      <c r="FF252" s="183"/>
      <c r="FG252" s="183"/>
      <c r="FH252" s="183"/>
      <c r="FI252" s="183"/>
      <c r="FJ252" s="183"/>
      <c r="FK252" s="183"/>
      <c r="FL252" s="183"/>
      <c r="FM252" s="183"/>
      <c r="FN252" s="183"/>
      <c r="FO252" s="183"/>
      <c r="FP252" s="183"/>
      <c r="FQ252" s="183"/>
      <c r="FR252" s="183"/>
      <c r="FS252" s="183"/>
      <c r="FT252" s="183"/>
      <c r="FU252" s="183"/>
      <c r="FV252" s="183"/>
      <c r="FW252" s="183"/>
      <c r="FX252" s="183"/>
      <c r="FY252" s="183"/>
      <c r="FZ252" s="183"/>
      <c r="GA252" s="183"/>
      <c r="GB252" s="183"/>
      <c r="GC252" s="183"/>
      <c r="GD252" s="183"/>
      <c r="GE252" s="183"/>
      <c r="GF252" s="183"/>
      <c r="GG252" s="183"/>
      <c r="GH252" s="183"/>
    </row>
    <row r="253" spans="1:190" x14ac:dyDescent="0.25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  <c r="FE253" s="183"/>
      <c r="FF253" s="183"/>
      <c r="FG253" s="183"/>
      <c r="FH253" s="183"/>
      <c r="FI253" s="183"/>
      <c r="FJ253" s="183"/>
      <c r="FK253" s="183"/>
      <c r="FL253" s="183"/>
      <c r="FM253" s="183"/>
      <c r="FN253" s="183"/>
      <c r="FO253" s="183"/>
      <c r="FP253" s="183"/>
      <c r="FQ253" s="183"/>
      <c r="FR253" s="183"/>
      <c r="FS253" s="183"/>
      <c r="FT253" s="183"/>
      <c r="FU253" s="183"/>
      <c r="FV253" s="183"/>
      <c r="FW253" s="183"/>
      <c r="FX253" s="183"/>
      <c r="FY253" s="183"/>
      <c r="FZ253" s="183"/>
      <c r="GA253" s="183"/>
      <c r="GB253" s="183"/>
      <c r="GC253" s="183"/>
      <c r="GD253" s="183"/>
      <c r="GE253" s="183"/>
      <c r="GF253" s="183"/>
      <c r="GG253" s="183"/>
      <c r="GH253" s="183"/>
    </row>
    <row r="254" spans="1:190" x14ac:dyDescent="0.25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  <c r="FE254" s="183"/>
      <c r="FF254" s="183"/>
      <c r="FG254" s="183"/>
      <c r="FH254" s="183"/>
      <c r="FI254" s="183"/>
      <c r="FJ254" s="183"/>
      <c r="FK254" s="183"/>
      <c r="FL254" s="183"/>
      <c r="FM254" s="183"/>
      <c r="FN254" s="183"/>
      <c r="FO254" s="183"/>
      <c r="FP254" s="183"/>
      <c r="FQ254" s="183"/>
      <c r="FR254" s="183"/>
      <c r="FS254" s="183"/>
      <c r="FT254" s="183"/>
      <c r="FU254" s="183"/>
      <c r="FV254" s="183"/>
      <c r="FW254" s="183"/>
      <c r="FX254" s="183"/>
      <c r="FY254" s="183"/>
      <c r="FZ254" s="183"/>
      <c r="GA254" s="183"/>
      <c r="GB254" s="183"/>
      <c r="GC254" s="183"/>
      <c r="GD254" s="183"/>
      <c r="GE254" s="183"/>
      <c r="GF254" s="183"/>
      <c r="GG254" s="183"/>
      <c r="GH254" s="183"/>
    </row>
    <row r="255" spans="1:190" x14ac:dyDescent="0.25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  <c r="FE255" s="183"/>
      <c r="FF255" s="183"/>
      <c r="FG255" s="183"/>
      <c r="FH255" s="183"/>
      <c r="FI255" s="183"/>
      <c r="FJ255" s="183"/>
      <c r="FK255" s="183"/>
      <c r="FL255" s="183"/>
      <c r="FM255" s="183"/>
      <c r="FN255" s="183"/>
      <c r="FO255" s="183"/>
      <c r="FP255" s="183"/>
      <c r="FQ255" s="183"/>
      <c r="FR255" s="183"/>
      <c r="FS255" s="183"/>
      <c r="FT255" s="183"/>
      <c r="FU255" s="183"/>
      <c r="FV255" s="183"/>
      <c r="FW255" s="183"/>
      <c r="FX255" s="183"/>
      <c r="FY255" s="183"/>
      <c r="FZ255" s="183"/>
      <c r="GA255" s="183"/>
      <c r="GB255" s="183"/>
      <c r="GC255" s="183"/>
      <c r="GD255" s="183"/>
      <c r="GE255" s="183"/>
      <c r="GF255" s="183"/>
      <c r="GG255" s="183"/>
      <c r="GH255" s="183"/>
    </row>
    <row r="256" spans="1:190" x14ac:dyDescent="0.25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  <c r="FE256" s="183"/>
      <c r="FF256" s="183"/>
      <c r="FG256" s="183"/>
      <c r="FH256" s="183"/>
      <c r="FI256" s="183"/>
      <c r="FJ256" s="183"/>
      <c r="FK256" s="183"/>
      <c r="FL256" s="183"/>
      <c r="FM256" s="183"/>
      <c r="FN256" s="183"/>
      <c r="FO256" s="183"/>
      <c r="FP256" s="183"/>
      <c r="FQ256" s="183"/>
      <c r="FR256" s="183"/>
      <c r="FS256" s="183"/>
      <c r="FT256" s="183"/>
      <c r="FU256" s="183"/>
      <c r="FV256" s="183"/>
      <c r="FW256" s="183"/>
      <c r="FX256" s="183"/>
      <c r="FY256" s="183"/>
      <c r="FZ256" s="183"/>
      <c r="GA256" s="183"/>
      <c r="GB256" s="183"/>
      <c r="GC256" s="183"/>
      <c r="GD256" s="183"/>
      <c r="GE256" s="183"/>
      <c r="GF256" s="183"/>
      <c r="GG256" s="183"/>
      <c r="GH256" s="183"/>
    </row>
    <row r="257" spans="1:190" x14ac:dyDescent="0.25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  <c r="FE257" s="183"/>
      <c r="FF257" s="183"/>
      <c r="FG257" s="183"/>
      <c r="FH257" s="183"/>
      <c r="FI257" s="183"/>
      <c r="FJ257" s="183"/>
      <c r="FK257" s="183"/>
      <c r="FL257" s="183"/>
      <c r="FM257" s="183"/>
      <c r="FN257" s="183"/>
      <c r="FO257" s="183"/>
      <c r="FP257" s="183"/>
      <c r="FQ257" s="183"/>
      <c r="FR257" s="183"/>
      <c r="FS257" s="183"/>
      <c r="FT257" s="183"/>
      <c r="FU257" s="183"/>
      <c r="FV257" s="183"/>
      <c r="FW257" s="183"/>
      <c r="FX257" s="183"/>
      <c r="FY257" s="183"/>
      <c r="FZ257" s="183"/>
      <c r="GA257" s="183"/>
      <c r="GB257" s="183"/>
      <c r="GC257" s="183"/>
      <c r="GD257" s="183"/>
      <c r="GE257" s="183"/>
      <c r="GF257" s="183"/>
      <c r="GG257" s="183"/>
      <c r="GH257" s="183"/>
    </row>
    <row r="258" spans="1:190" x14ac:dyDescent="0.25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  <c r="FE258" s="183"/>
      <c r="FF258" s="183"/>
      <c r="FG258" s="183"/>
      <c r="FH258" s="183"/>
      <c r="FI258" s="183"/>
      <c r="FJ258" s="183"/>
      <c r="FK258" s="183"/>
      <c r="FL258" s="183"/>
      <c r="FM258" s="183"/>
      <c r="FN258" s="183"/>
      <c r="FO258" s="183"/>
      <c r="FP258" s="183"/>
      <c r="FQ258" s="183"/>
      <c r="FR258" s="183"/>
      <c r="FS258" s="183"/>
      <c r="FT258" s="183"/>
      <c r="FU258" s="183"/>
      <c r="FV258" s="183"/>
      <c r="FW258" s="183"/>
      <c r="FX258" s="183"/>
      <c r="FY258" s="183"/>
      <c r="FZ258" s="183"/>
      <c r="GA258" s="183"/>
      <c r="GB258" s="183"/>
      <c r="GC258" s="183"/>
      <c r="GD258" s="183"/>
      <c r="GE258" s="183"/>
      <c r="GF258" s="183"/>
      <c r="GG258" s="183"/>
      <c r="GH258" s="183"/>
    </row>
    <row r="259" spans="1:190" x14ac:dyDescent="0.25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  <c r="FE259" s="183"/>
      <c r="FF259" s="183"/>
      <c r="FG259" s="183"/>
      <c r="FH259" s="183"/>
      <c r="FI259" s="183"/>
      <c r="FJ259" s="183"/>
      <c r="FK259" s="183"/>
      <c r="FL259" s="183"/>
      <c r="FM259" s="183"/>
      <c r="FN259" s="183"/>
      <c r="FO259" s="183"/>
      <c r="FP259" s="183"/>
      <c r="FQ259" s="183"/>
      <c r="FR259" s="183"/>
      <c r="FS259" s="183"/>
      <c r="FT259" s="183"/>
      <c r="FU259" s="183"/>
      <c r="FV259" s="183"/>
      <c r="FW259" s="183"/>
      <c r="FX259" s="183"/>
      <c r="FY259" s="183"/>
      <c r="FZ259" s="183"/>
      <c r="GA259" s="183"/>
      <c r="GB259" s="183"/>
      <c r="GC259" s="183"/>
      <c r="GD259" s="183"/>
      <c r="GE259" s="183"/>
      <c r="GF259" s="183"/>
      <c r="GG259" s="183"/>
      <c r="GH259" s="183"/>
    </row>
    <row r="260" spans="1:190" x14ac:dyDescent="0.25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  <c r="FZ260" s="183"/>
      <c r="GA260" s="183"/>
      <c r="GB260" s="183"/>
      <c r="GC260" s="183"/>
      <c r="GD260" s="183"/>
      <c r="GE260" s="183"/>
      <c r="GF260" s="183"/>
      <c r="GG260" s="183"/>
      <c r="GH260" s="183"/>
    </row>
    <row r="261" spans="1:190" x14ac:dyDescent="0.25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  <c r="FZ261" s="183"/>
      <c r="GA261" s="183"/>
      <c r="GB261" s="183"/>
      <c r="GC261" s="183"/>
      <c r="GD261" s="183"/>
      <c r="GE261" s="183"/>
      <c r="GF261" s="183"/>
      <c r="GG261" s="183"/>
      <c r="GH261" s="183"/>
    </row>
    <row r="262" spans="1:190" x14ac:dyDescent="0.25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  <c r="FE262" s="183"/>
      <c r="FF262" s="183"/>
      <c r="FG262" s="183"/>
      <c r="FH262" s="183"/>
      <c r="FI262" s="183"/>
      <c r="FJ262" s="183"/>
      <c r="FK262" s="183"/>
      <c r="FL262" s="183"/>
      <c r="FM262" s="183"/>
      <c r="FN262" s="183"/>
      <c r="FO262" s="183"/>
      <c r="FP262" s="183"/>
      <c r="FQ262" s="183"/>
      <c r="FR262" s="183"/>
      <c r="FS262" s="183"/>
      <c r="FT262" s="183"/>
      <c r="FU262" s="183"/>
      <c r="FV262" s="183"/>
      <c r="FW262" s="183"/>
      <c r="FX262" s="183"/>
      <c r="FY262" s="183"/>
      <c r="FZ262" s="183"/>
      <c r="GA262" s="183"/>
      <c r="GB262" s="183"/>
      <c r="GC262" s="183"/>
      <c r="GD262" s="183"/>
      <c r="GE262" s="183"/>
      <c r="GF262" s="183"/>
      <c r="GG262" s="183"/>
      <c r="GH262" s="183"/>
    </row>
    <row r="263" spans="1:190" x14ac:dyDescent="0.25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  <c r="FE263" s="183"/>
      <c r="FF263" s="183"/>
      <c r="FG263" s="183"/>
      <c r="FH263" s="183"/>
      <c r="FI263" s="183"/>
      <c r="FJ263" s="183"/>
      <c r="FK263" s="183"/>
      <c r="FL263" s="183"/>
      <c r="FM263" s="183"/>
      <c r="FN263" s="183"/>
      <c r="FO263" s="183"/>
      <c r="FP263" s="183"/>
      <c r="FQ263" s="183"/>
      <c r="FR263" s="183"/>
      <c r="FS263" s="183"/>
      <c r="FT263" s="183"/>
      <c r="FU263" s="183"/>
      <c r="FV263" s="183"/>
      <c r="FW263" s="183"/>
      <c r="FX263" s="183"/>
      <c r="FY263" s="183"/>
      <c r="FZ263" s="183"/>
      <c r="GA263" s="183"/>
      <c r="GB263" s="183"/>
      <c r="GC263" s="183"/>
      <c r="GD263" s="183"/>
      <c r="GE263" s="183"/>
      <c r="GF263" s="183"/>
      <c r="GG263" s="183"/>
      <c r="GH263" s="183"/>
    </row>
    <row r="264" spans="1:190" x14ac:dyDescent="0.25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  <c r="FE264" s="183"/>
      <c r="FF264" s="183"/>
      <c r="FG264" s="183"/>
      <c r="FH264" s="183"/>
      <c r="FI264" s="183"/>
      <c r="FJ264" s="183"/>
      <c r="FK264" s="183"/>
      <c r="FL264" s="183"/>
      <c r="FM264" s="183"/>
      <c r="FN264" s="183"/>
      <c r="FO264" s="183"/>
      <c r="FP264" s="183"/>
      <c r="FQ264" s="183"/>
      <c r="FR264" s="183"/>
      <c r="FS264" s="183"/>
      <c r="FT264" s="183"/>
      <c r="FU264" s="183"/>
      <c r="FV264" s="183"/>
      <c r="FW264" s="183"/>
      <c r="FX264" s="183"/>
      <c r="FY264" s="183"/>
      <c r="FZ264" s="183"/>
      <c r="GA264" s="183"/>
      <c r="GB264" s="183"/>
      <c r="GC264" s="183"/>
      <c r="GD264" s="183"/>
      <c r="GE264" s="183"/>
      <c r="GF264" s="183"/>
      <c r="GG264" s="183"/>
      <c r="GH264" s="183"/>
    </row>
    <row r="265" spans="1:190" x14ac:dyDescent="0.25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  <c r="FE265" s="183"/>
      <c r="FF265" s="183"/>
      <c r="FG265" s="183"/>
      <c r="FH265" s="183"/>
      <c r="FI265" s="183"/>
      <c r="FJ265" s="183"/>
      <c r="FK265" s="183"/>
      <c r="FL265" s="183"/>
      <c r="FM265" s="183"/>
      <c r="FN265" s="183"/>
      <c r="FO265" s="183"/>
      <c r="FP265" s="183"/>
      <c r="FQ265" s="183"/>
      <c r="FR265" s="183"/>
      <c r="FS265" s="183"/>
      <c r="FT265" s="183"/>
      <c r="FU265" s="183"/>
      <c r="FV265" s="183"/>
      <c r="FW265" s="183"/>
      <c r="FX265" s="183"/>
      <c r="FY265" s="183"/>
      <c r="FZ265" s="183"/>
      <c r="GA265" s="183"/>
      <c r="GB265" s="183"/>
      <c r="GC265" s="183"/>
      <c r="GD265" s="183"/>
      <c r="GE265" s="183"/>
      <c r="GF265" s="183"/>
      <c r="GG265" s="183"/>
      <c r="GH265" s="183"/>
    </row>
    <row r="266" spans="1:190" x14ac:dyDescent="0.25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  <c r="FE266" s="183"/>
      <c r="FF266" s="183"/>
      <c r="FG266" s="183"/>
      <c r="FH266" s="183"/>
      <c r="FI266" s="183"/>
      <c r="FJ266" s="183"/>
      <c r="FK266" s="183"/>
      <c r="FL266" s="183"/>
      <c r="FM266" s="183"/>
      <c r="FN266" s="183"/>
      <c r="FO266" s="183"/>
      <c r="FP266" s="183"/>
      <c r="FQ266" s="183"/>
      <c r="FR266" s="183"/>
      <c r="FS266" s="183"/>
      <c r="FT266" s="183"/>
      <c r="FU266" s="183"/>
      <c r="FV266" s="183"/>
      <c r="FW266" s="183"/>
      <c r="FX266" s="183"/>
      <c r="FY266" s="183"/>
      <c r="FZ266" s="183"/>
      <c r="GA266" s="183"/>
      <c r="GB266" s="183"/>
      <c r="GC266" s="183"/>
      <c r="GD266" s="183"/>
      <c r="GE266" s="183"/>
      <c r="GF266" s="183"/>
      <c r="GG266" s="183"/>
      <c r="GH266" s="183"/>
    </row>
    <row r="267" spans="1:190" x14ac:dyDescent="0.25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  <c r="FE267" s="183"/>
      <c r="FF267" s="183"/>
      <c r="FG267" s="183"/>
      <c r="FH267" s="183"/>
      <c r="FI267" s="183"/>
      <c r="FJ267" s="183"/>
      <c r="FK267" s="183"/>
      <c r="FL267" s="183"/>
      <c r="FM267" s="183"/>
      <c r="FN267" s="183"/>
      <c r="FO267" s="183"/>
      <c r="FP267" s="183"/>
      <c r="FQ267" s="183"/>
      <c r="FR267" s="183"/>
      <c r="FS267" s="183"/>
      <c r="FT267" s="183"/>
      <c r="FU267" s="183"/>
      <c r="FV267" s="183"/>
      <c r="FW267" s="183"/>
      <c r="FX267" s="183"/>
      <c r="FY267" s="183"/>
      <c r="FZ267" s="183"/>
      <c r="GA267" s="183"/>
      <c r="GB267" s="183"/>
      <c r="GC267" s="183"/>
      <c r="GD267" s="183"/>
      <c r="GE267" s="183"/>
      <c r="GF267" s="183"/>
      <c r="GG267" s="183"/>
      <c r="GH267" s="183"/>
    </row>
    <row r="268" spans="1:190" x14ac:dyDescent="0.25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  <c r="FE268" s="183"/>
      <c r="FF268" s="183"/>
      <c r="FG268" s="183"/>
      <c r="FH268" s="183"/>
      <c r="FI268" s="183"/>
      <c r="FJ268" s="183"/>
      <c r="FK268" s="183"/>
      <c r="FL268" s="183"/>
      <c r="FM268" s="183"/>
      <c r="FN268" s="183"/>
      <c r="FO268" s="183"/>
      <c r="FP268" s="183"/>
      <c r="FQ268" s="183"/>
      <c r="FR268" s="183"/>
      <c r="FS268" s="183"/>
      <c r="FT268" s="183"/>
      <c r="FU268" s="183"/>
      <c r="FV268" s="183"/>
      <c r="FW268" s="183"/>
      <c r="FX268" s="183"/>
      <c r="FY268" s="183"/>
      <c r="FZ268" s="183"/>
      <c r="GA268" s="183"/>
      <c r="GB268" s="183"/>
      <c r="GC268" s="183"/>
      <c r="GD268" s="183"/>
      <c r="GE268" s="183"/>
      <c r="GF268" s="183"/>
      <c r="GG268" s="183"/>
      <c r="GH268" s="183"/>
    </row>
    <row r="269" spans="1:190" x14ac:dyDescent="0.25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  <c r="FE269" s="183"/>
      <c r="FF269" s="183"/>
      <c r="FG269" s="183"/>
      <c r="FH269" s="183"/>
      <c r="FI269" s="183"/>
      <c r="FJ269" s="183"/>
      <c r="FK269" s="183"/>
      <c r="FL269" s="183"/>
      <c r="FM269" s="183"/>
      <c r="FN269" s="183"/>
      <c r="FO269" s="183"/>
      <c r="FP269" s="183"/>
      <c r="FQ269" s="183"/>
      <c r="FR269" s="183"/>
      <c r="FS269" s="183"/>
      <c r="FT269" s="183"/>
      <c r="FU269" s="183"/>
      <c r="FV269" s="183"/>
      <c r="FW269" s="183"/>
      <c r="FX269" s="183"/>
      <c r="FY269" s="183"/>
      <c r="FZ269" s="183"/>
      <c r="GA269" s="183"/>
      <c r="GB269" s="183"/>
      <c r="GC269" s="183"/>
      <c r="GD269" s="183"/>
      <c r="GE269" s="183"/>
      <c r="GF269" s="183"/>
      <c r="GG269" s="183"/>
      <c r="GH269" s="183"/>
    </row>
    <row r="270" spans="1:190" x14ac:dyDescent="0.25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  <c r="FE270" s="183"/>
      <c r="FF270" s="183"/>
      <c r="FG270" s="183"/>
      <c r="FH270" s="183"/>
      <c r="FI270" s="183"/>
      <c r="FJ270" s="183"/>
      <c r="FK270" s="183"/>
      <c r="FL270" s="183"/>
      <c r="FM270" s="183"/>
      <c r="FN270" s="183"/>
      <c r="FO270" s="183"/>
      <c r="FP270" s="183"/>
      <c r="FQ270" s="183"/>
      <c r="FR270" s="183"/>
      <c r="FS270" s="183"/>
      <c r="FT270" s="183"/>
      <c r="FU270" s="183"/>
      <c r="FV270" s="183"/>
      <c r="FW270" s="183"/>
      <c r="FX270" s="183"/>
      <c r="FY270" s="183"/>
      <c r="FZ270" s="183"/>
      <c r="GA270" s="183"/>
      <c r="GB270" s="183"/>
      <c r="GC270" s="183"/>
      <c r="GD270" s="183"/>
      <c r="GE270" s="183"/>
      <c r="GF270" s="183"/>
      <c r="GG270" s="183"/>
      <c r="GH270" s="183"/>
    </row>
    <row r="271" spans="1:190" x14ac:dyDescent="0.25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  <c r="FE271" s="183"/>
      <c r="FF271" s="183"/>
      <c r="FG271" s="183"/>
      <c r="FH271" s="183"/>
      <c r="FI271" s="183"/>
      <c r="FJ271" s="183"/>
      <c r="FK271" s="183"/>
      <c r="FL271" s="183"/>
      <c r="FM271" s="183"/>
      <c r="FN271" s="183"/>
      <c r="FO271" s="183"/>
      <c r="FP271" s="183"/>
      <c r="FQ271" s="183"/>
      <c r="FR271" s="183"/>
      <c r="FS271" s="183"/>
      <c r="FT271" s="183"/>
      <c r="FU271" s="183"/>
      <c r="FV271" s="183"/>
      <c r="FW271" s="183"/>
      <c r="FX271" s="183"/>
      <c r="FY271" s="183"/>
      <c r="FZ271" s="183"/>
      <c r="GA271" s="183"/>
      <c r="GB271" s="183"/>
      <c r="GC271" s="183"/>
      <c r="GD271" s="183"/>
      <c r="GE271" s="183"/>
      <c r="GF271" s="183"/>
      <c r="GG271" s="183"/>
      <c r="GH271" s="183"/>
    </row>
    <row r="272" spans="1:190" x14ac:dyDescent="0.25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  <c r="FE272" s="183"/>
      <c r="FF272" s="183"/>
      <c r="FG272" s="183"/>
      <c r="FH272" s="183"/>
      <c r="FI272" s="183"/>
      <c r="FJ272" s="183"/>
      <c r="FK272" s="183"/>
      <c r="FL272" s="183"/>
      <c r="FM272" s="183"/>
      <c r="FN272" s="183"/>
      <c r="FO272" s="183"/>
      <c r="FP272" s="183"/>
      <c r="FQ272" s="183"/>
      <c r="FR272" s="183"/>
      <c r="FS272" s="183"/>
      <c r="FT272" s="183"/>
      <c r="FU272" s="183"/>
      <c r="FV272" s="183"/>
      <c r="FW272" s="183"/>
      <c r="FX272" s="183"/>
      <c r="FY272" s="183"/>
      <c r="FZ272" s="183"/>
      <c r="GA272" s="183"/>
      <c r="GB272" s="183"/>
      <c r="GC272" s="183"/>
      <c r="GD272" s="183"/>
      <c r="GE272" s="183"/>
      <c r="GF272" s="183"/>
      <c r="GG272" s="183"/>
      <c r="GH272" s="183"/>
    </row>
    <row r="273" spans="1:190" x14ac:dyDescent="0.25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  <c r="FE273" s="183"/>
      <c r="FF273" s="183"/>
      <c r="FG273" s="183"/>
      <c r="FH273" s="183"/>
      <c r="FI273" s="183"/>
      <c r="FJ273" s="183"/>
      <c r="FK273" s="183"/>
      <c r="FL273" s="183"/>
      <c r="FM273" s="183"/>
      <c r="FN273" s="183"/>
      <c r="FO273" s="183"/>
      <c r="FP273" s="183"/>
      <c r="FQ273" s="183"/>
      <c r="FR273" s="183"/>
      <c r="FS273" s="183"/>
      <c r="FT273" s="183"/>
      <c r="FU273" s="183"/>
      <c r="FV273" s="183"/>
      <c r="FW273" s="183"/>
      <c r="FX273" s="183"/>
      <c r="FY273" s="183"/>
      <c r="FZ273" s="183"/>
      <c r="GA273" s="183"/>
      <c r="GB273" s="183"/>
      <c r="GC273" s="183"/>
      <c r="GD273" s="183"/>
      <c r="GE273" s="183"/>
      <c r="GF273" s="183"/>
      <c r="GG273" s="183"/>
      <c r="GH273" s="183"/>
    </row>
    <row r="274" spans="1:190" x14ac:dyDescent="0.25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  <c r="FE274" s="183"/>
      <c r="FF274" s="183"/>
      <c r="FG274" s="183"/>
      <c r="FH274" s="183"/>
      <c r="FI274" s="183"/>
      <c r="FJ274" s="183"/>
      <c r="FK274" s="183"/>
      <c r="FL274" s="183"/>
      <c r="FM274" s="183"/>
      <c r="FN274" s="183"/>
      <c r="FO274" s="183"/>
      <c r="FP274" s="183"/>
      <c r="FQ274" s="183"/>
      <c r="FR274" s="183"/>
      <c r="FS274" s="183"/>
      <c r="FT274" s="183"/>
      <c r="FU274" s="183"/>
      <c r="FV274" s="183"/>
      <c r="FW274" s="183"/>
      <c r="FX274" s="183"/>
      <c r="FY274" s="183"/>
      <c r="FZ274" s="183"/>
      <c r="GA274" s="183"/>
      <c r="GB274" s="183"/>
      <c r="GC274" s="183"/>
      <c r="GD274" s="183"/>
      <c r="GE274" s="183"/>
      <c r="GF274" s="183"/>
      <c r="GG274" s="183"/>
      <c r="GH274" s="183"/>
    </row>
    <row r="275" spans="1:190" x14ac:dyDescent="0.25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  <c r="FE275" s="183"/>
      <c r="FF275" s="183"/>
      <c r="FG275" s="183"/>
      <c r="FH275" s="183"/>
      <c r="FI275" s="183"/>
      <c r="FJ275" s="183"/>
      <c r="FK275" s="183"/>
      <c r="FL275" s="183"/>
      <c r="FM275" s="183"/>
      <c r="FN275" s="183"/>
      <c r="FO275" s="183"/>
      <c r="FP275" s="183"/>
      <c r="FQ275" s="183"/>
      <c r="FR275" s="183"/>
      <c r="FS275" s="183"/>
      <c r="FT275" s="183"/>
      <c r="FU275" s="183"/>
      <c r="FV275" s="183"/>
      <c r="FW275" s="183"/>
      <c r="FX275" s="183"/>
      <c r="FY275" s="183"/>
      <c r="FZ275" s="183"/>
      <c r="GA275" s="183"/>
      <c r="GB275" s="183"/>
      <c r="GC275" s="183"/>
      <c r="GD275" s="183"/>
      <c r="GE275" s="183"/>
      <c r="GF275" s="183"/>
      <c r="GG275" s="183"/>
      <c r="GH275" s="183"/>
    </row>
    <row r="276" spans="1:190" x14ac:dyDescent="0.25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  <c r="FE276" s="183"/>
      <c r="FF276" s="183"/>
      <c r="FG276" s="183"/>
      <c r="FH276" s="183"/>
      <c r="FI276" s="183"/>
      <c r="FJ276" s="183"/>
      <c r="FK276" s="183"/>
      <c r="FL276" s="183"/>
      <c r="FM276" s="183"/>
      <c r="FN276" s="183"/>
      <c r="FO276" s="183"/>
      <c r="FP276" s="183"/>
      <c r="FQ276" s="183"/>
      <c r="FR276" s="183"/>
      <c r="FS276" s="183"/>
      <c r="FT276" s="183"/>
      <c r="FU276" s="183"/>
      <c r="FV276" s="183"/>
      <c r="FW276" s="183"/>
      <c r="FX276" s="183"/>
      <c r="FY276" s="183"/>
      <c r="FZ276" s="183"/>
      <c r="GA276" s="183"/>
      <c r="GB276" s="183"/>
      <c r="GC276" s="183"/>
      <c r="GD276" s="183"/>
      <c r="GE276" s="183"/>
      <c r="GF276" s="183"/>
      <c r="GG276" s="183"/>
      <c r="GH276" s="183"/>
    </row>
    <row r="277" spans="1:190" x14ac:dyDescent="0.25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  <c r="FE277" s="183"/>
      <c r="FF277" s="183"/>
      <c r="FG277" s="183"/>
      <c r="FH277" s="183"/>
      <c r="FI277" s="183"/>
      <c r="FJ277" s="183"/>
      <c r="FK277" s="183"/>
      <c r="FL277" s="183"/>
      <c r="FM277" s="183"/>
      <c r="FN277" s="183"/>
      <c r="FO277" s="183"/>
      <c r="FP277" s="183"/>
      <c r="FQ277" s="183"/>
      <c r="FR277" s="183"/>
      <c r="FS277" s="183"/>
      <c r="FT277" s="183"/>
      <c r="FU277" s="183"/>
      <c r="FV277" s="183"/>
      <c r="FW277" s="183"/>
      <c r="FX277" s="183"/>
      <c r="FY277" s="183"/>
      <c r="FZ277" s="183"/>
      <c r="GA277" s="183"/>
      <c r="GB277" s="183"/>
      <c r="GC277" s="183"/>
      <c r="GD277" s="183"/>
      <c r="GE277" s="183"/>
      <c r="GF277" s="183"/>
      <c r="GG277" s="183"/>
      <c r="GH277" s="183"/>
    </row>
    <row r="278" spans="1:190" x14ac:dyDescent="0.25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  <c r="FE278" s="183"/>
      <c r="FF278" s="183"/>
      <c r="FG278" s="183"/>
      <c r="FH278" s="183"/>
      <c r="FI278" s="183"/>
      <c r="FJ278" s="183"/>
      <c r="FK278" s="183"/>
      <c r="FL278" s="183"/>
      <c r="FM278" s="183"/>
      <c r="FN278" s="183"/>
      <c r="FO278" s="183"/>
      <c r="FP278" s="183"/>
      <c r="FQ278" s="183"/>
      <c r="FR278" s="183"/>
      <c r="FS278" s="183"/>
      <c r="FT278" s="183"/>
      <c r="FU278" s="183"/>
      <c r="FV278" s="183"/>
      <c r="FW278" s="183"/>
      <c r="FX278" s="183"/>
      <c r="FY278" s="183"/>
      <c r="FZ278" s="183"/>
      <c r="GA278" s="183"/>
      <c r="GB278" s="183"/>
      <c r="GC278" s="183"/>
      <c r="GD278" s="183"/>
      <c r="GE278" s="183"/>
      <c r="GF278" s="183"/>
      <c r="GG278" s="183"/>
      <c r="GH278" s="183"/>
    </row>
    <row r="279" spans="1:190" x14ac:dyDescent="0.25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  <c r="FZ279" s="183"/>
      <c r="GA279" s="183"/>
      <c r="GB279" s="183"/>
      <c r="GC279" s="183"/>
      <c r="GD279" s="183"/>
      <c r="GE279" s="183"/>
      <c r="GF279" s="183"/>
      <c r="GG279" s="183"/>
      <c r="GH279" s="183"/>
    </row>
    <row r="280" spans="1:190" x14ac:dyDescent="0.25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  <c r="FE280" s="183"/>
      <c r="FF280" s="183"/>
      <c r="FG280" s="183"/>
      <c r="FH280" s="183"/>
      <c r="FI280" s="183"/>
      <c r="FJ280" s="183"/>
      <c r="FK280" s="183"/>
      <c r="FL280" s="183"/>
      <c r="FM280" s="183"/>
      <c r="FN280" s="183"/>
      <c r="FO280" s="183"/>
      <c r="FP280" s="183"/>
      <c r="FQ280" s="183"/>
      <c r="FR280" s="183"/>
      <c r="FS280" s="183"/>
      <c r="FT280" s="183"/>
      <c r="FU280" s="183"/>
      <c r="FV280" s="183"/>
      <c r="FW280" s="183"/>
      <c r="FX280" s="183"/>
      <c r="FY280" s="183"/>
      <c r="FZ280" s="183"/>
      <c r="GA280" s="183"/>
      <c r="GB280" s="183"/>
      <c r="GC280" s="183"/>
      <c r="GD280" s="183"/>
      <c r="GE280" s="183"/>
      <c r="GF280" s="183"/>
      <c r="GG280" s="183"/>
      <c r="GH280" s="183"/>
    </row>
    <row r="281" spans="1:190" x14ac:dyDescent="0.25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  <c r="FE281" s="183"/>
      <c r="FF281" s="183"/>
      <c r="FG281" s="183"/>
      <c r="FH281" s="183"/>
      <c r="FI281" s="183"/>
      <c r="FJ281" s="183"/>
      <c r="FK281" s="183"/>
      <c r="FL281" s="183"/>
      <c r="FM281" s="183"/>
      <c r="FN281" s="183"/>
      <c r="FO281" s="183"/>
      <c r="FP281" s="183"/>
      <c r="FQ281" s="183"/>
      <c r="FR281" s="183"/>
      <c r="FS281" s="183"/>
      <c r="FT281" s="183"/>
      <c r="FU281" s="183"/>
      <c r="FV281" s="183"/>
      <c r="FW281" s="183"/>
      <c r="FX281" s="183"/>
      <c r="FY281" s="183"/>
      <c r="FZ281" s="183"/>
      <c r="GA281" s="183"/>
      <c r="GB281" s="183"/>
      <c r="GC281" s="183"/>
      <c r="GD281" s="183"/>
      <c r="GE281" s="183"/>
      <c r="GF281" s="183"/>
      <c r="GG281" s="183"/>
      <c r="GH281" s="183"/>
    </row>
    <row r="282" spans="1:190" x14ac:dyDescent="0.25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  <c r="FE282" s="183"/>
      <c r="FF282" s="183"/>
      <c r="FG282" s="183"/>
      <c r="FH282" s="183"/>
      <c r="FI282" s="183"/>
      <c r="FJ282" s="183"/>
      <c r="FK282" s="183"/>
      <c r="FL282" s="183"/>
      <c r="FM282" s="183"/>
      <c r="FN282" s="183"/>
      <c r="FO282" s="183"/>
      <c r="FP282" s="183"/>
      <c r="FQ282" s="183"/>
      <c r="FR282" s="183"/>
      <c r="FS282" s="183"/>
      <c r="FT282" s="183"/>
      <c r="FU282" s="183"/>
      <c r="FV282" s="183"/>
      <c r="FW282" s="183"/>
      <c r="FX282" s="183"/>
      <c r="FY282" s="183"/>
      <c r="FZ282" s="183"/>
      <c r="GA282" s="183"/>
      <c r="GB282" s="183"/>
      <c r="GC282" s="183"/>
      <c r="GD282" s="183"/>
      <c r="GE282" s="183"/>
      <c r="GF282" s="183"/>
      <c r="GG282" s="183"/>
      <c r="GH282" s="183"/>
    </row>
    <row r="283" spans="1:190" x14ac:dyDescent="0.25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  <c r="FE283" s="183"/>
      <c r="FF283" s="183"/>
      <c r="FG283" s="183"/>
      <c r="FH283" s="183"/>
      <c r="FI283" s="183"/>
      <c r="FJ283" s="183"/>
      <c r="FK283" s="183"/>
      <c r="FL283" s="183"/>
      <c r="FM283" s="183"/>
      <c r="FN283" s="183"/>
      <c r="FO283" s="183"/>
      <c r="FP283" s="183"/>
      <c r="FQ283" s="183"/>
      <c r="FR283" s="183"/>
      <c r="FS283" s="183"/>
      <c r="FT283" s="183"/>
      <c r="FU283" s="183"/>
      <c r="FV283" s="183"/>
      <c r="FW283" s="183"/>
      <c r="FX283" s="183"/>
      <c r="FY283" s="183"/>
      <c r="FZ283" s="183"/>
      <c r="GA283" s="183"/>
      <c r="GB283" s="183"/>
      <c r="GC283" s="183"/>
      <c r="GD283" s="183"/>
      <c r="GE283" s="183"/>
      <c r="GF283" s="183"/>
      <c r="GG283" s="183"/>
      <c r="GH283" s="183"/>
    </row>
    <row r="284" spans="1:190" x14ac:dyDescent="0.25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  <c r="FE284" s="183"/>
      <c r="FF284" s="183"/>
      <c r="FG284" s="183"/>
      <c r="FH284" s="183"/>
      <c r="FI284" s="183"/>
      <c r="FJ284" s="183"/>
      <c r="FK284" s="183"/>
      <c r="FL284" s="183"/>
      <c r="FM284" s="183"/>
      <c r="FN284" s="183"/>
      <c r="FO284" s="183"/>
      <c r="FP284" s="183"/>
      <c r="FQ284" s="183"/>
      <c r="FR284" s="183"/>
      <c r="FS284" s="183"/>
      <c r="FT284" s="183"/>
      <c r="FU284" s="183"/>
      <c r="FV284" s="183"/>
      <c r="FW284" s="183"/>
      <c r="FX284" s="183"/>
      <c r="FY284" s="183"/>
      <c r="FZ284" s="183"/>
      <c r="GA284" s="183"/>
      <c r="GB284" s="183"/>
      <c r="GC284" s="183"/>
      <c r="GD284" s="183"/>
      <c r="GE284" s="183"/>
      <c r="GF284" s="183"/>
      <c r="GG284" s="183"/>
      <c r="GH284" s="183"/>
    </row>
    <row r="285" spans="1:190" x14ac:dyDescent="0.25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  <c r="FE285" s="183"/>
      <c r="FF285" s="183"/>
      <c r="FG285" s="183"/>
      <c r="FH285" s="183"/>
      <c r="FI285" s="183"/>
      <c r="FJ285" s="183"/>
      <c r="FK285" s="183"/>
      <c r="FL285" s="183"/>
      <c r="FM285" s="183"/>
      <c r="FN285" s="183"/>
      <c r="FO285" s="183"/>
      <c r="FP285" s="183"/>
      <c r="FQ285" s="183"/>
      <c r="FR285" s="183"/>
      <c r="FS285" s="183"/>
      <c r="FT285" s="183"/>
      <c r="FU285" s="183"/>
      <c r="FV285" s="183"/>
      <c r="FW285" s="183"/>
      <c r="FX285" s="183"/>
      <c r="FY285" s="183"/>
      <c r="FZ285" s="183"/>
      <c r="GA285" s="183"/>
      <c r="GB285" s="183"/>
      <c r="GC285" s="183"/>
      <c r="GD285" s="183"/>
      <c r="GE285" s="183"/>
      <c r="GF285" s="183"/>
      <c r="GG285" s="183"/>
      <c r="GH285" s="183"/>
    </row>
    <row r="286" spans="1:190" x14ac:dyDescent="0.25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  <c r="FE286" s="183"/>
      <c r="FF286" s="183"/>
      <c r="FG286" s="183"/>
      <c r="FH286" s="183"/>
      <c r="FI286" s="183"/>
      <c r="FJ286" s="183"/>
      <c r="FK286" s="183"/>
      <c r="FL286" s="183"/>
      <c r="FM286" s="183"/>
      <c r="FN286" s="183"/>
      <c r="FO286" s="183"/>
      <c r="FP286" s="183"/>
      <c r="FQ286" s="183"/>
      <c r="FR286" s="183"/>
      <c r="FS286" s="183"/>
      <c r="FT286" s="183"/>
      <c r="FU286" s="183"/>
      <c r="FV286" s="183"/>
      <c r="FW286" s="183"/>
      <c r="FX286" s="183"/>
      <c r="FY286" s="183"/>
      <c r="FZ286" s="183"/>
      <c r="GA286" s="183"/>
      <c r="GB286" s="183"/>
      <c r="GC286" s="183"/>
      <c r="GD286" s="183"/>
      <c r="GE286" s="183"/>
      <c r="GF286" s="183"/>
      <c r="GG286" s="183"/>
      <c r="GH286" s="183"/>
    </row>
    <row r="287" spans="1:190" x14ac:dyDescent="0.25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  <c r="FE287" s="183"/>
      <c r="FF287" s="183"/>
      <c r="FG287" s="183"/>
      <c r="FH287" s="183"/>
      <c r="FI287" s="183"/>
      <c r="FJ287" s="183"/>
      <c r="FK287" s="183"/>
      <c r="FL287" s="183"/>
      <c r="FM287" s="183"/>
      <c r="FN287" s="183"/>
      <c r="FO287" s="183"/>
      <c r="FP287" s="183"/>
      <c r="FQ287" s="183"/>
      <c r="FR287" s="183"/>
      <c r="FS287" s="183"/>
      <c r="FT287" s="183"/>
      <c r="FU287" s="183"/>
      <c r="FV287" s="183"/>
      <c r="FW287" s="183"/>
      <c r="FX287" s="183"/>
      <c r="FY287" s="183"/>
      <c r="FZ287" s="183"/>
      <c r="GA287" s="183"/>
      <c r="GB287" s="183"/>
      <c r="GC287" s="183"/>
      <c r="GD287" s="183"/>
      <c r="GE287" s="183"/>
      <c r="GF287" s="183"/>
      <c r="GG287" s="183"/>
      <c r="GH287" s="183"/>
    </row>
    <row r="288" spans="1:190" x14ac:dyDescent="0.25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  <c r="FE288" s="183"/>
      <c r="FF288" s="183"/>
      <c r="FG288" s="183"/>
      <c r="FH288" s="183"/>
      <c r="FI288" s="183"/>
      <c r="FJ288" s="183"/>
      <c r="FK288" s="183"/>
      <c r="FL288" s="183"/>
      <c r="FM288" s="183"/>
      <c r="FN288" s="183"/>
      <c r="FO288" s="183"/>
      <c r="FP288" s="183"/>
      <c r="FQ288" s="183"/>
      <c r="FR288" s="183"/>
      <c r="FS288" s="183"/>
      <c r="FT288" s="183"/>
      <c r="FU288" s="183"/>
      <c r="FV288" s="183"/>
      <c r="FW288" s="183"/>
      <c r="FX288" s="183"/>
      <c r="FY288" s="183"/>
      <c r="FZ288" s="183"/>
      <c r="GA288" s="183"/>
      <c r="GB288" s="183"/>
      <c r="GC288" s="183"/>
      <c r="GD288" s="183"/>
      <c r="GE288" s="183"/>
      <c r="GF288" s="183"/>
      <c r="GG288" s="183"/>
      <c r="GH288" s="183"/>
    </row>
    <row r="289" spans="1:190" x14ac:dyDescent="0.25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  <c r="FE289" s="183"/>
      <c r="FF289" s="183"/>
      <c r="FG289" s="183"/>
      <c r="FH289" s="183"/>
      <c r="FI289" s="183"/>
      <c r="FJ289" s="183"/>
      <c r="FK289" s="183"/>
      <c r="FL289" s="183"/>
      <c r="FM289" s="183"/>
      <c r="FN289" s="183"/>
      <c r="FO289" s="183"/>
      <c r="FP289" s="183"/>
      <c r="FQ289" s="183"/>
      <c r="FR289" s="183"/>
      <c r="FS289" s="183"/>
      <c r="FT289" s="183"/>
      <c r="FU289" s="183"/>
      <c r="FV289" s="183"/>
      <c r="FW289" s="183"/>
      <c r="FX289" s="183"/>
      <c r="FY289" s="183"/>
      <c r="FZ289" s="183"/>
      <c r="GA289" s="183"/>
      <c r="GB289" s="183"/>
      <c r="GC289" s="183"/>
      <c r="GD289" s="183"/>
      <c r="GE289" s="183"/>
      <c r="GF289" s="183"/>
      <c r="GG289" s="183"/>
      <c r="GH289" s="183"/>
    </row>
    <row r="290" spans="1:190" x14ac:dyDescent="0.25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  <c r="FZ290" s="183"/>
      <c r="GA290" s="183"/>
      <c r="GB290" s="183"/>
      <c r="GC290" s="183"/>
      <c r="GD290" s="183"/>
      <c r="GE290" s="183"/>
      <c r="GF290" s="183"/>
      <c r="GG290" s="183"/>
      <c r="GH290" s="183"/>
    </row>
    <row r="291" spans="1:190" x14ac:dyDescent="0.25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  <c r="FZ291" s="183"/>
      <c r="GA291" s="183"/>
      <c r="GB291" s="183"/>
      <c r="GC291" s="183"/>
      <c r="GD291" s="183"/>
      <c r="GE291" s="183"/>
      <c r="GF291" s="183"/>
      <c r="GG291" s="183"/>
      <c r="GH291" s="183"/>
    </row>
    <row r="292" spans="1:190" x14ac:dyDescent="0.25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  <c r="FE292" s="183"/>
      <c r="FF292" s="183"/>
      <c r="FG292" s="183"/>
      <c r="FH292" s="183"/>
      <c r="FI292" s="183"/>
      <c r="FJ292" s="183"/>
      <c r="FK292" s="183"/>
      <c r="FL292" s="183"/>
      <c r="FM292" s="183"/>
      <c r="FN292" s="183"/>
      <c r="FO292" s="183"/>
      <c r="FP292" s="183"/>
      <c r="FQ292" s="183"/>
      <c r="FR292" s="183"/>
      <c r="FS292" s="183"/>
      <c r="FT292" s="183"/>
      <c r="FU292" s="183"/>
      <c r="FV292" s="183"/>
      <c r="FW292" s="183"/>
      <c r="FX292" s="183"/>
      <c r="FY292" s="183"/>
      <c r="FZ292" s="183"/>
      <c r="GA292" s="183"/>
      <c r="GB292" s="183"/>
      <c r="GC292" s="183"/>
      <c r="GD292" s="183"/>
      <c r="GE292" s="183"/>
      <c r="GF292" s="183"/>
      <c r="GG292" s="183"/>
      <c r="GH292" s="183"/>
    </row>
    <row r="293" spans="1:190" x14ac:dyDescent="0.25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  <c r="FE293" s="183"/>
      <c r="FF293" s="183"/>
      <c r="FG293" s="183"/>
      <c r="FH293" s="183"/>
      <c r="FI293" s="183"/>
      <c r="FJ293" s="183"/>
      <c r="FK293" s="183"/>
      <c r="FL293" s="183"/>
      <c r="FM293" s="183"/>
      <c r="FN293" s="183"/>
      <c r="FO293" s="183"/>
      <c r="FP293" s="183"/>
      <c r="FQ293" s="183"/>
      <c r="FR293" s="183"/>
      <c r="FS293" s="183"/>
      <c r="FT293" s="183"/>
      <c r="FU293" s="183"/>
      <c r="FV293" s="183"/>
      <c r="FW293" s="183"/>
      <c r="FX293" s="183"/>
      <c r="FY293" s="183"/>
      <c r="FZ293" s="183"/>
      <c r="GA293" s="183"/>
      <c r="GB293" s="183"/>
      <c r="GC293" s="183"/>
      <c r="GD293" s="183"/>
      <c r="GE293" s="183"/>
      <c r="GF293" s="183"/>
      <c r="GG293" s="183"/>
      <c r="GH293" s="183"/>
    </row>
    <row r="294" spans="1:190" x14ac:dyDescent="0.25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  <c r="FE294" s="183"/>
      <c r="FF294" s="183"/>
      <c r="FG294" s="183"/>
      <c r="FH294" s="183"/>
      <c r="FI294" s="183"/>
      <c r="FJ294" s="183"/>
      <c r="FK294" s="183"/>
      <c r="FL294" s="183"/>
      <c r="FM294" s="183"/>
      <c r="FN294" s="183"/>
      <c r="FO294" s="183"/>
      <c r="FP294" s="183"/>
      <c r="FQ294" s="183"/>
      <c r="FR294" s="183"/>
      <c r="FS294" s="183"/>
      <c r="FT294" s="183"/>
      <c r="FU294" s="183"/>
      <c r="FV294" s="183"/>
      <c r="FW294" s="183"/>
      <c r="FX294" s="183"/>
      <c r="FY294" s="183"/>
      <c r="FZ294" s="183"/>
      <c r="GA294" s="183"/>
      <c r="GB294" s="183"/>
      <c r="GC294" s="183"/>
      <c r="GD294" s="183"/>
      <c r="GE294" s="183"/>
      <c r="GF294" s="183"/>
      <c r="GG294" s="183"/>
      <c r="GH294" s="183"/>
    </row>
    <row r="295" spans="1:190" x14ac:dyDescent="0.25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  <c r="FE295" s="183"/>
      <c r="FF295" s="183"/>
      <c r="FG295" s="183"/>
      <c r="FH295" s="183"/>
      <c r="FI295" s="183"/>
      <c r="FJ295" s="183"/>
      <c r="FK295" s="183"/>
      <c r="FL295" s="183"/>
      <c r="FM295" s="183"/>
      <c r="FN295" s="183"/>
      <c r="FO295" s="183"/>
      <c r="FP295" s="183"/>
      <c r="FQ295" s="183"/>
      <c r="FR295" s="183"/>
      <c r="FS295" s="183"/>
      <c r="FT295" s="183"/>
      <c r="FU295" s="183"/>
      <c r="FV295" s="183"/>
      <c r="FW295" s="183"/>
      <c r="FX295" s="183"/>
      <c r="FY295" s="183"/>
      <c r="FZ295" s="183"/>
      <c r="GA295" s="183"/>
      <c r="GB295" s="183"/>
      <c r="GC295" s="183"/>
      <c r="GD295" s="183"/>
      <c r="GE295" s="183"/>
      <c r="GF295" s="183"/>
      <c r="GG295" s="183"/>
      <c r="GH295" s="183"/>
    </row>
    <row r="296" spans="1:190" x14ac:dyDescent="0.25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  <c r="FE296" s="183"/>
      <c r="FF296" s="183"/>
      <c r="FG296" s="183"/>
      <c r="FH296" s="183"/>
      <c r="FI296" s="183"/>
      <c r="FJ296" s="183"/>
      <c r="FK296" s="183"/>
      <c r="FL296" s="183"/>
      <c r="FM296" s="183"/>
      <c r="FN296" s="183"/>
      <c r="FO296" s="183"/>
      <c r="FP296" s="183"/>
      <c r="FQ296" s="183"/>
      <c r="FR296" s="183"/>
      <c r="FS296" s="183"/>
      <c r="FT296" s="183"/>
      <c r="FU296" s="183"/>
      <c r="FV296" s="183"/>
      <c r="FW296" s="183"/>
      <c r="FX296" s="183"/>
      <c r="FY296" s="183"/>
      <c r="FZ296" s="183"/>
      <c r="GA296" s="183"/>
      <c r="GB296" s="183"/>
      <c r="GC296" s="183"/>
      <c r="GD296" s="183"/>
      <c r="GE296" s="183"/>
      <c r="GF296" s="183"/>
      <c r="GG296" s="183"/>
      <c r="GH296" s="183"/>
    </row>
    <row r="297" spans="1:190" x14ac:dyDescent="0.25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  <c r="FE297" s="183"/>
      <c r="FF297" s="183"/>
      <c r="FG297" s="183"/>
      <c r="FH297" s="183"/>
      <c r="FI297" s="183"/>
      <c r="FJ297" s="183"/>
      <c r="FK297" s="183"/>
      <c r="FL297" s="183"/>
      <c r="FM297" s="183"/>
      <c r="FN297" s="183"/>
      <c r="FO297" s="183"/>
      <c r="FP297" s="183"/>
      <c r="FQ297" s="183"/>
      <c r="FR297" s="183"/>
      <c r="FS297" s="183"/>
      <c r="FT297" s="183"/>
      <c r="FU297" s="183"/>
      <c r="FV297" s="183"/>
      <c r="FW297" s="183"/>
      <c r="FX297" s="183"/>
      <c r="FY297" s="183"/>
      <c r="FZ297" s="183"/>
      <c r="GA297" s="183"/>
      <c r="GB297" s="183"/>
      <c r="GC297" s="183"/>
      <c r="GD297" s="183"/>
      <c r="GE297" s="183"/>
      <c r="GF297" s="183"/>
      <c r="GG297" s="183"/>
      <c r="GH297" s="183"/>
    </row>
    <row r="298" spans="1:190" x14ac:dyDescent="0.25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  <c r="FE298" s="183"/>
      <c r="FF298" s="183"/>
      <c r="FG298" s="183"/>
      <c r="FH298" s="183"/>
      <c r="FI298" s="183"/>
      <c r="FJ298" s="183"/>
      <c r="FK298" s="183"/>
      <c r="FL298" s="183"/>
      <c r="FM298" s="183"/>
      <c r="FN298" s="183"/>
      <c r="FO298" s="183"/>
      <c r="FP298" s="183"/>
      <c r="FQ298" s="183"/>
      <c r="FR298" s="183"/>
      <c r="FS298" s="183"/>
      <c r="FT298" s="183"/>
      <c r="FU298" s="183"/>
      <c r="FV298" s="183"/>
      <c r="FW298" s="183"/>
      <c r="FX298" s="183"/>
      <c r="FY298" s="183"/>
      <c r="FZ298" s="183"/>
      <c r="GA298" s="183"/>
      <c r="GB298" s="183"/>
      <c r="GC298" s="183"/>
      <c r="GD298" s="183"/>
      <c r="GE298" s="183"/>
      <c r="GF298" s="183"/>
      <c r="GG298" s="183"/>
      <c r="GH298" s="183"/>
    </row>
    <row r="299" spans="1:190" x14ac:dyDescent="0.25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  <c r="FE299" s="183"/>
      <c r="FF299" s="183"/>
      <c r="FG299" s="183"/>
      <c r="FH299" s="183"/>
      <c r="FI299" s="183"/>
      <c r="FJ299" s="183"/>
      <c r="FK299" s="183"/>
      <c r="FL299" s="183"/>
      <c r="FM299" s="183"/>
      <c r="FN299" s="183"/>
      <c r="FO299" s="183"/>
      <c r="FP299" s="183"/>
      <c r="FQ299" s="183"/>
      <c r="FR299" s="183"/>
      <c r="FS299" s="183"/>
      <c r="FT299" s="183"/>
      <c r="FU299" s="183"/>
      <c r="FV299" s="183"/>
      <c r="FW299" s="183"/>
      <c r="FX299" s="183"/>
      <c r="FY299" s="183"/>
      <c r="FZ299" s="183"/>
      <c r="GA299" s="183"/>
      <c r="GB299" s="183"/>
      <c r="GC299" s="183"/>
      <c r="GD299" s="183"/>
      <c r="GE299" s="183"/>
      <c r="GF299" s="183"/>
      <c r="GG299" s="183"/>
      <c r="GH299" s="183"/>
    </row>
    <row r="300" spans="1:190" x14ac:dyDescent="0.25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  <c r="FE300" s="183"/>
      <c r="FF300" s="183"/>
      <c r="FG300" s="183"/>
      <c r="FH300" s="183"/>
      <c r="FI300" s="183"/>
      <c r="FJ300" s="183"/>
      <c r="FK300" s="183"/>
      <c r="FL300" s="183"/>
      <c r="FM300" s="183"/>
      <c r="FN300" s="183"/>
      <c r="FO300" s="183"/>
      <c r="FP300" s="183"/>
      <c r="FQ300" s="183"/>
      <c r="FR300" s="183"/>
      <c r="FS300" s="183"/>
      <c r="FT300" s="183"/>
      <c r="FU300" s="183"/>
      <c r="FV300" s="183"/>
      <c r="FW300" s="183"/>
      <c r="FX300" s="183"/>
      <c r="FY300" s="183"/>
      <c r="FZ300" s="183"/>
      <c r="GA300" s="183"/>
      <c r="GB300" s="183"/>
      <c r="GC300" s="183"/>
      <c r="GD300" s="183"/>
      <c r="GE300" s="183"/>
      <c r="GF300" s="183"/>
      <c r="GG300" s="183"/>
      <c r="GH300" s="183"/>
    </row>
    <row r="301" spans="1:190" x14ac:dyDescent="0.25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  <c r="FE301" s="183"/>
      <c r="FF301" s="183"/>
      <c r="FG301" s="183"/>
      <c r="FH301" s="183"/>
      <c r="FI301" s="183"/>
      <c r="FJ301" s="183"/>
      <c r="FK301" s="183"/>
      <c r="FL301" s="183"/>
      <c r="FM301" s="183"/>
      <c r="FN301" s="183"/>
      <c r="FO301" s="183"/>
      <c r="FP301" s="183"/>
      <c r="FQ301" s="183"/>
      <c r="FR301" s="183"/>
      <c r="FS301" s="183"/>
      <c r="FT301" s="183"/>
      <c r="FU301" s="183"/>
      <c r="FV301" s="183"/>
      <c r="FW301" s="183"/>
      <c r="FX301" s="183"/>
      <c r="FY301" s="183"/>
      <c r="FZ301" s="183"/>
      <c r="GA301" s="183"/>
      <c r="GB301" s="183"/>
      <c r="GC301" s="183"/>
      <c r="GD301" s="183"/>
      <c r="GE301" s="183"/>
      <c r="GF301" s="183"/>
      <c r="GG301" s="183"/>
      <c r="GH301" s="183"/>
    </row>
    <row r="302" spans="1:190" x14ac:dyDescent="0.25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  <c r="FE302" s="183"/>
      <c r="FF302" s="183"/>
      <c r="FG302" s="183"/>
      <c r="FH302" s="183"/>
      <c r="FI302" s="183"/>
      <c r="FJ302" s="183"/>
      <c r="FK302" s="183"/>
      <c r="FL302" s="183"/>
      <c r="FM302" s="183"/>
      <c r="FN302" s="183"/>
      <c r="FO302" s="183"/>
      <c r="FP302" s="183"/>
      <c r="FQ302" s="183"/>
      <c r="FR302" s="183"/>
      <c r="FS302" s="183"/>
      <c r="FT302" s="183"/>
      <c r="FU302" s="183"/>
      <c r="FV302" s="183"/>
      <c r="FW302" s="183"/>
      <c r="FX302" s="183"/>
      <c r="FY302" s="183"/>
      <c r="FZ302" s="183"/>
      <c r="GA302" s="183"/>
      <c r="GB302" s="183"/>
      <c r="GC302" s="183"/>
      <c r="GD302" s="183"/>
      <c r="GE302" s="183"/>
      <c r="GF302" s="183"/>
      <c r="GG302" s="183"/>
      <c r="GH302" s="183"/>
    </row>
    <row r="303" spans="1:190" x14ac:dyDescent="0.25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  <c r="FZ303" s="183"/>
      <c r="GA303" s="183"/>
      <c r="GB303" s="183"/>
      <c r="GC303" s="183"/>
      <c r="GD303" s="183"/>
      <c r="GE303" s="183"/>
      <c r="GF303" s="183"/>
      <c r="GG303" s="183"/>
      <c r="GH303" s="183"/>
    </row>
    <row r="304" spans="1:190" x14ac:dyDescent="0.25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  <c r="FZ304" s="183"/>
      <c r="GA304" s="183"/>
      <c r="GB304" s="183"/>
      <c r="GC304" s="183"/>
      <c r="GD304" s="183"/>
      <c r="GE304" s="183"/>
      <c r="GF304" s="183"/>
      <c r="GG304" s="183"/>
      <c r="GH304" s="183"/>
    </row>
    <row r="305" spans="1:190" x14ac:dyDescent="0.25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  <c r="FE305" s="183"/>
      <c r="FF305" s="183"/>
      <c r="FG305" s="183"/>
      <c r="FH305" s="183"/>
      <c r="FI305" s="183"/>
      <c r="FJ305" s="183"/>
      <c r="FK305" s="183"/>
      <c r="FL305" s="183"/>
      <c r="FM305" s="183"/>
      <c r="FN305" s="183"/>
      <c r="FO305" s="183"/>
      <c r="FP305" s="183"/>
      <c r="FQ305" s="183"/>
      <c r="FR305" s="183"/>
      <c r="FS305" s="183"/>
      <c r="FT305" s="183"/>
      <c r="FU305" s="183"/>
      <c r="FV305" s="183"/>
      <c r="FW305" s="183"/>
      <c r="FX305" s="183"/>
      <c r="FY305" s="183"/>
      <c r="FZ305" s="183"/>
      <c r="GA305" s="183"/>
      <c r="GB305" s="183"/>
      <c r="GC305" s="183"/>
      <c r="GD305" s="183"/>
      <c r="GE305" s="183"/>
      <c r="GF305" s="183"/>
      <c r="GG305" s="183"/>
      <c r="GH305" s="183"/>
    </row>
    <row r="306" spans="1:190" x14ac:dyDescent="0.25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  <c r="FE306" s="183"/>
      <c r="FF306" s="183"/>
      <c r="FG306" s="183"/>
      <c r="FH306" s="183"/>
      <c r="FI306" s="183"/>
      <c r="FJ306" s="183"/>
      <c r="FK306" s="183"/>
      <c r="FL306" s="183"/>
      <c r="FM306" s="183"/>
      <c r="FN306" s="183"/>
      <c r="FO306" s="183"/>
      <c r="FP306" s="183"/>
      <c r="FQ306" s="183"/>
      <c r="FR306" s="183"/>
      <c r="FS306" s="183"/>
      <c r="FT306" s="183"/>
      <c r="FU306" s="183"/>
      <c r="FV306" s="183"/>
      <c r="FW306" s="183"/>
      <c r="FX306" s="183"/>
      <c r="FY306" s="183"/>
      <c r="FZ306" s="183"/>
      <c r="GA306" s="183"/>
      <c r="GB306" s="183"/>
      <c r="GC306" s="183"/>
      <c r="GD306" s="183"/>
      <c r="GE306" s="183"/>
      <c r="GF306" s="183"/>
      <c r="GG306" s="183"/>
      <c r="GH306" s="183"/>
    </row>
    <row r="307" spans="1:190" x14ac:dyDescent="0.25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  <c r="FE307" s="183"/>
      <c r="FF307" s="183"/>
      <c r="FG307" s="183"/>
      <c r="FH307" s="183"/>
      <c r="FI307" s="183"/>
      <c r="FJ307" s="183"/>
      <c r="FK307" s="183"/>
      <c r="FL307" s="183"/>
      <c r="FM307" s="183"/>
      <c r="FN307" s="183"/>
      <c r="FO307" s="183"/>
      <c r="FP307" s="183"/>
      <c r="FQ307" s="183"/>
      <c r="FR307" s="183"/>
      <c r="FS307" s="183"/>
      <c r="FT307" s="183"/>
      <c r="FU307" s="183"/>
      <c r="FV307" s="183"/>
      <c r="FW307" s="183"/>
      <c r="FX307" s="183"/>
      <c r="FY307" s="183"/>
      <c r="FZ307" s="183"/>
      <c r="GA307" s="183"/>
      <c r="GB307" s="183"/>
      <c r="GC307" s="183"/>
      <c r="GD307" s="183"/>
      <c r="GE307" s="183"/>
      <c r="GF307" s="183"/>
      <c r="GG307" s="183"/>
      <c r="GH307" s="183"/>
    </row>
    <row r="308" spans="1:190" x14ac:dyDescent="0.25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  <c r="FE308" s="183"/>
      <c r="FF308" s="183"/>
      <c r="FG308" s="183"/>
      <c r="FH308" s="183"/>
      <c r="FI308" s="183"/>
      <c r="FJ308" s="183"/>
      <c r="FK308" s="183"/>
      <c r="FL308" s="183"/>
      <c r="FM308" s="183"/>
      <c r="FN308" s="183"/>
      <c r="FO308" s="183"/>
      <c r="FP308" s="183"/>
      <c r="FQ308" s="183"/>
      <c r="FR308" s="183"/>
      <c r="FS308" s="183"/>
      <c r="FT308" s="183"/>
      <c r="FU308" s="183"/>
      <c r="FV308" s="183"/>
      <c r="FW308" s="183"/>
      <c r="FX308" s="183"/>
      <c r="FY308" s="183"/>
      <c r="FZ308" s="183"/>
      <c r="GA308" s="183"/>
      <c r="GB308" s="183"/>
      <c r="GC308" s="183"/>
      <c r="GD308" s="183"/>
      <c r="GE308" s="183"/>
      <c r="GF308" s="183"/>
      <c r="GG308" s="183"/>
      <c r="GH308" s="183"/>
    </row>
    <row r="309" spans="1:190" x14ac:dyDescent="0.25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  <c r="FE309" s="183"/>
      <c r="FF309" s="183"/>
      <c r="FG309" s="183"/>
      <c r="FH309" s="183"/>
      <c r="FI309" s="183"/>
      <c r="FJ309" s="183"/>
      <c r="FK309" s="183"/>
      <c r="FL309" s="183"/>
      <c r="FM309" s="183"/>
      <c r="FN309" s="183"/>
      <c r="FO309" s="183"/>
      <c r="FP309" s="183"/>
      <c r="FQ309" s="183"/>
      <c r="FR309" s="183"/>
      <c r="FS309" s="183"/>
      <c r="FT309" s="183"/>
      <c r="FU309" s="183"/>
      <c r="FV309" s="183"/>
      <c r="FW309" s="183"/>
      <c r="FX309" s="183"/>
      <c r="FY309" s="183"/>
      <c r="FZ309" s="183"/>
      <c r="GA309" s="183"/>
      <c r="GB309" s="183"/>
      <c r="GC309" s="183"/>
      <c r="GD309" s="183"/>
      <c r="GE309" s="183"/>
      <c r="GF309" s="183"/>
      <c r="GG309" s="183"/>
      <c r="GH309" s="183"/>
    </row>
    <row r="310" spans="1:190" x14ac:dyDescent="0.25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  <c r="FE310" s="183"/>
      <c r="FF310" s="183"/>
      <c r="FG310" s="183"/>
      <c r="FH310" s="183"/>
      <c r="FI310" s="183"/>
      <c r="FJ310" s="183"/>
      <c r="FK310" s="183"/>
      <c r="FL310" s="183"/>
      <c r="FM310" s="183"/>
      <c r="FN310" s="183"/>
      <c r="FO310" s="183"/>
      <c r="FP310" s="183"/>
      <c r="FQ310" s="183"/>
      <c r="FR310" s="183"/>
      <c r="FS310" s="183"/>
      <c r="FT310" s="183"/>
      <c r="FU310" s="183"/>
      <c r="FV310" s="183"/>
      <c r="FW310" s="183"/>
      <c r="FX310" s="183"/>
      <c r="FY310" s="183"/>
      <c r="FZ310" s="183"/>
      <c r="GA310" s="183"/>
      <c r="GB310" s="183"/>
      <c r="GC310" s="183"/>
      <c r="GD310" s="183"/>
      <c r="GE310" s="183"/>
      <c r="GF310" s="183"/>
      <c r="GG310" s="183"/>
      <c r="GH310" s="183"/>
    </row>
    <row r="311" spans="1:190" x14ac:dyDescent="0.25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  <c r="FE311" s="183"/>
      <c r="FF311" s="183"/>
      <c r="FG311" s="183"/>
      <c r="FH311" s="183"/>
      <c r="FI311" s="183"/>
      <c r="FJ311" s="183"/>
      <c r="FK311" s="183"/>
      <c r="FL311" s="183"/>
      <c r="FM311" s="183"/>
      <c r="FN311" s="183"/>
      <c r="FO311" s="183"/>
      <c r="FP311" s="183"/>
      <c r="FQ311" s="183"/>
      <c r="FR311" s="183"/>
      <c r="FS311" s="183"/>
      <c r="FT311" s="183"/>
      <c r="FU311" s="183"/>
      <c r="FV311" s="183"/>
      <c r="FW311" s="183"/>
      <c r="FX311" s="183"/>
      <c r="FY311" s="183"/>
      <c r="FZ311" s="183"/>
      <c r="GA311" s="183"/>
      <c r="GB311" s="183"/>
      <c r="GC311" s="183"/>
      <c r="GD311" s="183"/>
      <c r="GE311" s="183"/>
      <c r="GF311" s="183"/>
      <c r="GG311" s="183"/>
      <c r="GH311" s="183"/>
    </row>
    <row r="312" spans="1:190" x14ac:dyDescent="0.25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  <c r="FE312" s="183"/>
      <c r="FF312" s="183"/>
      <c r="FG312" s="183"/>
      <c r="FH312" s="183"/>
      <c r="FI312" s="183"/>
      <c r="FJ312" s="183"/>
      <c r="FK312" s="183"/>
      <c r="FL312" s="183"/>
      <c r="FM312" s="183"/>
      <c r="FN312" s="183"/>
      <c r="FO312" s="183"/>
      <c r="FP312" s="183"/>
      <c r="FQ312" s="183"/>
      <c r="FR312" s="183"/>
      <c r="FS312" s="183"/>
      <c r="FT312" s="183"/>
      <c r="FU312" s="183"/>
      <c r="FV312" s="183"/>
      <c r="FW312" s="183"/>
      <c r="FX312" s="183"/>
      <c r="FY312" s="183"/>
      <c r="FZ312" s="183"/>
      <c r="GA312" s="183"/>
      <c r="GB312" s="183"/>
      <c r="GC312" s="183"/>
      <c r="GD312" s="183"/>
      <c r="GE312" s="183"/>
      <c r="GF312" s="183"/>
      <c r="GG312" s="183"/>
      <c r="GH312" s="183"/>
    </row>
    <row r="313" spans="1:190" x14ac:dyDescent="0.25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  <c r="FE313" s="183"/>
      <c r="FF313" s="183"/>
      <c r="FG313" s="183"/>
      <c r="FH313" s="183"/>
      <c r="FI313" s="183"/>
      <c r="FJ313" s="183"/>
      <c r="FK313" s="183"/>
      <c r="FL313" s="183"/>
      <c r="FM313" s="183"/>
      <c r="FN313" s="183"/>
      <c r="FO313" s="183"/>
      <c r="FP313" s="183"/>
      <c r="FQ313" s="183"/>
      <c r="FR313" s="183"/>
      <c r="FS313" s="183"/>
      <c r="FT313" s="183"/>
      <c r="FU313" s="183"/>
      <c r="FV313" s="183"/>
      <c r="FW313" s="183"/>
      <c r="FX313" s="183"/>
      <c r="FY313" s="183"/>
      <c r="FZ313" s="183"/>
      <c r="GA313" s="183"/>
      <c r="GB313" s="183"/>
      <c r="GC313" s="183"/>
      <c r="GD313" s="183"/>
      <c r="GE313" s="183"/>
      <c r="GF313" s="183"/>
      <c r="GG313" s="183"/>
      <c r="GH313" s="183"/>
    </row>
    <row r="314" spans="1:190" x14ac:dyDescent="0.25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  <c r="FE314" s="183"/>
      <c r="FF314" s="183"/>
      <c r="FG314" s="183"/>
      <c r="FH314" s="183"/>
      <c r="FI314" s="183"/>
      <c r="FJ314" s="183"/>
      <c r="FK314" s="183"/>
      <c r="FL314" s="183"/>
      <c r="FM314" s="183"/>
      <c r="FN314" s="183"/>
      <c r="FO314" s="183"/>
      <c r="FP314" s="183"/>
      <c r="FQ314" s="183"/>
      <c r="FR314" s="183"/>
      <c r="FS314" s="183"/>
      <c r="FT314" s="183"/>
      <c r="FU314" s="183"/>
      <c r="FV314" s="183"/>
      <c r="FW314" s="183"/>
      <c r="FX314" s="183"/>
      <c r="FY314" s="183"/>
      <c r="FZ314" s="183"/>
      <c r="GA314" s="183"/>
      <c r="GB314" s="183"/>
      <c r="GC314" s="183"/>
      <c r="GD314" s="183"/>
      <c r="GE314" s="183"/>
      <c r="GF314" s="183"/>
      <c r="GG314" s="183"/>
      <c r="GH314" s="183"/>
    </row>
    <row r="315" spans="1:190" x14ac:dyDescent="0.25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  <c r="FE315" s="183"/>
      <c r="FF315" s="183"/>
      <c r="FG315" s="183"/>
      <c r="FH315" s="183"/>
      <c r="FI315" s="183"/>
      <c r="FJ315" s="183"/>
      <c r="FK315" s="183"/>
      <c r="FL315" s="183"/>
      <c r="FM315" s="183"/>
      <c r="FN315" s="183"/>
      <c r="FO315" s="183"/>
      <c r="FP315" s="183"/>
      <c r="FQ315" s="183"/>
      <c r="FR315" s="183"/>
      <c r="FS315" s="183"/>
      <c r="FT315" s="183"/>
      <c r="FU315" s="183"/>
      <c r="FV315" s="183"/>
      <c r="FW315" s="183"/>
      <c r="FX315" s="183"/>
      <c r="FY315" s="183"/>
      <c r="FZ315" s="183"/>
      <c r="GA315" s="183"/>
      <c r="GB315" s="183"/>
      <c r="GC315" s="183"/>
      <c r="GD315" s="183"/>
      <c r="GE315" s="183"/>
      <c r="GF315" s="183"/>
      <c r="GG315" s="183"/>
      <c r="GH315" s="183"/>
    </row>
    <row r="316" spans="1:190" x14ac:dyDescent="0.25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  <c r="FE316" s="183"/>
      <c r="FF316" s="183"/>
      <c r="FG316" s="183"/>
      <c r="FH316" s="183"/>
      <c r="FI316" s="183"/>
      <c r="FJ316" s="183"/>
      <c r="FK316" s="183"/>
      <c r="FL316" s="183"/>
      <c r="FM316" s="183"/>
      <c r="FN316" s="183"/>
      <c r="FO316" s="183"/>
      <c r="FP316" s="183"/>
      <c r="FQ316" s="183"/>
      <c r="FR316" s="183"/>
      <c r="FS316" s="183"/>
      <c r="FT316" s="183"/>
      <c r="FU316" s="183"/>
      <c r="FV316" s="183"/>
      <c r="FW316" s="183"/>
      <c r="FX316" s="183"/>
      <c r="FY316" s="183"/>
      <c r="FZ316" s="183"/>
      <c r="GA316" s="183"/>
      <c r="GB316" s="183"/>
      <c r="GC316" s="183"/>
      <c r="GD316" s="183"/>
      <c r="GE316" s="183"/>
      <c r="GF316" s="183"/>
      <c r="GG316" s="183"/>
      <c r="GH316" s="183"/>
    </row>
    <row r="317" spans="1:190" x14ac:dyDescent="0.25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  <c r="FE317" s="183"/>
      <c r="FF317" s="183"/>
      <c r="FG317" s="183"/>
      <c r="FH317" s="183"/>
      <c r="FI317" s="183"/>
      <c r="FJ317" s="183"/>
      <c r="FK317" s="183"/>
      <c r="FL317" s="183"/>
      <c r="FM317" s="183"/>
      <c r="FN317" s="183"/>
      <c r="FO317" s="183"/>
      <c r="FP317" s="183"/>
      <c r="FQ317" s="183"/>
      <c r="FR317" s="183"/>
      <c r="FS317" s="183"/>
      <c r="FT317" s="183"/>
      <c r="FU317" s="183"/>
      <c r="FV317" s="183"/>
      <c r="FW317" s="183"/>
      <c r="FX317" s="183"/>
      <c r="FY317" s="183"/>
      <c r="FZ317" s="183"/>
      <c r="GA317" s="183"/>
      <c r="GB317" s="183"/>
      <c r="GC317" s="183"/>
      <c r="GD317" s="183"/>
      <c r="GE317" s="183"/>
      <c r="GF317" s="183"/>
      <c r="GG317" s="183"/>
      <c r="GH317" s="183"/>
    </row>
    <row r="318" spans="1:190" x14ac:dyDescent="0.25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  <c r="FE318" s="183"/>
      <c r="FF318" s="183"/>
      <c r="FG318" s="183"/>
      <c r="FH318" s="183"/>
      <c r="FI318" s="183"/>
      <c r="FJ318" s="183"/>
      <c r="FK318" s="183"/>
      <c r="FL318" s="183"/>
      <c r="FM318" s="183"/>
      <c r="FN318" s="183"/>
      <c r="FO318" s="183"/>
      <c r="FP318" s="183"/>
      <c r="FQ318" s="183"/>
      <c r="FR318" s="183"/>
      <c r="FS318" s="183"/>
      <c r="FT318" s="183"/>
      <c r="FU318" s="183"/>
      <c r="FV318" s="183"/>
      <c r="FW318" s="183"/>
      <c r="FX318" s="183"/>
      <c r="FY318" s="183"/>
      <c r="FZ318" s="183"/>
      <c r="GA318" s="183"/>
      <c r="GB318" s="183"/>
      <c r="GC318" s="183"/>
      <c r="GD318" s="183"/>
      <c r="GE318" s="183"/>
      <c r="GF318" s="183"/>
      <c r="GG318" s="183"/>
      <c r="GH318" s="183"/>
    </row>
    <row r="319" spans="1:190" x14ac:dyDescent="0.25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  <c r="FE319" s="183"/>
      <c r="FF319" s="183"/>
      <c r="FG319" s="183"/>
      <c r="FH319" s="183"/>
      <c r="FI319" s="183"/>
      <c r="FJ319" s="183"/>
      <c r="FK319" s="183"/>
      <c r="FL319" s="183"/>
      <c r="FM319" s="183"/>
      <c r="FN319" s="183"/>
      <c r="FO319" s="183"/>
      <c r="FP319" s="183"/>
      <c r="FQ319" s="183"/>
      <c r="FR319" s="183"/>
      <c r="FS319" s="183"/>
      <c r="FT319" s="183"/>
      <c r="FU319" s="183"/>
      <c r="FV319" s="183"/>
      <c r="FW319" s="183"/>
      <c r="FX319" s="183"/>
      <c r="FY319" s="183"/>
      <c r="FZ319" s="183"/>
      <c r="GA319" s="183"/>
      <c r="GB319" s="183"/>
      <c r="GC319" s="183"/>
      <c r="GD319" s="183"/>
      <c r="GE319" s="183"/>
      <c r="GF319" s="183"/>
      <c r="GG319" s="183"/>
      <c r="GH319" s="183"/>
    </row>
    <row r="320" spans="1:190" x14ac:dyDescent="0.25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  <c r="FE320" s="183"/>
      <c r="FF320" s="183"/>
      <c r="FG320" s="183"/>
      <c r="FH320" s="183"/>
      <c r="FI320" s="183"/>
      <c r="FJ320" s="183"/>
      <c r="FK320" s="183"/>
      <c r="FL320" s="183"/>
      <c r="FM320" s="183"/>
      <c r="FN320" s="183"/>
      <c r="FO320" s="183"/>
      <c r="FP320" s="183"/>
      <c r="FQ320" s="183"/>
      <c r="FR320" s="183"/>
      <c r="FS320" s="183"/>
      <c r="FT320" s="183"/>
      <c r="FU320" s="183"/>
      <c r="FV320" s="183"/>
      <c r="FW320" s="183"/>
      <c r="FX320" s="183"/>
      <c r="FY320" s="183"/>
      <c r="FZ320" s="183"/>
      <c r="GA320" s="183"/>
      <c r="GB320" s="183"/>
      <c r="GC320" s="183"/>
      <c r="GD320" s="183"/>
      <c r="GE320" s="183"/>
      <c r="GF320" s="183"/>
      <c r="GG320" s="183"/>
      <c r="GH320" s="183"/>
    </row>
    <row r="321" spans="1:190" x14ac:dyDescent="0.25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  <c r="FE321" s="183"/>
      <c r="FF321" s="183"/>
      <c r="FG321" s="183"/>
      <c r="FH321" s="183"/>
      <c r="FI321" s="183"/>
      <c r="FJ321" s="183"/>
      <c r="FK321" s="183"/>
      <c r="FL321" s="183"/>
      <c r="FM321" s="183"/>
      <c r="FN321" s="183"/>
      <c r="FO321" s="183"/>
      <c r="FP321" s="183"/>
      <c r="FQ321" s="183"/>
      <c r="FR321" s="183"/>
      <c r="FS321" s="183"/>
      <c r="FT321" s="183"/>
      <c r="FU321" s="183"/>
      <c r="FV321" s="183"/>
      <c r="FW321" s="183"/>
      <c r="FX321" s="183"/>
      <c r="FY321" s="183"/>
      <c r="FZ321" s="183"/>
      <c r="GA321" s="183"/>
      <c r="GB321" s="183"/>
      <c r="GC321" s="183"/>
      <c r="GD321" s="183"/>
      <c r="GE321" s="183"/>
      <c r="GF321" s="183"/>
      <c r="GG321" s="183"/>
      <c r="GH321" s="183"/>
    </row>
    <row r="322" spans="1:190" x14ac:dyDescent="0.25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  <c r="FZ322" s="183"/>
      <c r="GA322" s="183"/>
      <c r="GB322" s="183"/>
      <c r="GC322" s="183"/>
      <c r="GD322" s="183"/>
      <c r="GE322" s="183"/>
      <c r="GF322" s="183"/>
      <c r="GG322" s="183"/>
      <c r="GH322" s="183"/>
    </row>
    <row r="323" spans="1:190" x14ac:dyDescent="0.25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  <c r="FE323" s="183"/>
      <c r="FF323" s="183"/>
      <c r="FG323" s="183"/>
      <c r="FH323" s="183"/>
      <c r="FI323" s="183"/>
      <c r="FJ323" s="183"/>
      <c r="FK323" s="183"/>
      <c r="FL323" s="183"/>
      <c r="FM323" s="183"/>
      <c r="FN323" s="183"/>
      <c r="FO323" s="183"/>
      <c r="FP323" s="183"/>
      <c r="FQ323" s="183"/>
      <c r="FR323" s="183"/>
      <c r="FS323" s="183"/>
      <c r="FT323" s="183"/>
      <c r="FU323" s="183"/>
      <c r="FV323" s="183"/>
      <c r="FW323" s="183"/>
      <c r="FX323" s="183"/>
      <c r="FY323" s="183"/>
      <c r="FZ323" s="183"/>
      <c r="GA323" s="183"/>
      <c r="GB323" s="183"/>
      <c r="GC323" s="183"/>
      <c r="GD323" s="183"/>
      <c r="GE323" s="183"/>
      <c r="GF323" s="183"/>
      <c r="GG323" s="183"/>
      <c r="GH323" s="183"/>
    </row>
    <row r="324" spans="1:190" x14ac:dyDescent="0.25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  <c r="FE324" s="183"/>
      <c r="FF324" s="183"/>
      <c r="FG324" s="183"/>
      <c r="FH324" s="183"/>
      <c r="FI324" s="183"/>
      <c r="FJ324" s="183"/>
      <c r="FK324" s="183"/>
      <c r="FL324" s="183"/>
      <c r="FM324" s="183"/>
      <c r="FN324" s="183"/>
      <c r="FO324" s="183"/>
      <c r="FP324" s="183"/>
      <c r="FQ324" s="183"/>
      <c r="FR324" s="183"/>
      <c r="FS324" s="183"/>
      <c r="FT324" s="183"/>
      <c r="FU324" s="183"/>
      <c r="FV324" s="183"/>
      <c r="FW324" s="183"/>
      <c r="FX324" s="183"/>
      <c r="FY324" s="183"/>
      <c r="FZ324" s="183"/>
      <c r="GA324" s="183"/>
      <c r="GB324" s="183"/>
      <c r="GC324" s="183"/>
      <c r="GD324" s="183"/>
      <c r="GE324" s="183"/>
      <c r="GF324" s="183"/>
      <c r="GG324" s="183"/>
      <c r="GH324" s="183"/>
    </row>
    <row r="325" spans="1:190" x14ac:dyDescent="0.25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  <c r="FE325" s="183"/>
      <c r="FF325" s="183"/>
      <c r="FG325" s="183"/>
      <c r="FH325" s="183"/>
      <c r="FI325" s="183"/>
      <c r="FJ325" s="183"/>
      <c r="FK325" s="183"/>
      <c r="FL325" s="183"/>
      <c r="FM325" s="183"/>
      <c r="FN325" s="183"/>
      <c r="FO325" s="183"/>
      <c r="FP325" s="183"/>
      <c r="FQ325" s="183"/>
      <c r="FR325" s="183"/>
      <c r="FS325" s="183"/>
      <c r="FT325" s="183"/>
      <c r="FU325" s="183"/>
      <c r="FV325" s="183"/>
      <c r="FW325" s="183"/>
      <c r="FX325" s="183"/>
      <c r="FY325" s="183"/>
      <c r="FZ325" s="183"/>
      <c r="GA325" s="183"/>
      <c r="GB325" s="183"/>
      <c r="GC325" s="183"/>
      <c r="GD325" s="183"/>
      <c r="GE325" s="183"/>
      <c r="GF325" s="183"/>
      <c r="GG325" s="183"/>
      <c r="GH325" s="183"/>
    </row>
    <row r="326" spans="1:190" x14ac:dyDescent="0.25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  <c r="FE326" s="183"/>
      <c r="FF326" s="183"/>
      <c r="FG326" s="183"/>
      <c r="FH326" s="183"/>
      <c r="FI326" s="183"/>
      <c r="FJ326" s="183"/>
      <c r="FK326" s="183"/>
      <c r="FL326" s="183"/>
      <c r="FM326" s="183"/>
      <c r="FN326" s="183"/>
      <c r="FO326" s="183"/>
      <c r="FP326" s="183"/>
      <c r="FQ326" s="183"/>
      <c r="FR326" s="183"/>
      <c r="FS326" s="183"/>
      <c r="FT326" s="183"/>
      <c r="FU326" s="183"/>
      <c r="FV326" s="183"/>
      <c r="FW326" s="183"/>
      <c r="FX326" s="183"/>
      <c r="FY326" s="183"/>
      <c r="FZ326" s="183"/>
      <c r="GA326" s="183"/>
      <c r="GB326" s="183"/>
      <c r="GC326" s="183"/>
      <c r="GD326" s="183"/>
      <c r="GE326" s="183"/>
      <c r="GF326" s="183"/>
      <c r="GG326" s="183"/>
      <c r="GH326" s="183"/>
    </row>
    <row r="327" spans="1:190" x14ac:dyDescent="0.25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  <c r="FE327" s="183"/>
      <c r="FF327" s="183"/>
      <c r="FG327" s="183"/>
      <c r="FH327" s="183"/>
      <c r="FI327" s="183"/>
      <c r="FJ327" s="183"/>
      <c r="FK327" s="183"/>
      <c r="FL327" s="183"/>
      <c r="FM327" s="183"/>
      <c r="FN327" s="183"/>
      <c r="FO327" s="183"/>
      <c r="FP327" s="183"/>
      <c r="FQ327" s="183"/>
      <c r="FR327" s="183"/>
      <c r="FS327" s="183"/>
      <c r="FT327" s="183"/>
      <c r="FU327" s="183"/>
      <c r="FV327" s="183"/>
      <c r="FW327" s="183"/>
      <c r="FX327" s="183"/>
      <c r="FY327" s="183"/>
      <c r="FZ327" s="183"/>
      <c r="GA327" s="183"/>
      <c r="GB327" s="183"/>
      <c r="GC327" s="183"/>
      <c r="GD327" s="183"/>
      <c r="GE327" s="183"/>
      <c r="GF327" s="183"/>
      <c r="GG327" s="183"/>
      <c r="GH327" s="183"/>
    </row>
    <row r="328" spans="1:190" x14ac:dyDescent="0.25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  <c r="FE328" s="183"/>
      <c r="FF328" s="183"/>
      <c r="FG328" s="183"/>
      <c r="FH328" s="183"/>
      <c r="FI328" s="183"/>
      <c r="FJ328" s="183"/>
      <c r="FK328" s="183"/>
      <c r="FL328" s="183"/>
      <c r="FM328" s="183"/>
      <c r="FN328" s="183"/>
      <c r="FO328" s="183"/>
      <c r="FP328" s="183"/>
      <c r="FQ328" s="183"/>
      <c r="FR328" s="183"/>
      <c r="FS328" s="183"/>
      <c r="FT328" s="183"/>
      <c r="FU328" s="183"/>
      <c r="FV328" s="183"/>
      <c r="FW328" s="183"/>
      <c r="FX328" s="183"/>
      <c r="FY328" s="183"/>
      <c r="FZ328" s="183"/>
      <c r="GA328" s="183"/>
      <c r="GB328" s="183"/>
      <c r="GC328" s="183"/>
      <c r="GD328" s="183"/>
      <c r="GE328" s="183"/>
      <c r="GF328" s="183"/>
      <c r="GG328" s="183"/>
      <c r="GH328" s="183"/>
    </row>
    <row r="329" spans="1:190" x14ac:dyDescent="0.25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  <c r="FE329" s="183"/>
      <c r="FF329" s="183"/>
      <c r="FG329" s="183"/>
      <c r="FH329" s="183"/>
      <c r="FI329" s="183"/>
      <c r="FJ329" s="183"/>
      <c r="FK329" s="183"/>
      <c r="FL329" s="183"/>
      <c r="FM329" s="183"/>
      <c r="FN329" s="183"/>
      <c r="FO329" s="183"/>
      <c r="FP329" s="183"/>
      <c r="FQ329" s="183"/>
      <c r="FR329" s="183"/>
      <c r="FS329" s="183"/>
      <c r="FT329" s="183"/>
      <c r="FU329" s="183"/>
      <c r="FV329" s="183"/>
      <c r="FW329" s="183"/>
      <c r="FX329" s="183"/>
      <c r="FY329" s="183"/>
      <c r="FZ329" s="183"/>
      <c r="GA329" s="183"/>
      <c r="GB329" s="183"/>
      <c r="GC329" s="183"/>
      <c r="GD329" s="183"/>
      <c r="GE329" s="183"/>
      <c r="GF329" s="183"/>
      <c r="GG329" s="183"/>
      <c r="GH329" s="183"/>
    </row>
    <row r="330" spans="1:190" x14ac:dyDescent="0.25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  <c r="FE330" s="183"/>
      <c r="FF330" s="183"/>
      <c r="FG330" s="183"/>
      <c r="FH330" s="183"/>
      <c r="FI330" s="183"/>
      <c r="FJ330" s="183"/>
      <c r="FK330" s="183"/>
      <c r="FL330" s="183"/>
      <c r="FM330" s="183"/>
      <c r="FN330" s="183"/>
      <c r="FO330" s="183"/>
      <c r="FP330" s="183"/>
      <c r="FQ330" s="183"/>
      <c r="FR330" s="183"/>
      <c r="FS330" s="183"/>
      <c r="FT330" s="183"/>
      <c r="FU330" s="183"/>
      <c r="FV330" s="183"/>
      <c r="FW330" s="183"/>
      <c r="FX330" s="183"/>
      <c r="FY330" s="183"/>
      <c r="FZ330" s="183"/>
      <c r="GA330" s="183"/>
      <c r="GB330" s="183"/>
      <c r="GC330" s="183"/>
      <c r="GD330" s="183"/>
      <c r="GE330" s="183"/>
      <c r="GF330" s="183"/>
      <c r="GG330" s="183"/>
      <c r="GH330" s="183"/>
    </row>
    <row r="331" spans="1:190" x14ac:dyDescent="0.25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  <c r="FE331" s="183"/>
      <c r="FF331" s="183"/>
      <c r="FG331" s="183"/>
      <c r="FH331" s="183"/>
      <c r="FI331" s="183"/>
      <c r="FJ331" s="183"/>
      <c r="FK331" s="183"/>
      <c r="FL331" s="183"/>
      <c r="FM331" s="183"/>
      <c r="FN331" s="183"/>
      <c r="FO331" s="183"/>
      <c r="FP331" s="183"/>
      <c r="FQ331" s="183"/>
      <c r="FR331" s="183"/>
      <c r="FS331" s="183"/>
      <c r="FT331" s="183"/>
      <c r="FU331" s="183"/>
      <c r="FV331" s="183"/>
      <c r="FW331" s="183"/>
      <c r="FX331" s="183"/>
      <c r="FY331" s="183"/>
      <c r="FZ331" s="183"/>
      <c r="GA331" s="183"/>
      <c r="GB331" s="183"/>
      <c r="GC331" s="183"/>
      <c r="GD331" s="183"/>
      <c r="GE331" s="183"/>
      <c r="GF331" s="183"/>
      <c r="GG331" s="183"/>
      <c r="GH331" s="183"/>
    </row>
    <row r="332" spans="1:190" x14ac:dyDescent="0.25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  <c r="FE332" s="183"/>
      <c r="FF332" s="183"/>
      <c r="FG332" s="183"/>
      <c r="FH332" s="183"/>
      <c r="FI332" s="183"/>
      <c r="FJ332" s="183"/>
      <c r="FK332" s="183"/>
      <c r="FL332" s="183"/>
      <c r="FM332" s="183"/>
      <c r="FN332" s="183"/>
      <c r="FO332" s="183"/>
      <c r="FP332" s="183"/>
      <c r="FQ332" s="183"/>
      <c r="FR332" s="183"/>
      <c r="FS332" s="183"/>
      <c r="FT332" s="183"/>
      <c r="FU332" s="183"/>
      <c r="FV332" s="183"/>
      <c r="FW332" s="183"/>
      <c r="FX332" s="183"/>
      <c r="FY332" s="183"/>
      <c r="FZ332" s="183"/>
      <c r="GA332" s="183"/>
      <c r="GB332" s="183"/>
      <c r="GC332" s="183"/>
      <c r="GD332" s="183"/>
      <c r="GE332" s="183"/>
      <c r="GF332" s="183"/>
      <c r="GG332" s="183"/>
      <c r="GH332" s="183"/>
    </row>
    <row r="333" spans="1:190" x14ac:dyDescent="0.25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  <c r="FZ333" s="183"/>
      <c r="GA333" s="183"/>
      <c r="GB333" s="183"/>
      <c r="GC333" s="183"/>
      <c r="GD333" s="183"/>
      <c r="GE333" s="183"/>
      <c r="GF333" s="183"/>
      <c r="GG333" s="183"/>
      <c r="GH333" s="183"/>
    </row>
    <row r="334" spans="1:190" x14ac:dyDescent="0.25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  <c r="FZ334" s="183"/>
      <c r="GA334" s="183"/>
      <c r="GB334" s="183"/>
      <c r="GC334" s="183"/>
      <c r="GD334" s="183"/>
      <c r="GE334" s="183"/>
      <c r="GF334" s="183"/>
      <c r="GG334" s="183"/>
      <c r="GH334" s="183"/>
    </row>
    <row r="335" spans="1:190" x14ac:dyDescent="0.25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  <c r="FE335" s="183"/>
      <c r="FF335" s="183"/>
      <c r="FG335" s="183"/>
      <c r="FH335" s="183"/>
      <c r="FI335" s="183"/>
      <c r="FJ335" s="183"/>
      <c r="FK335" s="183"/>
      <c r="FL335" s="183"/>
      <c r="FM335" s="183"/>
      <c r="FN335" s="183"/>
      <c r="FO335" s="183"/>
      <c r="FP335" s="183"/>
      <c r="FQ335" s="183"/>
      <c r="FR335" s="183"/>
      <c r="FS335" s="183"/>
      <c r="FT335" s="183"/>
      <c r="FU335" s="183"/>
      <c r="FV335" s="183"/>
      <c r="FW335" s="183"/>
      <c r="FX335" s="183"/>
      <c r="FY335" s="183"/>
      <c r="FZ335" s="183"/>
      <c r="GA335" s="183"/>
      <c r="GB335" s="183"/>
      <c r="GC335" s="183"/>
      <c r="GD335" s="183"/>
      <c r="GE335" s="183"/>
      <c r="GF335" s="183"/>
      <c r="GG335" s="183"/>
      <c r="GH335" s="183"/>
    </row>
    <row r="336" spans="1:190" x14ac:dyDescent="0.25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  <c r="FE336" s="183"/>
      <c r="FF336" s="183"/>
      <c r="FG336" s="183"/>
      <c r="FH336" s="183"/>
      <c r="FI336" s="183"/>
      <c r="FJ336" s="183"/>
      <c r="FK336" s="183"/>
      <c r="FL336" s="183"/>
      <c r="FM336" s="183"/>
      <c r="FN336" s="183"/>
      <c r="FO336" s="183"/>
      <c r="FP336" s="183"/>
      <c r="FQ336" s="183"/>
      <c r="FR336" s="183"/>
      <c r="FS336" s="183"/>
      <c r="FT336" s="183"/>
      <c r="FU336" s="183"/>
      <c r="FV336" s="183"/>
      <c r="FW336" s="183"/>
      <c r="FX336" s="183"/>
      <c r="FY336" s="183"/>
      <c r="FZ336" s="183"/>
      <c r="GA336" s="183"/>
      <c r="GB336" s="183"/>
      <c r="GC336" s="183"/>
      <c r="GD336" s="183"/>
      <c r="GE336" s="183"/>
      <c r="GF336" s="183"/>
      <c r="GG336" s="183"/>
      <c r="GH336" s="183"/>
    </row>
    <row r="337" spans="1:190" x14ac:dyDescent="0.25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  <c r="FE337" s="183"/>
      <c r="FF337" s="183"/>
      <c r="FG337" s="183"/>
      <c r="FH337" s="183"/>
      <c r="FI337" s="183"/>
      <c r="FJ337" s="183"/>
      <c r="FK337" s="183"/>
      <c r="FL337" s="183"/>
      <c r="FM337" s="183"/>
      <c r="FN337" s="183"/>
      <c r="FO337" s="183"/>
      <c r="FP337" s="183"/>
      <c r="FQ337" s="183"/>
      <c r="FR337" s="183"/>
      <c r="FS337" s="183"/>
      <c r="FT337" s="183"/>
      <c r="FU337" s="183"/>
      <c r="FV337" s="183"/>
      <c r="FW337" s="183"/>
      <c r="FX337" s="183"/>
      <c r="FY337" s="183"/>
      <c r="FZ337" s="183"/>
      <c r="GA337" s="183"/>
      <c r="GB337" s="183"/>
      <c r="GC337" s="183"/>
      <c r="GD337" s="183"/>
      <c r="GE337" s="183"/>
      <c r="GF337" s="183"/>
      <c r="GG337" s="183"/>
      <c r="GH337" s="183"/>
    </row>
    <row r="338" spans="1:190" x14ac:dyDescent="0.25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  <c r="FE338" s="183"/>
      <c r="FF338" s="183"/>
      <c r="FG338" s="183"/>
      <c r="FH338" s="183"/>
      <c r="FI338" s="183"/>
      <c r="FJ338" s="183"/>
      <c r="FK338" s="183"/>
      <c r="FL338" s="183"/>
      <c r="FM338" s="183"/>
      <c r="FN338" s="183"/>
      <c r="FO338" s="183"/>
      <c r="FP338" s="183"/>
      <c r="FQ338" s="183"/>
      <c r="FR338" s="183"/>
      <c r="FS338" s="183"/>
      <c r="FT338" s="183"/>
      <c r="FU338" s="183"/>
      <c r="FV338" s="183"/>
      <c r="FW338" s="183"/>
      <c r="FX338" s="183"/>
      <c r="FY338" s="183"/>
      <c r="FZ338" s="183"/>
      <c r="GA338" s="183"/>
      <c r="GB338" s="183"/>
      <c r="GC338" s="183"/>
      <c r="GD338" s="183"/>
      <c r="GE338" s="183"/>
      <c r="GF338" s="183"/>
      <c r="GG338" s="183"/>
      <c r="GH338" s="183"/>
    </row>
    <row r="339" spans="1:190" x14ac:dyDescent="0.25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  <c r="FE339" s="183"/>
      <c r="FF339" s="183"/>
      <c r="FG339" s="183"/>
      <c r="FH339" s="183"/>
      <c r="FI339" s="183"/>
      <c r="FJ339" s="183"/>
      <c r="FK339" s="183"/>
      <c r="FL339" s="183"/>
      <c r="FM339" s="183"/>
      <c r="FN339" s="183"/>
      <c r="FO339" s="183"/>
      <c r="FP339" s="183"/>
      <c r="FQ339" s="183"/>
      <c r="FR339" s="183"/>
      <c r="FS339" s="183"/>
      <c r="FT339" s="183"/>
      <c r="FU339" s="183"/>
      <c r="FV339" s="183"/>
      <c r="FW339" s="183"/>
      <c r="FX339" s="183"/>
      <c r="FY339" s="183"/>
      <c r="FZ339" s="183"/>
      <c r="GA339" s="183"/>
      <c r="GB339" s="183"/>
      <c r="GC339" s="183"/>
      <c r="GD339" s="183"/>
      <c r="GE339" s="183"/>
      <c r="GF339" s="183"/>
      <c r="GG339" s="183"/>
      <c r="GH339" s="183"/>
    </row>
    <row r="340" spans="1:190" x14ac:dyDescent="0.25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  <c r="FE340" s="183"/>
      <c r="FF340" s="183"/>
      <c r="FG340" s="183"/>
      <c r="FH340" s="183"/>
      <c r="FI340" s="183"/>
      <c r="FJ340" s="183"/>
      <c r="FK340" s="183"/>
      <c r="FL340" s="183"/>
      <c r="FM340" s="183"/>
      <c r="FN340" s="183"/>
      <c r="FO340" s="183"/>
      <c r="FP340" s="183"/>
      <c r="FQ340" s="183"/>
      <c r="FR340" s="183"/>
      <c r="FS340" s="183"/>
      <c r="FT340" s="183"/>
      <c r="FU340" s="183"/>
      <c r="FV340" s="183"/>
      <c r="FW340" s="183"/>
      <c r="FX340" s="183"/>
      <c r="FY340" s="183"/>
      <c r="FZ340" s="183"/>
      <c r="GA340" s="183"/>
      <c r="GB340" s="183"/>
      <c r="GC340" s="183"/>
      <c r="GD340" s="183"/>
      <c r="GE340" s="183"/>
      <c r="GF340" s="183"/>
      <c r="GG340" s="183"/>
      <c r="GH340" s="183"/>
    </row>
    <row r="341" spans="1:190" x14ac:dyDescent="0.25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  <c r="FE341" s="183"/>
      <c r="FF341" s="183"/>
      <c r="FG341" s="183"/>
      <c r="FH341" s="183"/>
      <c r="FI341" s="183"/>
      <c r="FJ341" s="183"/>
      <c r="FK341" s="183"/>
      <c r="FL341" s="183"/>
      <c r="FM341" s="183"/>
      <c r="FN341" s="183"/>
      <c r="FO341" s="183"/>
      <c r="FP341" s="183"/>
      <c r="FQ341" s="183"/>
      <c r="FR341" s="183"/>
      <c r="FS341" s="183"/>
      <c r="FT341" s="183"/>
      <c r="FU341" s="183"/>
      <c r="FV341" s="183"/>
      <c r="FW341" s="183"/>
      <c r="FX341" s="183"/>
      <c r="FY341" s="183"/>
      <c r="FZ341" s="183"/>
      <c r="GA341" s="183"/>
      <c r="GB341" s="183"/>
      <c r="GC341" s="183"/>
      <c r="GD341" s="183"/>
      <c r="GE341" s="183"/>
      <c r="GF341" s="183"/>
      <c r="GG341" s="183"/>
      <c r="GH341" s="183"/>
    </row>
    <row r="342" spans="1:190" x14ac:dyDescent="0.25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  <c r="FE342" s="183"/>
      <c r="FF342" s="183"/>
      <c r="FG342" s="183"/>
      <c r="FH342" s="183"/>
      <c r="FI342" s="183"/>
      <c r="FJ342" s="183"/>
      <c r="FK342" s="183"/>
      <c r="FL342" s="183"/>
      <c r="FM342" s="183"/>
      <c r="FN342" s="183"/>
      <c r="FO342" s="183"/>
      <c r="FP342" s="183"/>
      <c r="FQ342" s="183"/>
      <c r="FR342" s="183"/>
      <c r="FS342" s="183"/>
      <c r="FT342" s="183"/>
      <c r="FU342" s="183"/>
      <c r="FV342" s="183"/>
      <c r="FW342" s="183"/>
      <c r="FX342" s="183"/>
      <c r="FY342" s="183"/>
      <c r="FZ342" s="183"/>
      <c r="GA342" s="183"/>
      <c r="GB342" s="183"/>
      <c r="GC342" s="183"/>
      <c r="GD342" s="183"/>
      <c r="GE342" s="183"/>
      <c r="GF342" s="183"/>
      <c r="GG342" s="183"/>
      <c r="GH342" s="183"/>
    </row>
    <row r="343" spans="1:190" x14ac:dyDescent="0.25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  <c r="FE343" s="183"/>
      <c r="FF343" s="183"/>
      <c r="FG343" s="183"/>
      <c r="FH343" s="183"/>
      <c r="FI343" s="183"/>
      <c r="FJ343" s="183"/>
      <c r="FK343" s="183"/>
      <c r="FL343" s="183"/>
      <c r="FM343" s="183"/>
      <c r="FN343" s="183"/>
      <c r="FO343" s="183"/>
      <c r="FP343" s="183"/>
      <c r="FQ343" s="183"/>
      <c r="FR343" s="183"/>
      <c r="FS343" s="183"/>
      <c r="FT343" s="183"/>
      <c r="FU343" s="183"/>
      <c r="FV343" s="183"/>
      <c r="FW343" s="183"/>
      <c r="FX343" s="183"/>
      <c r="FY343" s="183"/>
      <c r="FZ343" s="183"/>
      <c r="GA343" s="183"/>
      <c r="GB343" s="183"/>
      <c r="GC343" s="183"/>
      <c r="GD343" s="183"/>
      <c r="GE343" s="183"/>
      <c r="GF343" s="183"/>
      <c r="GG343" s="183"/>
      <c r="GH343" s="183"/>
    </row>
    <row r="344" spans="1:190" x14ac:dyDescent="0.25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  <c r="FE344" s="183"/>
      <c r="FF344" s="183"/>
      <c r="FG344" s="183"/>
      <c r="FH344" s="183"/>
      <c r="FI344" s="183"/>
      <c r="FJ344" s="183"/>
      <c r="FK344" s="183"/>
      <c r="FL344" s="183"/>
      <c r="FM344" s="183"/>
      <c r="FN344" s="183"/>
      <c r="FO344" s="183"/>
      <c r="FP344" s="183"/>
      <c r="FQ344" s="183"/>
      <c r="FR344" s="183"/>
      <c r="FS344" s="183"/>
      <c r="FT344" s="183"/>
      <c r="FU344" s="183"/>
      <c r="FV344" s="183"/>
      <c r="FW344" s="183"/>
      <c r="FX344" s="183"/>
      <c r="FY344" s="183"/>
      <c r="FZ344" s="183"/>
      <c r="GA344" s="183"/>
      <c r="GB344" s="183"/>
      <c r="GC344" s="183"/>
      <c r="GD344" s="183"/>
      <c r="GE344" s="183"/>
      <c r="GF344" s="183"/>
      <c r="GG344" s="183"/>
      <c r="GH344" s="183"/>
    </row>
    <row r="345" spans="1:190" x14ac:dyDescent="0.25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  <c r="FE345" s="183"/>
      <c r="FF345" s="183"/>
      <c r="FG345" s="183"/>
      <c r="FH345" s="183"/>
      <c r="FI345" s="183"/>
      <c r="FJ345" s="183"/>
      <c r="FK345" s="183"/>
      <c r="FL345" s="183"/>
      <c r="FM345" s="183"/>
      <c r="FN345" s="183"/>
      <c r="FO345" s="183"/>
      <c r="FP345" s="183"/>
      <c r="FQ345" s="183"/>
      <c r="FR345" s="183"/>
      <c r="FS345" s="183"/>
      <c r="FT345" s="183"/>
      <c r="FU345" s="183"/>
      <c r="FV345" s="183"/>
      <c r="FW345" s="183"/>
      <c r="FX345" s="183"/>
      <c r="FY345" s="183"/>
      <c r="FZ345" s="183"/>
      <c r="GA345" s="183"/>
      <c r="GB345" s="183"/>
      <c r="GC345" s="183"/>
      <c r="GD345" s="183"/>
      <c r="GE345" s="183"/>
      <c r="GF345" s="183"/>
      <c r="GG345" s="183"/>
      <c r="GH345" s="183"/>
    </row>
    <row r="346" spans="1:190" x14ac:dyDescent="0.25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  <c r="FZ346" s="183"/>
      <c r="GA346" s="183"/>
      <c r="GB346" s="183"/>
      <c r="GC346" s="183"/>
      <c r="GD346" s="183"/>
      <c r="GE346" s="183"/>
      <c r="GF346" s="183"/>
      <c r="GG346" s="183"/>
      <c r="GH346" s="183"/>
    </row>
    <row r="347" spans="1:190" x14ac:dyDescent="0.25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  <c r="FZ347" s="183"/>
      <c r="GA347" s="183"/>
      <c r="GB347" s="183"/>
      <c r="GC347" s="183"/>
      <c r="GD347" s="183"/>
      <c r="GE347" s="183"/>
      <c r="GF347" s="183"/>
      <c r="GG347" s="183"/>
      <c r="GH347" s="183"/>
    </row>
    <row r="348" spans="1:190" x14ac:dyDescent="0.25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  <c r="FE348" s="183"/>
      <c r="FF348" s="183"/>
      <c r="FG348" s="183"/>
      <c r="FH348" s="183"/>
      <c r="FI348" s="183"/>
      <c r="FJ348" s="183"/>
      <c r="FK348" s="183"/>
      <c r="FL348" s="183"/>
      <c r="FM348" s="183"/>
      <c r="FN348" s="183"/>
      <c r="FO348" s="183"/>
      <c r="FP348" s="183"/>
      <c r="FQ348" s="183"/>
      <c r="FR348" s="183"/>
      <c r="FS348" s="183"/>
      <c r="FT348" s="183"/>
      <c r="FU348" s="183"/>
      <c r="FV348" s="183"/>
      <c r="FW348" s="183"/>
      <c r="FX348" s="183"/>
      <c r="FY348" s="183"/>
      <c r="FZ348" s="183"/>
      <c r="GA348" s="183"/>
      <c r="GB348" s="183"/>
      <c r="GC348" s="183"/>
      <c r="GD348" s="183"/>
      <c r="GE348" s="183"/>
      <c r="GF348" s="183"/>
      <c r="GG348" s="183"/>
      <c r="GH348" s="183"/>
    </row>
    <row r="349" spans="1:190" x14ac:dyDescent="0.25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  <c r="FE349" s="183"/>
      <c r="FF349" s="183"/>
      <c r="FG349" s="183"/>
      <c r="FH349" s="183"/>
      <c r="FI349" s="183"/>
      <c r="FJ349" s="183"/>
      <c r="FK349" s="183"/>
      <c r="FL349" s="183"/>
      <c r="FM349" s="183"/>
      <c r="FN349" s="183"/>
      <c r="FO349" s="183"/>
      <c r="FP349" s="183"/>
      <c r="FQ349" s="183"/>
      <c r="FR349" s="183"/>
      <c r="FS349" s="183"/>
      <c r="FT349" s="183"/>
      <c r="FU349" s="183"/>
      <c r="FV349" s="183"/>
      <c r="FW349" s="183"/>
      <c r="FX349" s="183"/>
      <c r="FY349" s="183"/>
      <c r="FZ349" s="183"/>
      <c r="GA349" s="183"/>
      <c r="GB349" s="183"/>
      <c r="GC349" s="183"/>
      <c r="GD349" s="183"/>
      <c r="GE349" s="183"/>
      <c r="GF349" s="183"/>
      <c r="GG349" s="183"/>
      <c r="GH349" s="183"/>
    </row>
    <row r="350" spans="1:190" x14ac:dyDescent="0.25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  <c r="FE350" s="183"/>
      <c r="FF350" s="183"/>
      <c r="FG350" s="183"/>
      <c r="FH350" s="183"/>
      <c r="FI350" s="183"/>
      <c r="FJ350" s="183"/>
      <c r="FK350" s="183"/>
      <c r="FL350" s="183"/>
      <c r="FM350" s="183"/>
      <c r="FN350" s="183"/>
      <c r="FO350" s="183"/>
      <c r="FP350" s="183"/>
      <c r="FQ350" s="183"/>
      <c r="FR350" s="183"/>
      <c r="FS350" s="183"/>
      <c r="FT350" s="183"/>
      <c r="FU350" s="183"/>
      <c r="FV350" s="183"/>
      <c r="FW350" s="183"/>
      <c r="FX350" s="183"/>
      <c r="FY350" s="183"/>
      <c r="FZ350" s="183"/>
      <c r="GA350" s="183"/>
      <c r="GB350" s="183"/>
      <c r="GC350" s="183"/>
      <c r="GD350" s="183"/>
      <c r="GE350" s="183"/>
      <c r="GF350" s="183"/>
      <c r="GG350" s="183"/>
      <c r="GH350" s="183"/>
    </row>
    <row r="351" spans="1:190" x14ac:dyDescent="0.25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  <c r="FE351" s="183"/>
      <c r="FF351" s="183"/>
      <c r="FG351" s="183"/>
      <c r="FH351" s="183"/>
      <c r="FI351" s="183"/>
      <c r="FJ351" s="183"/>
      <c r="FK351" s="183"/>
      <c r="FL351" s="183"/>
      <c r="FM351" s="183"/>
      <c r="FN351" s="183"/>
      <c r="FO351" s="183"/>
      <c r="FP351" s="183"/>
      <c r="FQ351" s="183"/>
      <c r="FR351" s="183"/>
      <c r="FS351" s="183"/>
      <c r="FT351" s="183"/>
      <c r="FU351" s="183"/>
      <c r="FV351" s="183"/>
      <c r="FW351" s="183"/>
      <c r="FX351" s="183"/>
      <c r="FY351" s="183"/>
      <c r="FZ351" s="183"/>
      <c r="GA351" s="183"/>
      <c r="GB351" s="183"/>
      <c r="GC351" s="183"/>
      <c r="GD351" s="183"/>
      <c r="GE351" s="183"/>
      <c r="GF351" s="183"/>
      <c r="GG351" s="183"/>
      <c r="GH351" s="183"/>
    </row>
    <row r="352" spans="1:190" x14ac:dyDescent="0.25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  <c r="FE352" s="183"/>
      <c r="FF352" s="183"/>
      <c r="FG352" s="183"/>
      <c r="FH352" s="183"/>
      <c r="FI352" s="183"/>
      <c r="FJ352" s="183"/>
      <c r="FK352" s="183"/>
      <c r="FL352" s="183"/>
      <c r="FM352" s="183"/>
      <c r="FN352" s="183"/>
      <c r="FO352" s="183"/>
      <c r="FP352" s="183"/>
      <c r="FQ352" s="183"/>
      <c r="FR352" s="183"/>
      <c r="FS352" s="183"/>
      <c r="FT352" s="183"/>
      <c r="FU352" s="183"/>
      <c r="FV352" s="183"/>
      <c r="FW352" s="183"/>
      <c r="FX352" s="183"/>
      <c r="FY352" s="183"/>
      <c r="FZ352" s="183"/>
      <c r="GA352" s="183"/>
      <c r="GB352" s="183"/>
      <c r="GC352" s="183"/>
      <c r="GD352" s="183"/>
      <c r="GE352" s="183"/>
      <c r="GF352" s="183"/>
      <c r="GG352" s="183"/>
      <c r="GH352" s="183"/>
    </row>
    <row r="353" spans="1:190" x14ac:dyDescent="0.25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  <c r="FE353" s="183"/>
      <c r="FF353" s="183"/>
      <c r="FG353" s="183"/>
      <c r="FH353" s="183"/>
      <c r="FI353" s="183"/>
      <c r="FJ353" s="183"/>
      <c r="FK353" s="183"/>
      <c r="FL353" s="183"/>
      <c r="FM353" s="183"/>
      <c r="FN353" s="183"/>
      <c r="FO353" s="183"/>
      <c r="FP353" s="183"/>
      <c r="FQ353" s="183"/>
      <c r="FR353" s="183"/>
      <c r="FS353" s="183"/>
      <c r="FT353" s="183"/>
      <c r="FU353" s="183"/>
      <c r="FV353" s="183"/>
      <c r="FW353" s="183"/>
      <c r="FX353" s="183"/>
      <c r="FY353" s="183"/>
      <c r="FZ353" s="183"/>
      <c r="GA353" s="183"/>
      <c r="GB353" s="183"/>
      <c r="GC353" s="183"/>
      <c r="GD353" s="183"/>
      <c r="GE353" s="183"/>
      <c r="GF353" s="183"/>
      <c r="GG353" s="183"/>
      <c r="GH353" s="183"/>
    </row>
    <row r="354" spans="1:190" x14ac:dyDescent="0.25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  <c r="FE354" s="183"/>
      <c r="FF354" s="183"/>
      <c r="FG354" s="183"/>
      <c r="FH354" s="183"/>
      <c r="FI354" s="183"/>
      <c r="FJ354" s="183"/>
      <c r="FK354" s="183"/>
      <c r="FL354" s="183"/>
      <c r="FM354" s="183"/>
      <c r="FN354" s="183"/>
      <c r="FO354" s="183"/>
      <c r="FP354" s="183"/>
      <c r="FQ354" s="183"/>
      <c r="FR354" s="183"/>
      <c r="FS354" s="183"/>
      <c r="FT354" s="183"/>
      <c r="FU354" s="183"/>
      <c r="FV354" s="183"/>
      <c r="FW354" s="183"/>
      <c r="FX354" s="183"/>
      <c r="FY354" s="183"/>
      <c r="FZ354" s="183"/>
      <c r="GA354" s="183"/>
      <c r="GB354" s="183"/>
      <c r="GC354" s="183"/>
      <c r="GD354" s="183"/>
      <c r="GE354" s="183"/>
      <c r="GF354" s="183"/>
      <c r="GG354" s="183"/>
      <c r="GH354" s="183"/>
    </row>
    <row r="355" spans="1:190" x14ac:dyDescent="0.25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  <c r="FE355" s="183"/>
      <c r="FF355" s="183"/>
      <c r="FG355" s="183"/>
      <c r="FH355" s="183"/>
      <c r="FI355" s="183"/>
      <c r="FJ355" s="183"/>
      <c r="FK355" s="183"/>
      <c r="FL355" s="183"/>
      <c r="FM355" s="183"/>
      <c r="FN355" s="183"/>
      <c r="FO355" s="183"/>
      <c r="FP355" s="183"/>
      <c r="FQ355" s="183"/>
      <c r="FR355" s="183"/>
      <c r="FS355" s="183"/>
      <c r="FT355" s="183"/>
      <c r="FU355" s="183"/>
      <c r="FV355" s="183"/>
      <c r="FW355" s="183"/>
      <c r="FX355" s="183"/>
      <c r="FY355" s="183"/>
      <c r="FZ355" s="183"/>
      <c r="GA355" s="183"/>
      <c r="GB355" s="183"/>
      <c r="GC355" s="183"/>
      <c r="GD355" s="183"/>
      <c r="GE355" s="183"/>
      <c r="GF355" s="183"/>
      <c r="GG355" s="183"/>
      <c r="GH355" s="183"/>
    </row>
    <row r="356" spans="1:190" x14ac:dyDescent="0.25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  <c r="FE356" s="183"/>
      <c r="FF356" s="183"/>
      <c r="FG356" s="183"/>
      <c r="FH356" s="183"/>
      <c r="FI356" s="183"/>
      <c r="FJ356" s="183"/>
      <c r="FK356" s="183"/>
      <c r="FL356" s="183"/>
      <c r="FM356" s="183"/>
      <c r="FN356" s="183"/>
      <c r="FO356" s="183"/>
      <c r="FP356" s="183"/>
      <c r="FQ356" s="183"/>
      <c r="FR356" s="183"/>
      <c r="FS356" s="183"/>
      <c r="FT356" s="183"/>
      <c r="FU356" s="183"/>
      <c r="FV356" s="183"/>
      <c r="FW356" s="183"/>
      <c r="FX356" s="183"/>
      <c r="FY356" s="183"/>
      <c r="FZ356" s="183"/>
      <c r="GA356" s="183"/>
      <c r="GB356" s="183"/>
      <c r="GC356" s="183"/>
      <c r="GD356" s="183"/>
      <c r="GE356" s="183"/>
      <c r="GF356" s="183"/>
      <c r="GG356" s="183"/>
      <c r="GH356" s="183"/>
    </row>
    <row r="357" spans="1:190" x14ac:dyDescent="0.25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  <c r="FE357" s="183"/>
      <c r="FF357" s="183"/>
      <c r="FG357" s="183"/>
      <c r="FH357" s="183"/>
      <c r="FI357" s="183"/>
      <c r="FJ357" s="183"/>
      <c r="FK357" s="183"/>
      <c r="FL357" s="183"/>
      <c r="FM357" s="183"/>
      <c r="FN357" s="183"/>
      <c r="FO357" s="183"/>
      <c r="FP357" s="183"/>
      <c r="FQ357" s="183"/>
      <c r="FR357" s="183"/>
      <c r="FS357" s="183"/>
      <c r="FT357" s="183"/>
      <c r="FU357" s="183"/>
      <c r="FV357" s="183"/>
      <c r="FW357" s="183"/>
      <c r="FX357" s="183"/>
      <c r="FY357" s="183"/>
      <c r="FZ357" s="183"/>
      <c r="GA357" s="183"/>
      <c r="GB357" s="183"/>
      <c r="GC357" s="183"/>
      <c r="GD357" s="183"/>
      <c r="GE357" s="183"/>
      <c r="GF357" s="183"/>
      <c r="GG357" s="183"/>
      <c r="GH357" s="183"/>
    </row>
    <row r="358" spans="1:190" x14ac:dyDescent="0.25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  <c r="FE358" s="183"/>
      <c r="FF358" s="183"/>
      <c r="FG358" s="183"/>
      <c r="FH358" s="183"/>
      <c r="FI358" s="183"/>
      <c r="FJ358" s="183"/>
      <c r="FK358" s="183"/>
      <c r="FL358" s="183"/>
      <c r="FM358" s="183"/>
      <c r="FN358" s="183"/>
      <c r="FO358" s="183"/>
      <c r="FP358" s="183"/>
      <c r="FQ358" s="183"/>
      <c r="FR358" s="183"/>
      <c r="FS358" s="183"/>
      <c r="FT358" s="183"/>
      <c r="FU358" s="183"/>
      <c r="FV358" s="183"/>
      <c r="FW358" s="183"/>
      <c r="FX358" s="183"/>
      <c r="FY358" s="183"/>
      <c r="FZ358" s="183"/>
      <c r="GA358" s="183"/>
      <c r="GB358" s="183"/>
      <c r="GC358" s="183"/>
      <c r="GD358" s="183"/>
      <c r="GE358" s="183"/>
      <c r="GF358" s="183"/>
      <c r="GG358" s="183"/>
      <c r="GH358" s="183"/>
    </row>
    <row r="359" spans="1:190" x14ac:dyDescent="0.25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  <c r="FE359" s="183"/>
      <c r="FF359" s="183"/>
      <c r="FG359" s="183"/>
      <c r="FH359" s="183"/>
      <c r="FI359" s="183"/>
      <c r="FJ359" s="183"/>
      <c r="FK359" s="183"/>
      <c r="FL359" s="183"/>
      <c r="FM359" s="183"/>
      <c r="FN359" s="183"/>
      <c r="FO359" s="183"/>
      <c r="FP359" s="183"/>
      <c r="FQ359" s="183"/>
      <c r="FR359" s="183"/>
      <c r="FS359" s="183"/>
      <c r="FT359" s="183"/>
      <c r="FU359" s="183"/>
      <c r="FV359" s="183"/>
      <c r="FW359" s="183"/>
      <c r="FX359" s="183"/>
      <c r="FY359" s="183"/>
      <c r="FZ359" s="183"/>
      <c r="GA359" s="183"/>
      <c r="GB359" s="183"/>
      <c r="GC359" s="183"/>
      <c r="GD359" s="183"/>
      <c r="GE359" s="183"/>
      <c r="GF359" s="183"/>
      <c r="GG359" s="183"/>
      <c r="GH359" s="183"/>
    </row>
    <row r="360" spans="1:190" x14ac:dyDescent="0.25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  <c r="FE360" s="183"/>
      <c r="FF360" s="183"/>
      <c r="FG360" s="183"/>
      <c r="FH360" s="183"/>
      <c r="FI360" s="183"/>
      <c r="FJ360" s="183"/>
      <c r="FK360" s="183"/>
      <c r="FL360" s="183"/>
      <c r="FM360" s="183"/>
      <c r="FN360" s="183"/>
      <c r="FO360" s="183"/>
      <c r="FP360" s="183"/>
      <c r="FQ360" s="183"/>
      <c r="FR360" s="183"/>
      <c r="FS360" s="183"/>
      <c r="FT360" s="183"/>
      <c r="FU360" s="183"/>
      <c r="FV360" s="183"/>
      <c r="FW360" s="183"/>
      <c r="FX360" s="183"/>
      <c r="FY360" s="183"/>
      <c r="FZ360" s="183"/>
      <c r="GA360" s="183"/>
      <c r="GB360" s="183"/>
      <c r="GC360" s="183"/>
      <c r="GD360" s="183"/>
      <c r="GE360" s="183"/>
      <c r="GF360" s="183"/>
      <c r="GG360" s="183"/>
      <c r="GH360" s="183"/>
    </row>
    <row r="361" spans="1:190" x14ac:dyDescent="0.25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  <c r="FE361" s="183"/>
      <c r="FF361" s="183"/>
      <c r="FG361" s="183"/>
      <c r="FH361" s="183"/>
      <c r="FI361" s="183"/>
      <c r="FJ361" s="183"/>
      <c r="FK361" s="183"/>
      <c r="FL361" s="183"/>
      <c r="FM361" s="183"/>
      <c r="FN361" s="183"/>
      <c r="FO361" s="183"/>
      <c r="FP361" s="183"/>
      <c r="FQ361" s="183"/>
      <c r="FR361" s="183"/>
      <c r="FS361" s="183"/>
      <c r="FT361" s="183"/>
      <c r="FU361" s="183"/>
      <c r="FV361" s="183"/>
      <c r="FW361" s="183"/>
      <c r="FX361" s="183"/>
      <c r="FY361" s="183"/>
      <c r="FZ361" s="183"/>
      <c r="GA361" s="183"/>
      <c r="GB361" s="183"/>
      <c r="GC361" s="183"/>
      <c r="GD361" s="183"/>
      <c r="GE361" s="183"/>
      <c r="GF361" s="183"/>
      <c r="GG361" s="183"/>
      <c r="GH361" s="183"/>
    </row>
    <row r="362" spans="1:190" x14ac:dyDescent="0.25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  <c r="FE362" s="183"/>
      <c r="FF362" s="183"/>
      <c r="FG362" s="183"/>
      <c r="FH362" s="183"/>
      <c r="FI362" s="183"/>
      <c r="FJ362" s="183"/>
      <c r="FK362" s="183"/>
      <c r="FL362" s="183"/>
      <c r="FM362" s="183"/>
      <c r="FN362" s="183"/>
      <c r="FO362" s="183"/>
      <c r="FP362" s="183"/>
      <c r="FQ362" s="183"/>
      <c r="FR362" s="183"/>
      <c r="FS362" s="183"/>
      <c r="FT362" s="183"/>
      <c r="FU362" s="183"/>
      <c r="FV362" s="183"/>
      <c r="FW362" s="183"/>
      <c r="FX362" s="183"/>
      <c r="FY362" s="183"/>
      <c r="FZ362" s="183"/>
      <c r="GA362" s="183"/>
      <c r="GB362" s="183"/>
      <c r="GC362" s="183"/>
      <c r="GD362" s="183"/>
      <c r="GE362" s="183"/>
      <c r="GF362" s="183"/>
      <c r="GG362" s="183"/>
      <c r="GH362" s="183"/>
    </row>
    <row r="363" spans="1:190" x14ac:dyDescent="0.25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  <c r="FE363" s="183"/>
      <c r="FF363" s="183"/>
      <c r="FG363" s="183"/>
      <c r="FH363" s="183"/>
      <c r="FI363" s="183"/>
      <c r="FJ363" s="183"/>
      <c r="FK363" s="183"/>
      <c r="FL363" s="183"/>
      <c r="FM363" s="183"/>
      <c r="FN363" s="183"/>
      <c r="FO363" s="183"/>
      <c r="FP363" s="183"/>
      <c r="FQ363" s="183"/>
      <c r="FR363" s="183"/>
      <c r="FS363" s="183"/>
      <c r="FT363" s="183"/>
      <c r="FU363" s="183"/>
      <c r="FV363" s="183"/>
      <c r="FW363" s="183"/>
      <c r="FX363" s="183"/>
      <c r="FY363" s="183"/>
      <c r="FZ363" s="183"/>
      <c r="GA363" s="183"/>
      <c r="GB363" s="183"/>
      <c r="GC363" s="183"/>
      <c r="GD363" s="183"/>
      <c r="GE363" s="183"/>
      <c r="GF363" s="183"/>
      <c r="GG363" s="183"/>
      <c r="GH363" s="183"/>
    </row>
    <row r="364" spans="1:190" x14ac:dyDescent="0.25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  <c r="FE364" s="183"/>
      <c r="FF364" s="183"/>
      <c r="FG364" s="183"/>
      <c r="FH364" s="183"/>
      <c r="FI364" s="183"/>
      <c r="FJ364" s="183"/>
      <c r="FK364" s="183"/>
      <c r="FL364" s="183"/>
      <c r="FM364" s="183"/>
      <c r="FN364" s="183"/>
      <c r="FO364" s="183"/>
      <c r="FP364" s="183"/>
      <c r="FQ364" s="183"/>
      <c r="FR364" s="183"/>
      <c r="FS364" s="183"/>
      <c r="FT364" s="183"/>
      <c r="FU364" s="183"/>
      <c r="FV364" s="183"/>
      <c r="FW364" s="183"/>
      <c r="FX364" s="183"/>
      <c r="FY364" s="183"/>
      <c r="FZ364" s="183"/>
      <c r="GA364" s="183"/>
      <c r="GB364" s="183"/>
      <c r="GC364" s="183"/>
      <c r="GD364" s="183"/>
      <c r="GE364" s="183"/>
      <c r="GF364" s="183"/>
      <c r="GG364" s="183"/>
      <c r="GH364" s="183"/>
    </row>
    <row r="365" spans="1:190" x14ac:dyDescent="0.25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  <c r="FZ365" s="183"/>
      <c r="GA365" s="183"/>
      <c r="GB365" s="183"/>
      <c r="GC365" s="183"/>
      <c r="GD365" s="183"/>
      <c r="GE365" s="183"/>
      <c r="GF365" s="183"/>
      <c r="GG365" s="183"/>
      <c r="GH365" s="183"/>
    </row>
    <row r="366" spans="1:190" x14ac:dyDescent="0.25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  <c r="FE366" s="183"/>
      <c r="FF366" s="183"/>
      <c r="FG366" s="183"/>
      <c r="FH366" s="183"/>
      <c r="FI366" s="183"/>
      <c r="FJ366" s="183"/>
      <c r="FK366" s="183"/>
      <c r="FL366" s="183"/>
      <c r="FM366" s="183"/>
      <c r="FN366" s="183"/>
      <c r="FO366" s="183"/>
      <c r="FP366" s="183"/>
      <c r="FQ366" s="183"/>
      <c r="FR366" s="183"/>
      <c r="FS366" s="183"/>
      <c r="FT366" s="183"/>
      <c r="FU366" s="183"/>
      <c r="FV366" s="183"/>
      <c r="FW366" s="183"/>
      <c r="FX366" s="183"/>
      <c r="FY366" s="183"/>
      <c r="FZ366" s="183"/>
      <c r="GA366" s="183"/>
      <c r="GB366" s="183"/>
      <c r="GC366" s="183"/>
      <c r="GD366" s="183"/>
      <c r="GE366" s="183"/>
      <c r="GF366" s="183"/>
      <c r="GG366" s="183"/>
      <c r="GH366" s="183"/>
    </row>
    <row r="367" spans="1:190" x14ac:dyDescent="0.25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  <c r="FE367" s="183"/>
      <c r="FF367" s="183"/>
      <c r="FG367" s="183"/>
      <c r="FH367" s="183"/>
      <c r="FI367" s="183"/>
      <c r="FJ367" s="183"/>
      <c r="FK367" s="183"/>
      <c r="FL367" s="183"/>
      <c r="FM367" s="183"/>
      <c r="FN367" s="183"/>
      <c r="FO367" s="183"/>
      <c r="FP367" s="183"/>
      <c r="FQ367" s="183"/>
      <c r="FR367" s="183"/>
      <c r="FS367" s="183"/>
      <c r="FT367" s="183"/>
      <c r="FU367" s="183"/>
      <c r="FV367" s="183"/>
      <c r="FW367" s="183"/>
      <c r="FX367" s="183"/>
      <c r="FY367" s="183"/>
      <c r="FZ367" s="183"/>
      <c r="GA367" s="183"/>
      <c r="GB367" s="183"/>
      <c r="GC367" s="183"/>
      <c r="GD367" s="183"/>
      <c r="GE367" s="183"/>
      <c r="GF367" s="183"/>
      <c r="GG367" s="183"/>
      <c r="GH367" s="183"/>
    </row>
    <row r="368" spans="1:190" x14ac:dyDescent="0.25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  <c r="FE368" s="183"/>
      <c r="FF368" s="183"/>
      <c r="FG368" s="183"/>
      <c r="FH368" s="183"/>
      <c r="FI368" s="183"/>
      <c r="FJ368" s="183"/>
      <c r="FK368" s="183"/>
      <c r="FL368" s="183"/>
      <c r="FM368" s="183"/>
      <c r="FN368" s="183"/>
      <c r="FO368" s="183"/>
      <c r="FP368" s="183"/>
      <c r="FQ368" s="183"/>
      <c r="FR368" s="183"/>
      <c r="FS368" s="183"/>
      <c r="FT368" s="183"/>
      <c r="FU368" s="183"/>
      <c r="FV368" s="183"/>
      <c r="FW368" s="183"/>
      <c r="FX368" s="183"/>
      <c r="FY368" s="183"/>
      <c r="FZ368" s="183"/>
      <c r="GA368" s="183"/>
      <c r="GB368" s="183"/>
      <c r="GC368" s="183"/>
      <c r="GD368" s="183"/>
      <c r="GE368" s="183"/>
      <c r="GF368" s="183"/>
      <c r="GG368" s="183"/>
      <c r="GH368" s="183"/>
    </row>
    <row r="369" spans="1:190" x14ac:dyDescent="0.25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  <c r="FE369" s="183"/>
      <c r="FF369" s="183"/>
      <c r="FG369" s="183"/>
      <c r="FH369" s="183"/>
      <c r="FI369" s="183"/>
      <c r="FJ369" s="183"/>
      <c r="FK369" s="183"/>
      <c r="FL369" s="183"/>
      <c r="FM369" s="183"/>
      <c r="FN369" s="183"/>
      <c r="FO369" s="183"/>
      <c r="FP369" s="183"/>
      <c r="FQ369" s="183"/>
      <c r="FR369" s="183"/>
      <c r="FS369" s="183"/>
      <c r="FT369" s="183"/>
      <c r="FU369" s="183"/>
      <c r="FV369" s="183"/>
      <c r="FW369" s="183"/>
      <c r="FX369" s="183"/>
      <c r="FY369" s="183"/>
      <c r="FZ369" s="183"/>
      <c r="GA369" s="183"/>
      <c r="GB369" s="183"/>
      <c r="GC369" s="183"/>
      <c r="GD369" s="183"/>
      <c r="GE369" s="183"/>
      <c r="GF369" s="183"/>
      <c r="GG369" s="183"/>
      <c r="GH369" s="183"/>
    </row>
    <row r="370" spans="1:190" x14ac:dyDescent="0.25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  <c r="FE370" s="183"/>
      <c r="FF370" s="183"/>
      <c r="FG370" s="183"/>
      <c r="FH370" s="183"/>
      <c r="FI370" s="183"/>
      <c r="FJ370" s="183"/>
      <c r="FK370" s="183"/>
      <c r="FL370" s="183"/>
      <c r="FM370" s="183"/>
      <c r="FN370" s="183"/>
      <c r="FO370" s="183"/>
      <c r="FP370" s="183"/>
      <c r="FQ370" s="183"/>
      <c r="FR370" s="183"/>
      <c r="FS370" s="183"/>
      <c r="FT370" s="183"/>
      <c r="FU370" s="183"/>
      <c r="FV370" s="183"/>
      <c r="FW370" s="183"/>
      <c r="FX370" s="183"/>
      <c r="FY370" s="183"/>
      <c r="FZ370" s="183"/>
      <c r="GA370" s="183"/>
      <c r="GB370" s="183"/>
      <c r="GC370" s="183"/>
      <c r="GD370" s="183"/>
      <c r="GE370" s="183"/>
      <c r="GF370" s="183"/>
      <c r="GG370" s="183"/>
      <c r="GH370" s="183"/>
    </row>
    <row r="371" spans="1:190" x14ac:dyDescent="0.25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  <c r="FE371" s="183"/>
      <c r="FF371" s="183"/>
      <c r="FG371" s="183"/>
      <c r="FH371" s="183"/>
      <c r="FI371" s="183"/>
      <c r="FJ371" s="183"/>
      <c r="FK371" s="183"/>
      <c r="FL371" s="183"/>
      <c r="FM371" s="183"/>
      <c r="FN371" s="183"/>
      <c r="FO371" s="183"/>
      <c r="FP371" s="183"/>
      <c r="FQ371" s="183"/>
      <c r="FR371" s="183"/>
      <c r="FS371" s="183"/>
      <c r="FT371" s="183"/>
      <c r="FU371" s="183"/>
      <c r="FV371" s="183"/>
      <c r="FW371" s="183"/>
      <c r="FX371" s="183"/>
      <c r="FY371" s="183"/>
      <c r="FZ371" s="183"/>
      <c r="GA371" s="183"/>
      <c r="GB371" s="183"/>
      <c r="GC371" s="183"/>
      <c r="GD371" s="183"/>
      <c r="GE371" s="183"/>
      <c r="GF371" s="183"/>
      <c r="GG371" s="183"/>
      <c r="GH371" s="183"/>
    </row>
    <row r="372" spans="1:190" x14ac:dyDescent="0.25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  <c r="FE372" s="183"/>
      <c r="FF372" s="183"/>
      <c r="FG372" s="183"/>
      <c r="FH372" s="183"/>
      <c r="FI372" s="183"/>
      <c r="FJ372" s="183"/>
      <c r="FK372" s="183"/>
      <c r="FL372" s="183"/>
      <c r="FM372" s="183"/>
      <c r="FN372" s="183"/>
      <c r="FO372" s="183"/>
      <c r="FP372" s="183"/>
      <c r="FQ372" s="183"/>
      <c r="FR372" s="183"/>
      <c r="FS372" s="183"/>
      <c r="FT372" s="183"/>
      <c r="FU372" s="183"/>
      <c r="FV372" s="183"/>
      <c r="FW372" s="183"/>
      <c r="FX372" s="183"/>
      <c r="FY372" s="183"/>
      <c r="FZ372" s="183"/>
      <c r="GA372" s="183"/>
      <c r="GB372" s="183"/>
      <c r="GC372" s="183"/>
      <c r="GD372" s="183"/>
      <c r="GE372" s="183"/>
      <c r="GF372" s="183"/>
      <c r="GG372" s="183"/>
      <c r="GH372" s="183"/>
    </row>
    <row r="373" spans="1:190" x14ac:dyDescent="0.25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  <c r="FE373" s="183"/>
      <c r="FF373" s="183"/>
      <c r="FG373" s="183"/>
      <c r="FH373" s="183"/>
      <c r="FI373" s="183"/>
      <c r="FJ373" s="183"/>
      <c r="FK373" s="183"/>
      <c r="FL373" s="183"/>
      <c r="FM373" s="183"/>
      <c r="FN373" s="183"/>
      <c r="FO373" s="183"/>
      <c r="FP373" s="183"/>
      <c r="FQ373" s="183"/>
      <c r="FR373" s="183"/>
      <c r="FS373" s="183"/>
      <c r="FT373" s="183"/>
      <c r="FU373" s="183"/>
      <c r="FV373" s="183"/>
      <c r="FW373" s="183"/>
      <c r="FX373" s="183"/>
      <c r="FY373" s="183"/>
      <c r="FZ373" s="183"/>
      <c r="GA373" s="183"/>
      <c r="GB373" s="183"/>
      <c r="GC373" s="183"/>
      <c r="GD373" s="183"/>
      <c r="GE373" s="183"/>
      <c r="GF373" s="183"/>
      <c r="GG373" s="183"/>
      <c r="GH373" s="183"/>
    </row>
    <row r="374" spans="1:190" x14ac:dyDescent="0.25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  <c r="FE374" s="183"/>
      <c r="FF374" s="183"/>
      <c r="FG374" s="183"/>
      <c r="FH374" s="183"/>
      <c r="FI374" s="183"/>
      <c r="FJ374" s="183"/>
      <c r="FK374" s="183"/>
      <c r="FL374" s="183"/>
      <c r="FM374" s="183"/>
      <c r="FN374" s="183"/>
      <c r="FO374" s="183"/>
      <c r="FP374" s="183"/>
      <c r="FQ374" s="183"/>
      <c r="FR374" s="183"/>
      <c r="FS374" s="183"/>
      <c r="FT374" s="183"/>
      <c r="FU374" s="183"/>
      <c r="FV374" s="183"/>
      <c r="FW374" s="183"/>
      <c r="FX374" s="183"/>
      <c r="FY374" s="183"/>
      <c r="FZ374" s="183"/>
      <c r="GA374" s="183"/>
      <c r="GB374" s="183"/>
      <c r="GC374" s="183"/>
      <c r="GD374" s="183"/>
      <c r="GE374" s="183"/>
      <c r="GF374" s="183"/>
      <c r="GG374" s="183"/>
      <c r="GH374" s="183"/>
    </row>
    <row r="375" spans="1:190" x14ac:dyDescent="0.25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  <c r="FE375" s="183"/>
      <c r="FF375" s="183"/>
      <c r="FG375" s="183"/>
      <c r="FH375" s="183"/>
      <c r="FI375" s="183"/>
      <c r="FJ375" s="183"/>
      <c r="FK375" s="183"/>
      <c r="FL375" s="183"/>
      <c r="FM375" s="183"/>
      <c r="FN375" s="183"/>
      <c r="FO375" s="183"/>
      <c r="FP375" s="183"/>
      <c r="FQ375" s="183"/>
      <c r="FR375" s="183"/>
      <c r="FS375" s="183"/>
      <c r="FT375" s="183"/>
      <c r="FU375" s="183"/>
      <c r="FV375" s="183"/>
      <c r="FW375" s="183"/>
      <c r="FX375" s="183"/>
      <c r="FY375" s="183"/>
      <c r="FZ375" s="183"/>
      <c r="GA375" s="183"/>
      <c r="GB375" s="183"/>
      <c r="GC375" s="183"/>
      <c r="GD375" s="183"/>
      <c r="GE375" s="183"/>
      <c r="GF375" s="183"/>
      <c r="GG375" s="183"/>
      <c r="GH375" s="183"/>
    </row>
    <row r="376" spans="1:190" x14ac:dyDescent="0.25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  <c r="FZ376" s="183"/>
      <c r="GA376" s="183"/>
      <c r="GB376" s="183"/>
      <c r="GC376" s="183"/>
      <c r="GD376" s="183"/>
      <c r="GE376" s="183"/>
      <c r="GF376" s="183"/>
      <c r="GG376" s="183"/>
      <c r="GH376" s="183"/>
    </row>
    <row r="377" spans="1:190" x14ac:dyDescent="0.25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  <c r="FZ377" s="183"/>
      <c r="GA377" s="183"/>
      <c r="GB377" s="183"/>
      <c r="GC377" s="183"/>
      <c r="GD377" s="183"/>
      <c r="GE377" s="183"/>
      <c r="GF377" s="183"/>
      <c r="GG377" s="183"/>
      <c r="GH377" s="183"/>
    </row>
    <row r="378" spans="1:190" x14ac:dyDescent="0.25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  <c r="FE378" s="183"/>
      <c r="FF378" s="183"/>
      <c r="FG378" s="183"/>
      <c r="FH378" s="183"/>
      <c r="FI378" s="183"/>
      <c r="FJ378" s="183"/>
      <c r="FK378" s="183"/>
      <c r="FL378" s="183"/>
      <c r="FM378" s="183"/>
      <c r="FN378" s="183"/>
      <c r="FO378" s="183"/>
      <c r="FP378" s="183"/>
      <c r="FQ378" s="183"/>
      <c r="FR378" s="183"/>
      <c r="FS378" s="183"/>
      <c r="FT378" s="183"/>
      <c r="FU378" s="183"/>
      <c r="FV378" s="183"/>
      <c r="FW378" s="183"/>
      <c r="FX378" s="183"/>
      <c r="FY378" s="183"/>
      <c r="FZ378" s="183"/>
      <c r="GA378" s="183"/>
      <c r="GB378" s="183"/>
      <c r="GC378" s="183"/>
      <c r="GD378" s="183"/>
      <c r="GE378" s="183"/>
      <c r="GF378" s="183"/>
      <c r="GG378" s="183"/>
      <c r="GH378" s="183"/>
    </row>
    <row r="379" spans="1:190" x14ac:dyDescent="0.25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  <c r="FE379" s="183"/>
      <c r="FF379" s="183"/>
      <c r="FG379" s="183"/>
      <c r="FH379" s="183"/>
      <c r="FI379" s="183"/>
      <c r="FJ379" s="183"/>
      <c r="FK379" s="183"/>
      <c r="FL379" s="183"/>
      <c r="FM379" s="183"/>
      <c r="FN379" s="183"/>
      <c r="FO379" s="183"/>
      <c r="FP379" s="183"/>
      <c r="FQ379" s="183"/>
      <c r="FR379" s="183"/>
      <c r="FS379" s="183"/>
      <c r="FT379" s="183"/>
      <c r="FU379" s="183"/>
      <c r="FV379" s="183"/>
      <c r="FW379" s="183"/>
      <c r="FX379" s="183"/>
      <c r="FY379" s="183"/>
      <c r="FZ379" s="183"/>
      <c r="GA379" s="183"/>
      <c r="GB379" s="183"/>
      <c r="GC379" s="183"/>
      <c r="GD379" s="183"/>
      <c r="GE379" s="183"/>
      <c r="GF379" s="183"/>
      <c r="GG379" s="183"/>
      <c r="GH379" s="183"/>
    </row>
    <row r="380" spans="1:190" x14ac:dyDescent="0.25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  <c r="FE380" s="183"/>
      <c r="FF380" s="183"/>
      <c r="FG380" s="183"/>
      <c r="FH380" s="183"/>
      <c r="FI380" s="183"/>
      <c r="FJ380" s="183"/>
      <c r="FK380" s="183"/>
      <c r="FL380" s="183"/>
      <c r="FM380" s="183"/>
      <c r="FN380" s="183"/>
      <c r="FO380" s="183"/>
      <c r="FP380" s="183"/>
      <c r="FQ380" s="183"/>
      <c r="FR380" s="183"/>
      <c r="FS380" s="183"/>
      <c r="FT380" s="183"/>
      <c r="FU380" s="183"/>
      <c r="FV380" s="183"/>
      <c r="FW380" s="183"/>
      <c r="FX380" s="183"/>
      <c r="FY380" s="183"/>
      <c r="FZ380" s="183"/>
      <c r="GA380" s="183"/>
      <c r="GB380" s="183"/>
      <c r="GC380" s="183"/>
      <c r="GD380" s="183"/>
      <c r="GE380" s="183"/>
      <c r="GF380" s="183"/>
      <c r="GG380" s="183"/>
      <c r="GH380" s="183"/>
    </row>
    <row r="381" spans="1:190" x14ac:dyDescent="0.25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  <c r="FE381" s="183"/>
      <c r="FF381" s="183"/>
      <c r="FG381" s="183"/>
      <c r="FH381" s="183"/>
      <c r="FI381" s="183"/>
      <c r="FJ381" s="183"/>
      <c r="FK381" s="183"/>
      <c r="FL381" s="183"/>
      <c r="FM381" s="183"/>
      <c r="FN381" s="183"/>
      <c r="FO381" s="183"/>
      <c r="FP381" s="183"/>
      <c r="FQ381" s="183"/>
      <c r="FR381" s="183"/>
      <c r="FS381" s="183"/>
      <c r="FT381" s="183"/>
      <c r="FU381" s="183"/>
      <c r="FV381" s="183"/>
      <c r="FW381" s="183"/>
      <c r="FX381" s="183"/>
      <c r="FY381" s="183"/>
      <c r="FZ381" s="183"/>
      <c r="GA381" s="183"/>
      <c r="GB381" s="183"/>
      <c r="GC381" s="183"/>
      <c r="GD381" s="183"/>
      <c r="GE381" s="183"/>
      <c r="GF381" s="183"/>
      <c r="GG381" s="183"/>
      <c r="GH381" s="183"/>
    </row>
    <row r="382" spans="1:190" x14ac:dyDescent="0.25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  <c r="FE382" s="183"/>
      <c r="FF382" s="183"/>
      <c r="FG382" s="183"/>
      <c r="FH382" s="183"/>
      <c r="FI382" s="183"/>
      <c r="FJ382" s="183"/>
      <c r="FK382" s="183"/>
      <c r="FL382" s="183"/>
      <c r="FM382" s="183"/>
      <c r="FN382" s="183"/>
      <c r="FO382" s="183"/>
      <c r="FP382" s="183"/>
      <c r="FQ382" s="183"/>
      <c r="FR382" s="183"/>
      <c r="FS382" s="183"/>
      <c r="FT382" s="183"/>
      <c r="FU382" s="183"/>
      <c r="FV382" s="183"/>
      <c r="FW382" s="183"/>
      <c r="FX382" s="183"/>
      <c r="FY382" s="183"/>
      <c r="FZ382" s="183"/>
      <c r="GA382" s="183"/>
      <c r="GB382" s="183"/>
      <c r="GC382" s="183"/>
      <c r="GD382" s="183"/>
      <c r="GE382" s="183"/>
      <c r="GF382" s="183"/>
      <c r="GG382" s="183"/>
      <c r="GH382" s="183"/>
    </row>
    <row r="383" spans="1:190" x14ac:dyDescent="0.25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  <c r="FE383" s="183"/>
      <c r="FF383" s="183"/>
      <c r="FG383" s="183"/>
      <c r="FH383" s="183"/>
      <c r="FI383" s="183"/>
      <c r="FJ383" s="183"/>
      <c r="FK383" s="183"/>
      <c r="FL383" s="183"/>
      <c r="FM383" s="183"/>
      <c r="FN383" s="183"/>
      <c r="FO383" s="183"/>
      <c r="FP383" s="183"/>
      <c r="FQ383" s="183"/>
      <c r="FR383" s="183"/>
      <c r="FS383" s="183"/>
      <c r="FT383" s="183"/>
      <c r="FU383" s="183"/>
      <c r="FV383" s="183"/>
      <c r="FW383" s="183"/>
      <c r="FX383" s="183"/>
      <c r="FY383" s="183"/>
      <c r="FZ383" s="183"/>
      <c r="GA383" s="183"/>
      <c r="GB383" s="183"/>
      <c r="GC383" s="183"/>
      <c r="GD383" s="183"/>
      <c r="GE383" s="183"/>
      <c r="GF383" s="183"/>
      <c r="GG383" s="183"/>
      <c r="GH383" s="183"/>
    </row>
    <row r="384" spans="1:190" x14ac:dyDescent="0.25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  <c r="FE384" s="183"/>
      <c r="FF384" s="183"/>
      <c r="FG384" s="183"/>
      <c r="FH384" s="183"/>
      <c r="FI384" s="183"/>
      <c r="FJ384" s="183"/>
      <c r="FK384" s="183"/>
      <c r="FL384" s="183"/>
      <c r="FM384" s="183"/>
      <c r="FN384" s="183"/>
      <c r="FO384" s="183"/>
      <c r="FP384" s="183"/>
      <c r="FQ384" s="183"/>
      <c r="FR384" s="183"/>
      <c r="FS384" s="183"/>
      <c r="FT384" s="183"/>
      <c r="FU384" s="183"/>
      <c r="FV384" s="183"/>
      <c r="FW384" s="183"/>
      <c r="FX384" s="183"/>
      <c r="FY384" s="183"/>
      <c r="FZ384" s="183"/>
      <c r="GA384" s="183"/>
      <c r="GB384" s="183"/>
      <c r="GC384" s="183"/>
      <c r="GD384" s="183"/>
      <c r="GE384" s="183"/>
      <c r="GF384" s="183"/>
      <c r="GG384" s="183"/>
      <c r="GH384" s="183"/>
    </row>
    <row r="385" spans="1:190" x14ac:dyDescent="0.25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  <c r="FE385" s="183"/>
      <c r="FF385" s="183"/>
      <c r="FG385" s="183"/>
      <c r="FH385" s="183"/>
      <c r="FI385" s="183"/>
      <c r="FJ385" s="183"/>
      <c r="FK385" s="183"/>
      <c r="FL385" s="183"/>
      <c r="FM385" s="183"/>
      <c r="FN385" s="183"/>
      <c r="FO385" s="183"/>
      <c r="FP385" s="183"/>
      <c r="FQ385" s="183"/>
      <c r="FR385" s="183"/>
      <c r="FS385" s="183"/>
      <c r="FT385" s="183"/>
      <c r="FU385" s="183"/>
      <c r="FV385" s="183"/>
      <c r="FW385" s="183"/>
      <c r="FX385" s="183"/>
      <c r="FY385" s="183"/>
      <c r="FZ385" s="183"/>
      <c r="GA385" s="183"/>
      <c r="GB385" s="183"/>
      <c r="GC385" s="183"/>
      <c r="GD385" s="183"/>
      <c r="GE385" s="183"/>
      <c r="GF385" s="183"/>
      <c r="GG385" s="183"/>
      <c r="GH385" s="183"/>
    </row>
    <row r="386" spans="1:190" x14ac:dyDescent="0.25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  <c r="FE386" s="183"/>
      <c r="FF386" s="183"/>
      <c r="FG386" s="183"/>
      <c r="FH386" s="183"/>
      <c r="FI386" s="183"/>
      <c r="FJ386" s="183"/>
      <c r="FK386" s="183"/>
      <c r="FL386" s="183"/>
      <c r="FM386" s="183"/>
      <c r="FN386" s="183"/>
      <c r="FO386" s="183"/>
      <c r="FP386" s="183"/>
      <c r="FQ386" s="183"/>
      <c r="FR386" s="183"/>
      <c r="FS386" s="183"/>
      <c r="FT386" s="183"/>
      <c r="FU386" s="183"/>
      <c r="FV386" s="183"/>
      <c r="FW386" s="183"/>
      <c r="FX386" s="183"/>
      <c r="FY386" s="183"/>
      <c r="FZ386" s="183"/>
      <c r="GA386" s="183"/>
      <c r="GB386" s="183"/>
      <c r="GC386" s="183"/>
      <c r="GD386" s="183"/>
      <c r="GE386" s="183"/>
      <c r="GF386" s="183"/>
      <c r="GG386" s="183"/>
      <c r="GH386" s="183"/>
    </row>
    <row r="387" spans="1:190" x14ac:dyDescent="0.25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  <c r="FE387" s="183"/>
      <c r="FF387" s="183"/>
      <c r="FG387" s="183"/>
      <c r="FH387" s="183"/>
      <c r="FI387" s="183"/>
      <c r="FJ387" s="183"/>
      <c r="FK387" s="183"/>
      <c r="FL387" s="183"/>
      <c r="FM387" s="183"/>
      <c r="FN387" s="183"/>
      <c r="FO387" s="183"/>
      <c r="FP387" s="183"/>
      <c r="FQ387" s="183"/>
      <c r="FR387" s="183"/>
      <c r="FS387" s="183"/>
      <c r="FT387" s="183"/>
      <c r="FU387" s="183"/>
      <c r="FV387" s="183"/>
      <c r="FW387" s="183"/>
      <c r="FX387" s="183"/>
      <c r="FY387" s="183"/>
      <c r="FZ387" s="183"/>
      <c r="GA387" s="183"/>
      <c r="GB387" s="183"/>
      <c r="GC387" s="183"/>
      <c r="GD387" s="183"/>
      <c r="GE387" s="183"/>
      <c r="GF387" s="183"/>
      <c r="GG387" s="183"/>
      <c r="GH387" s="183"/>
    </row>
    <row r="388" spans="1:190" x14ac:dyDescent="0.25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  <c r="FE388" s="183"/>
      <c r="FF388" s="183"/>
      <c r="FG388" s="183"/>
      <c r="FH388" s="183"/>
      <c r="FI388" s="183"/>
      <c r="FJ388" s="183"/>
      <c r="FK388" s="183"/>
      <c r="FL388" s="183"/>
      <c r="FM388" s="183"/>
      <c r="FN388" s="183"/>
      <c r="FO388" s="183"/>
      <c r="FP388" s="183"/>
      <c r="FQ388" s="183"/>
      <c r="FR388" s="183"/>
      <c r="FS388" s="183"/>
      <c r="FT388" s="183"/>
      <c r="FU388" s="183"/>
      <c r="FV388" s="183"/>
      <c r="FW388" s="183"/>
      <c r="FX388" s="183"/>
      <c r="FY388" s="183"/>
      <c r="FZ388" s="183"/>
      <c r="GA388" s="183"/>
      <c r="GB388" s="183"/>
      <c r="GC388" s="183"/>
      <c r="GD388" s="183"/>
      <c r="GE388" s="183"/>
      <c r="GF388" s="183"/>
      <c r="GG388" s="183"/>
      <c r="GH388" s="183"/>
    </row>
    <row r="389" spans="1:190" x14ac:dyDescent="0.25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  <c r="FZ389" s="183"/>
      <c r="GA389" s="183"/>
      <c r="GB389" s="183"/>
      <c r="GC389" s="183"/>
      <c r="GD389" s="183"/>
      <c r="GE389" s="183"/>
      <c r="GF389" s="183"/>
      <c r="GG389" s="183"/>
      <c r="GH389" s="183"/>
    </row>
    <row r="390" spans="1:190" x14ac:dyDescent="0.25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  <c r="FZ390" s="183"/>
      <c r="GA390" s="183"/>
      <c r="GB390" s="183"/>
      <c r="GC390" s="183"/>
      <c r="GD390" s="183"/>
      <c r="GE390" s="183"/>
      <c r="GF390" s="183"/>
      <c r="GG390" s="183"/>
      <c r="GH390" s="183"/>
    </row>
    <row r="391" spans="1:190" x14ac:dyDescent="0.25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  <c r="FE391" s="183"/>
      <c r="FF391" s="183"/>
      <c r="FG391" s="183"/>
      <c r="FH391" s="183"/>
      <c r="FI391" s="183"/>
      <c r="FJ391" s="183"/>
      <c r="FK391" s="183"/>
      <c r="FL391" s="183"/>
      <c r="FM391" s="183"/>
      <c r="FN391" s="183"/>
      <c r="FO391" s="183"/>
      <c r="FP391" s="183"/>
      <c r="FQ391" s="183"/>
      <c r="FR391" s="183"/>
      <c r="FS391" s="183"/>
      <c r="FT391" s="183"/>
      <c r="FU391" s="183"/>
      <c r="FV391" s="183"/>
      <c r="FW391" s="183"/>
      <c r="FX391" s="183"/>
      <c r="FY391" s="183"/>
      <c r="FZ391" s="183"/>
      <c r="GA391" s="183"/>
      <c r="GB391" s="183"/>
      <c r="GC391" s="183"/>
      <c r="GD391" s="183"/>
      <c r="GE391" s="183"/>
      <c r="GF391" s="183"/>
      <c r="GG391" s="183"/>
      <c r="GH391" s="183"/>
    </row>
    <row r="392" spans="1:190" x14ac:dyDescent="0.25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  <c r="FE392" s="183"/>
      <c r="FF392" s="183"/>
      <c r="FG392" s="183"/>
      <c r="FH392" s="183"/>
      <c r="FI392" s="183"/>
      <c r="FJ392" s="183"/>
      <c r="FK392" s="183"/>
      <c r="FL392" s="183"/>
      <c r="FM392" s="183"/>
      <c r="FN392" s="183"/>
      <c r="FO392" s="183"/>
      <c r="FP392" s="183"/>
      <c r="FQ392" s="183"/>
      <c r="FR392" s="183"/>
      <c r="FS392" s="183"/>
      <c r="FT392" s="183"/>
      <c r="FU392" s="183"/>
      <c r="FV392" s="183"/>
      <c r="FW392" s="183"/>
      <c r="FX392" s="183"/>
      <c r="FY392" s="183"/>
      <c r="FZ392" s="183"/>
      <c r="GA392" s="183"/>
      <c r="GB392" s="183"/>
      <c r="GC392" s="183"/>
      <c r="GD392" s="183"/>
      <c r="GE392" s="183"/>
      <c r="GF392" s="183"/>
      <c r="GG392" s="183"/>
      <c r="GH392" s="183"/>
    </row>
    <row r="393" spans="1:190" x14ac:dyDescent="0.25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  <c r="FE393" s="183"/>
      <c r="FF393" s="183"/>
      <c r="FG393" s="183"/>
      <c r="FH393" s="183"/>
      <c r="FI393" s="183"/>
      <c r="FJ393" s="183"/>
      <c r="FK393" s="183"/>
      <c r="FL393" s="183"/>
      <c r="FM393" s="183"/>
      <c r="FN393" s="183"/>
      <c r="FO393" s="183"/>
      <c r="FP393" s="183"/>
      <c r="FQ393" s="183"/>
      <c r="FR393" s="183"/>
      <c r="FS393" s="183"/>
      <c r="FT393" s="183"/>
      <c r="FU393" s="183"/>
      <c r="FV393" s="183"/>
      <c r="FW393" s="183"/>
      <c r="FX393" s="183"/>
      <c r="FY393" s="183"/>
      <c r="FZ393" s="183"/>
      <c r="GA393" s="183"/>
      <c r="GB393" s="183"/>
      <c r="GC393" s="183"/>
      <c r="GD393" s="183"/>
      <c r="GE393" s="183"/>
      <c r="GF393" s="183"/>
      <c r="GG393" s="183"/>
      <c r="GH393" s="183"/>
    </row>
    <row r="394" spans="1:190" x14ac:dyDescent="0.25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  <c r="FE394" s="183"/>
      <c r="FF394" s="183"/>
      <c r="FG394" s="183"/>
      <c r="FH394" s="183"/>
      <c r="FI394" s="183"/>
      <c r="FJ394" s="183"/>
      <c r="FK394" s="183"/>
      <c r="FL394" s="183"/>
      <c r="FM394" s="183"/>
      <c r="FN394" s="183"/>
      <c r="FO394" s="183"/>
      <c r="FP394" s="183"/>
      <c r="FQ394" s="183"/>
      <c r="FR394" s="183"/>
      <c r="FS394" s="183"/>
      <c r="FT394" s="183"/>
      <c r="FU394" s="183"/>
      <c r="FV394" s="183"/>
      <c r="FW394" s="183"/>
      <c r="FX394" s="183"/>
      <c r="FY394" s="183"/>
      <c r="FZ394" s="183"/>
      <c r="GA394" s="183"/>
      <c r="GB394" s="183"/>
      <c r="GC394" s="183"/>
      <c r="GD394" s="183"/>
      <c r="GE394" s="183"/>
      <c r="GF394" s="183"/>
      <c r="GG394" s="183"/>
      <c r="GH394" s="183"/>
    </row>
    <row r="395" spans="1:190" x14ac:dyDescent="0.25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  <c r="FE395" s="183"/>
      <c r="FF395" s="183"/>
      <c r="FG395" s="183"/>
      <c r="FH395" s="183"/>
      <c r="FI395" s="183"/>
      <c r="FJ395" s="183"/>
      <c r="FK395" s="183"/>
      <c r="FL395" s="183"/>
      <c r="FM395" s="183"/>
      <c r="FN395" s="183"/>
      <c r="FO395" s="183"/>
      <c r="FP395" s="183"/>
      <c r="FQ395" s="183"/>
      <c r="FR395" s="183"/>
      <c r="FS395" s="183"/>
      <c r="FT395" s="183"/>
      <c r="FU395" s="183"/>
      <c r="FV395" s="183"/>
      <c r="FW395" s="183"/>
      <c r="FX395" s="183"/>
      <c r="FY395" s="183"/>
      <c r="FZ395" s="183"/>
      <c r="GA395" s="183"/>
      <c r="GB395" s="183"/>
      <c r="GC395" s="183"/>
      <c r="GD395" s="183"/>
      <c r="GE395" s="183"/>
      <c r="GF395" s="183"/>
      <c r="GG395" s="183"/>
      <c r="GH395" s="183"/>
    </row>
    <row r="396" spans="1:190" x14ac:dyDescent="0.25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  <c r="FE396" s="183"/>
      <c r="FF396" s="183"/>
      <c r="FG396" s="183"/>
      <c r="FH396" s="183"/>
      <c r="FI396" s="183"/>
      <c r="FJ396" s="183"/>
      <c r="FK396" s="183"/>
      <c r="FL396" s="183"/>
      <c r="FM396" s="183"/>
      <c r="FN396" s="183"/>
      <c r="FO396" s="183"/>
      <c r="FP396" s="183"/>
      <c r="FQ396" s="183"/>
      <c r="FR396" s="183"/>
      <c r="FS396" s="183"/>
      <c r="FT396" s="183"/>
      <c r="FU396" s="183"/>
      <c r="FV396" s="183"/>
      <c r="FW396" s="183"/>
      <c r="FX396" s="183"/>
      <c r="FY396" s="183"/>
      <c r="FZ396" s="183"/>
      <c r="GA396" s="183"/>
      <c r="GB396" s="183"/>
      <c r="GC396" s="183"/>
      <c r="GD396" s="183"/>
      <c r="GE396" s="183"/>
      <c r="GF396" s="183"/>
      <c r="GG396" s="183"/>
      <c r="GH396" s="183"/>
    </row>
    <row r="397" spans="1:190" x14ac:dyDescent="0.25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  <c r="FE397" s="183"/>
      <c r="FF397" s="183"/>
      <c r="FG397" s="183"/>
      <c r="FH397" s="183"/>
      <c r="FI397" s="183"/>
      <c r="FJ397" s="183"/>
      <c r="FK397" s="183"/>
      <c r="FL397" s="183"/>
      <c r="FM397" s="183"/>
      <c r="FN397" s="183"/>
      <c r="FO397" s="183"/>
      <c r="FP397" s="183"/>
      <c r="FQ397" s="183"/>
      <c r="FR397" s="183"/>
      <c r="FS397" s="183"/>
      <c r="FT397" s="183"/>
      <c r="FU397" s="183"/>
      <c r="FV397" s="183"/>
      <c r="FW397" s="183"/>
      <c r="FX397" s="183"/>
      <c r="FY397" s="183"/>
      <c r="FZ397" s="183"/>
      <c r="GA397" s="183"/>
      <c r="GB397" s="183"/>
      <c r="GC397" s="183"/>
      <c r="GD397" s="183"/>
      <c r="GE397" s="183"/>
      <c r="GF397" s="183"/>
      <c r="GG397" s="183"/>
      <c r="GH397" s="183"/>
    </row>
    <row r="398" spans="1:190" x14ac:dyDescent="0.25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  <c r="FE398" s="183"/>
      <c r="FF398" s="183"/>
      <c r="FG398" s="183"/>
      <c r="FH398" s="183"/>
      <c r="FI398" s="183"/>
      <c r="FJ398" s="183"/>
      <c r="FK398" s="183"/>
      <c r="FL398" s="183"/>
      <c r="FM398" s="183"/>
      <c r="FN398" s="183"/>
      <c r="FO398" s="183"/>
      <c r="FP398" s="183"/>
      <c r="FQ398" s="183"/>
      <c r="FR398" s="183"/>
      <c r="FS398" s="183"/>
      <c r="FT398" s="183"/>
      <c r="FU398" s="183"/>
      <c r="FV398" s="183"/>
      <c r="FW398" s="183"/>
      <c r="FX398" s="183"/>
      <c r="FY398" s="183"/>
      <c r="FZ398" s="183"/>
      <c r="GA398" s="183"/>
      <c r="GB398" s="183"/>
      <c r="GC398" s="183"/>
      <c r="GD398" s="183"/>
      <c r="GE398" s="183"/>
      <c r="GF398" s="183"/>
      <c r="GG398" s="183"/>
      <c r="GH398" s="183"/>
    </row>
    <row r="399" spans="1:190" x14ac:dyDescent="0.25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  <c r="FE399" s="183"/>
      <c r="FF399" s="183"/>
      <c r="FG399" s="183"/>
      <c r="FH399" s="183"/>
      <c r="FI399" s="183"/>
      <c r="FJ399" s="183"/>
      <c r="FK399" s="183"/>
      <c r="FL399" s="183"/>
      <c r="FM399" s="183"/>
      <c r="FN399" s="183"/>
      <c r="FO399" s="183"/>
      <c r="FP399" s="183"/>
      <c r="FQ399" s="183"/>
      <c r="FR399" s="183"/>
      <c r="FS399" s="183"/>
      <c r="FT399" s="183"/>
      <c r="FU399" s="183"/>
      <c r="FV399" s="183"/>
      <c r="FW399" s="183"/>
      <c r="FX399" s="183"/>
      <c r="FY399" s="183"/>
      <c r="FZ399" s="183"/>
      <c r="GA399" s="183"/>
      <c r="GB399" s="183"/>
      <c r="GC399" s="183"/>
      <c r="GD399" s="183"/>
      <c r="GE399" s="183"/>
      <c r="GF399" s="183"/>
      <c r="GG399" s="183"/>
      <c r="GH399" s="183"/>
    </row>
    <row r="400" spans="1:190" x14ac:dyDescent="0.25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  <c r="FE400" s="183"/>
      <c r="FF400" s="183"/>
      <c r="FG400" s="183"/>
      <c r="FH400" s="183"/>
      <c r="FI400" s="183"/>
      <c r="FJ400" s="183"/>
      <c r="FK400" s="183"/>
      <c r="FL400" s="183"/>
      <c r="FM400" s="183"/>
      <c r="FN400" s="183"/>
      <c r="FO400" s="183"/>
      <c r="FP400" s="183"/>
      <c r="FQ400" s="183"/>
      <c r="FR400" s="183"/>
      <c r="FS400" s="183"/>
      <c r="FT400" s="183"/>
      <c r="FU400" s="183"/>
      <c r="FV400" s="183"/>
      <c r="FW400" s="183"/>
      <c r="FX400" s="183"/>
      <c r="FY400" s="183"/>
      <c r="FZ400" s="183"/>
      <c r="GA400" s="183"/>
      <c r="GB400" s="183"/>
      <c r="GC400" s="183"/>
      <c r="GD400" s="183"/>
      <c r="GE400" s="183"/>
      <c r="GF400" s="183"/>
      <c r="GG400" s="183"/>
      <c r="GH400" s="183"/>
    </row>
    <row r="401" spans="1:190" x14ac:dyDescent="0.25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  <c r="FE401" s="183"/>
      <c r="FF401" s="183"/>
      <c r="FG401" s="183"/>
      <c r="FH401" s="183"/>
      <c r="FI401" s="183"/>
      <c r="FJ401" s="183"/>
      <c r="FK401" s="183"/>
      <c r="FL401" s="183"/>
      <c r="FM401" s="183"/>
      <c r="FN401" s="183"/>
      <c r="FO401" s="183"/>
      <c r="FP401" s="183"/>
      <c r="FQ401" s="183"/>
      <c r="FR401" s="183"/>
      <c r="FS401" s="183"/>
      <c r="FT401" s="183"/>
      <c r="FU401" s="183"/>
      <c r="FV401" s="183"/>
      <c r="FW401" s="183"/>
      <c r="FX401" s="183"/>
      <c r="FY401" s="183"/>
      <c r="FZ401" s="183"/>
      <c r="GA401" s="183"/>
      <c r="GB401" s="183"/>
      <c r="GC401" s="183"/>
      <c r="GD401" s="183"/>
      <c r="GE401" s="183"/>
      <c r="GF401" s="183"/>
      <c r="GG401" s="183"/>
      <c r="GH401" s="183"/>
    </row>
    <row r="402" spans="1:190" x14ac:dyDescent="0.25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  <c r="FE402" s="183"/>
      <c r="FF402" s="183"/>
      <c r="FG402" s="183"/>
      <c r="FH402" s="183"/>
      <c r="FI402" s="183"/>
      <c r="FJ402" s="183"/>
      <c r="FK402" s="183"/>
      <c r="FL402" s="183"/>
      <c r="FM402" s="183"/>
      <c r="FN402" s="183"/>
      <c r="FO402" s="183"/>
      <c r="FP402" s="183"/>
      <c r="FQ402" s="183"/>
      <c r="FR402" s="183"/>
      <c r="FS402" s="183"/>
      <c r="FT402" s="183"/>
      <c r="FU402" s="183"/>
      <c r="FV402" s="183"/>
      <c r="FW402" s="183"/>
      <c r="FX402" s="183"/>
      <c r="FY402" s="183"/>
      <c r="FZ402" s="183"/>
      <c r="GA402" s="183"/>
      <c r="GB402" s="183"/>
      <c r="GC402" s="183"/>
      <c r="GD402" s="183"/>
      <c r="GE402" s="183"/>
      <c r="GF402" s="183"/>
      <c r="GG402" s="183"/>
      <c r="GH402" s="183"/>
    </row>
    <row r="403" spans="1:190" x14ac:dyDescent="0.25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  <c r="FE403" s="183"/>
      <c r="FF403" s="183"/>
      <c r="FG403" s="183"/>
      <c r="FH403" s="183"/>
      <c r="FI403" s="183"/>
      <c r="FJ403" s="183"/>
      <c r="FK403" s="183"/>
      <c r="FL403" s="183"/>
      <c r="FM403" s="183"/>
      <c r="FN403" s="183"/>
      <c r="FO403" s="183"/>
      <c r="FP403" s="183"/>
      <c r="FQ403" s="183"/>
      <c r="FR403" s="183"/>
      <c r="FS403" s="183"/>
      <c r="FT403" s="183"/>
      <c r="FU403" s="183"/>
      <c r="FV403" s="183"/>
      <c r="FW403" s="183"/>
      <c r="FX403" s="183"/>
      <c r="FY403" s="183"/>
      <c r="FZ403" s="183"/>
      <c r="GA403" s="183"/>
      <c r="GB403" s="183"/>
      <c r="GC403" s="183"/>
      <c r="GD403" s="183"/>
      <c r="GE403" s="183"/>
      <c r="GF403" s="183"/>
      <c r="GG403" s="183"/>
      <c r="GH403" s="183"/>
    </row>
    <row r="404" spans="1:190" x14ac:dyDescent="0.25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  <c r="FE404" s="183"/>
      <c r="FF404" s="183"/>
      <c r="FG404" s="183"/>
      <c r="FH404" s="183"/>
      <c r="FI404" s="183"/>
      <c r="FJ404" s="183"/>
      <c r="FK404" s="183"/>
      <c r="FL404" s="183"/>
      <c r="FM404" s="183"/>
      <c r="FN404" s="183"/>
      <c r="FO404" s="183"/>
      <c r="FP404" s="183"/>
      <c r="FQ404" s="183"/>
      <c r="FR404" s="183"/>
      <c r="FS404" s="183"/>
      <c r="FT404" s="183"/>
      <c r="FU404" s="183"/>
      <c r="FV404" s="183"/>
      <c r="FW404" s="183"/>
      <c r="FX404" s="183"/>
      <c r="FY404" s="183"/>
      <c r="FZ404" s="183"/>
      <c r="GA404" s="183"/>
      <c r="GB404" s="183"/>
      <c r="GC404" s="183"/>
      <c r="GD404" s="183"/>
      <c r="GE404" s="183"/>
      <c r="GF404" s="183"/>
      <c r="GG404" s="183"/>
      <c r="GH404" s="183"/>
    </row>
    <row r="405" spans="1:190" x14ac:dyDescent="0.25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  <c r="FE405" s="183"/>
      <c r="FF405" s="183"/>
      <c r="FG405" s="183"/>
      <c r="FH405" s="183"/>
      <c r="FI405" s="183"/>
      <c r="FJ405" s="183"/>
      <c r="FK405" s="183"/>
      <c r="FL405" s="183"/>
      <c r="FM405" s="183"/>
      <c r="FN405" s="183"/>
      <c r="FO405" s="183"/>
      <c r="FP405" s="183"/>
      <c r="FQ405" s="183"/>
      <c r="FR405" s="183"/>
      <c r="FS405" s="183"/>
      <c r="FT405" s="183"/>
      <c r="FU405" s="183"/>
      <c r="FV405" s="183"/>
      <c r="FW405" s="183"/>
      <c r="FX405" s="183"/>
      <c r="FY405" s="183"/>
      <c r="FZ405" s="183"/>
      <c r="GA405" s="183"/>
      <c r="GB405" s="183"/>
      <c r="GC405" s="183"/>
      <c r="GD405" s="183"/>
      <c r="GE405" s="183"/>
      <c r="GF405" s="183"/>
      <c r="GG405" s="183"/>
      <c r="GH405" s="183"/>
    </row>
    <row r="406" spans="1:190" x14ac:dyDescent="0.25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  <c r="FE406" s="183"/>
      <c r="FF406" s="183"/>
      <c r="FG406" s="183"/>
      <c r="FH406" s="183"/>
      <c r="FI406" s="183"/>
      <c r="FJ406" s="183"/>
      <c r="FK406" s="183"/>
      <c r="FL406" s="183"/>
      <c r="FM406" s="183"/>
      <c r="FN406" s="183"/>
      <c r="FO406" s="183"/>
      <c r="FP406" s="183"/>
      <c r="FQ406" s="183"/>
      <c r="FR406" s="183"/>
      <c r="FS406" s="183"/>
      <c r="FT406" s="183"/>
      <c r="FU406" s="183"/>
      <c r="FV406" s="183"/>
      <c r="FW406" s="183"/>
      <c r="FX406" s="183"/>
      <c r="FY406" s="183"/>
      <c r="FZ406" s="183"/>
      <c r="GA406" s="183"/>
      <c r="GB406" s="183"/>
      <c r="GC406" s="183"/>
      <c r="GD406" s="183"/>
      <c r="GE406" s="183"/>
      <c r="GF406" s="183"/>
      <c r="GG406" s="183"/>
      <c r="GH406" s="183"/>
    </row>
    <row r="407" spans="1:190" x14ac:dyDescent="0.25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  <c r="FE407" s="183"/>
      <c r="FF407" s="183"/>
      <c r="FG407" s="183"/>
      <c r="FH407" s="183"/>
      <c r="FI407" s="183"/>
      <c r="FJ407" s="183"/>
      <c r="FK407" s="183"/>
      <c r="FL407" s="183"/>
      <c r="FM407" s="183"/>
      <c r="FN407" s="183"/>
      <c r="FO407" s="183"/>
      <c r="FP407" s="183"/>
      <c r="FQ407" s="183"/>
      <c r="FR407" s="183"/>
      <c r="FS407" s="183"/>
      <c r="FT407" s="183"/>
      <c r="FU407" s="183"/>
      <c r="FV407" s="183"/>
      <c r="FW407" s="183"/>
      <c r="FX407" s="183"/>
      <c r="FY407" s="183"/>
      <c r="FZ407" s="183"/>
      <c r="GA407" s="183"/>
      <c r="GB407" s="183"/>
      <c r="GC407" s="183"/>
      <c r="GD407" s="183"/>
      <c r="GE407" s="183"/>
      <c r="GF407" s="183"/>
      <c r="GG407" s="183"/>
      <c r="GH407" s="183"/>
    </row>
    <row r="408" spans="1:190" x14ac:dyDescent="0.25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  <c r="FE408" s="183"/>
      <c r="FF408" s="183"/>
      <c r="FG408" s="183"/>
      <c r="FH408" s="183"/>
      <c r="FI408" s="183"/>
      <c r="FJ408" s="183"/>
      <c r="FK408" s="183"/>
      <c r="FL408" s="183"/>
      <c r="FM408" s="183"/>
      <c r="FN408" s="183"/>
      <c r="FO408" s="183"/>
      <c r="FP408" s="183"/>
      <c r="FQ408" s="183"/>
      <c r="FR408" s="183"/>
      <c r="FS408" s="183"/>
      <c r="FT408" s="183"/>
      <c r="FU408" s="183"/>
      <c r="FV408" s="183"/>
      <c r="FW408" s="183"/>
      <c r="FX408" s="183"/>
      <c r="FY408" s="183"/>
      <c r="FZ408" s="183"/>
      <c r="GA408" s="183"/>
      <c r="GB408" s="183"/>
      <c r="GC408" s="183"/>
      <c r="GD408" s="183"/>
      <c r="GE408" s="183"/>
      <c r="GF408" s="183"/>
      <c r="GG408" s="183"/>
      <c r="GH408" s="183"/>
    </row>
    <row r="409" spans="1:190" x14ac:dyDescent="0.25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  <c r="FE409" s="183"/>
      <c r="FF409" s="183"/>
      <c r="FG409" s="183"/>
      <c r="FH409" s="183"/>
      <c r="FI409" s="183"/>
      <c r="FJ409" s="183"/>
      <c r="FK409" s="183"/>
      <c r="FL409" s="183"/>
      <c r="FM409" s="183"/>
      <c r="FN409" s="183"/>
      <c r="FO409" s="183"/>
      <c r="FP409" s="183"/>
      <c r="FQ409" s="183"/>
      <c r="FR409" s="183"/>
      <c r="FS409" s="183"/>
      <c r="FT409" s="183"/>
      <c r="FU409" s="183"/>
      <c r="FV409" s="183"/>
      <c r="FW409" s="183"/>
      <c r="FX409" s="183"/>
      <c r="FY409" s="183"/>
      <c r="FZ409" s="183"/>
      <c r="GA409" s="183"/>
      <c r="GB409" s="183"/>
      <c r="GC409" s="183"/>
      <c r="GD409" s="183"/>
      <c r="GE409" s="183"/>
      <c r="GF409" s="183"/>
      <c r="GG409" s="183"/>
      <c r="GH409" s="183"/>
    </row>
    <row r="410" spans="1:190" x14ac:dyDescent="0.25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  <c r="FE410" s="183"/>
      <c r="FF410" s="183"/>
      <c r="FG410" s="183"/>
      <c r="FH410" s="183"/>
      <c r="FI410" s="183"/>
      <c r="FJ410" s="183"/>
      <c r="FK410" s="183"/>
      <c r="FL410" s="183"/>
      <c r="FM410" s="183"/>
      <c r="FN410" s="183"/>
      <c r="FO410" s="183"/>
      <c r="FP410" s="183"/>
      <c r="FQ410" s="183"/>
      <c r="FR410" s="183"/>
      <c r="FS410" s="183"/>
      <c r="FT410" s="183"/>
      <c r="FU410" s="183"/>
      <c r="FV410" s="183"/>
      <c r="FW410" s="183"/>
      <c r="FX410" s="183"/>
      <c r="FY410" s="183"/>
      <c r="FZ410" s="183"/>
      <c r="GA410" s="183"/>
      <c r="GB410" s="183"/>
      <c r="GC410" s="183"/>
      <c r="GD410" s="183"/>
      <c r="GE410" s="183"/>
      <c r="GF410" s="183"/>
      <c r="GG410" s="183"/>
      <c r="GH410" s="183"/>
    </row>
    <row r="411" spans="1:190" x14ac:dyDescent="0.25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  <c r="FE411" s="183"/>
      <c r="FF411" s="183"/>
      <c r="FG411" s="183"/>
      <c r="FH411" s="183"/>
      <c r="FI411" s="183"/>
      <c r="FJ411" s="183"/>
      <c r="FK411" s="183"/>
      <c r="FL411" s="183"/>
      <c r="FM411" s="183"/>
      <c r="FN411" s="183"/>
      <c r="FO411" s="183"/>
      <c r="FP411" s="183"/>
      <c r="FQ411" s="183"/>
      <c r="FR411" s="183"/>
      <c r="FS411" s="183"/>
      <c r="FT411" s="183"/>
      <c r="FU411" s="183"/>
      <c r="FV411" s="183"/>
      <c r="FW411" s="183"/>
      <c r="FX411" s="183"/>
      <c r="FY411" s="183"/>
      <c r="FZ411" s="183"/>
      <c r="GA411" s="183"/>
      <c r="GB411" s="183"/>
      <c r="GC411" s="183"/>
      <c r="GD411" s="183"/>
      <c r="GE411" s="183"/>
      <c r="GF411" s="183"/>
      <c r="GG411" s="183"/>
      <c r="GH411" s="183"/>
    </row>
    <row r="412" spans="1:190" x14ac:dyDescent="0.25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  <c r="FE412" s="183"/>
      <c r="FF412" s="183"/>
      <c r="FG412" s="183"/>
      <c r="FH412" s="183"/>
      <c r="FI412" s="183"/>
      <c r="FJ412" s="183"/>
      <c r="FK412" s="183"/>
      <c r="FL412" s="183"/>
      <c r="FM412" s="183"/>
      <c r="FN412" s="183"/>
      <c r="FO412" s="183"/>
      <c r="FP412" s="183"/>
      <c r="FQ412" s="183"/>
      <c r="FR412" s="183"/>
      <c r="FS412" s="183"/>
      <c r="FT412" s="183"/>
      <c r="FU412" s="183"/>
      <c r="FV412" s="183"/>
      <c r="FW412" s="183"/>
      <c r="FX412" s="183"/>
      <c r="FY412" s="183"/>
      <c r="FZ412" s="183"/>
      <c r="GA412" s="183"/>
      <c r="GB412" s="183"/>
      <c r="GC412" s="183"/>
      <c r="GD412" s="183"/>
      <c r="GE412" s="183"/>
      <c r="GF412" s="183"/>
      <c r="GG412" s="183"/>
      <c r="GH412" s="183"/>
    </row>
    <row r="413" spans="1:190" x14ac:dyDescent="0.25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  <c r="FE413" s="183"/>
      <c r="FF413" s="183"/>
      <c r="FG413" s="183"/>
      <c r="FH413" s="183"/>
      <c r="FI413" s="183"/>
      <c r="FJ413" s="183"/>
      <c r="FK413" s="183"/>
      <c r="FL413" s="183"/>
      <c r="FM413" s="183"/>
      <c r="FN413" s="183"/>
      <c r="FO413" s="183"/>
      <c r="FP413" s="183"/>
      <c r="FQ413" s="183"/>
      <c r="FR413" s="183"/>
      <c r="FS413" s="183"/>
      <c r="FT413" s="183"/>
      <c r="FU413" s="183"/>
      <c r="FV413" s="183"/>
      <c r="FW413" s="183"/>
      <c r="FX413" s="183"/>
      <c r="FY413" s="183"/>
      <c r="FZ413" s="183"/>
      <c r="GA413" s="183"/>
      <c r="GB413" s="183"/>
      <c r="GC413" s="183"/>
      <c r="GD413" s="183"/>
      <c r="GE413" s="183"/>
      <c r="GF413" s="183"/>
      <c r="GG413" s="183"/>
      <c r="GH413" s="183"/>
    </row>
    <row r="414" spans="1:190" x14ac:dyDescent="0.25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  <c r="FE414" s="183"/>
      <c r="FF414" s="183"/>
      <c r="FG414" s="183"/>
      <c r="FH414" s="183"/>
      <c r="FI414" s="183"/>
      <c r="FJ414" s="183"/>
      <c r="FK414" s="183"/>
      <c r="FL414" s="183"/>
      <c r="FM414" s="183"/>
      <c r="FN414" s="183"/>
      <c r="FO414" s="183"/>
      <c r="FP414" s="183"/>
      <c r="FQ414" s="183"/>
      <c r="FR414" s="183"/>
      <c r="FS414" s="183"/>
      <c r="FT414" s="183"/>
      <c r="FU414" s="183"/>
      <c r="FV414" s="183"/>
      <c r="FW414" s="183"/>
      <c r="FX414" s="183"/>
      <c r="FY414" s="183"/>
      <c r="FZ414" s="183"/>
      <c r="GA414" s="183"/>
      <c r="GB414" s="183"/>
      <c r="GC414" s="183"/>
      <c r="GD414" s="183"/>
      <c r="GE414" s="183"/>
      <c r="GF414" s="183"/>
      <c r="GG414" s="183"/>
      <c r="GH414" s="183"/>
    </row>
    <row r="415" spans="1:190" x14ac:dyDescent="0.25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  <c r="FE415" s="183"/>
      <c r="FF415" s="183"/>
      <c r="FG415" s="183"/>
      <c r="FH415" s="183"/>
      <c r="FI415" s="183"/>
      <c r="FJ415" s="183"/>
      <c r="FK415" s="183"/>
      <c r="FL415" s="183"/>
      <c r="FM415" s="183"/>
      <c r="FN415" s="183"/>
      <c r="FO415" s="183"/>
      <c r="FP415" s="183"/>
      <c r="FQ415" s="183"/>
      <c r="FR415" s="183"/>
      <c r="FS415" s="183"/>
      <c r="FT415" s="183"/>
      <c r="FU415" s="183"/>
      <c r="FV415" s="183"/>
      <c r="FW415" s="183"/>
      <c r="FX415" s="183"/>
      <c r="FY415" s="183"/>
      <c r="FZ415" s="183"/>
      <c r="GA415" s="183"/>
      <c r="GB415" s="183"/>
      <c r="GC415" s="183"/>
      <c r="GD415" s="183"/>
      <c r="GE415" s="183"/>
      <c r="GF415" s="183"/>
      <c r="GG415" s="183"/>
      <c r="GH415" s="183"/>
    </row>
    <row r="416" spans="1:190" x14ac:dyDescent="0.25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  <c r="FE416" s="183"/>
      <c r="FF416" s="183"/>
      <c r="FG416" s="183"/>
      <c r="FH416" s="183"/>
      <c r="FI416" s="183"/>
      <c r="FJ416" s="183"/>
      <c r="FK416" s="183"/>
      <c r="FL416" s="183"/>
      <c r="FM416" s="183"/>
      <c r="FN416" s="183"/>
      <c r="FO416" s="183"/>
      <c r="FP416" s="183"/>
      <c r="FQ416" s="183"/>
      <c r="FR416" s="183"/>
      <c r="FS416" s="183"/>
      <c r="FT416" s="183"/>
      <c r="FU416" s="183"/>
      <c r="FV416" s="183"/>
      <c r="FW416" s="183"/>
      <c r="FX416" s="183"/>
      <c r="FY416" s="183"/>
      <c r="FZ416" s="183"/>
      <c r="GA416" s="183"/>
      <c r="GB416" s="183"/>
      <c r="GC416" s="183"/>
      <c r="GD416" s="183"/>
      <c r="GE416" s="183"/>
      <c r="GF416" s="183"/>
      <c r="GG416" s="183"/>
      <c r="GH416" s="183"/>
    </row>
    <row r="417" spans="1:190" x14ac:dyDescent="0.25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  <c r="FE417" s="183"/>
      <c r="FF417" s="183"/>
      <c r="FG417" s="183"/>
      <c r="FH417" s="183"/>
      <c r="FI417" s="183"/>
      <c r="FJ417" s="183"/>
      <c r="FK417" s="183"/>
      <c r="FL417" s="183"/>
      <c r="FM417" s="183"/>
      <c r="FN417" s="183"/>
      <c r="FO417" s="183"/>
      <c r="FP417" s="183"/>
      <c r="FQ417" s="183"/>
      <c r="FR417" s="183"/>
      <c r="FS417" s="183"/>
      <c r="FT417" s="183"/>
      <c r="FU417" s="183"/>
      <c r="FV417" s="183"/>
      <c r="FW417" s="183"/>
      <c r="FX417" s="183"/>
      <c r="FY417" s="183"/>
      <c r="FZ417" s="183"/>
      <c r="GA417" s="183"/>
      <c r="GB417" s="183"/>
      <c r="GC417" s="183"/>
      <c r="GD417" s="183"/>
      <c r="GE417" s="183"/>
      <c r="GF417" s="183"/>
      <c r="GG417" s="183"/>
      <c r="GH417" s="183"/>
    </row>
    <row r="418" spans="1:190" x14ac:dyDescent="0.25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  <c r="FE418" s="183"/>
      <c r="FF418" s="183"/>
      <c r="FG418" s="183"/>
      <c r="FH418" s="183"/>
      <c r="FI418" s="183"/>
      <c r="FJ418" s="183"/>
      <c r="FK418" s="183"/>
      <c r="FL418" s="183"/>
      <c r="FM418" s="183"/>
      <c r="FN418" s="183"/>
      <c r="FO418" s="183"/>
      <c r="FP418" s="183"/>
      <c r="FQ418" s="183"/>
      <c r="FR418" s="183"/>
      <c r="FS418" s="183"/>
      <c r="FT418" s="183"/>
      <c r="FU418" s="183"/>
      <c r="FV418" s="183"/>
      <c r="FW418" s="183"/>
      <c r="FX418" s="183"/>
      <c r="FY418" s="183"/>
      <c r="FZ418" s="183"/>
      <c r="GA418" s="183"/>
      <c r="GB418" s="183"/>
      <c r="GC418" s="183"/>
      <c r="GD418" s="183"/>
      <c r="GE418" s="183"/>
      <c r="GF418" s="183"/>
      <c r="GG418" s="183"/>
      <c r="GH418" s="183"/>
    </row>
    <row r="419" spans="1:190" x14ac:dyDescent="0.25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  <c r="FE419" s="183"/>
      <c r="FF419" s="183"/>
      <c r="FG419" s="183"/>
      <c r="FH419" s="183"/>
      <c r="FI419" s="183"/>
      <c r="FJ419" s="183"/>
      <c r="FK419" s="183"/>
      <c r="FL419" s="183"/>
      <c r="FM419" s="183"/>
      <c r="FN419" s="183"/>
      <c r="FO419" s="183"/>
      <c r="FP419" s="183"/>
      <c r="FQ419" s="183"/>
      <c r="FR419" s="183"/>
      <c r="FS419" s="183"/>
      <c r="FT419" s="183"/>
      <c r="FU419" s="183"/>
      <c r="FV419" s="183"/>
      <c r="FW419" s="183"/>
      <c r="FX419" s="183"/>
      <c r="FY419" s="183"/>
      <c r="FZ419" s="183"/>
      <c r="GA419" s="183"/>
      <c r="GB419" s="183"/>
      <c r="GC419" s="183"/>
      <c r="GD419" s="183"/>
      <c r="GE419" s="183"/>
      <c r="GF419" s="183"/>
      <c r="GG419" s="183"/>
      <c r="GH419" s="183"/>
    </row>
    <row r="420" spans="1:190" x14ac:dyDescent="0.25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  <c r="FE420" s="183"/>
      <c r="FF420" s="183"/>
      <c r="FG420" s="183"/>
      <c r="FH420" s="183"/>
      <c r="FI420" s="183"/>
      <c r="FJ420" s="183"/>
      <c r="FK420" s="183"/>
      <c r="FL420" s="183"/>
      <c r="FM420" s="183"/>
      <c r="FN420" s="183"/>
      <c r="FO420" s="183"/>
      <c r="FP420" s="183"/>
      <c r="FQ420" s="183"/>
      <c r="FR420" s="183"/>
      <c r="FS420" s="183"/>
      <c r="FT420" s="183"/>
      <c r="FU420" s="183"/>
      <c r="FV420" s="183"/>
      <c r="FW420" s="183"/>
      <c r="FX420" s="183"/>
      <c r="FY420" s="183"/>
      <c r="FZ420" s="183"/>
      <c r="GA420" s="183"/>
      <c r="GB420" s="183"/>
      <c r="GC420" s="183"/>
      <c r="GD420" s="183"/>
      <c r="GE420" s="183"/>
      <c r="GF420" s="183"/>
      <c r="GG420" s="183"/>
      <c r="GH420" s="183"/>
    </row>
    <row r="421" spans="1:190" x14ac:dyDescent="0.25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  <c r="FE421" s="183"/>
      <c r="FF421" s="183"/>
      <c r="FG421" s="183"/>
      <c r="FH421" s="183"/>
      <c r="FI421" s="183"/>
      <c r="FJ421" s="183"/>
      <c r="FK421" s="183"/>
      <c r="FL421" s="183"/>
      <c r="FM421" s="183"/>
      <c r="FN421" s="183"/>
      <c r="FO421" s="183"/>
      <c r="FP421" s="183"/>
      <c r="FQ421" s="183"/>
      <c r="FR421" s="183"/>
      <c r="FS421" s="183"/>
      <c r="FT421" s="183"/>
      <c r="FU421" s="183"/>
      <c r="FV421" s="183"/>
      <c r="FW421" s="183"/>
      <c r="FX421" s="183"/>
      <c r="FY421" s="183"/>
      <c r="FZ421" s="183"/>
      <c r="GA421" s="183"/>
      <c r="GB421" s="183"/>
      <c r="GC421" s="183"/>
      <c r="GD421" s="183"/>
      <c r="GE421" s="183"/>
      <c r="GF421" s="183"/>
      <c r="GG421" s="183"/>
      <c r="GH421" s="183"/>
    </row>
    <row r="422" spans="1:190" x14ac:dyDescent="0.25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  <c r="FE422" s="183"/>
      <c r="FF422" s="183"/>
      <c r="FG422" s="183"/>
      <c r="FH422" s="183"/>
      <c r="FI422" s="183"/>
      <c r="FJ422" s="183"/>
      <c r="FK422" s="183"/>
      <c r="FL422" s="183"/>
      <c r="FM422" s="183"/>
      <c r="FN422" s="183"/>
      <c r="FO422" s="183"/>
      <c r="FP422" s="183"/>
      <c r="FQ422" s="183"/>
      <c r="FR422" s="183"/>
      <c r="FS422" s="183"/>
      <c r="FT422" s="183"/>
      <c r="FU422" s="183"/>
      <c r="FV422" s="183"/>
      <c r="FW422" s="183"/>
      <c r="FX422" s="183"/>
      <c r="FY422" s="183"/>
      <c r="FZ422" s="183"/>
      <c r="GA422" s="183"/>
      <c r="GB422" s="183"/>
      <c r="GC422" s="183"/>
      <c r="GD422" s="183"/>
      <c r="GE422" s="183"/>
      <c r="GF422" s="183"/>
      <c r="GG422" s="183"/>
      <c r="GH422" s="183"/>
    </row>
    <row r="423" spans="1:190" x14ac:dyDescent="0.25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  <c r="FE423" s="183"/>
      <c r="FF423" s="183"/>
      <c r="FG423" s="183"/>
      <c r="FH423" s="183"/>
      <c r="FI423" s="183"/>
      <c r="FJ423" s="183"/>
      <c r="FK423" s="183"/>
      <c r="FL423" s="183"/>
      <c r="FM423" s="183"/>
      <c r="FN423" s="183"/>
      <c r="FO423" s="183"/>
      <c r="FP423" s="183"/>
      <c r="FQ423" s="183"/>
      <c r="FR423" s="183"/>
      <c r="FS423" s="183"/>
      <c r="FT423" s="183"/>
      <c r="FU423" s="183"/>
      <c r="FV423" s="183"/>
      <c r="FW423" s="183"/>
      <c r="FX423" s="183"/>
      <c r="FY423" s="183"/>
      <c r="FZ423" s="183"/>
      <c r="GA423" s="183"/>
      <c r="GB423" s="183"/>
      <c r="GC423" s="183"/>
      <c r="GD423" s="183"/>
      <c r="GE423" s="183"/>
      <c r="GF423" s="183"/>
      <c r="GG423" s="183"/>
      <c r="GH423" s="183"/>
    </row>
    <row r="424" spans="1:190" x14ac:dyDescent="0.25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  <c r="FE424" s="183"/>
      <c r="FF424" s="183"/>
      <c r="FG424" s="183"/>
      <c r="FH424" s="183"/>
      <c r="FI424" s="183"/>
      <c r="FJ424" s="183"/>
      <c r="FK424" s="183"/>
      <c r="FL424" s="183"/>
      <c r="FM424" s="183"/>
      <c r="FN424" s="183"/>
      <c r="FO424" s="183"/>
      <c r="FP424" s="183"/>
      <c r="FQ424" s="183"/>
      <c r="FR424" s="183"/>
      <c r="FS424" s="183"/>
      <c r="FT424" s="183"/>
      <c r="FU424" s="183"/>
      <c r="FV424" s="183"/>
      <c r="FW424" s="183"/>
      <c r="FX424" s="183"/>
      <c r="FY424" s="183"/>
      <c r="FZ424" s="183"/>
      <c r="GA424" s="183"/>
      <c r="GB424" s="183"/>
      <c r="GC424" s="183"/>
      <c r="GD424" s="183"/>
      <c r="GE424" s="183"/>
      <c r="GF424" s="183"/>
      <c r="GG424" s="183"/>
      <c r="GH424" s="183"/>
    </row>
    <row r="425" spans="1:190" x14ac:dyDescent="0.25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  <c r="FE425" s="183"/>
      <c r="FF425" s="183"/>
      <c r="FG425" s="183"/>
      <c r="FH425" s="183"/>
      <c r="FI425" s="183"/>
      <c r="FJ425" s="183"/>
      <c r="FK425" s="183"/>
      <c r="FL425" s="183"/>
      <c r="FM425" s="183"/>
      <c r="FN425" s="183"/>
      <c r="FO425" s="183"/>
      <c r="FP425" s="183"/>
      <c r="FQ425" s="183"/>
      <c r="FR425" s="183"/>
      <c r="FS425" s="183"/>
      <c r="FT425" s="183"/>
      <c r="FU425" s="183"/>
      <c r="FV425" s="183"/>
      <c r="FW425" s="183"/>
      <c r="FX425" s="183"/>
      <c r="FY425" s="183"/>
      <c r="FZ425" s="183"/>
      <c r="GA425" s="183"/>
      <c r="GB425" s="183"/>
      <c r="GC425" s="183"/>
      <c r="GD425" s="183"/>
      <c r="GE425" s="183"/>
      <c r="GF425" s="183"/>
      <c r="GG425" s="183"/>
      <c r="GH425" s="183"/>
    </row>
    <row r="426" spans="1:190" x14ac:dyDescent="0.25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  <c r="FE426" s="183"/>
      <c r="FF426" s="183"/>
      <c r="FG426" s="183"/>
      <c r="FH426" s="183"/>
      <c r="FI426" s="183"/>
      <c r="FJ426" s="183"/>
      <c r="FK426" s="183"/>
      <c r="FL426" s="183"/>
      <c r="FM426" s="183"/>
      <c r="FN426" s="183"/>
      <c r="FO426" s="183"/>
      <c r="FP426" s="183"/>
      <c r="FQ426" s="183"/>
      <c r="FR426" s="183"/>
      <c r="FS426" s="183"/>
      <c r="FT426" s="183"/>
      <c r="FU426" s="183"/>
      <c r="FV426" s="183"/>
      <c r="FW426" s="183"/>
      <c r="FX426" s="183"/>
      <c r="FY426" s="183"/>
      <c r="FZ426" s="183"/>
      <c r="GA426" s="183"/>
      <c r="GB426" s="183"/>
      <c r="GC426" s="183"/>
      <c r="GD426" s="183"/>
      <c r="GE426" s="183"/>
      <c r="GF426" s="183"/>
      <c r="GG426" s="183"/>
      <c r="GH426" s="183"/>
    </row>
    <row r="427" spans="1:190" x14ac:dyDescent="0.25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  <c r="FE427" s="183"/>
      <c r="FF427" s="183"/>
      <c r="FG427" s="183"/>
      <c r="FH427" s="183"/>
      <c r="FI427" s="183"/>
      <c r="FJ427" s="183"/>
      <c r="FK427" s="183"/>
      <c r="FL427" s="183"/>
      <c r="FM427" s="183"/>
      <c r="FN427" s="183"/>
      <c r="FO427" s="183"/>
      <c r="FP427" s="183"/>
      <c r="FQ427" s="183"/>
      <c r="FR427" s="183"/>
      <c r="FS427" s="183"/>
      <c r="FT427" s="183"/>
      <c r="FU427" s="183"/>
      <c r="FV427" s="183"/>
      <c r="FW427" s="183"/>
      <c r="FX427" s="183"/>
      <c r="FY427" s="183"/>
      <c r="FZ427" s="183"/>
      <c r="GA427" s="183"/>
      <c r="GB427" s="183"/>
      <c r="GC427" s="183"/>
      <c r="GD427" s="183"/>
      <c r="GE427" s="183"/>
      <c r="GF427" s="183"/>
      <c r="GG427" s="183"/>
      <c r="GH427" s="183"/>
    </row>
    <row r="428" spans="1:190" x14ac:dyDescent="0.25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  <c r="FE428" s="183"/>
      <c r="FF428" s="183"/>
      <c r="FG428" s="183"/>
      <c r="FH428" s="183"/>
      <c r="FI428" s="183"/>
      <c r="FJ428" s="183"/>
      <c r="FK428" s="183"/>
      <c r="FL428" s="183"/>
      <c r="FM428" s="183"/>
      <c r="FN428" s="183"/>
      <c r="FO428" s="183"/>
      <c r="FP428" s="183"/>
      <c r="FQ428" s="183"/>
      <c r="FR428" s="183"/>
      <c r="FS428" s="183"/>
      <c r="FT428" s="183"/>
      <c r="FU428" s="183"/>
      <c r="FV428" s="183"/>
      <c r="FW428" s="183"/>
      <c r="FX428" s="183"/>
      <c r="FY428" s="183"/>
      <c r="FZ428" s="183"/>
      <c r="GA428" s="183"/>
      <c r="GB428" s="183"/>
      <c r="GC428" s="183"/>
      <c r="GD428" s="183"/>
      <c r="GE428" s="183"/>
      <c r="GF428" s="183"/>
      <c r="GG428" s="183"/>
      <c r="GH428" s="183"/>
    </row>
    <row r="429" spans="1:190" x14ac:dyDescent="0.25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  <c r="FE429" s="183"/>
      <c r="FF429" s="183"/>
      <c r="FG429" s="183"/>
      <c r="FH429" s="183"/>
      <c r="FI429" s="183"/>
      <c r="FJ429" s="183"/>
      <c r="FK429" s="183"/>
      <c r="FL429" s="183"/>
      <c r="FM429" s="183"/>
      <c r="FN429" s="183"/>
      <c r="FO429" s="183"/>
      <c r="FP429" s="183"/>
      <c r="FQ429" s="183"/>
      <c r="FR429" s="183"/>
      <c r="FS429" s="183"/>
      <c r="FT429" s="183"/>
      <c r="FU429" s="183"/>
      <c r="FV429" s="183"/>
      <c r="FW429" s="183"/>
      <c r="FX429" s="183"/>
      <c r="FY429" s="183"/>
      <c r="FZ429" s="183"/>
      <c r="GA429" s="183"/>
      <c r="GB429" s="183"/>
      <c r="GC429" s="183"/>
      <c r="GD429" s="183"/>
      <c r="GE429" s="183"/>
      <c r="GF429" s="183"/>
      <c r="GG429" s="183"/>
      <c r="GH429" s="183"/>
    </row>
    <row r="430" spans="1:190" x14ac:dyDescent="0.25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  <c r="FE430" s="183"/>
      <c r="FF430" s="183"/>
      <c r="FG430" s="183"/>
      <c r="FH430" s="183"/>
      <c r="FI430" s="183"/>
      <c r="FJ430" s="183"/>
      <c r="FK430" s="183"/>
      <c r="FL430" s="183"/>
      <c r="FM430" s="183"/>
      <c r="FN430" s="183"/>
      <c r="FO430" s="183"/>
      <c r="FP430" s="183"/>
      <c r="FQ430" s="183"/>
      <c r="FR430" s="183"/>
      <c r="FS430" s="183"/>
      <c r="FT430" s="183"/>
      <c r="FU430" s="183"/>
      <c r="FV430" s="183"/>
      <c r="FW430" s="183"/>
      <c r="FX430" s="183"/>
      <c r="FY430" s="183"/>
      <c r="FZ430" s="183"/>
      <c r="GA430" s="183"/>
      <c r="GB430" s="183"/>
      <c r="GC430" s="183"/>
      <c r="GD430" s="183"/>
      <c r="GE430" s="183"/>
      <c r="GF430" s="183"/>
      <c r="GG430" s="183"/>
      <c r="GH430" s="183"/>
    </row>
    <row r="431" spans="1:190" x14ac:dyDescent="0.25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  <c r="FE431" s="183"/>
      <c r="FF431" s="183"/>
      <c r="FG431" s="183"/>
      <c r="FH431" s="183"/>
      <c r="FI431" s="183"/>
      <c r="FJ431" s="183"/>
      <c r="FK431" s="183"/>
      <c r="FL431" s="183"/>
      <c r="FM431" s="183"/>
      <c r="FN431" s="183"/>
      <c r="FO431" s="183"/>
      <c r="FP431" s="183"/>
      <c r="FQ431" s="183"/>
      <c r="FR431" s="183"/>
      <c r="FS431" s="183"/>
      <c r="FT431" s="183"/>
      <c r="FU431" s="183"/>
      <c r="FV431" s="183"/>
      <c r="FW431" s="183"/>
      <c r="FX431" s="183"/>
      <c r="FY431" s="183"/>
      <c r="FZ431" s="183"/>
      <c r="GA431" s="183"/>
      <c r="GB431" s="183"/>
      <c r="GC431" s="183"/>
      <c r="GD431" s="183"/>
      <c r="GE431" s="183"/>
      <c r="GF431" s="183"/>
      <c r="GG431" s="183"/>
      <c r="GH431" s="183"/>
    </row>
    <row r="432" spans="1:190" x14ac:dyDescent="0.25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  <c r="FE432" s="183"/>
      <c r="FF432" s="183"/>
      <c r="FG432" s="183"/>
      <c r="FH432" s="183"/>
      <c r="FI432" s="183"/>
      <c r="FJ432" s="183"/>
      <c r="FK432" s="183"/>
      <c r="FL432" s="183"/>
      <c r="FM432" s="183"/>
      <c r="FN432" s="183"/>
      <c r="FO432" s="183"/>
      <c r="FP432" s="183"/>
      <c r="FQ432" s="183"/>
      <c r="FR432" s="183"/>
      <c r="FS432" s="183"/>
      <c r="FT432" s="183"/>
      <c r="FU432" s="183"/>
      <c r="FV432" s="183"/>
      <c r="FW432" s="183"/>
      <c r="FX432" s="183"/>
      <c r="FY432" s="183"/>
      <c r="FZ432" s="183"/>
      <c r="GA432" s="183"/>
      <c r="GB432" s="183"/>
      <c r="GC432" s="183"/>
      <c r="GD432" s="183"/>
      <c r="GE432" s="183"/>
      <c r="GF432" s="183"/>
      <c r="GG432" s="183"/>
      <c r="GH432" s="183"/>
    </row>
    <row r="433" spans="1:190" x14ac:dyDescent="0.25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  <c r="FE433" s="183"/>
      <c r="FF433" s="183"/>
      <c r="FG433" s="183"/>
      <c r="FH433" s="183"/>
      <c r="FI433" s="183"/>
      <c r="FJ433" s="183"/>
      <c r="FK433" s="183"/>
      <c r="FL433" s="183"/>
      <c r="FM433" s="183"/>
      <c r="FN433" s="183"/>
      <c r="FO433" s="183"/>
      <c r="FP433" s="183"/>
      <c r="FQ433" s="183"/>
      <c r="FR433" s="183"/>
      <c r="FS433" s="183"/>
      <c r="FT433" s="183"/>
      <c r="FU433" s="183"/>
      <c r="FV433" s="183"/>
      <c r="FW433" s="183"/>
      <c r="FX433" s="183"/>
      <c r="FY433" s="183"/>
      <c r="FZ433" s="183"/>
      <c r="GA433" s="183"/>
      <c r="GB433" s="183"/>
      <c r="GC433" s="183"/>
      <c r="GD433" s="183"/>
      <c r="GE433" s="183"/>
      <c r="GF433" s="183"/>
      <c r="GG433" s="183"/>
      <c r="GH433" s="183"/>
    </row>
    <row r="434" spans="1:190" x14ac:dyDescent="0.25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  <c r="FE434" s="183"/>
      <c r="FF434" s="183"/>
      <c r="FG434" s="183"/>
      <c r="FH434" s="183"/>
      <c r="FI434" s="183"/>
      <c r="FJ434" s="183"/>
      <c r="FK434" s="183"/>
      <c r="FL434" s="183"/>
      <c r="FM434" s="183"/>
      <c r="FN434" s="183"/>
      <c r="FO434" s="183"/>
      <c r="FP434" s="183"/>
      <c r="FQ434" s="183"/>
      <c r="FR434" s="183"/>
      <c r="FS434" s="183"/>
      <c r="FT434" s="183"/>
      <c r="FU434" s="183"/>
      <c r="FV434" s="183"/>
      <c r="FW434" s="183"/>
      <c r="FX434" s="183"/>
      <c r="FY434" s="183"/>
      <c r="FZ434" s="183"/>
      <c r="GA434" s="183"/>
      <c r="GB434" s="183"/>
      <c r="GC434" s="183"/>
      <c r="GD434" s="183"/>
      <c r="GE434" s="183"/>
      <c r="GF434" s="183"/>
      <c r="GG434" s="183"/>
      <c r="GH434" s="183"/>
    </row>
    <row r="435" spans="1:190" x14ac:dyDescent="0.25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  <c r="FE435" s="183"/>
      <c r="FF435" s="183"/>
      <c r="FG435" s="183"/>
      <c r="FH435" s="183"/>
      <c r="FI435" s="183"/>
      <c r="FJ435" s="183"/>
      <c r="FK435" s="183"/>
      <c r="FL435" s="183"/>
      <c r="FM435" s="183"/>
      <c r="FN435" s="183"/>
      <c r="FO435" s="183"/>
      <c r="FP435" s="183"/>
      <c r="FQ435" s="183"/>
      <c r="FR435" s="183"/>
      <c r="FS435" s="183"/>
      <c r="FT435" s="183"/>
      <c r="FU435" s="183"/>
      <c r="FV435" s="183"/>
      <c r="FW435" s="183"/>
      <c r="FX435" s="183"/>
      <c r="FY435" s="183"/>
      <c r="FZ435" s="183"/>
      <c r="GA435" s="183"/>
      <c r="GB435" s="183"/>
      <c r="GC435" s="183"/>
      <c r="GD435" s="183"/>
      <c r="GE435" s="183"/>
      <c r="GF435" s="183"/>
      <c r="GG435" s="183"/>
      <c r="GH435" s="183"/>
    </row>
    <row r="436" spans="1:190" x14ac:dyDescent="0.25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  <c r="FE436" s="183"/>
      <c r="FF436" s="183"/>
      <c r="FG436" s="183"/>
      <c r="FH436" s="183"/>
      <c r="FI436" s="183"/>
      <c r="FJ436" s="183"/>
      <c r="FK436" s="183"/>
      <c r="FL436" s="183"/>
      <c r="FM436" s="183"/>
      <c r="FN436" s="183"/>
      <c r="FO436" s="183"/>
      <c r="FP436" s="183"/>
      <c r="FQ436" s="183"/>
      <c r="FR436" s="183"/>
      <c r="FS436" s="183"/>
      <c r="FT436" s="183"/>
      <c r="FU436" s="183"/>
      <c r="FV436" s="183"/>
      <c r="FW436" s="183"/>
      <c r="FX436" s="183"/>
      <c r="FY436" s="183"/>
      <c r="FZ436" s="183"/>
      <c r="GA436" s="183"/>
      <c r="GB436" s="183"/>
      <c r="GC436" s="183"/>
      <c r="GD436" s="183"/>
      <c r="GE436" s="183"/>
      <c r="GF436" s="183"/>
      <c r="GG436" s="183"/>
      <c r="GH436" s="183"/>
    </row>
    <row r="437" spans="1:190" x14ac:dyDescent="0.25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  <c r="FE437" s="183"/>
      <c r="FF437" s="183"/>
      <c r="FG437" s="183"/>
      <c r="FH437" s="183"/>
      <c r="FI437" s="183"/>
      <c r="FJ437" s="183"/>
      <c r="FK437" s="183"/>
      <c r="FL437" s="183"/>
      <c r="FM437" s="183"/>
      <c r="FN437" s="183"/>
      <c r="FO437" s="183"/>
      <c r="FP437" s="183"/>
      <c r="FQ437" s="183"/>
      <c r="FR437" s="183"/>
      <c r="FS437" s="183"/>
      <c r="FT437" s="183"/>
      <c r="FU437" s="183"/>
      <c r="FV437" s="183"/>
      <c r="FW437" s="183"/>
      <c r="FX437" s="183"/>
      <c r="FY437" s="183"/>
      <c r="FZ437" s="183"/>
      <c r="GA437" s="183"/>
      <c r="GB437" s="183"/>
      <c r="GC437" s="183"/>
      <c r="GD437" s="183"/>
      <c r="GE437" s="183"/>
      <c r="GF437" s="183"/>
      <c r="GG437" s="183"/>
      <c r="GH437" s="183"/>
    </row>
    <row r="438" spans="1:190" x14ac:dyDescent="0.25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  <c r="FE438" s="183"/>
      <c r="FF438" s="183"/>
      <c r="FG438" s="183"/>
      <c r="FH438" s="183"/>
      <c r="FI438" s="183"/>
      <c r="FJ438" s="183"/>
      <c r="FK438" s="183"/>
      <c r="FL438" s="183"/>
      <c r="FM438" s="183"/>
      <c r="FN438" s="183"/>
      <c r="FO438" s="183"/>
      <c r="FP438" s="183"/>
      <c r="FQ438" s="183"/>
      <c r="FR438" s="183"/>
      <c r="FS438" s="183"/>
      <c r="FT438" s="183"/>
      <c r="FU438" s="183"/>
      <c r="FV438" s="183"/>
      <c r="FW438" s="183"/>
      <c r="FX438" s="183"/>
      <c r="FY438" s="183"/>
      <c r="FZ438" s="183"/>
      <c r="GA438" s="183"/>
      <c r="GB438" s="183"/>
      <c r="GC438" s="183"/>
      <c r="GD438" s="183"/>
      <c r="GE438" s="183"/>
      <c r="GF438" s="183"/>
      <c r="GG438" s="183"/>
      <c r="GH438" s="183"/>
    </row>
    <row r="439" spans="1:190" x14ac:dyDescent="0.25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  <c r="FE439" s="183"/>
      <c r="FF439" s="183"/>
      <c r="FG439" s="183"/>
      <c r="FH439" s="183"/>
      <c r="FI439" s="183"/>
      <c r="FJ439" s="183"/>
      <c r="FK439" s="183"/>
      <c r="FL439" s="183"/>
      <c r="FM439" s="183"/>
      <c r="FN439" s="183"/>
      <c r="FO439" s="183"/>
      <c r="FP439" s="183"/>
      <c r="FQ439" s="183"/>
      <c r="FR439" s="183"/>
      <c r="FS439" s="183"/>
      <c r="FT439" s="183"/>
      <c r="FU439" s="183"/>
      <c r="FV439" s="183"/>
      <c r="FW439" s="183"/>
      <c r="FX439" s="183"/>
      <c r="FY439" s="183"/>
      <c r="FZ439" s="183"/>
      <c r="GA439" s="183"/>
      <c r="GB439" s="183"/>
      <c r="GC439" s="183"/>
      <c r="GD439" s="183"/>
      <c r="GE439" s="183"/>
      <c r="GF439" s="183"/>
      <c r="GG439" s="183"/>
      <c r="GH439" s="183"/>
    </row>
    <row r="440" spans="1:190" x14ac:dyDescent="0.25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  <c r="FE440" s="183"/>
      <c r="FF440" s="183"/>
      <c r="FG440" s="183"/>
      <c r="FH440" s="183"/>
      <c r="FI440" s="183"/>
      <c r="FJ440" s="183"/>
      <c r="FK440" s="183"/>
      <c r="FL440" s="183"/>
      <c r="FM440" s="183"/>
      <c r="FN440" s="183"/>
      <c r="FO440" s="183"/>
      <c r="FP440" s="183"/>
      <c r="FQ440" s="183"/>
      <c r="FR440" s="183"/>
      <c r="FS440" s="183"/>
      <c r="FT440" s="183"/>
      <c r="FU440" s="183"/>
      <c r="FV440" s="183"/>
      <c r="FW440" s="183"/>
      <c r="FX440" s="183"/>
      <c r="FY440" s="183"/>
      <c r="FZ440" s="183"/>
      <c r="GA440" s="183"/>
      <c r="GB440" s="183"/>
      <c r="GC440" s="183"/>
      <c r="GD440" s="183"/>
      <c r="GE440" s="183"/>
      <c r="GF440" s="183"/>
      <c r="GG440" s="183"/>
      <c r="GH440" s="183"/>
    </row>
    <row r="441" spans="1:190" x14ac:dyDescent="0.25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  <c r="FE441" s="183"/>
      <c r="FF441" s="183"/>
      <c r="FG441" s="183"/>
      <c r="FH441" s="183"/>
      <c r="FI441" s="183"/>
      <c r="FJ441" s="183"/>
      <c r="FK441" s="183"/>
      <c r="FL441" s="183"/>
      <c r="FM441" s="183"/>
      <c r="FN441" s="183"/>
      <c r="FO441" s="183"/>
      <c r="FP441" s="183"/>
      <c r="FQ441" s="183"/>
      <c r="FR441" s="183"/>
      <c r="FS441" s="183"/>
      <c r="FT441" s="183"/>
      <c r="FU441" s="183"/>
      <c r="FV441" s="183"/>
      <c r="FW441" s="183"/>
      <c r="FX441" s="183"/>
      <c r="FY441" s="183"/>
      <c r="FZ441" s="183"/>
      <c r="GA441" s="183"/>
      <c r="GB441" s="183"/>
      <c r="GC441" s="183"/>
      <c r="GD441" s="183"/>
      <c r="GE441" s="183"/>
      <c r="GF441" s="183"/>
      <c r="GG441" s="183"/>
      <c r="GH441" s="183"/>
    </row>
    <row r="442" spans="1:190" x14ac:dyDescent="0.25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  <c r="FE442" s="183"/>
      <c r="FF442" s="183"/>
      <c r="FG442" s="183"/>
      <c r="FH442" s="183"/>
      <c r="FI442" s="183"/>
      <c r="FJ442" s="183"/>
      <c r="FK442" s="183"/>
      <c r="FL442" s="183"/>
      <c r="FM442" s="183"/>
      <c r="FN442" s="183"/>
      <c r="FO442" s="183"/>
      <c r="FP442" s="183"/>
      <c r="FQ442" s="183"/>
      <c r="FR442" s="183"/>
      <c r="FS442" s="183"/>
      <c r="FT442" s="183"/>
      <c r="FU442" s="183"/>
      <c r="FV442" s="183"/>
      <c r="FW442" s="183"/>
      <c r="FX442" s="183"/>
      <c r="FY442" s="183"/>
      <c r="FZ442" s="183"/>
      <c r="GA442" s="183"/>
      <c r="GB442" s="183"/>
      <c r="GC442" s="183"/>
      <c r="GD442" s="183"/>
      <c r="GE442" s="183"/>
      <c r="GF442" s="183"/>
      <c r="GG442" s="183"/>
      <c r="GH442" s="183"/>
    </row>
    <row r="443" spans="1:190" x14ac:dyDescent="0.25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  <c r="FE443" s="183"/>
      <c r="FF443" s="183"/>
      <c r="FG443" s="183"/>
      <c r="FH443" s="183"/>
      <c r="FI443" s="183"/>
      <c r="FJ443" s="183"/>
      <c r="FK443" s="183"/>
      <c r="FL443" s="183"/>
      <c r="FM443" s="183"/>
      <c r="FN443" s="183"/>
      <c r="FO443" s="183"/>
      <c r="FP443" s="183"/>
      <c r="FQ443" s="183"/>
      <c r="FR443" s="183"/>
      <c r="FS443" s="183"/>
      <c r="FT443" s="183"/>
      <c r="FU443" s="183"/>
      <c r="FV443" s="183"/>
      <c r="FW443" s="183"/>
      <c r="FX443" s="183"/>
      <c r="FY443" s="183"/>
      <c r="FZ443" s="183"/>
      <c r="GA443" s="183"/>
      <c r="GB443" s="183"/>
      <c r="GC443" s="183"/>
      <c r="GD443" s="183"/>
      <c r="GE443" s="183"/>
      <c r="GF443" s="183"/>
      <c r="GG443" s="183"/>
      <c r="GH443" s="183"/>
    </row>
    <row r="444" spans="1:190" x14ac:dyDescent="0.25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  <c r="FE444" s="183"/>
      <c r="FF444" s="183"/>
      <c r="FG444" s="183"/>
      <c r="FH444" s="183"/>
      <c r="FI444" s="183"/>
      <c r="FJ444" s="183"/>
      <c r="FK444" s="183"/>
      <c r="FL444" s="183"/>
      <c r="FM444" s="183"/>
      <c r="FN444" s="183"/>
      <c r="FO444" s="183"/>
      <c r="FP444" s="183"/>
      <c r="FQ444" s="183"/>
      <c r="FR444" s="183"/>
      <c r="FS444" s="183"/>
      <c r="FT444" s="183"/>
      <c r="FU444" s="183"/>
      <c r="FV444" s="183"/>
      <c r="FW444" s="183"/>
      <c r="FX444" s="183"/>
      <c r="FY444" s="183"/>
      <c r="FZ444" s="183"/>
      <c r="GA444" s="183"/>
      <c r="GB444" s="183"/>
      <c r="GC444" s="183"/>
      <c r="GD444" s="183"/>
      <c r="GE444" s="183"/>
      <c r="GF444" s="183"/>
      <c r="GG444" s="183"/>
      <c r="GH444" s="183"/>
    </row>
    <row r="445" spans="1:190" x14ac:dyDescent="0.25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  <c r="FE445" s="183"/>
      <c r="FF445" s="183"/>
      <c r="FG445" s="183"/>
      <c r="FH445" s="183"/>
      <c r="FI445" s="183"/>
      <c r="FJ445" s="183"/>
      <c r="FK445" s="183"/>
      <c r="FL445" s="183"/>
      <c r="FM445" s="183"/>
      <c r="FN445" s="183"/>
      <c r="FO445" s="183"/>
      <c r="FP445" s="183"/>
      <c r="FQ445" s="183"/>
      <c r="FR445" s="183"/>
      <c r="FS445" s="183"/>
      <c r="FT445" s="183"/>
      <c r="FU445" s="183"/>
      <c r="FV445" s="183"/>
      <c r="FW445" s="183"/>
      <c r="FX445" s="183"/>
      <c r="FY445" s="183"/>
      <c r="FZ445" s="183"/>
      <c r="GA445" s="183"/>
      <c r="GB445" s="183"/>
      <c r="GC445" s="183"/>
      <c r="GD445" s="183"/>
      <c r="GE445" s="183"/>
      <c r="GF445" s="183"/>
      <c r="GG445" s="183"/>
      <c r="GH445" s="183"/>
    </row>
    <row r="446" spans="1:190" x14ac:dyDescent="0.25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  <c r="FE446" s="183"/>
      <c r="FF446" s="183"/>
      <c r="FG446" s="183"/>
      <c r="FH446" s="183"/>
      <c r="FI446" s="183"/>
      <c r="FJ446" s="183"/>
      <c r="FK446" s="183"/>
      <c r="FL446" s="183"/>
      <c r="FM446" s="183"/>
      <c r="FN446" s="183"/>
      <c r="FO446" s="183"/>
      <c r="FP446" s="183"/>
      <c r="FQ446" s="183"/>
      <c r="FR446" s="183"/>
      <c r="FS446" s="183"/>
      <c r="FT446" s="183"/>
      <c r="FU446" s="183"/>
      <c r="FV446" s="183"/>
      <c r="FW446" s="183"/>
      <c r="FX446" s="183"/>
      <c r="FY446" s="183"/>
      <c r="FZ446" s="183"/>
      <c r="GA446" s="183"/>
      <c r="GB446" s="183"/>
      <c r="GC446" s="183"/>
      <c r="GD446" s="183"/>
      <c r="GE446" s="183"/>
      <c r="GF446" s="183"/>
      <c r="GG446" s="183"/>
      <c r="GH446" s="183"/>
    </row>
    <row r="447" spans="1:190" x14ac:dyDescent="0.25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  <c r="FE447" s="183"/>
      <c r="FF447" s="183"/>
      <c r="FG447" s="183"/>
      <c r="FH447" s="183"/>
      <c r="FI447" s="183"/>
      <c r="FJ447" s="183"/>
      <c r="FK447" s="183"/>
      <c r="FL447" s="183"/>
      <c r="FM447" s="183"/>
      <c r="FN447" s="183"/>
      <c r="FO447" s="183"/>
      <c r="FP447" s="183"/>
      <c r="FQ447" s="183"/>
      <c r="FR447" s="183"/>
      <c r="FS447" s="183"/>
      <c r="FT447" s="183"/>
      <c r="FU447" s="183"/>
      <c r="FV447" s="183"/>
      <c r="FW447" s="183"/>
      <c r="FX447" s="183"/>
      <c r="FY447" s="183"/>
      <c r="FZ447" s="183"/>
      <c r="GA447" s="183"/>
      <c r="GB447" s="183"/>
      <c r="GC447" s="183"/>
      <c r="GD447" s="183"/>
      <c r="GE447" s="183"/>
      <c r="GF447" s="183"/>
      <c r="GG447" s="183"/>
      <c r="GH447" s="183"/>
    </row>
    <row r="448" spans="1:190" x14ac:dyDescent="0.25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  <c r="FE448" s="183"/>
      <c r="FF448" s="183"/>
      <c r="FG448" s="183"/>
      <c r="FH448" s="183"/>
      <c r="FI448" s="183"/>
      <c r="FJ448" s="183"/>
      <c r="FK448" s="183"/>
      <c r="FL448" s="183"/>
      <c r="FM448" s="183"/>
      <c r="FN448" s="183"/>
      <c r="FO448" s="183"/>
      <c r="FP448" s="183"/>
      <c r="FQ448" s="183"/>
      <c r="FR448" s="183"/>
      <c r="FS448" s="183"/>
      <c r="FT448" s="183"/>
      <c r="FU448" s="183"/>
      <c r="FV448" s="183"/>
      <c r="FW448" s="183"/>
      <c r="FX448" s="183"/>
      <c r="FY448" s="183"/>
      <c r="FZ448" s="183"/>
      <c r="GA448" s="183"/>
      <c r="GB448" s="183"/>
      <c r="GC448" s="183"/>
      <c r="GD448" s="183"/>
      <c r="GE448" s="183"/>
      <c r="GF448" s="183"/>
      <c r="GG448" s="183"/>
      <c r="GH448" s="183"/>
    </row>
    <row r="449" spans="1:190" x14ac:dyDescent="0.25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  <c r="FE449" s="183"/>
      <c r="FF449" s="183"/>
      <c r="FG449" s="183"/>
      <c r="FH449" s="183"/>
      <c r="FI449" s="183"/>
      <c r="FJ449" s="183"/>
      <c r="FK449" s="183"/>
      <c r="FL449" s="183"/>
      <c r="FM449" s="183"/>
      <c r="FN449" s="183"/>
      <c r="FO449" s="183"/>
      <c r="FP449" s="183"/>
      <c r="FQ449" s="183"/>
      <c r="FR449" s="183"/>
      <c r="FS449" s="183"/>
      <c r="FT449" s="183"/>
      <c r="FU449" s="183"/>
      <c r="FV449" s="183"/>
      <c r="FW449" s="183"/>
      <c r="FX449" s="183"/>
      <c r="FY449" s="183"/>
      <c r="FZ449" s="183"/>
      <c r="GA449" s="183"/>
      <c r="GB449" s="183"/>
      <c r="GC449" s="183"/>
      <c r="GD449" s="183"/>
      <c r="GE449" s="183"/>
      <c r="GF449" s="183"/>
      <c r="GG449" s="183"/>
      <c r="GH449" s="183"/>
    </row>
    <row r="450" spans="1:190" x14ac:dyDescent="0.25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  <c r="FE450" s="183"/>
      <c r="FF450" s="183"/>
      <c r="FG450" s="183"/>
      <c r="FH450" s="183"/>
      <c r="FI450" s="183"/>
      <c r="FJ450" s="183"/>
      <c r="FK450" s="183"/>
      <c r="FL450" s="183"/>
      <c r="FM450" s="183"/>
      <c r="FN450" s="183"/>
      <c r="FO450" s="183"/>
      <c r="FP450" s="183"/>
      <c r="FQ450" s="183"/>
      <c r="FR450" s="183"/>
      <c r="FS450" s="183"/>
      <c r="FT450" s="183"/>
      <c r="FU450" s="183"/>
      <c r="FV450" s="183"/>
      <c r="FW450" s="183"/>
      <c r="FX450" s="183"/>
      <c r="FY450" s="183"/>
      <c r="FZ450" s="183"/>
      <c r="GA450" s="183"/>
      <c r="GB450" s="183"/>
      <c r="GC450" s="183"/>
      <c r="GD450" s="183"/>
      <c r="GE450" s="183"/>
      <c r="GF450" s="183"/>
      <c r="GG450" s="183"/>
      <c r="GH450" s="183"/>
    </row>
    <row r="451" spans="1:190" x14ac:dyDescent="0.25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  <c r="FE451" s="183"/>
      <c r="FF451" s="183"/>
      <c r="FG451" s="183"/>
      <c r="FH451" s="183"/>
      <c r="FI451" s="183"/>
      <c r="FJ451" s="183"/>
      <c r="FK451" s="183"/>
      <c r="FL451" s="183"/>
      <c r="FM451" s="183"/>
      <c r="FN451" s="183"/>
      <c r="FO451" s="183"/>
      <c r="FP451" s="183"/>
      <c r="FQ451" s="183"/>
      <c r="FR451" s="183"/>
      <c r="FS451" s="183"/>
      <c r="FT451" s="183"/>
      <c r="FU451" s="183"/>
      <c r="FV451" s="183"/>
      <c r="FW451" s="183"/>
      <c r="FX451" s="183"/>
      <c r="FY451" s="183"/>
      <c r="FZ451" s="183"/>
      <c r="GA451" s="183"/>
      <c r="GB451" s="183"/>
      <c r="GC451" s="183"/>
      <c r="GD451" s="183"/>
      <c r="GE451" s="183"/>
      <c r="GF451" s="183"/>
      <c r="GG451" s="183"/>
      <c r="GH451" s="183"/>
    </row>
    <row r="452" spans="1:190" x14ac:dyDescent="0.25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  <c r="FE452" s="183"/>
      <c r="FF452" s="183"/>
      <c r="FG452" s="183"/>
      <c r="FH452" s="183"/>
      <c r="FI452" s="183"/>
      <c r="FJ452" s="183"/>
      <c r="FK452" s="183"/>
      <c r="FL452" s="183"/>
      <c r="FM452" s="183"/>
      <c r="FN452" s="183"/>
      <c r="FO452" s="183"/>
      <c r="FP452" s="183"/>
      <c r="FQ452" s="183"/>
      <c r="FR452" s="183"/>
      <c r="FS452" s="183"/>
      <c r="FT452" s="183"/>
      <c r="FU452" s="183"/>
      <c r="FV452" s="183"/>
      <c r="FW452" s="183"/>
      <c r="FX452" s="183"/>
      <c r="FY452" s="183"/>
      <c r="FZ452" s="183"/>
      <c r="GA452" s="183"/>
      <c r="GB452" s="183"/>
      <c r="GC452" s="183"/>
      <c r="GD452" s="183"/>
      <c r="GE452" s="183"/>
      <c r="GF452" s="183"/>
      <c r="GG452" s="183"/>
      <c r="GH452" s="183"/>
    </row>
    <row r="453" spans="1:190" x14ac:dyDescent="0.25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  <c r="FE453" s="183"/>
      <c r="FF453" s="183"/>
      <c r="FG453" s="183"/>
      <c r="FH453" s="183"/>
      <c r="FI453" s="183"/>
      <c r="FJ453" s="183"/>
      <c r="FK453" s="183"/>
      <c r="FL453" s="183"/>
      <c r="FM453" s="183"/>
      <c r="FN453" s="183"/>
      <c r="FO453" s="183"/>
      <c r="FP453" s="183"/>
      <c r="FQ453" s="183"/>
      <c r="FR453" s="183"/>
      <c r="FS453" s="183"/>
      <c r="FT453" s="183"/>
      <c r="FU453" s="183"/>
      <c r="FV453" s="183"/>
      <c r="FW453" s="183"/>
      <c r="FX453" s="183"/>
      <c r="FY453" s="183"/>
      <c r="FZ453" s="183"/>
      <c r="GA453" s="183"/>
      <c r="GB453" s="183"/>
      <c r="GC453" s="183"/>
      <c r="GD453" s="183"/>
      <c r="GE453" s="183"/>
      <c r="GF453" s="183"/>
      <c r="GG453" s="183"/>
      <c r="GH453" s="183"/>
    </row>
    <row r="454" spans="1:190" x14ac:dyDescent="0.25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  <c r="FE454" s="183"/>
      <c r="FF454" s="183"/>
      <c r="FG454" s="183"/>
      <c r="FH454" s="183"/>
      <c r="FI454" s="183"/>
      <c r="FJ454" s="183"/>
      <c r="FK454" s="183"/>
      <c r="FL454" s="183"/>
      <c r="FM454" s="183"/>
      <c r="FN454" s="183"/>
      <c r="FO454" s="183"/>
      <c r="FP454" s="183"/>
      <c r="FQ454" s="183"/>
      <c r="FR454" s="183"/>
      <c r="FS454" s="183"/>
      <c r="FT454" s="183"/>
      <c r="FU454" s="183"/>
      <c r="FV454" s="183"/>
      <c r="FW454" s="183"/>
      <c r="FX454" s="183"/>
      <c r="FY454" s="183"/>
      <c r="FZ454" s="183"/>
      <c r="GA454" s="183"/>
      <c r="GB454" s="183"/>
      <c r="GC454" s="183"/>
      <c r="GD454" s="183"/>
      <c r="GE454" s="183"/>
      <c r="GF454" s="183"/>
      <c r="GG454" s="183"/>
      <c r="GH454" s="183"/>
    </row>
    <row r="455" spans="1:190" x14ac:dyDescent="0.25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  <c r="FE455" s="183"/>
      <c r="FF455" s="183"/>
      <c r="FG455" s="183"/>
      <c r="FH455" s="183"/>
      <c r="FI455" s="183"/>
      <c r="FJ455" s="183"/>
      <c r="FK455" s="183"/>
      <c r="FL455" s="183"/>
      <c r="FM455" s="183"/>
      <c r="FN455" s="183"/>
      <c r="FO455" s="183"/>
      <c r="FP455" s="183"/>
      <c r="FQ455" s="183"/>
      <c r="FR455" s="183"/>
      <c r="FS455" s="183"/>
      <c r="FT455" s="183"/>
      <c r="FU455" s="183"/>
      <c r="FV455" s="183"/>
      <c r="FW455" s="183"/>
      <c r="FX455" s="183"/>
      <c r="FY455" s="183"/>
      <c r="FZ455" s="183"/>
      <c r="GA455" s="183"/>
      <c r="GB455" s="183"/>
      <c r="GC455" s="183"/>
      <c r="GD455" s="183"/>
      <c r="GE455" s="183"/>
      <c r="GF455" s="183"/>
      <c r="GG455" s="183"/>
      <c r="GH455" s="183"/>
    </row>
    <row r="456" spans="1:190" x14ac:dyDescent="0.25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  <c r="FE456" s="183"/>
      <c r="FF456" s="183"/>
      <c r="FG456" s="183"/>
      <c r="FH456" s="183"/>
      <c r="FI456" s="183"/>
      <c r="FJ456" s="183"/>
      <c r="FK456" s="183"/>
      <c r="FL456" s="183"/>
      <c r="FM456" s="183"/>
      <c r="FN456" s="183"/>
      <c r="FO456" s="183"/>
      <c r="FP456" s="183"/>
      <c r="FQ456" s="183"/>
      <c r="FR456" s="183"/>
      <c r="FS456" s="183"/>
      <c r="FT456" s="183"/>
      <c r="FU456" s="183"/>
      <c r="FV456" s="183"/>
      <c r="FW456" s="183"/>
      <c r="FX456" s="183"/>
      <c r="FY456" s="183"/>
      <c r="FZ456" s="183"/>
      <c r="GA456" s="183"/>
      <c r="GB456" s="183"/>
      <c r="GC456" s="183"/>
      <c r="GD456" s="183"/>
      <c r="GE456" s="183"/>
      <c r="GF456" s="183"/>
      <c r="GG456" s="183"/>
      <c r="GH456" s="183"/>
    </row>
    <row r="457" spans="1:190" x14ac:dyDescent="0.25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  <c r="FE457" s="183"/>
      <c r="FF457" s="183"/>
      <c r="FG457" s="183"/>
      <c r="FH457" s="183"/>
      <c r="FI457" s="183"/>
      <c r="FJ457" s="183"/>
      <c r="FK457" s="183"/>
      <c r="FL457" s="183"/>
      <c r="FM457" s="183"/>
      <c r="FN457" s="183"/>
      <c r="FO457" s="183"/>
      <c r="FP457" s="183"/>
      <c r="FQ457" s="183"/>
      <c r="FR457" s="183"/>
      <c r="FS457" s="183"/>
      <c r="FT457" s="183"/>
      <c r="FU457" s="183"/>
      <c r="FV457" s="183"/>
      <c r="FW457" s="183"/>
      <c r="FX457" s="183"/>
      <c r="FY457" s="183"/>
      <c r="FZ457" s="183"/>
      <c r="GA457" s="183"/>
      <c r="GB457" s="183"/>
      <c r="GC457" s="183"/>
      <c r="GD457" s="183"/>
      <c r="GE457" s="183"/>
      <c r="GF457" s="183"/>
      <c r="GG457" s="183"/>
      <c r="GH457" s="183"/>
    </row>
    <row r="458" spans="1:190" x14ac:dyDescent="0.25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  <c r="FE458" s="183"/>
      <c r="FF458" s="183"/>
      <c r="FG458" s="183"/>
      <c r="FH458" s="183"/>
      <c r="FI458" s="183"/>
      <c r="FJ458" s="183"/>
      <c r="FK458" s="183"/>
      <c r="FL458" s="183"/>
      <c r="FM458" s="183"/>
      <c r="FN458" s="183"/>
      <c r="FO458" s="183"/>
      <c r="FP458" s="183"/>
      <c r="FQ458" s="183"/>
      <c r="FR458" s="183"/>
      <c r="FS458" s="183"/>
      <c r="FT458" s="183"/>
      <c r="FU458" s="183"/>
      <c r="FV458" s="183"/>
      <c r="FW458" s="183"/>
      <c r="FX458" s="183"/>
      <c r="FY458" s="183"/>
      <c r="FZ458" s="183"/>
      <c r="GA458" s="183"/>
      <c r="GB458" s="183"/>
      <c r="GC458" s="183"/>
      <c r="GD458" s="183"/>
      <c r="GE458" s="183"/>
      <c r="GF458" s="183"/>
      <c r="GG458" s="183"/>
      <c r="GH458" s="183"/>
    </row>
    <row r="459" spans="1:190" x14ac:dyDescent="0.25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  <c r="FE459" s="183"/>
      <c r="FF459" s="183"/>
      <c r="FG459" s="183"/>
      <c r="FH459" s="183"/>
      <c r="FI459" s="183"/>
      <c r="FJ459" s="183"/>
      <c r="FK459" s="183"/>
      <c r="FL459" s="183"/>
      <c r="FM459" s="183"/>
      <c r="FN459" s="183"/>
      <c r="FO459" s="183"/>
      <c r="FP459" s="183"/>
      <c r="FQ459" s="183"/>
      <c r="FR459" s="183"/>
      <c r="FS459" s="183"/>
      <c r="FT459" s="183"/>
      <c r="FU459" s="183"/>
      <c r="FV459" s="183"/>
      <c r="FW459" s="183"/>
      <c r="FX459" s="183"/>
      <c r="FY459" s="183"/>
      <c r="FZ459" s="183"/>
      <c r="GA459" s="183"/>
      <c r="GB459" s="183"/>
      <c r="GC459" s="183"/>
      <c r="GD459" s="183"/>
      <c r="GE459" s="183"/>
      <c r="GF459" s="183"/>
      <c r="GG459" s="183"/>
      <c r="GH459" s="183"/>
    </row>
    <row r="460" spans="1:190" x14ac:dyDescent="0.25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  <c r="FE460" s="183"/>
      <c r="FF460" s="183"/>
      <c r="FG460" s="183"/>
      <c r="FH460" s="183"/>
      <c r="FI460" s="183"/>
      <c r="FJ460" s="183"/>
      <c r="FK460" s="183"/>
      <c r="FL460" s="183"/>
      <c r="FM460" s="183"/>
      <c r="FN460" s="183"/>
      <c r="FO460" s="183"/>
      <c r="FP460" s="183"/>
      <c r="FQ460" s="183"/>
      <c r="FR460" s="183"/>
      <c r="FS460" s="183"/>
      <c r="FT460" s="183"/>
      <c r="FU460" s="183"/>
      <c r="FV460" s="183"/>
      <c r="FW460" s="183"/>
      <c r="FX460" s="183"/>
      <c r="FY460" s="183"/>
      <c r="FZ460" s="183"/>
      <c r="GA460" s="183"/>
      <c r="GB460" s="183"/>
      <c r="GC460" s="183"/>
      <c r="GD460" s="183"/>
      <c r="GE460" s="183"/>
      <c r="GF460" s="183"/>
      <c r="GG460" s="183"/>
      <c r="GH460" s="183"/>
    </row>
    <row r="461" spans="1:190" x14ac:dyDescent="0.25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  <c r="FE461" s="183"/>
      <c r="FF461" s="183"/>
      <c r="FG461" s="183"/>
      <c r="FH461" s="183"/>
      <c r="FI461" s="183"/>
      <c r="FJ461" s="183"/>
      <c r="FK461" s="183"/>
      <c r="FL461" s="183"/>
      <c r="FM461" s="183"/>
      <c r="FN461" s="183"/>
      <c r="FO461" s="183"/>
      <c r="FP461" s="183"/>
      <c r="FQ461" s="183"/>
      <c r="FR461" s="183"/>
      <c r="FS461" s="183"/>
      <c r="FT461" s="183"/>
      <c r="FU461" s="183"/>
      <c r="FV461" s="183"/>
      <c r="FW461" s="183"/>
      <c r="FX461" s="183"/>
      <c r="FY461" s="183"/>
      <c r="FZ461" s="183"/>
      <c r="GA461" s="183"/>
      <c r="GB461" s="183"/>
      <c r="GC461" s="183"/>
      <c r="GD461" s="183"/>
      <c r="GE461" s="183"/>
      <c r="GF461" s="183"/>
      <c r="GG461" s="183"/>
      <c r="GH461" s="183"/>
    </row>
    <row r="462" spans="1:190" x14ac:dyDescent="0.25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  <c r="FE462" s="183"/>
      <c r="FF462" s="183"/>
      <c r="FG462" s="183"/>
      <c r="FH462" s="183"/>
      <c r="FI462" s="183"/>
      <c r="FJ462" s="183"/>
      <c r="FK462" s="183"/>
      <c r="FL462" s="183"/>
      <c r="FM462" s="183"/>
      <c r="FN462" s="183"/>
      <c r="FO462" s="183"/>
      <c r="FP462" s="183"/>
      <c r="FQ462" s="183"/>
      <c r="FR462" s="183"/>
      <c r="FS462" s="183"/>
      <c r="FT462" s="183"/>
      <c r="FU462" s="183"/>
      <c r="FV462" s="183"/>
      <c r="FW462" s="183"/>
      <c r="FX462" s="183"/>
      <c r="FY462" s="183"/>
      <c r="FZ462" s="183"/>
      <c r="GA462" s="183"/>
      <c r="GB462" s="183"/>
      <c r="GC462" s="183"/>
      <c r="GD462" s="183"/>
      <c r="GE462" s="183"/>
      <c r="GF462" s="183"/>
      <c r="GG462" s="183"/>
      <c r="GH462" s="183"/>
    </row>
    <row r="463" spans="1:190" x14ac:dyDescent="0.25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  <c r="FE463" s="183"/>
      <c r="FF463" s="183"/>
      <c r="FG463" s="183"/>
      <c r="FH463" s="183"/>
      <c r="FI463" s="183"/>
      <c r="FJ463" s="183"/>
      <c r="FK463" s="183"/>
      <c r="FL463" s="183"/>
      <c r="FM463" s="183"/>
      <c r="FN463" s="183"/>
      <c r="FO463" s="183"/>
      <c r="FP463" s="183"/>
      <c r="FQ463" s="183"/>
      <c r="FR463" s="183"/>
      <c r="FS463" s="183"/>
      <c r="FT463" s="183"/>
      <c r="FU463" s="183"/>
      <c r="FV463" s="183"/>
      <c r="FW463" s="183"/>
      <c r="FX463" s="183"/>
      <c r="FY463" s="183"/>
      <c r="FZ463" s="183"/>
      <c r="GA463" s="183"/>
      <c r="GB463" s="183"/>
      <c r="GC463" s="183"/>
      <c r="GD463" s="183"/>
      <c r="GE463" s="183"/>
      <c r="GF463" s="183"/>
      <c r="GG463" s="183"/>
      <c r="GH463" s="183"/>
    </row>
    <row r="464" spans="1:190" x14ac:dyDescent="0.25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  <c r="FE464" s="183"/>
      <c r="FF464" s="183"/>
      <c r="FG464" s="183"/>
      <c r="FH464" s="183"/>
      <c r="FI464" s="183"/>
      <c r="FJ464" s="183"/>
      <c r="FK464" s="183"/>
      <c r="FL464" s="183"/>
      <c r="FM464" s="183"/>
      <c r="FN464" s="183"/>
      <c r="FO464" s="183"/>
      <c r="FP464" s="183"/>
      <c r="FQ464" s="183"/>
      <c r="FR464" s="183"/>
      <c r="FS464" s="183"/>
      <c r="FT464" s="183"/>
      <c r="FU464" s="183"/>
      <c r="FV464" s="183"/>
      <c r="FW464" s="183"/>
      <c r="FX464" s="183"/>
      <c r="FY464" s="183"/>
      <c r="FZ464" s="183"/>
      <c r="GA464" s="183"/>
      <c r="GB464" s="183"/>
      <c r="GC464" s="183"/>
      <c r="GD464" s="183"/>
      <c r="GE464" s="183"/>
      <c r="GF464" s="183"/>
      <c r="GG464" s="183"/>
      <c r="GH464" s="183"/>
    </row>
    <row r="465" spans="1:190" x14ac:dyDescent="0.25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  <c r="FE465" s="183"/>
      <c r="FF465" s="183"/>
      <c r="FG465" s="183"/>
      <c r="FH465" s="183"/>
      <c r="FI465" s="183"/>
      <c r="FJ465" s="183"/>
      <c r="FK465" s="183"/>
      <c r="FL465" s="183"/>
      <c r="FM465" s="183"/>
      <c r="FN465" s="183"/>
      <c r="FO465" s="183"/>
      <c r="FP465" s="183"/>
      <c r="FQ465" s="183"/>
      <c r="FR465" s="183"/>
      <c r="FS465" s="183"/>
      <c r="FT465" s="183"/>
      <c r="FU465" s="183"/>
      <c r="FV465" s="183"/>
      <c r="FW465" s="183"/>
      <c r="FX465" s="183"/>
      <c r="FY465" s="183"/>
      <c r="FZ465" s="183"/>
      <c r="GA465" s="183"/>
      <c r="GB465" s="183"/>
      <c r="GC465" s="183"/>
      <c r="GD465" s="183"/>
      <c r="GE465" s="183"/>
      <c r="GF465" s="183"/>
      <c r="GG465" s="183"/>
      <c r="GH465" s="183"/>
    </row>
    <row r="466" spans="1:190" x14ac:dyDescent="0.25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  <c r="FE466" s="183"/>
      <c r="FF466" s="183"/>
      <c r="FG466" s="183"/>
      <c r="FH466" s="183"/>
      <c r="FI466" s="183"/>
      <c r="FJ466" s="183"/>
      <c r="FK466" s="183"/>
      <c r="FL466" s="183"/>
      <c r="FM466" s="183"/>
      <c r="FN466" s="183"/>
      <c r="FO466" s="183"/>
      <c r="FP466" s="183"/>
      <c r="FQ466" s="183"/>
      <c r="FR466" s="183"/>
      <c r="FS466" s="183"/>
      <c r="FT466" s="183"/>
      <c r="FU466" s="183"/>
      <c r="FV466" s="183"/>
      <c r="FW466" s="183"/>
      <c r="FX466" s="183"/>
      <c r="FY466" s="183"/>
      <c r="FZ466" s="183"/>
      <c r="GA466" s="183"/>
      <c r="GB466" s="183"/>
      <c r="GC466" s="183"/>
      <c r="GD466" s="183"/>
      <c r="GE466" s="183"/>
      <c r="GF466" s="183"/>
      <c r="GG466" s="183"/>
      <c r="GH466" s="183"/>
    </row>
    <row r="467" spans="1:190" x14ac:dyDescent="0.25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  <c r="FE467" s="183"/>
      <c r="FF467" s="183"/>
      <c r="FG467" s="183"/>
      <c r="FH467" s="183"/>
      <c r="FI467" s="183"/>
      <c r="FJ467" s="183"/>
      <c r="FK467" s="183"/>
      <c r="FL467" s="183"/>
      <c r="FM467" s="183"/>
      <c r="FN467" s="183"/>
      <c r="FO467" s="183"/>
      <c r="FP467" s="183"/>
      <c r="FQ467" s="183"/>
      <c r="FR467" s="183"/>
      <c r="FS467" s="183"/>
      <c r="FT467" s="183"/>
      <c r="FU467" s="183"/>
      <c r="FV467" s="183"/>
      <c r="FW467" s="183"/>
      <c r="FX467" s="183"/>
      <c r="FY467" s="183"/>
      <c r="FZ467" s="183"/>
      <c r="GA467" s="183"/>
      <c r="GB467" s="183"/>
      <c r="GC467" s="183"/>
      <c r="GD467" s="183"/>
      <c r="GE467" s="183"/>
      <c r="GF467" s="183"/>
      <c r="GG467" s="183"/>
      <c r="GH467" s="183"/>
    </row>
    <row r="468" spans="1:190" x14ac:dyDescent="0.25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  <c r="FE468" s="183"/>
      <c r="FF468" s="183"/>
      <c r="FG468" s="183"/>
      <c r="FH468" s="183"/>
      <c r="FI468" s="183"/>
      <c r="FJ468" s="183"/>
      <c r="FK468" s="183"/>
      <c r="FL468" s="183"/>
      <c r="FM468" s="183"/>
      <c r="FN468" s="183"/>
      <c r="FO468" s="183"/>
      <c r="FP468" s="183"/>
      <c r="FQ468" s="183"/>
      <c r="FR468" s="183"/>
      <c r="FS468" s="183"/>
      <c r="FT468" s="183"/>
      <c r="FU468" s="183"/>
      <c r="FV468" s="183"/>
      <c r="FW468" s="183"/>
      <c r="FX468" s="183"/>
      <c r="FY468" s="183"/>
      <c r="FZ468" s="183"/>
      <c r="GA468" s="183"/>
      <c r="GB468" s="183"/>
      <c r="GC468" s="183"/>
      <c r="GD468" s="183"/>
      <c r="GE468" s="183"/>
      <c r="GF468" s="183"/>
      <c r="GG468" s="183"/>
      <c r="GH468" s="183"/>
    </row>
    <row r="469" spans="1:190" x14ac:dyDescent="0.25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  <c r="FE469" s="183"/>
      <c r="FF469" s="183"/>
      <c r="FG469" s="183"/>
      <c r="FH469" s="183"/>
      <c r="FI469" s="183"/>
      <c r="FJ469" s="183"/>
      <c r="FK469" s="183"/>
      <c r="FL469" s="183"/>
      <c r="FM469" s="183"/>
      <c r="FN469" s="183"/>
      <c r="FO469" s="183"/>
      <c r="FP469" s="183"/>
      <c r="FQ469" s="183"/>
      <c r="FR469" s="183"/>
      <c r="FS469" s="183"/>
      <c r="FT469" s="183"/>
      <c r="FU469" s="183"/>
      <c r="FV469" s="183"/>
      <c r="FW469" s="183"/>
      <c r="FX469" s="183"/>
      <c r="FY469" s="183"/>
      <c r="FZ469" s="183"/>
      <c r="GA469" s="183"/>
      <c r="GB469" s="183"/>
      <c r="GC469" s="183"/>
      <c r="GD469" s="183"/>
      <c r="GE469" s="183"/>
      <c r="GF469" s="183"/>
      <c r="GG469" s="183"/>
      <c r="GH469" s="183"/>
    </row>
    <row r="470" spans="1:190" x14ac:dyDescent="0.25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  <c r="FE470" s="183"/>
      <c r="FF470" s="183"/>
      <c r="FG470" s="183"/>
      <c r="FH470" s="183"/>
      <c r="FI470" s="183"/>
      <c r="FJ470" s="183"/>
      <c r="FK470" s="183"/>
      <c r="FL470" s="183"/>
      <c r="FM470" s="183"/>
      <c r="FN470" s="183"/>
      <c r="FO470" s="183"/>
      <c r="FP470" s="183"/>
      <c r="FQ470" s="183"/>
      <c r="FR470" s="183"/>
      <c r="FS470" s="183"/>
      <c r="FT470" s="183"/>
      <c r="FU470" s="183"/>
      <c r="FV470" s="183"/>
      <c r="FW470" s="183"/>
      <c r="FX470" s="183"/>
      <c r="FY470" s="183"/>
      <c r="FZ470" s="183"/>
      <c r="GA470" s="183"/>
      <c r="GB470" s="183"/>
      <c r="GC470" s="183"/>
      <c r="GD470" s="183"/>
      <c r="GE470" s="183"/>
      <c r="GF470" s="183"/>
      <c r="GG470" s="183"/>
      <c r="GH470" s="183"/>
    </row>
    <row r="471" spans="1:190" x14ac:dyDescent="0.25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  <c r="FE471" s="183"/>
      <c r="FF471" s="183"/>
      <c r="FG471" s="183"/>
      <c r="FH471" s="183"/>
      <c r="FI471" s="183"/>
      <c r="FJ471" s="183"/>
      <c r="FK471" s="183"/>
      <c r="FL471" s="183"/>
      <c r="FM471" s="183"/>
      <c r="FN471" s="183"/>
      <c r="FO471" s="183"/>
      <c r="FP471" s="183"/>
      <c r="FQ471" s="183"/>
      <c r="FR471" s="183"/>
      <c r="FS471" s="183"/>
      <c r="FT471" s="183"/>
      <c r="FU471" s="183"/>
      <c r="FV471" s="183"/>
      <c r="FW471" s="183"/>
      <c r="FX471" s="183"/>
      <c r="FY471" s="183"/>
      <c r="FZ471" s="183"/>
      <c r="GA471" s="183"/>
      <c r="GB471" s="183"/>
      <c r="GC471" s="183"/>
      <c r="GD471" s="183"/>
      <c r="GE471" s="183"/>
      <c r="GF471" s="183"/>
      <c r="GG471" s="183"/>
      <c r="GH471" s="183"/>
    </row>
    <row r="472" spans="1:190" x14ac:dyDescent="0.25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  <c r="FE472" s="183"/>
      <c r="FF472" s="183"/>
      <c r="FG472" s="183"/>
      <c r="FH472" s="183"/>
      <c r="FI472" s="183"/>
      <c r="FJ472" s="183"/>
      <c r="FK472" s="183"/>
      <c r="FL472" s="183"/>
      <c r="FM472" s="183"/>
      <c r="FN472" s="183"/>
      <c r="FO472" s="183"/>
      <c r="FP472" s="183"/>
      <c r="FQ472" s="183"/>
      <c r="FR472" s="183"/>
      <c r="FS472" s="183"/>
      <c r="FT472" s="183"/>
      <c r="FU472" s="183"/>
      <c r="FV472" s="183"/>
      <c r="FW472" s="183"/>
      <c r="FX472" s="183"/>
      <c r="FY472" s="183"/>
      <c r="FZ472" s="183"/>
      <c r="GA472" s="183"/>
      <c r="GB472" s="183"/>
      <c r="GC472" s="183"/>
      <c r="GD472" s="183"/>
      <c r="GE472" s="183"/>
      <c r="GF472" s="183"/>
      <c r="GG472" s="183"/>
      <c r="GH472" s="183"/>
    </row>
    <row r="473" spans="1:190" x14ac:dyDescent="0.25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  <c r="FE473" s="183"/>
      <c r="FF473" s="183"/>
      <c r="FG473" s="183"/>
      <c r="FH473" s="183"/>
      <c r="FI473" s="183"/>
      <c r="FJ473" s="183"/>
      <c r="FK473" s="183"/>
      <c r="FL473" s="183"/>
      <c r="FM473" s="183"/>
      <c r="FN473" s="183"/>
      <c r="FO473" s="183"/>
      <c r="FP473" s="183"/>
      <c r="FQ473" s="183"/>
      <c r="FR473" s="183"/>
      <c r="FS473" s="183"/>
      <c r="FT473" s="183"/>
      <c r="FU473" s="183"/>
      <c r="FV473" s="183"/>
      <c r="FW473" s="183"/>
      <c r="FX473" s="183"/>
      <c r="FY473" s="183"/>
      <c r="FZ473" s="183"/>
      <c r="GA473" s="183"/>
      <c r="GB473" s="183"/>
      <c r="GC473" s="183"/>
      <c r="GD473" s="183"/>
      <c r="GE473" s="183"/>
      <c r="GF473" s="183"/>
      <c r="GG473" s="183"/>
      <c r="GH473" s="183"/>
    </row>
    <row r="474" spans="1:190" x14ac:dyDescent="0.25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  <c r="FE474" s="183"/>
      <c r="FF474" s="183"/>
      <c r="FG474" s="183"/>
      <c r="FH474" s="183"/>
      <c r="FI474" s="183"/>
      <c r="FJ474" s="183"/>
      <c r="FK474" s="183"/>
      <c r="FL474" s="183"/>
      <c r="FM474" s="183"/>
      <c r="FN474" s="183"/>
      <c r="FO474" s="183"/>
      <c r="FP474" s="183"/>
      <c r="FQ474" s="183"/>
      <c r="FR474" s="183"/>
      <c r="FS474" s="183"/>
      <c r="FT474" s="183"/>
      <c r="FU474" s="183"/>
      <c r="FV474" s="183"/>
      <c r="FW474" s="183"/>
      <c r="FX474" s="183"/>
      <c r="FY474" s="183"/>
      <c r="FZ474" s="183"/>
      <c r="GA474" s="183"/>
      <c r="GB474" s="183"/>
      <c r="GC474" s="183"/>
      <c r="GD474" s="183"/>
      <c r="GE474" s="183"/>
      <c r="GF474" s="183"/>
      <c r="GG474" s="183"/>
      <c r="GH474" s="183"/>
    </row>
    <row r="475" spans="1:190" x14ac:dyDescent="0.25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  <c r="FE475" s="183"/>
      <c r="FF475" s="183"/>
      <c r="FG475" s="183"/>
      <c r="FH475" s="183"/>
      <c r="FI475" s="183"/>
      <c r="FJ475" s="183"/>
      <c r="FK475" s="183"/>
      <c r="FL475" s="183"/>
      <c r="FM475" s="183"/>
      <c r="FN475" s="183"/>
      <c r="FO475" s="183"/>
      <c r="FP475" s="183"/>
      <c r="FQ475" s="183"/>
      <c r="FR475" s="183"/>
      <c r="FS475" s="183"/>
      <c r="FT475" s="183"/>
      <c r="FU475" s="183"/>
      <c r="FV475" s="183"/>
      <c r="FW475" s="183"/>
      <c r="FX475" s="183"/>
      <c r="FY475" s="183"/>
      <c r="FZ475" s="183"/>
      <c r="GA475" s="183"/>
      <c r="GB475" s="183"/>
      <c r="GC475" s="183"/>
      <c r="GD475" s="183"/>
      <c r="GE475" s="183"/>
      <c r="GF475" s="183"/>
      <c r="GG475" s="183"/>
      <c r="GH475" s="183"/>
    </row>
    <row r="476" spans="1:190" x14ac:dyDescent="0.25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  <c r="FE476" s="183"/>
      <c r="FF476" s="183"/>
      <c r="FG476" s="183"/>
      <c r="FH476" s="183"/>
      <c r="FI476" s="183"/>
      <c r="FJ476" s="183"/>
      <c r="FK476" s="183"/>
      <c r="FL476" s="183"/>
      <c r="FM476" s="183"/>
      <c r="FN476" s="183"/>
      <c r="FO476" s="183"/>
      <c r="FP476" s="183"/>
      <c r="FQ476" s="183"/>
      <c r="FR476" s="183"/>
      <c r="FS476" s="183"/>
      <c r="FT476" s="183"/>
      <c r="FU476" s="183"/>
      <c r="FV476" s="183"/>
      <c r="FW476" s="183"/>
      <c r="FX476" s="183"/>
      <c r="FY476" s="183"/>
      <c r="FZ476" s="183"/>
      <c r="GA476" s="183"/>
      <c r="GB476" s="183"/>
      <c r="GC476" s="183"/>
      <c r="GD476" s="183"/>
      <c r="GE476" s="183"/>
      <c r="GF476" s="183"/>
      <c r="GG476" s="183"/>
      <c r="GH476" s="183"/>
    </row>
    <row r="477" spans="1:190" x14ac:dyDescent="0.25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  <c r="FE477" s="183"/>
      <c r="FF477" s="183"/>
      <c r="FG477" s="183"/>
      <c r="FH477" s="183"/>
      <c r="FI477" s="183"/>
      <c r="FJ477" s="183"/>
      <c r="FK477" s="183"/>
      <c r="FL477" s="183"/>
      <c r="FM477" s="183"/>
      <c r="FN477" s="183"/>
      <c r="FO477" s="183"/>
      <c r="FP477" s="183"/>
      <c r="FQ477" s="183"/>
      <c r="FR477" s="183"/>
      <c r="FS477" s="183"/>
      <c r="FT477" s="183"/>
      <c r="FU477" s="183"/>
      <c r="FV477" s="183"/>
      <c r="FW477" s="183"/>
      <c r="FX477" s="183"/>
      <c r="FY477" s="183"/>
      <c r="FZ477" s="183"/>
      <c r="GA477" s="183"/>
      <c r="GB477" s="183"/>
      <c r="GC477" s="183"/>
      <c r="GD477" s="183"/>
      <c r="GE477" s="183"/>
      <c r="GF477" s="183"/>
      <c r="GG477" s="183"/>
      <c r="GH477" s="183"/>
    </row>
    <row r="478" spans="1:190" x14ac:dyDescent="0.25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  <c r="FE478" s="183"/>
      <c r="FF478" s="183"/>
      <c r="FG478" s="183"/>
      <c r="FH478" s="183"/>
      <c r="FI478" s="183"/>
      <c r="FJ478" s="183"/>
      <c r="FK478" s="183"/>
      <c r="FL478" s="183"/>
      <c r="FM478" s="183"/>
      <c r="FN478" s="183"/>
      <c r="FO478" s="183"/>
      <c r="FP478" s="183"/>
      <c r="FQ478" s="183"/>
      <c r="FR478" s="183"/>
      <c r="FS478" s="183"/>
      <c r="FT478" s="183"/>
      <c r="FU478" s="183"/>
      <c r="FV478" s="183"/>
      <c r="FW478" s="183"/>
      <c r="FX478" s="183"/>
      <c r="FY478" s="183"/>
      <c r="FZ478" s="183"/>
      <c r="GA478" s="183"/>
      <c r="GB478" s="183"/>
      <c r="GC478" s="183"/>
      <c r="GD478" s="183"/>
      <c r="GE478" s="183"/>
      <c r="GF478" s="183"/>
      <c r="GG478" s="183"/>
      <c r="GH478" s="183"/>
    </row>
    <row r="479" spans="1:190" x14ac:dyDescent="0.25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  <c r="FE479" s="183"/>
      <c r="FF479" s="183"/>
      <c r="FG479" s="183"/>
      <c r="FH479" s="183"/>
      <c r="FI479" s="183"/>
      <c r="FJ479" s="183"/>
      <c r="FK479" s="183"/>
      <c r="FL479" s="183"/>
      <c r="FM479" s="183"/>
      <c r="FN479" s="183"/>
      <c r="FO479" s="183"/>
      <c r="FP479" s="183"/>
      <c r="FQ479" s="183"/>
      <c r="FR479" s="183"/>
      <c r="FS479" s="183"/>
      <c r="FT479" s="183"/>
      <c r="FU479" s="183"/>
      <c r="FV479" s="183"/>
      <c r="FW479" s="183"/>
      <c r="FX479" s="183"/>
      <c r="FY479" s="183"/>
      <c r="FZ479" s="183"/>
      <c r="GA479" s="183"/>
      <c r="GB479" s="183"/>
      <c r="GC479" s="183"/>
      <c r="GD479" s="183"/>
      <c r="GE479" s="183"/>
      <c r="GF479" s="183"/>
      <c r="GG479" s="183"/>
      <c r="GH479" s="183"/>
    </row>
    <row r="480" spans="1:190" x14ac:dyDescent="0.25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  <c r="FE480" s="183"/>
      <c r="FF480" s="183"/>
      <c r="FG480" s="183"/>
      <c r="FH480" s="183"/>
      <c r="FI480" s="183"/>
      <c r="FJ480" s="183"/>
      <c r="FK480" s="183"/>
      <c r="FL480" s="183"/>
      <c r="FM480" s="183"/>
      <c r="FN480" s="183"/>
      <c r="FO480" s="183"/>
      <c r="FP480" s="183"/>
      <c r="FQ480" s="183"/>
      <c r="FR480" s="183"/>
      <c r="FS480" s="183"/>
      <c r="FT480" s="183"/>
      <c r="FU480" s="183"/>
      <c r="FV480" s="183"/>
      <c r="FW480" s="183"/>
      <c r="FX480" s="183"/>
      <c r="FY480" s="183"/>
      <c r="FZ480" s="183"/>
      <c r="GA480" s="183"/>
      <c r="GB480" s="183"/>
      <c r="GC480" s="183"/>
      <c r="GD480" s="183"/>
      <c r="GE480" s="183"/>
      <c r="GF480" s="183"/>
      <c r="GG480" s="183"/>
      <c r="GH480" s="183"/>
    </row>
    <row r="481" spans="1:190" x14ac:dyDescent="0.25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  <c r="FE481" s="183"/>
      <c r="FF481" s="183"/>
      <c r="FG481" s="183"/>
      <c r="FH481" s="183"/>
      <c r="FI481" s="183"/>
      <c r="FJ481" s="183"/>
      <c r="FK481" s="183"/>
      <c r="FL481" s="183"/>
      <c r="FM481" s="183"/>
      <c r="FN481" s="183"/>
      <c r="FO481" s="183"/>
      <c r="FP481" s="183"/>
      <c r="FQ481" s="183"/>
      <c r="FR481" s="183"/>
      <c r="FS481" s="183"/>
      <c r="FT481" s="183"/>
      <c r="FU481" s="183"/>
      <c r="FV481" s="183"/>
      <c r="FW481" s="183"/>
      <c r="FX481" s="183"/>
      <c r="FY481" s="183"/>
      <c r="FZ481" s="183"/>
      <c r="GA481" s="183"/>
      <c r="GB481" s="183"/>
      <c r="GC481" s="183"/>
      <c r="GD481" s="183"/>
      <c r="GE481" s="183"/>
      <c r="GF481" s="183"/>
      <c r="GG481" s="183"/>
      <c r="GH481" s="183"/>
    </row>
    <row r="482" spans="1:190" x14ac:dyDescent="0.25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  <c r="FE482" s="183"/>
      <c r="FF482" s="183"/>
      <c r="FG482" s="183"/>
      <c r="FH482" s="183"/>
      <c r="FI482" s="183"/>
      <c r="FJ482" s="183"/>
      <c r="FK482" s="183"/>
      <c r="FL482" s="183"/>
      <c r="FM482" s="183"/>
      <c r="FN482" s="183"/>
      <c r="FO482" s="183"/>
      <c r="FP482" s="183"/>
      <c r="FQ482" s="183"/>
      <c r="FR482" s="183"/>
      <c r="FS482" s="183"/>
      <c r="FT482" s="183"/>
      <c r="FU482" s="183"/>
      <c r="FV482" s="183"/>
      <c r="FW482" s="183"/>
      <c r="FX482" s="183"/>
      <c r="FY482" s="183"/>
      <c r="FZ482" s="183"/>
      <c r="GA482" s="183"/>
      <c r="GB482" s="183"/>
      <c r="GC482" s="183"/>
      <c r="GD482" s="183"/>
      <c r="GE482" s="183"/>
      <c r="GF482" s="183"/>
      <c r="GG482" s="183"/>
      <c r="GH482" s="183"/>
    </row>
    <row r="483" spans="1:190" x14ac:dyDescent="0.25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  <c r="FE483" s="183"/>
      <c r="FF483" s="183"/>
      <c r="FG483" s="183"/>
      <c r="FH483" s="183"/>
      <c r="FI483" s="183"/>
      <c r="FJ483" s="183"/>
      <c r="FK483" s="183"/>
      <c r="FL483" s="183"/>
      <c r="FM483" s="183"/>
      <c r="FN483" s="183"/>
      <c r="FO483" s="183"/>
      <c r="FP483" s="183"/>
      <c r="FQ483" s="183"/>
      <c r="FR483" s="183"/>
      <c r="FS483" s="183"/>
      <c r="FT483" s="183"/>
      <c r="FU483" s="183"/>
      <c r="FV483" s="183"/>
      <c r="FW483" s="183"/>
      <c r="FX483" s="183"/>
      <c r="FY483" s="183"/>
      <c r="FZ483" s="183"/>
      <c r="GA483" s="183"/>
      <c r="GB483" s="183"/>
      <c r="GC483" s="183"/>
      <c r="GD483" s="183"/>
      <c r="GE483" s="183"/>
      <c r="GF483" s="183"/>
      <c r="GG483" s="183"/>
      <c r="GH483" s="183"/>
    </row>
    <row r="484" spans="1:190" x14ac:dyDescent="0.25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  <c r="FE484" s="183"/>
      <c r="FF484" s="183"/>
      <c r="FG484" s="183"/>
      <c r="FH484" s="183"/>
      <c r="FI484" s="183"/>
      <c r="FJ484" s="183"/>
      <c r="FK484" s="183"/>
      <c r="FL484" s="183"/>
      <c r="FM484" s="183"/>
      <c r="FN484" s="183"/>
      <c r="FO484" s="183"/>
      <c r="FP484" s="183"/>
      <c r="FQ484" s="183"/>
      <c r="FR484" s="183"/>
      <c r="FS484" s="183"/>
      <c r="FT484" s="183"/>
      <c r="FU484" s="183"/>
      <c r="FV484" s="183"/>
      <c r="FW484" s="183"/>
      <c r="FX484" s="183"/>
      <c r="FY484" s="183"/>
      <c r="FZ484" s="183"/>
      <c r="GA484" s="183"/>
      <c r="GB484" s="183"/>
      <c r="GC484" s="183"/>
      <c r="GD484" s="183"/>
      <c r="GE484" s="183"/>
      <c r="GF484" s="183"/>
      <c r="GG484" s="183"/>
      <c r="GH484" s="183"/>
    </row>
    <row r="485" spans="1:190" x14ac:dyDescent="0.25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  <c r="FE485" s="183"/>
      <c r="FF485" s="183"/>
      <c r="FG485" s="183"/>
      <c r="FH485" s="183"/>
      <c r="FI485" s="183"/>
      <c r="FJ485" s="183"/>
      <c r="FK485" s="183"/>
      <c r="FL485" s="183"/>
      <c r="FM485" s="183"/>
      <c r="FN485" s="183"/>
      <c r="FO485" s="183"/>
      <c r="FP485" s="183"/>
      <c r="FQ485" s="183"/>
      <c r="FR485" s="183"/>
      <c r="FS485" s="183"/>
      <c r="FT485" s="183"/>
      <c r="FU485" s="183"/>
      <c r="FV485" s="183"/>
      <c r="FW485" s="183"/>
      <c r="FX485" s="183"/>
      <c r="FY485" s="183"/>
      <c r="FZ485" s="183"/>
      <c r="GA485" s="183"/>
      <c r="GB485" s="183"/>
      <c r="GC485" s="183"/>
      <c r="GD485" s="183"/>
      <c r="GE485" s="183"/>
      <c r="GF485" s="183"/>
      <c r="GG485" s="183"/>
      <c r="GH485" s="183"/>
    </row>
    <row r="486" spans="1:190" x14ac:dyDescent="0.25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  <c r="FE486" s="183"/>
      <c r="FF486" s="183"/>
      <c r="FG486" s="183"/>
      <c r="FH486" s="183"/>
      <c r="FI486" s="183"/>
      <c r="FJ486" s="183"/>
      <c r="FK486" s="183"/>
      <c r="FL486" s="183"/>
      <c r="FM486" s="183"/>
      <c r="FN486" s="183"/>
      <c r="FO486" s="183"/>
      <c r="FP486" s="183"/>
      <c r="FQ486" s="183"/>
      <c r="FR486" s="183"/>
      <c r="FS486" s="183"/>
      <c r="FT486" s="183"/>
      <c r="FU486" s="183"/>
      <c r="FV486" s="183"/>
      <c r="FW486" s="183"/>
      <c r="FX486" s="183"/>
      <c r="FY486" s="183"/>
      <c r="FZ486" s="183"/>
      <c r="GA486" s="183"/>
      <c r="GB486" s="183"/>
      <c r="GC486" s="183"/>
      <c r="GD486" s="183"/>
      <c r="GE486" s="183"/>
      <c r="GF486" s="183"/>
      <c r="GG486" s="183"/>
      <c r="GH486" s="183"/>
    </row>
    <row r="487" spans="1:190" x14ac:dyDescent="0.25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  <c r="FE487" s="183"/>
      <c r="FF487" s="183"/>
      <c r="FG487" s="183"/>
      <c r="FH487" s="183"/>
      <c r="FI487" s="183"/>
      <c r="FJ487" s="183"/>
      <c r="FK487" s="183"/>
      <c r="FL487" s="183"/>
      <c r="FM487" s="183"/>
      <c r="FN487" s="183"/>
      <c r="FO487" s="183"/>
      <c r="FP487" s="183"/>
      <c r="FQ487" s="183"/>
      <c r="FR487" s="183"/>
      <c r="FS487" s="183"/>
      <c r="FT487" s="183"/>
      <c r="FU487" s="183"/>
      <c r="FV487" s="183"/>
      <c r="FW487" s="183"/>
      <c r="FX487" s="183"/>
      <c r="FY487" s="183"/>
      <c r="FZ487" s="183"/>
      <c r="GA487" s="183"/>
      <c r="GB487" s="183"/>
      <c r="GC487" s="183"/>
      <c r="GD487" s="183"/>
      <c r="GE487" s="183"/>
      <c r="GF487" s="183"/>
      <c r="GG487" s="183"/>
      <c r="GH487" s="183"/>
    </row>
    <row r="488" spans="1:190" x14ac:dyDescent="0.25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  <c r="FE488" s="183"/>
      <c r="FF488" s="183"/>
      <c r="FG488" s="183"/>
      <c r="FH488" s="183"/>
      <c r="FI488" s="183"/>
      <c r="FJ488" s="183"/>
      <c r="FK488" s="183"/>
      <c r="FL488" s="183"/>
      <c r="FM488" s="183"/>
      <c r="FN488" s="183"/>
      <c r="FO488" s="183"/>
      <c r="FP488" s="183"/>
      <c r="FQ488" s="183"/>
      <c r="FR488" s="183"/>
      <c r="FS488" s="183"/>
      <c r="FT488" s="183"/>
      <c r="FU488" s="183"/>
      <c r="FV488" s="183"/>
      <c r="FW488" s="183"/>
      <c r="FX488" s="183"/>
      <c r="FY488" s="183"/>
      <c r="FZ488" s="183"/>
      <c r="GA488" s="183"/>
      <c r="GB488" s="183"/>
      <c r="GC488" s="183"/>
      <c r="GD488" s="183"/>
      <c r="GE488" s="183"/>
      <c r="GF488" s="183"/>
      <c r="GG488" s="183"/>
      <c r="GH488" s="183"/>
    </row>
    <row r="489" spans="1:190" x14ac:dyDescent="0.25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  <c r="FE489" s="183"/>
      <c r="FF489" s="183"/>
      <c r="FG489" s="183"/>
      <c r="FH489" s="183"/>
      <c r="FI489" s="183"/>
      <c r="FJ489" s="183"/>
      <c r="FK489" s="183"/>
      <c r="FL489" s="183"/>
      <c r="FM489" s="183"/>
      <c r="FN489" s="183"/>
      <c r="FO489" s="183"/>
      <c r="FP489" s="183"/>
      <c r="FQ489" s="183"/>
      <c r="FR489" s="183"/>
      <c r="FS489" s="183"/>
      <c r="FT489" s="183"/>
      <c r="FU489" s="183"/>
      <c r="FV489" s="183"/>
      <c r="FW489" s="183"/>
      <c r="FX489" s="183"/>
      <c r="FY489" s="183"/>
      <c r="FZ489" s="183"/>
      <c r="GA489" s="183"/>
      <c r="GB489" s="183"/>
      <c r="GC489" s="183"/>
      <c r="GD489" s="183"/>
      <c r="GE489" s="183"/>
      <c r="GF489" s="183"/>
      <c r="GG489" s="183"/>
      <c r="GH489" s="183"/>
    </row>
    <row r="490" spans="1:190" x14ac:dyDescent="0.25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  <c r="FE490" s="183"/>
      <c r="FF490" s="183"/>
      <c r="FG490" s="183"/>
      <c r="FH490" s="183"/>
      <c r="FI490" s="183"/>
      <c r="FJ490" s="183"/>
      <c r="FK490" s="183"/>
      <c r="FL490" s="183"/>
      <c r="FM490" s="183"/>
      <c r="FN490" s="183"/>
      <c r="FO490" s="183"/>
      <c r="FP490" s="183"/>
      <c r="FQ490" s="183"/>
      <c r="FR490" s="183"/>
      <c r="FS490" s="183"/>
      <c r="FT490" s="183"/>
      <c r="FU490" s="183"/>
      <c r="FV490" s="183"/>
      <c r="FW490" s="183"/>
      <c r="FX490" s="183"/>
      <c r="FY490" s="183"/>
      <c r="FZ490" s="183"/>
      <c r="GA490" s="183"/>
      <c r="GB490" s="183"/>
      <c r="GC490" s="183"/>
      <c r="GD490" s="183"/>
      <c r="GE490" s="183"/>
      <c r="GF490" s="183"/>
      <c r="GG490" s="183"/>
      <c r="GH490" s="183"/>
    </row>
    <row r="491" spans="1:190" x14ac:dyDescent="0.25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  <c r="FE491" s="183"/>
      <c r="FF491" s="183"/>
      <c r="FG491" s="183"/>
      <c r="FH491" s="183"/>
      <c r="FI491" s="183"/>
      <c r="FJ491" s="183"/>
      <c r="FK491" s="183"/>
      <c r="FL491" s="183"/>
      <c r="FM491" s="183"/>
      <c r="FN491" s="183"/>
      <c r="FO491" s="183"/>
      <c r="FP491" s="183"/>
      <c r="FQ491" s="183"/>
      <c r="FR491" s="183"/>
      <c r="FS491" s="183"/>
      <c r="FT491" s="183"/>
      <c r="FU491" s="183"/>
      <c r="FV491" s="183"/>
      <c r="FW491" s="183"/>
      <c r="FX491" s="183"/>
      <c r="FY491" s="183"/>
      <c r="FZ491" s="183"/>
      <c r="GA491" s="183"/>
      <c r="GB491" s="183"/>
      <c r="GC491" s="183"/>
      <c r="GD491" s="183"/>
      <c r="GE491" s="183"/>
      <c r="GF491" s="183"/>
      <c r="GG491" s="183"/>
      <c r="GH491" s="183"/>
    </row>
    <row r="492" spans="1:190" x14ac:dyDescent="0.25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  <c r="FE492" s="183"/>
      <c r="FF492" s="183"/>
      <c r="FG492" s="183"/>
      <c r="FH492" s="183"/>
      <c r="FI492" s="183"/>
      <c r="FJ492" s="183"/>
      <c r="FK492" s="183"/>
      <c r="FL492" s="183"/>
      <c r="FM492" s="183"/>
      <c r="FN492" s="183"/>
      <c r="FO492" s="183"/>
      <c r="FP492" s="183"/>
      <c r="FQ492" s="183"/>
      <c r="FR492" s="183"/>
      <c r="FS492" s="183"/>
      <c r="FT492" s="183"/>
      <c r="FU492" s="183"/>
      <c r="FV492" s="183"/>
      <c r="FW492" s="183"/>
      <c r="FX492" s="183"/>
      <c r="FY492" s="183"/>
      <c r="FZ492" s="183"/>
      <c r="GA492" s="183"/>
      <c r="GB492" s="183"/>
      <c r="GC492" s="183"/>
      <c r="GD492" s="183"/>
      <c r="GE492" s="183"/>
      <c r="GF492" s="183"/>
      <c r="GG492" s="183"/>
      <c r="GH492" s="183"/>
    </row>
    <row r="493" spans="1:190" x14ac:dyDescent="0.25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  <c r="FE493" s="183"/>
      <c r="FF493" s="183"/>
      <c r="FG493" s="183"/>
      <c r="FH493" s="183"/>
      <c r="FI493" s="183"/>
      <c r="FJ493" s="183"/>
      <c r="FK493" s="183"/>
      <c r="FL493" s="183"/>
      <c r="FM493" s="183"/>
      <c r="FN493" s="183"/>
      <c r="FO493" s="183"/>
      <c r="FP493" s="183"/>
      <c r="FQ493" s="183"/>
      <c r="FR493" s="183"/>
      <c r="FS493" s="183"/>
      <c r="FT493" s="183"/>
      <c r="FU493" s="183"/>
      <c r="FV493" s="183"/>
      <c r="FW493" s="183"/>
      <c r="FX493" s="183"/>
      <c r="FY493" s="183"/>
      <c r="FZ493" s="183"/>
      <c r="GA493" s="183"/>
      <c r="GB493" s="183"/>
      <c r="GC493" s="183"/>
      <c r="GD493" s="183"/>
      <c r="GE493" s="183"/>
      <c r="GF493" s="183"/>
      <c r="GG493" s="183"/>
      <c r="GH493" s="183"/>
    </row>
    <row r="494" spans="1:190" x14ac:dyDescent="0.25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  <c r="FE494" s="183"/>
      <c r="FF494" s="183"/>
      <c r="FG494" s="183"/>
      <c r="FH494" s="183"/>
      <c r="FI494" s="183"/>
      <c r="FJ494" s="183"/>
      <c r="FK494" s="183"/>
      <c r="FL494" s="183"/>
      <c r="FM494" s="183"/>
      <c r="FN494" s="183"/>
      <c r="FO494" s="183"/>
      <c r="FP494" s="183"/>
      <c r="FQ494" s="183"/>
      <c r="FR494" s="183"/>
      <c r="FS494" s="183"/>
      <c r="FT494" s="183"/>
      <c r="FU494" s="183"/>
      <c r="FV494" s="183"/>
      <c r="FW494" s="183"/>
      <c r="FX494" s="183"/>
      <c r="FY494" s="183"/>
      <c r="FZ494" s="183"/>
      <c r="GA494" s="183"/>
      <c r="GB494" s="183"/>
      <c r="GC494" s="183"/>
      <c r="GD494" s="183"/>
      <c r="GE494" s="183"/>
      <c r="GF494" s="183"/>
      <c r="GG494" s="183"/>
      <c r="GH494" s="183"/>
    </row>
    <row r="495" spans="1:190" x14ac:dyDescent="0.25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  <c r="FE495" s="183"/>
      <c r="FF495" s="183"/>
      <c r="FG495" s="183"/>
      <c r="FH495" s="183"/>
      <c r="FI495" s="183"/>
      <c r="FJ495" s="183"/>
      <c r="FK495" s="183"/>
      <c r="FL495" s="183"/>
      <c r="FM495" s="183"/>
      <c r="FN495" s="183"/>
      <c r="FO495" s="183"/>
      <c r="FP495" s="183"/>
      <c r="FQ495" s="183"/>
      <c r="FR495" s="183"/>
      <c r="FS495" s="183"/>
      <c r="FT495" s="183"/>
      <c r="FU495" s="183"/>
      <c r="FV495" s="183"/>
      <c r="FW495" s="183"/>
      <c r="FX495" s="183"/>
      <c r="FY495" s="183"/>
      <c r="FZ495" s="183"/>
      <c r="GA495" s="183"/>
      <c r="GB495" s="183"/>
      <c r="GC495" s="183"/>
      <c r="GD495" s="183"/>
      <c r="GE495" s="183"/>
      <c r="GF495" s="183"/>
      <c r="GG495" s="183"/>
      <c r="GH495" s="183"/>
    </row>
    <row r="496" spans="1:190" x14ac:dyDescent="0.25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  <c r="FE496" s="183"/>
      <c r="FF496" s="183"/>
      <c r="FG496" s="183"/>
      <c r="FH496" s="183"/>
      <c r="FI496" s="183"/>
      <c r="FJ496" s="183"/>
      <c r="FK496" s="183"/>
      <c r="FL496" s="183"/>
      <c r="FM496" s="183"/>
      <c r="FN496" s="183"/>
      <c r="FO496" s="183"/>
      <c r="FP496" s="183"/>
      <c r="FQ496" s="183"/>
      <c r="FR496" s="183"/>
      <c r="FS496" s="183"/>
      <c r="FT496" s="183"/>
      <c r="FU496" s="183"/>
      <c r="FV496" s="183"/>
      <c r="FW496" s="183"/>
      <c r="FX496" s="183"/>
      <c r="FY496" s="183"/>
      <c r="FZ496" s="183"/>
      <c r="GA496" s="183"/>
      <c r="GB496" s="183"/>
      <c r="GC496" s="183"/>
      <c r="GD496" s="183"/>
      <c r="GE496" s="183"/>
      <c r="GF496" s="183"/>
      <c r="GG496" s="183"/>
      <c r="GH496" s="183"/>
    </row>
    <row r="497" spans="1:190" x14ac:dyDescent="0.25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  <c r="FE497" s="183"/>
      <c r="FF497" s="183"/>
      <c r="FG497" s="183"/>
      <c r="FH497" s="183"/>
      <c r="FI497" s="183"/>
      <c r="FJ497" s="183"/>
      <c r="FK497" s="183"/>
      <c r="FL497" s="183"/>
      <c r="FM497" s="183"/>
      <c r="FN497" s="183"/>
      <c r="FO497" s="183"/>
      <c r="FP497" s="183"/>
      <c r="FQ497" s="183"/>
      <c r="FR497" s="183"/>
      <c r="FS497" s="183"/>
      <c r="FT497" s="183"/>
      <c r="FU497" s="183"/>
      <c r="FV497" s="183"/>
      <c r="FW497" s="183"/>
      <c r="FX497" s="183"/>
      <c r="FY497" s="183"/>
      <c r="FZ497" s="183"/>
      <c r="GA497" s="183"/>
      <c r="GB497" s="183"/>
      <c r="GC497" s="183"/>
      <c r="GD497" s="183"/>
      <c r="GE497" s="183"/>
      <c r="GF497" s="183"/>
      <c r="GG497" s="183"/>
      <c r="GH497" s="183"/>
    </row>
    <row r="498" spans="1:190" x14ac:dyDescent="0.25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  <c r="FE498" s="183"/>
      <c r="FF498" s="183"/>
      <c r="FG498" s="183"/>
      <c r="FH498" s="183"/>
      <c r="FI498" s="183"/>
      <c r="FJ498" s="183"/>
      <c r="FK498" s="183"/>
      <c r="FL498" s="183"/>
      <c r="FM498" s="183"/>
      <c r="FN498" s="183"/>
      <c r="FO498" s="183"/>
      <c r="FP498" s="183"/>
      <c r="FQ498" s="183"/>
      <c r="FR498" s="183"/>
      <c r="FS498" s="183"/>
      <c r="FT498" s="183"/>
      <c r="FU498" s="183"/>
      <c r="FV498" s="183"/>
      <c r="FW498" s="183"/>
      <c r="FX498" s="183"/>
      <c r="FY498" s="183"/>
      <c r="FZ498" s="183"/>
      <c r="GA498" s="183"/>
      <c r="GB498" s="183"/>
      <c r="GC498" s="183"/>
      <c r="GD498" s="183"/>
      <c r="GE498" s="183"/>
      <c r="GF498" s="183"/>
      <c r="GG498" s="183"/>
      <c r="GH498" s="183"/>
    </row>
    <row r="499" spans="1:190" x14ac:dyDescent="0.25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  <c r="FE499" s="183"/>
      <c r="FF499" s="183"/>
      <c r="FG499" s="183"/>
      <c r="FH499" s="183"/>
      <c r="FI499" s="183"/>
      <c r="FJ499" s="183"/>
      <c r="FK499" s="183"/>
      <c r="FL499" s="183"/>
      <c r="FM499" s="183"/>
      <c r="FN499" s="183"/>
      <c r="FO499" s="183"/>
      <c r="FP499" s="183"/>
      <c r="FQ499" s="183"/>
      <c r="FR499" s="183"/>
      <c r="FS499" s="183"/>
      <c r="FT499" s="183"/>
      <c r="FU499" s="183"/>
      <c r="FV499" s="183"/>
      <c r="FW499" s="183"/>
      <c r="FX499" s="183"/>
      <c r="FY499" s="183"/>
      <c r="FZ499" s="183"/>
      <c r="GA499" s="183"/>
      <c r="GB499" s="183"/>
      <c r="GC499" s="183"/>
      <c r="GD499" s="183"/>
      <c r="GE499" s="183"/>
      <c r="GF499" s="183"/>
      <c r="GG499" s="183"/>
      <c r="GH499" s="183"/>
    </row>
    <row r="500" spans="1:190" x14ac:dyDescent="0.25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  <c r="FE500" s="183"/>
      <c r="FF500" s="183"/>
      <c r="FG500" s="183"/>
      <c r="FH500" s="183"/>
      <c r="FI500" s="183"/>
      <c r="FJ500" s="183"/>
      <c r="FK500" s="183"/>
      <c r="FL500" s="183"/>
      <c r="FM500" s="183"/>
      <c r="FN500" s="183"/>
      <c r="FO500" s="183"/>
      <c r="FP500" s="183"/>
      <c r="FQ500" s="183"/>
      <c r="FR500" s="183"/>
      <c r="FS500" s="183"/>
      <c r="FT500" s="183"/>
      <c r="FU500" s="183"/>
      <c r="FV500" s="183"/>
      <c r="FW500" s="183"/>
      <c r="FX500" s="183"/>
      <c r="FY500" s="183"/>
      <c r="FZ500" s="183"/>
      <c r="GA500" s="183"/>
      <c r="GB500" s="183"/>
      <c r="GC500" s="183"/>
      <c r="GD500" s="183"/>
      <c r="GE500" s="183"/>
      <c r="GF500" s="183"/>
      <c r="GG500" s="183"/>
      <c r="GH500" s="183"/>
    </row>
    <row r="501" spans="1:190" x14ac:dyDescent="0.25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  <c r="FE501" s="183"/>
      <c r="FF501" s="183"/>
      <c r="FG501" s="183"/>
      <c r="FH501" s="183"/>
      <c r="FI501" s="183"/>
      <c r="FJ501" s="183"/>
      <c r="FK501" s="183"/>
      <c r="FL501" s="183"/>
      <c r="FM501" s="183"/>
      <c r="FN501" s="183"/>
      <c r="FO501" s="183"/>
      <c r="FP501" s="183"/>
      <c r="FQ501" s="183"/>
      <c r="FR501" s="183"/>
      <c r="FS501" s="183"/>
      <c r="FT501" s="183"/>
      <c r="FU501" s="183"/>
      <c r="FV501" s="183"/>
      <c r="FW501" s="183"/>
      <c r="FX501" s="183"/>
      <c r="FY501" s="183"/>
      <c r="FZ501" s="183"/>
      <c r="GA501" s="183"/>
      <c r="GB501" s="183"/>
      <c r="GC501" s="183"/>
      <c r="GD501" s="183"/>
      <c r="GE501" s="183"/>
      <c r="GF501" s="183"/>
      <c r="GG501" s="183"/>
      <c r="GH501" s="183"/>
    </row>
    <row r="502" spans="1:190" x14ac:dyDescent="0.25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  <c r="FE502" s="183"/>
      <c r="FF502" s="183"/>
      <c r="FG502" s="183"/>
      <c r="FH502" s="183"/>
      <c r="FI502" s="183"/>
      <c r="FJ502" s="183"/>
      <c r="FK502" s="183"/>
      <c r="FL502" s="183"/>
      <c r="FM502" s="183"/>
      <c r="FN502" s="183"/>
      <c r="FO502" s="183"/>
      <c r="FP502" s="183"/>
      <c r="FQ502" s="183"/>
      <c r="FR502" s="183"/>
      <c r="FS502" s="183"/>
      <c r="FT502" s="183"/>
      <c r="FU502" s="183"/>
      <c r="FV502" s="183"/>
      <c r="FW502" s="183"/>
      <c r="FX502" s="183"/>
      <c r="FY502" s="183"/>
      <c r="FZ502" s="183"/>
      <c r="GA502" s="183"/>
      <c r="GB502" s="183"/>
      <c r="GC502" s="183"/>
      <c r="GD502" s="183"/>
      <c r="GE502" s="183"/>
      <c r="GF502" s="183"/>
      <c r="GG502" s="183"/>
      <c r="GH502" s="183"/>
    </row>
    <row r="503" spans="1:190" x14ac:dyDescent="0.25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  <c r="FE503" s="183"/>
      <c r="FF503" s="183"/>
      <c r="FG503" s="183"/>
      <c r="FH503" s="183"/>
      <c r="FI503" s="183"/>
      <c r="FJ503" s="183"/>
      <c r="FK503" s="183"/>
      <c r="FL503" s="183"/>
      <c r="FM503" s="183"/>
      <c r="FN503" s="183"/>
      <c r="FO503" s="183"/>
      <c r="FP503" s="183"/>
      <c r="FQ503" s="183"/>
      <c r="FR503" s="183"/>
      <c r="FS503" s="183"/>
      <c r="FT503" s="183"/>
      <c r="FU503" s="183"/>
      <c r="FV503" s="183"/>
      <c r="FW503" s="183"/>
      <c r="FX503" s="183"/>
      <c r="FY503" s="183"/>
      <c r="FZ503" s="183"/>
      <c r="GA503" s="183"/>
      <c r="GB503" s="183"/>
      <c r="GC503" s="183"/>
      <c r="GD503" s="183"/>
      <c r="GE503" s="183"/>
      <c r="GF503" s="183"/>
      <c r="GG503" s="183"/>
      <c r="GH503" s="183"/>
    </row>
    <row r="504" spans="1:190" x14ac:dyDescent="0.25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  <c r="FE504" s="183"/>
      <c r="FF504" s="183"/>
      <c r="FG504" s="183"/>
      <c r="FH504" s="183"/>
      <c r="FI504" s="183"/>
      <c r="FJ504" s="183"/>
      <c r="FK504" s="183"/>
      <c r="FL504" s="183"/>
      <c r="FM504" s="183"/>
      <c r="FN504" s="183"/>
      <c r="FO504" s="183"/>
      <c r="FP504" s="183"/>
      <c r="FQ504" s="183"/>
      <c r="FR504" s="183"/>
      <c r="FS504" s="183"/>
      <c r="FT504" s="183"/>
      <c r="FU504" s="183"/>
      <c r="FV504" s="183"/>
      <c r="FW504" s="183"/>
      <c r="FX504" s="183"/>
      <c r="FY504" s="183"/>
      <c r="FZ504" s="183"/>
      <c r="GA504" s="183"/>
      <c r="GB504" s="183"/>
      <c r="GC504" s="183"/>
      <c r="GD504" s="183"/>
      <c r="GE504" s="183"/>
      <c r="GF504" s="183"/>
      <c r="GG504" s="183"/>
      <c r="GH504" s="183"/>
    </row>
    <row r="505" spans="1:190" x14ac:dyDescent="0.25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  <c r="FE505" s="183"/>
      <c r="FF505" s="183"/>
      <c r="FG505" s="183"/>
      <c r="FH505" s="183"/>
      <c r="FI505" s="183"/>
      <c r="FJ505" s="183"/>
      <c r="FK505" s="183"/>
      <c r="FL505" s="183"/>
      <c r="FM505" s="183"/>
      <c r="FN505" s="183"/>
      <c r="FO505" s="183"/>
      <c r="FP505" s="183"/>
      <c r="FQ505" s="183"/>
      <c r="FR505" s="183"/>
      <c r="FS505" s="183"/>
      <c r="FT505" s="183"/>
      <c r="FU505" s="183"/>
      <c r="FV505" s="183"/>
      <c r="FW505" s="183"/>
      <c r="FX505" s="183"/>
      <c r="FY505" s="183"/>
      <c r="FZ505" s="183"/>
      <c r="GA505" s="183"/>
      <c r="GB505" s="183"/>
      <c r="GC505" s="183"/>
      <c r="GD505" s="183"/>
      <c r="GE505" s="183"/>
      <c r="GF505" s="183"/>
      <c r="GG505" s="183"/>
      <c r="GH505" s="183"/>
    </row>
    <row r="506" spans="1:190" x14ac:dyDescent="0.25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  <c r="FE506" s="183"/>
      <c r="FF506" s="183"/>
      <c r="FG506" s="183"/>
      <c r="FH506" s="183"/>
      <c r="FI506" s="183"/>
      <c r="FJ506" s="183"/>
      <c r="FK506" s="183"/>
      <c r="FL506" s="183"/>
      <c r="FM506" s="183"/>
      <c r="FN506" s="183"/>
      <c r="FO506" s="183"/>
      <c r="FP506" s="183"/>
      <c r="FQ506" s="183"/>
      <c r="FR506" s="183"/>
      <c r="FS506" s="183"/>
      <c r="FT506" s="183"/>
      <c r="FU506" s="183"/>
      <c r="FV506" s="183"/>
      <c r="FW506" s="183"/>
      <c r="FX506" s="183"/>
      <c r="FY506" s="183"/>
      <c r="FZ506" s="183"/>
      <c r="GA506" s="183"/>
      <c r="GB506" s="183"/>
      <c r="GC506" s="183"/>
      <c r="GD506" s="183"/>
      <c r="GE506" s="183"/>
      <c r="GF506" s="183"/>
      <c r="GG506" s="183"/>
      <c r="GH506" s="183"/>
    </row>
    <row r="507" spans="1:190" x14ac:dyDescent="0.25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  <c r="FE507" s="183"/>
      <c r="FF507" s="183"/>
      <c r="FG507" s="183"/>
      <c r="FH507" s="183"/>
      <c r="FI507" s="183"/>
      <c r="FJ507" s="183"/>
      <c r="FK507" s="183"/>
      <c r="FL507" s="183"/>
      <c r="FM507" s="183"/>
      <c r="FN507" s="183"/>
      <c r="FO507" s="183"/>
      <c r="FP507" s="183"/>
      <c r="FQ507" s="183"/>
      <c r="FR507" s="183"/>
      <c r="FS507" s="183"/>
      <c r="FT507" s="183"/>
      <c r="FU507" s="183"/>
      <c r="FV507" s="183"/>
      <c r="FW507" s="183"/>
      <c r="FX507" s="183"/>
      <c r="FY507" s="183"/>
      <c r="FZ507" s="183"/>
      <c r="GA507" s="183"/>
      <c r="GB507" s="183"/>
      <c r="GC507" s="183"/>
      <c r="GD507" s="183"/>
      <c r="GE507" s="183"/>
      <c r="GF507" s="183"/>
      <c r="GG507" s="183"/>
      <c r="GH507" s="183"/>
    </row>
    <row r="508" spans="1:190" x14ac:dyDescent="0.25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  <c r="FE508" s="183"/>
      <c r="FF508" s="183"/>
      <c r="FG508" s="183"/>
      <c r="FH508" s="183"/>
      <c r="FI508" s="183"/>
      <c r="FJ508" s="183"/>
      <c r="FK508" s="183"/>
      <c r="FL508" s="183"/>
      <c r="FM508" s="183"/>
      <c r="FN508" s="183"/>
      <c r="FO508" s="183"/>
      <c r="FP508" s="183"/>
      <c r="FQ508" s="183"/>
      <c r="FR508" s="183"/>
      <c r="FS508" s="183"/>
      <c r="FT508" s="183"/>
      <c r="FU508" s="183"/>
      <c r="FV508" s="183"/>
      <c r="FW508" s="183"/>
      <c r="FX508" s="183"/>
      <c r="FY508" s="183"/>
      <c r="FZ508" s="183"/>
      <c r="GA508" s="183"/>
      <c r="GB508" s="183"/>
      <c r="GC508" s="183"/>
      <c r="GD508" s="183"/>
      <c r="GE508" s="183"/>
      <c r="GF508" s="183"/>
      <c r="GG508" s="183"/>
      <c r="GH508" s="183"/>
    </row>
    <row r="509" spans="1:190" x14ac:dyDescent="0.25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  <c r="FE509" s="183"/>
      <c r="FF509" s="183"/>
      <c r="FG509" s="183"/>
      <c r="FH509" s="183"/>
      <c r="FI509" s="183"/>
      <c r="FJ509" s="183"/>
      <c r="FK509" s="183"/>
      <c r="FL509" s="183"/>
      <c r="FM509" s="183"/>
      <c r="FN509" s="183"/>
      <c r="FO509" s="183"/>
      <c r="FP509" s="183"/>
      <c r="FQ509" s="183"/>
      <c r="FR509" s="183"/>
      <c r="FS509" s="183"/>
      <c r="FT509" s="183"/>
      <c r="FU509" s="183"/>
      <c r="FV509" s="183"/>
      <c r="FW509" s="183"/>
      <c r="FX509" s="183"/>
      <c r="FY509" s="183"/>
      <c r="FZ509" s="183"/>
      <c r="GA509" s="183"/>
      <c r="GB509" s="183"/>
      <c r="GC509" s="183"/>
      <c r="GD509" s="183"/>
      <c r="GE509" s="183"/>
      <c r="GF509" s="183"/>
      <c r="GG509" s="183"/>
      <c r="GH509" s="183"/>
    </row>
    <row r="510" spans="1:190" x14ac:dyDescent="0.25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  <c r="FE510" s="183"/>
      <c r="FF510" s="183"/>
      <c r="FG510" s="183"/>
      <c r="FH510" s="183"/>
      <c r="FI510" s="183"/>
      <c r="FJ510" s="183"/>
      <c r="FK510" s="183"/>
      <c r="FL510" s="183"/>
      <c r="FM510" s="183"/>
      <c r="FN510" s="183"/>
      <c r="FO510" s="183"/>
      <c r="FP510" s="183"/>
      <c r="FQ510" s="183"/>
      <c r="FR510" s="183"/>
      <c r="FS510" s="183"/>
      <c r="FT510" s="183"/>
      <c r="FU510" s="183"/>
      <c r="FV510" s="183"/>
      <c r="FW510" s="183"/>
      <c r="FX510" s="183"/>
      <c r="FY510" s="183"/>
      <c r="FZ510" s="183"/>
      <c r="GA510" s="183"/>
      <c r="GB510" s="183"/>
      <c r="GC510" s="183"/>
      <c r="GD510" s="183"/>
      <c r="GE510" s="183"/>
      <c r="GF510" s="183"/>
      <c r="GG510" s="183"/>
      <c r="GH510" s="183"/>
    </row>
    <row r="511" spans="1:190" x14ac:dyDescent="0.25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  <c r="FE511" s="183"/>
      <c r="FF511" s="183"/>
      <c r="FG511" s="183"/>
      <c r="FH511" s="183"/>
      <c r="FI511" s="183"/>
      <c r="FJ511" s="183"/>
      <c r="FK511" s="183"/>
      <c r="FL511" s="183"/>
      <c r="FM511" s="183"/>
      <c r="FN511" s="183"/>
      <c r="FO511" s="183"/>
      <c r="FP511" s="183"/>
      <c r="FQ511" s="183"/>
      <c r="FR511" s="183"/>
      <c r="FS511" s="183"/>
      <c r="FT511" s="183"/>
      <c r="FU511" s="183"/>
      <c r="FV511" s="183"/>
      <c r="FW511" s="183"/>
      <c r="FX511" s="183"/>
      <c r="FY511" s="183"/>
      <c r="FZ511" s="183"/>
      <c r="GA511" s="183"/>
      <c r="GB511" s="183"/>
      <c r="GC511" s="183"/>
      <c r="GD511" s="183"/>
      <c r="GE511" s="183"/>
      <c r="GF511" s="183"/>
      <c r="GG511" s="183"/>
      <c r="GH511" s="183"/>
    </row>
    <row r="512" spans="1:190" x14ac:dyDescent="0.25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  <c r="FE512" s="183"/>
      <c r="FF512" s="183"/>
      <c r="FG512" s="183"/>
      <c r="FH512" s="183"/>
      <c r="FI512" s="183"/>
      <c r="FJ512" s="183"/>
      <c r="FK512" s="183"/>
      <c r="FL512" s="183"/>
      <c r="FM512" s="183"/>
      <c r="FN512" s="183"/>
      <c r="FO512" s="183"/>
      <c r="FP512" s="183"/>
      <c r="FQ512" s="183"/>
      <c r="FR512" s="183"/>
      <c r="FS512" s="183"/>
      <c r="FT512" s="183"/>
      <c r="FU512" s="183"/>
      <c r="FV512" s="183"/>
      <c r="FW512" s="183"/>
      <c r="FX512" s="183"/>
      <c r="FY512" s="183"/>
      <c r="FZ512" s="183"/>
      <c r="GA512" s="183"/>
      <c r="GB512" s="183"/>
      <c r="GC512" s="183"/>
      <c r="GD512" s="183"/>
      <c r="GE512" s="183"/>
      <c r="GF512" s="183"/>
      <c r="GG512" s="183"/>
      <c r="GH512" s="183"/>
    </row>
    <row r="513" spans="1:190" x14ac:dyDescent="0.25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  <c r="FE513" s="183"/>
      <c r="FF513" s="183"/>
      <c r="FG513" s="183"/>
      <c r="FH513" s="183"/>
      <c r="FI513" s="183"/>
      <c r="FJ513" s="183"/>
      <c r="FK513" s="183"/>
      <c r="FL513" s="183"/>
      <c r="FM513" s="183"/>
      <c r="FN513" s="183"/>
      <c r="FO513" s="183"/>
      <c r="FP513" s="183"/>
      <c r="FQ513" s="183"/>
      <c r="FR513" s="183"/>
      <c r="FS513" s="183"/>
      <c r="FT513" s="183"/>
      <c r="FU513" s="183"/>
      <c r="FV513" s="183"/>
      <c r="FW513" s="183"/>
      <c r="FX513" s="183"/>
      <c r="FY513" s="183"/>
      <c r="FZ513" s="183"/>
      <c r="GA513" s="183"/>
      <c r="GB513" s="183"/>
      <c r="GC513" s="183"/>
      <c r="GD513" s="183"/>
      <c r="GE513" s="183"/>
      <c r="GF513" s="183"/>
      <c r="GG513" s="183"/>
      <c r="GH513" s="183"/>
    </row>
    <row r="514" spans="1:190" x14ac:dyDescent="0.25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  <c r="FE514" s="183"/>
      <c r="FF514" s="183"/>
      <c r="FG514" s="183"/>
      <c r="FH514" s="183"/>
      <c r="FI514" s="183"/>
      <c r="FJ514" s="183"/>
      <c r="FK514" s="183"/>
      <c r="FL514" s="183"/>
      <c r="FM514" s="183"/>
      <c r="FN514" s="183"/>
      <c r="FO514" s="183"/>
      <c r="FP514" s="183"/>
      <c r="FQ514" s="183"/>
      <c r="FR514" s="183"/>
      <c r="FS514" s="183"/>
      <c r="FT514" s="183"/>
      <c r="FU514" s="183"/>
      <c r="FV514" s="183"/>
      <c r="FW514" s="183"/>
      <c r="FX514" s="183"/>
      <c r="FY514" s="183"/>
      <c r="FZ514" s="183"/>
      <c r="GA514" s="183"/>
      <c r="GB514" s="183"/>
      <c r="GC514" s="183"/>
      <c r="GD514" s="183"/>
      <c r="GE514" s="183"/>
      <c r="GF514" s="183"/>
      <c r="GG514" s="183"/>
      <c r="GH514" s="183"/>
    </row>
    <row r="515" spans="1:190" x14ac:dyDescent="0.25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  <c r="FE515" s="183"/>
      <c r="FF515" s="183"/>
      <c r="FG515" s="183"/>
      <c r="FH515" s="183"/>
      <c r="FI515" s="183"/>
      <c r="FJ515" s="183"/>
      <c r="FK515" s="183"/>
      <c r="FL515" s="183"/>
      <c r="FM515" s="183"/>
      <c r="FN515" s="183"/>
      <c r="FO515" s="183"/>
      <c r="FP515" s="183"/>
      <c r="FQ515" s="183"/>
      <c r="FR515" s="183"/>
      <c r="FS515" s="183"/>
      <c r="FT515" s="183"/>
      <c r="FU515" s="183"/>
      <c r="FV515" s="183"/>
      <c r="FW515" s="183"/>
      <c r="FX515" s="183"/>
      <c r="FY515" s="183"/>
      <c r="FZ515" s="183"/>
      <c r="GA515" s="183"/>
      <c r="GB515" s="183"/>
      <c r="GC515" s="183"/>
      <c r="GD515" s="183"/>
      <c r="GE515" s="183"/>
      <c r="GF515" s="183"/>
      <c r="GG515" s="183"/>
      <c r="GH515" s="183"/>
    </row>
    <row r="516" spans="1:190" x14ac:dyDescent="0.25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  <c r="FE516" s="183"/>
      <c r="FF516" s="183"/>
      <c r="FG516" s="183"/>
      <c r="FH516" s="183"/>
      <c r="FI516" s="183"/>
      <c r="FJ516" s="183"/>
      <c r="FK516" s="183"/>
      <c r="FL516" s="183"/>
      <c r="FM516" s="183"/>
      <c r="FN516" s="183"/>
      <c r="FO516" s="183"/>
      <c r="FP516" s="183"/>
      <c r="FQ516" s="183"/>
      <c r="FR516" s="183"/>
      <c r="FS516" s="183"/>
      <c r="FT516" s="183"/>
      <c r="FU516" s="183"/>
      <c r="FV516" s="183"/>
      <c r="FW516" s="183"/>
      <c r="FX516" s="183"/>
      <c r="FY516" s="183"/>
      <c r="FZ516" s="183"/>
      <c r="GA516" s="183"/>
      <c r="GB516" s="183"/>
      <c r="GC516" s="183"/>
      <c r="GD516" s="183"/>
      <c r="GE516" s="183"/>
      <c r="GF516" s="183"/>
      <c r="GG516" s="183"/>
      <c r="GH516" s="183"/>
    </row>
    <row r="517" spans="1:190" x14ac:dyDescent="0.25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  <c r="FE517" s="183"/>
      <c r="FF517" s="183"/>
      <c r="FG517" s="183"/>
      <c r="FH517" s="183"/>
      <c r="FI517" s="183"/>
      <c r="FJ517" s="183"/>
      <c r="FK517" s="183"/>
      <c r="FL517" s="183"/>
      <c r="FM517" s="183"/>
      <c r="FN517" s="183"/>
      <c r="FO517" s="183"/>
      <c r="FP517" s="183"/>
      <c r="FQ517" s="183"/>
      <c r="FR517" s="183"/>
      <c r="FS517" s="183"/>
      <c r="FT517" s="183"/>
      <c r="FU517" s="183"/>
      <c r="FV517" s="183"/>
      <c r="FW517" s="183"/>
      <c r="FX517" s="183"/>
      <c r="FY517" s="183"/>
      <c r="FZ517" s="183"/>
      <c r="GA517" s="183"/>
      <c r="GB517" s="183"/>
      <c r="GC517" s="183"/>
      <c r="GD517" s="183"/>
      <c r="GE517" s="183"/>
      <c r="GF517" s="183"/>
      <c r="GG517" s="183"/>
      <c r="GH517" s="183"/>
    </row>
    <row r="518" spans="1:190" x14ac:dyDescent="0.25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  <c r="FE518" s="183"/>
      <c r="FF518" s="183"/>
      <c r="FG518" s="183"/>
      <c r="FH518" s="183"/>
      <c r="FI518" s="183"/>
      <c r="FJ518" s="183"/>
      <c r="FK518" s="183"/>
      <c r="FL518" s="183"/>
      <c r="FM518" s="183"/>
      <c r="FN518" s="183"/>
      <c r="FO518" s="183"/>
      <c r="FP518" s="183"/>
      <c r="FQ518" s="183"/>
      <c r="FR518" s="183"/>
      <c r="FS518" s="183"/>
      <c r="FT518" s="183"/>
      <c r="FU518" s="183"/>
      <c r="FV518" s="183"/>
      <c r="FW518" s="183"/>
      <c r="FX518" s="183"/>
      <c r="FY518" s="183"/>
      <c r="FZ518" s="183"/>
      <c r="GA518" s="183"/>
      <c r="GB518" s="183"/>
      <c r="GC518" s="183"/>
      <c r="GD518" s="183"/>
      <c r="GE518" s="183"/>
      <c r="GF518" s="183"/>
      <c r="GG518" s="183"/>
      <c r="GH518" s="183"/>
    </row>
    <row r="519" spans="1:190" x14ac:dyDescent="0.25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  <c r="FE519" s="183"/>
      <c r="FF519" s="183"/>
      <c r="FG519" s="183"/>
      <c r="FH519" s="183"/>
      <c r="FI519" s="183"/>
      <c r="FJ519" s="183"/>
      <c r="FK519" s="183"/>
      <c r="FL519" s="183"/>
      <c r="FM519" s="183"/>
      <c r="FN519" s="183"/>
      <c r="FO519" s="183"/>
      <c r="FP519" s="183"/>
      <c r="FQ519" s="183"/>
      <c r="FR519" s="183"/>
      <c r="FS519" s="183"/>
      <c r="FT519" s="183"/>
      <c r="FU519" s="183"/>
      <c r="FV519" s="183"/>
      <c r="FW519" s="183"/>
      <c r="FX519" s="183"/>
      <c r="FY519" s="183"/>
      <c r="FZ519" s="183"/>
      <c r="GA519" s="183"/>
      <c r="GB519" s="183"/>
      <c r="GC519" s="183"/>
      <c r="GD519" s="183"/>
      <c r="GE519" s="183"/>
      <c r="GF519" s="183"/>
      <c r="GG519" s="183"/>
      <c r="GH519" s="183"/>
    </row>
    <row r="520" spans="1:190" x14ac:dyDescent="0.25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  <c r="FE520" s="183"/>
      <c r="FF520" s="183"/>
      <c r="FG520" s="183"/>
      <c r="FH520" s="183"/>
      <c r="FI520" s="183"/>
      <c r="FJ520" s="183"/>
      <c r="FK520" s="183"/>
      <c r="FL520" s="183"/>
      <c r="FM520" s="183"/>
      <c r="FN520" s="183"/>
      <c r="FO520" s="183"/>
      <c r="FP520" s="183"/>
      <c r="FQ520" s="183"/>
      <c r="FR520" s="183"/>
      <c r="FS520" s="183"/>
      <c r="FT520" s="183"/>
      <c r="FU520" s="183"/>
      <c r="FV520" s="183"/>
      <c r="FW520" s="183"/>
      <c r="FX520" s="183"/>
      <c r="FY520" s="183"/>
      <c r="FZ520" s="183"/>
      <c r="GA520" s="183"/>
      <c r="GB520" s="183"/>
      <c r="GC520" s="183"/>
      <c r="GD520" s="183"/>
      <c r="GE520" s="183"/>
      <c r="GF520" s="183"/>
      <c r="GG520" s="183"/>
      <c r="GH520" s="183"/>
    </row>
    <row r="521" spans="1:190" x14ac:dyDescent="0.25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  <c r="FE521" s="183"/>
      <c r="FF521" s="183"/>
      <c r="FG521" s="183"/>
      <c r="FH521" s="183"/>
      <c r="FI521" s="183"/>
      <c r="FJ521" s="183"/>
      <c r="FK521" s="183"/>
      <c r="FL521" s="183"/>
      <c r="FM521" s="183"/>
      <c r="FN521" s="183"/>
      <c r="FO521" s="183"/>
      <c r="FP521" s="183"/>
      <c r="FQ521" s="183"/>
      <c r="FR521" s="183"/>
      <c r="FS521" s="183"/>
      <c r="FT521" s="183"/>
      <c r="FU521" s="183"/>
      <c r="FV521" s="183"/>
      <c r="FW521" s="183"/>
      <c r="FX521" s="183"/>
      <c r="FY521" s="183"/>
      <c r="FZ521" s="183"/>
      <c r="GA521" s="183"/>
      <c r="GB521" s="183"/>
      <c r="GC521" s="183"/>
      <c r="GD521" s="183"/>
      <c r="GE521" s="183"/>
      <c r="GF521" s="183"/>
      <c r="GG521" s="183"/>
      <c r="GH521" s="183"/>
    </row>
    <row r="522" spans="1:190" x14ac:dyDescent="0.25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  <c r="FE522" s="183"/>
      <c r="FF522" s="183"/>
      <c r="FG522" s="183"/>
      <c r="FH522" s="183"/>
      <c r="FI522" s="183"/>
      <c r="FJ522" s="183"/>
      <c r="FK522" s="183"/>
      <c r="FL522" s="183"/>
      <c r="FM522" s="183"/>
      <c r="FN522" s="183"/>
      <c r="FO522" s="183"/>
      <c r="FP522" s="183"/>
      <c r="FQ522" s="183"/>
      <c r="FR522" s="183"/>
      <c r="FS522" s="183"/>
      <c r="FT522" s="183"/>
      <c r="FU522" s="183"/>
      <c r="FV522" s="183"/>
      <c r="FW522" s="183"/>
      <c r="FX522" s="183"/>
      <c r="FY522" s="183"/>
      <c r="FZ522" s="183"/>
      <c r="GA522" s="183"/>
      <c r="GB522" s="183"/>
      <c r="GC522" s="183"/>
      <c r="GD522" s="183"/>
      <c r="GE522" s="183"/>
      <c r="GF522" s="183"/>
      <c r="GG522" s="183"/>
      <c r="GH522" s="183"/>
    </row>
    <row r="523" spans="1:190" x14ac:dyDescent="0.25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  <c r="FE523" s="183"/>
      <c r="FF523" s="183"/>
      <c r="FG523" s="183"/>
      <c r="FH523" s="183"/>
      <c r="FI523" s="183"/>
      <c r="FJ523" s="183"/>
      <c r="FK523" s="183"/>
      <c r="FL523" s="183"/>
      <c r="FM523" s="183"/>
      <c r="FN523" s="183"/>
      <c r="FO523" s="183"/>
      <c r="FP523" s="183"/>
      <c r="FQ523" s="183"/>
      <c r="FR523" s="183"/>
      <c r="FS523" s="183"/>
      <c r="FT523" s="183"/>
      <c r="FU523" s="183"/>
      <c r="FV523" s="183"/>
      <c r="FW523" s="183"/>
      <c r="FX523" s="183"/>
      <c r="FY523" s="183"/>
      <c r="FZ523" s="183"/>
      <c r="GA523" s="183"/>
      <c r="GB523" s="183"/>
      <c r="GC523" s="183"/>
      <c r="GD523" s="183"/>
      <c r="GE523" s="183"/>
      <c r="GF523" s="183"/>
      <c r="GG523" s="183"/>
      <c r="GH523" s="183"/>
    </row>
    <row r="524" spans="1:190" x14ac:dyDescent="0.25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  <c r="FE524" s="183"/>
      <c r="FF524" s="183"/>
      <c r="FG524" s="183"/>
      <c r="FH524" s="183"/>
      <c r="FI524" s="183"/>
      <c r="FJ524" s="183"/>
      <c r="FK524" s="183"/>
      <c r="FL524" s="183"/>
      <c r="FM524" s="183"/>
      <c r="FN524" s="183"/>
      <c r="FO524" s="183"/>
      <c r="FP524" s="183"/>
      <c r="FQ524" s="183"/>
      <c r="FR524" s="183"/>
      <c r="FS524" s="183"/>
      <c r="FT524" s="183"/>
      <c r="FU524" s="183"/>
      <c r="FV524" s="183"/>
      <c r="FW524" s="183"/>
      <c r="FX524" s="183"/>
      <c r="FY524" s="183"/>
      <c r="FZ524" s="183"/>
      <c r="GA524" s="183"/>
      <c r="GB524" s="183"/>
      <c r="GC524" s="183"/>
      <c r="GD524" s="183"/>
      <c r="GE524" s="183"/>
      <c r="GF524" s="183"/>
      <c r="GG524" s="183"/>
      <c r="GH524" s="183"/>
    </row>
    <row r="525" spans="1:190" x14ac:dyDescent="0.25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  <c r="FE525" s="183"/>
      <c r="FF525" s="183"/>
      <c r="FG525" s="183"/>
      <c r="FH525" s="183"/>
      <c r="FI525" s="183"/>
      <c r="FJ525" s="183"/>
      <c r="FK525" s="183"/>
      <c r="FL525" s="183"/>
      <c r="FM525" s="183"/>
      <c r="FN525" s="183"/>
      <c r="FO525" s="183"/>
      <c r="FP525" s="183"/>
      <c r="FQ525" s="183"/>
      <c r="FR525" s="183"/>
      <c r="FS525" s="183"/>
      <c r="FT525" s="183"/>
      <c r="FU525" s="183"/>
      <c r="FV525" s="183"/>
      <c r="FW525" s="183"/>
      <c r="FX525" s="183"/>
      <c r="FY525" s="183"/>
      <c r="FZ525" s="183"/>
      <c r="GA525" s="183"/>
      <c r="GB525" s="183"/>
      <c r="GC525" s="183"/>
      <c r="GD525" s="183"/>
      <c r="GE525" s="183"/>
      <c r="GF525" s="183"/>
      <c r="GG525" s="183"/>
      <c r="GH525" s="183"/>
    </row>
    <row r="526" spans="1:190" x14ac:dyDescent="0.25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  <c r="FE526" s="183"/>
      <c r="FF526" s="183"/>
      <c r="FG526" s="183"/>
      <c r="FH526" s="183"/>
      <c r="FI526" s="183"/>
      <c r="FJ526" s="183"/>
      <c r="FK526" s="183"/>
      <c r="FL526" s="183"/>
      <c r="FM526" s="183"/>
      <c r="FN526" s="183"/>
      <c r="FO526" s="183"/>
      <c r="FP526" s="183"/>
      <c r="FQ526" s="183"/>
      <c r="FR526" s="183"/>
      <c r="FS526" s="183"/>
      <c r="FT526" s="183"/>
      <c r="FU526" s="183"/>
      <c r="FV526" s="183"/>
      <c r="FW526" s="183"/>
      <c r="FX526" s="183"/>
      <c r="FY526" s="183"/>
      <c r="FZ526" s="183"/>
      <c r="GA526" s="183"/>
      <c r="GB526" s="183"/>
      <c r="GC526" s="183"/>
      <c r="GD526" s="183"/>
      <c r="GE526" s="183"/>
      <c r="GF526" s="183"/>
      <c r="GG526" s="183"/>
      <c r="GH526" s="183"/>
    </row>
    <row r="527" spans="1:190" x14ac:dyDescent="0.25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  <c r="FE527" s="183"/>
      <c r="FF527" s="183"/>
      <c r="FG527" s="183"/>
      <c r="FH527" s="183"/>
      <c r="FI527" s="183"/>
      <c r="FJ527" s="183"/>
      <c r="FK527" s="183"/>
      <c r="FL527" s="183"/>
      <c r="FM527" s="183"/>
      <c r="FN527" s="183"/>
      <c r="FO527" s="183"/>
      <c r="FP527" s="183"/>
      <c r="FQ527" s="183"/>
      <c r="FR527" s="183"/>
      <c r="FS527" s="183"/>
      <c r="FT527" s="183"/>
      <c r="FU527" s="183"/>
      <c r="FV527" s="183"/>
      <c r="FW527" s="183"/>
      <c r="FX527" s="183"/>
      <c r="FY527" s="183"/>
      <c r="FZ527" s="183"/>
      <c r="GA527" s="183"/>
      <c r="GB527" s="183"/>
      <c r="GC527" s="183"/>
      <c r="GD527" s="183"/>
      <c r="GE527" s="183"/>
      <c r="GF527" s="183"/>
      <c r="GG527" s="183"/>
      <c r="GH527" s="183"/>
    </row>
    <row r="528" spans="1:190" x14ac:dyDescent="0.25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  <c r="FE528" s="183"/>
      <c r="FF528" s="183"/>
      <c r="FG528" s="183"/>
      <c r="FH528" s="183"/>
      <c r="FI528" s="183"/>
      <c r="FJ528" s="183"/>
      <c r="FK528" s="183"/>
      <c r="FL528" s="183"/>
      <c r="FM528" s="183"/>
      <c r="FN528" s="183"/>
      <c r="FO528" s="183"/>
      <c r="FP528" s="183"/>
      <c r="FQ528" s="183"/>
      <c r="FR528" s="183"/>
      <c r="FS528" s="183"/>
      <c r="FT528" s="183"/>
      <c r="FU528" s="183"/>
      <c r="FV528" s="183"/>
      <c r="FW528" s="183"/>
      <c r="FX528" s="183"/>
      <c r="FY528" s="183"/>
      <c r="FZ528" s="183"/>
      <c r="GA528" s="183"/>
      <c r="GB528" s="183"/>
      <c r="GC528" s="183"/>
      <c r="GD528" s="183"/>
      <c r="GE528" s="183"/>
      <c r="GF528" s="183"/>
      <c r="GG528" s="183"/>
      <c r="GH528" s="183"/>
    </row>
    <row r="529" spans="1:190" x14ac:dyDescent="0.25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  <c r="FE529" s="183"/>
      <c r="FF529" s="183"/>
      <c r="FG529" s="183"/>
      <c r="FH529" s="183"/>
      <c r="FI529" s="183"/>
      <c r="FJ529" s="183"/>
      <c r="FK529" s="183"/>
      <c r="FL529" s="183"/>
      <c r="FM529" s="183"/>
      <c r="FN529" s="183"/>
      <c r="FO529" s="183"/>
      <c r="FP529" s="183"/>
      <c r="FQ529" s="183"/>
      <c r="FR529" s="183"/>
      <c r="FS529" s="183"/>
      <c r="FT529" s="183"/>
      <c r="FU529" s="183"/>
      <c r="FV529" s="183"/>
      <c r="FW529" s="183"/>
      <c r="FX529" s="183"/>
      <c r="FY529" s="183"/>
      <c r="FZ529" s="183"/>
      <c r="GA529" s="183"/>
      <c r="GB529" s="183"/>
      <c r="GC529" s="183"/>
      <c r="GD529" s="183"/>
      <c r="GE529" s="183"/>
      <c r="GF529" s="183"/>
      <c r="GG529" s="183"/>
      <c r="GH529" s="183"/>
    </row>
    <row r="530" spans="1:190" x14ac:dyDescent="0.25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  <c r="FE530" s="183"/>
      <c r="FF530" s="183"/>
      <c r="FG530" s="183"/>
      <c r="FH530" s="183"/>
      <c r="FI530" s="183"/>
      <c r="FJ530" s="183"/>
      <c r="FK530" s="183"/>
      <c r="FL530" s="183"/>
      <c r="FM530" s="183"/>
      <c r="FN530" s="183"/>
      <c r="FO530" s="183"/>
      <c r="FP530" s="183"/>
      <c r="FQ530" s="183"/>
      <c r="FR530" s="183"/>
      <c r="FS530" s="183"/>
      <c r="FT530" s="183"/>
      <c r="FU530" s="183"/>
      <c r="FV530" s="183"/>
      <c r="FW530" s="183"/>
      <c r="FX530" s="183"/>
      <c r="FY530" s="183"/>
      <c r="FZ530" s="183"/>
      <c r="GA530" s="183"/>
      <c r="GB530" s="183"/>
      <c r="GC530" s="183"/>
      <c r="GD530" s="183"/>
      <c r="GE530" s="183"/>
      <c r="GF530" s="183"/>
      <c r="GG530" s="183"/>
      <c r="GH530" s="183"/>
    </row>
    <row r="531" spans="1:190" x14ac:dyDescent="0.25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  <c r="FE531" s="183"/>
      <c r="FF531" s="183"/>
      <c r="FG531" s="183"/>
      <c r="FH531" s="183"/>
      <c r="FI531" s="183"/>
      <c r="FJ531" s="183"/>
      <c r="FK531" s="183"/>
      <c r="FL531" s="183"/>
      <c r="FM531" s="183"/>
      <c r="FN531" s="183"/>
      <c r="FO531" s="183"/>
      <c r="FP531" s="183"/>
      <c r="FQ531" s="183"/>
      <c r="FR531" s="183"/>
      <c r="FS531" s="183"/>
      <c r="FT531" s="183"/>
      <c r="FU531" s="183"/>
      <c r="FV531" s="183"/>
      <c r="FW531" s="183"/>
      <c r="FX531" s="183"/>
      <c r="FY531" s="183"/>
      <c r="FZ531" s="183"/>
      <c r="GA531" s="183"/>
      <c r="GB531" s="183"/>
      <c r="GC531" s="183"/>
      <c r="GD531" s="183"/>
      <c r="GE531" s="183"/>
      <c r="GF531" s="183"/>
      <c r="GG531" s="183"/>
      <c r="GH531" s="183"/>
    </row>
    <row r="532" spans="1:190" x14ac:dyDescent="0.25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  <c r="FE532" s="183"/>
      <c r="FF532" s="183"/>
      <c r="FG532" s="183"/>
      <c r="FH532" s="183"/>
      <c r="FI532" s="183"/>
      <c r="FJ532" s="183"/>
      <c r="FK532" s="183"/>
      <c r="FL532" s="183"/>
      <c r="FM532" s="183"/>
      <c r="FN532" s="183"/>
      <c r="FO532" s="183"/>
      <c r="FP532" s="183"/>
      <c r="FQ532" s="183"/>
      <c r="FR532" s="183"/>
      <c r="FS532" s="183"/>
      <c r="FT532" s="183"/>
      <c r="FU532" s="183"/>
      <c r="FV532" s="183"/>
      <c r="FW532" s="183"/>
      <c r="FX532" s="183"/>
      <c r="FY532" s="183"/>
      <c r="FZ532" s="183"/>
      <c r="GA532" s="183"/>
      <c r="GB532" s="183"/>
      <c r="GC532" s="183"/>
      <c r="GD532" s="183"/>
      <c r="GE532" s="183"/>
      <c r="GF532" s="183"/>
      <c r="GG532" s="183"/>
      <c r="GH532" s="183"/>
    </row>
    <row r="533" spans="1:190" x14ac:dyDescent="0.25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  <c r="FE533" s="183"/>
      <c r="FF533" s="183"/>
      <c r="FG533" s="183"/>
      <c r="FH533" s="183"/>
      <c r="FI533" s="183"/>
      <c r="FJ533" s="183"/>
      <c r="FK533" s="183"/>
      <c r="FL533" s="183"/>
      <c r="FM533" s="183"/>
      <c r="FN533" s="183"/>
      <c r="FO533" s="183"/>
      <c r="FP533" s="183"/>
      <c r="FQ533" s="183"/>
      <c r="FR533" s="183"/>
      <c r="FS533" s="183"/>
      <c r="FT533" s="183"/>
      <c r="FU533" s="183"/>
      <c r="FV533" s="183"/>
      <c r="FW533" s="183"/>
      <c r="FX533" s="183"/>
      <c r="FY533" s="183"/>
      <c r="FZ533" s="183"/>
      <c r="GA533" s="183"/>
      <c r="GB533" s="183"/>
      <c r="GC533" s="183"/>
      <c r="GD533" s="183"/>
      <c r="GE533" s="183"/>
      <c r="GF533" s="183"/>
      <c r="GG533" s="183"/>
      <c r="GH533" s="183"/>
    </row>
    <row r="534" spans="1:190" x14ac:dyDescent="0.25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  <c r="FE534" s="183"/>
      <c r="FF534" s="183"/>
      <c r="FG534" s="183"/>
      <c r="FH534" s="183"/>
      <c r="FI534" s="183"/>
      <c r="FJ534" s="183"/>
      <c r="FK534" s="183"/>
      <c r="FL534" s="183"/>
      <c r="FM534" s="183"/>
      <c r="FN534" s="183"/>
      <c r="FO534" s="183"/>
      <c r="FP534" s="183"/>
      <c r="FQ534" s="183"/>
      <c r="FR534" s="183"/>
      <c r="FS534" s="183"/>
      <c r="FT534" s="183"/>
      <c r="FU534" s="183"/>
      <c r="FV534" s="183"/>
      <c r="FW534" s="183"/>
      <c r="FX534" s="183"/>
      <c r="FY534" s="183"/>
      <c r="FZ534" s="183"/>
      <c r="GA534" s="183"/>
      <c r="GB534" s="183"/>
      <c r="GC534" s="183"/>
      <c r="GD534" s="183"/>
      <c r="GE534" s="183"/>
      <c r="GF534" s="183"/>
      <c r="GG534" s="183"/>
      <c r="GH534" s="183"/>
    </row>
    <row r="535" spans="1:190" x14ac:dyDescent="0.25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  <c r="FE535" s="183"/>
      <c r="FF535" s="183"/>
      <c r="FG535" s="183"/>
      <c r="FH535" s="183"/>
      <c r="FI535" s="183"/>
      <c r="FJ535" s="183"/>
      <c r="FK535" s="183"/>
      <c r="FL535" s="183"/>
      <c r="FM535" s="183"/>
      <c r="FN535" s="183"/>
      <c r="FO535" s="183"/>
      <c r="FP535" s="183"/>
      <c r="FQ535" s="183"/>
      <c r="FR535" s="183"/>
      <c r="FS535" s="183"/>
      <c r="FT535" s="183"/>
      <c r="FU535" s="183"/>
      <c r="FV535" s="183"/>
      <c r="FW535" s="183"/>
      <c r="FX535" s="183"/>
      <c r="FY535" s="183"/>
      <c r="FZ535" s="183"/>
      <c r="GA535" s="183"/>
      <c r="GB535" s="183"/>
      <c r="GC535" s="183"/>
      <c r="GD535" s="183"/>
      <c r="GE535" s="183"/>
      <c r="GF535" s="183"/>
      <c r="GG535" s="183"/>
      <c r="GH535" s="183"/>
    </row>
    <row r="536" spans="1:190" x14ac:dyDescent="0.25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  <c r="FE536" s="183"/>
      <c r="FF536" s="183"/>
      <c r="FG536" s="183"/>
      <c r="FH536" s="183"/>
      <c r="FI536" s="183"/>
      <c r="FJ536" s="183"/>
      <c r="FK536" s="183"/>
      <c r="FL536" s="183"/>
      <c r="FM536" s="183"/>
      <c r="FN536" s="183"/>
      <c r="FO536" s="183"/>
      <c r="FP536" s="183"/>
      <c r="FQ536" s="183"/>
      <c r="FR536" s="183"/>
      <c r="FS536" s="183"/>
      <c r="FT536" s="183"/>
      <c r="FU536" s="183"/>
      <c r="FV536" s="183"/>
      <c r="FW536" s="183"/>
      <c r="FX536" s="183"/>
      <c r="FY536" s="183"/>
      <c r="FZ536" s="183"/>
      <c r="GA536" s="183"/>
      <c r="GB536" s="183"/>
      <c r="GC536" s="183"/>
      <c r="GD536" s="183"/>
      <c r="GE536" s="183"/>
      <c r="GF536" s="183"/>
      <c r="GG536" s="183"/>
      <c r="GH536" s="183"/>
    </row>
    <row r="537" spans="1:190" x14ac:dyDescent="0.25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  <c r="FE537" s="183"/>
      <c r="FF537" s="183"/>
      <c r="FG537" s="183"/>
      <c r="FH537" s="183"/>
      <c r="FI537" s="183"/>
      <c r="FJ537" s="183"/>
      <c r="FK537" s="183"/>
      <c r="FL537" s="183"/>
      <c r="FM537" s="183"/>
      <c r="FN537" s="183"/>
      <c r="FO537" s="183"/>
      <c r="FP537" s="183"/>
      <c r="FQ537" s="183"/>
      <c r="FR537" s="183"/>
      <c r="FS537" s="183"/>
      <c r="FT537" s="183"/>
      <c r="FU537" s="183"/>
      <c r="FV537" s="183"/>
      <c r="FW537" s="183"/>
      <c r="FX537" s="183"/>
      <c r="FY537" s="183"/>
      <c r="FZ537" s="183"/>
      <c r="GA537" s="183"/>
      <c r="GB537" s="183"/>
      <c r="GC537" s="183"/>
      <c r="GD537" s="183"/>
      <c r="GE537" s="183"/>
      <c r="GF537" s="183"/>
      <c r="GG537" s="183"/>
      <c r="GH537" s="183"/>
    </row>
    <row r="538" spans="1:190" x14ac:dyDescent="0.25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  <c r="FE538" s="183"/>
      <c r="FF538" s="183"/>
      <c r="FG538" s="183"/>
      <c r="FH538" s="183"/>
      <c r="FI538" s="183"/>
      <c r="FJ538" s="183"/>
      <c r="FK538" s="183"/>
      <c r="FL538" s="183"/>
      <c r="FM538" s="183"/>
      <c r="FN538" s="183"/>
      <c r="FO538" s="183"/>
      <c r="FP538" s="183"/>
      <c r="FQ538" s="183"/>
      <c r="FR538" s="183"/>
      <c r="FS538" s="183"/>
      <c r="FT538" s="183"/>
      <c r="FU538" s="183"/>
      <c r="FV538" s="183"/>
      <c r="FW538" s="183"/>
      <c r="FX538" s="183"/>
      <c r="FY538" s="183"/>
      <c r="FZ538" s="183"/>
      <c r="GA538" s="183"/>
      <c r="GB538" s="183"/>
      <c r="GC538" s="183"/>
      <c r="GD538" s="183"/>
      <c r="GE538" s="183"/>
      <c r="GF538" s="183"/>
      <c r="GG538" s="183"/>
      <c r="GH538" s="183"/>
    </row>
    <row r="539" spans="1:190" x14ac:dyDescent="0.25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  <c r="FE539" s="183"/>
      <c r="FF539" s="183"/>
      <c r="FG539" s="183"/>
      <c r="FH539" s="183"/>
      <c r="FI539" s="183"/>
      <c r="FJ539" s="183"/>
      <c r="FK539" s="183"/>
      <c r="FL539" s="183"/>
      <c r="FM539" s="183"/>
      <c r="FN539" s="183"/>
      <c r="FO539" s="183"/>
      <c r="FP539" s="183"/>
      <c r="FQ539" s="183"/>
      <c r="FR539" s="183"/>
      <c r="FS539" s="183"/>
      <c r="FT539" s="183"/>
      <c r="FU539" s="183"/>
      <c r="FV539" s="183"/>
      <c r="FW539" s="183"/>
      <c r="FX539" s="183"/>
      <c r="FY539" s="183"/>
      <c r="FZ539" s="183"/>
      <c r="GA539" s="183"/>
      <c r="GB539" s="183"/>
      <c r="GC539" s="183"/>
      <c r="GD539" s="183"/>
      <c r="GE539" s="183"/>
      <c r="GF539" s="183"/>
      <c r="GG539" s="183"/>
      <c r="GH539" s="183"/>
    </row>
    <row r="540" spans="1:190" x14ac:dyDescent="0.25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  <c r="FE540" s="183"/>
      <c r="FF540" s="183"/>
      <c r="FG540" s="183"/>
      <c r="FH540" s="183"/>
      <c r="FI540" s="183"/>
      <c r="FJ540" s="183"/>
      <c r="FK540" s="183"/>
      <c r="FL540" s="183"/>
      <c r="FM540" s="183"/>
      <c r="FN540" s="183"/>
      <c r="FO540" s="183"/>
      <c r="FP540" s="183"/>
      <c r="FQ540" s="183"/>
      <c r="FR540" s="183"/>
      <c r="FS540" s="183"/>
      <c r="FT540" s="183"/>
      <c r="FU540" s="183"/>
      <c r="FV540" s="183"/>
      <c r="FW540" s="183"/>
      <c r="FX540" s="183"/>
      <c r="FY540" s="183"/>
      <c r="FZ540" s="183"/>
      <c r="GA540" s="183"/>
      <c r="GB540" s="183"/>
      <c r="GC540" s="183"/>
      <c r="GD540" s="183"/>
      <c r="GE540" s="183"/>
      <c r="GF540" s="183"/>
      <c r="GG540" s="183"/>
      <c r="GH540" s="183"/>
    </row>
    <row r="541" spans="1:190" x14ac:dyDescent="0.25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  <c r="FE541" s="183"/>
      <c r="FF541" s="183"/>
      <c r="FG541" s="183"/>
      <c r="FH541" s="183"/>
      <c r="FI541" s="183"/>
      <c r="FJ541" s="183"/>
      <c r="FK541" s="183"/>
      <c r="FL541" s="183"/>
      <c r="FM541" s="183"/>
      <c r="FN541" s="183"/>
      <c r="FO541" s="183"/>
      <c r="FP541" s="183"/>
      <c r="FQ541" s="183"/>
      <c r="FR541" s="183"/>
      <c r="FS541" s="183"/>
      <c r="FT541" s="183"/>
      <c r="FU541" s="183"/>
      <c r="FV541" s="183"/>
      <c r="FW541" s="183"/>
      <c r="FX541" s="183"/>
      <c r="FY541" s="183"/>
      <c r="FZ541" s="183"/>
      <c r="GA541" s="183"/>
      <c r="GB541" s="183"/>
      <c r="GC541" s="183"/>
      <c r="GD541" s="183"/>
      <c r="GE541" s="183"/>
      <c r="GF541" s="183"/>
      <c r="GG541" s="183"/>
      <c r="GH541" s="183"/>
    </row>
    <row r="542" spans="1:190" x14ac:dyDescent="0.25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  <c r="FE542" s="183"/>
      <c r="FF542" s="183"/>
      <c r="FG542" s="183"/>
      <c r="FH542" s="183"/>
      <c r="FI542" s="183"/>
      <c r="FJ542" s="183"/>
      <c r="FK542" s="183"/>
      <c r="FL542" s="183"/>
      <c r="FM542" s="183"/>
      <c r="FN542" s="183"/>
      <c r="FO542" s="183"/>
      <c r="FP542" s="183"/>
      <c r="FQ542" s="183"/>
      <c r="FR542" s="183"/>
      <c r="FS542" s="183"/>
      <c r="FT542" s="183"/>
      <c r="FU542" s="183"/>
      <c r="FV542" s="183"/>
      <c r="FW542" s="183"/>
      <c r="FX542" s="183"/>
      <c r="FY542" s="183"/>
      <c r="FZ542" s="183"/>
      <c r="GA542" s="183"/>
      <c r="GB542" s="183"/>
      <c r="GC542" s="183"/>
      <c r="GD542" s="183"/>
      <c r="GE542" s="183"/>
      <c r="GF542" s="183"/>
      <c r="GG542" s="183"/>
      <c r="GH542" s="183"/>
    </row>
    <row r="543" spans="1:190" x14ac:dyDescent="0.25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  <c r="FE543" s="183"/>
      <c r="FF543" s="183"/>
      <c r="FG543" s="183"/>
      <c r="FH543" s="183"/>
      <c r="FI543" s="183"/>
      <c r="FJ543" s="183"/>
      <c r="FK543" s="183"/>
      <c r="FL543" s="183"/>
      <c r="FM543" s="183"/>
      <c r="FN543" s="183"/>
      <c r="FO543" s="183"/>
      <c r="FP543" s="183"/>
      <c r="FQ543" s="183"/>
      <c r="FR543" s="183"/>
      <c r="FS543" s="183"/>
      <c r="FT543" s="183"/>
      <c r="FU543" s="183"/>
      <c r="FV543" s="183"/>
      <c r="FW543" s="183"/>
      <c r="FX543" s="183"/>
      <c r="FY543" s="183"/>
      <c r="FZ543" s="183"/>
      <c r="GA543" s="183"/>
      <c r="GB543" s="183"/>
      <c r="GC543" s="183"/>
      <c r="GD543" s="183"/>
      <c r="GE543" s="183"/>
      <c r="GF543" s="183"/>
      <c r="GG543" s="183"/>
      <c r="GH543" s="183"/>
    </row>
    <row r="544" spans="1:190" x14ac:dyDescent="0.25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  <c r="FE544" s="183"/>
      <c r="FF544" s="183"/>
      <c r="FG544" s="183"/>
      <c r="FH544" s="183"/>
      <c r="FI544" s="183"/>
      <c r="FJ544" s="183"/>
      <c r="FK544" s="183"/>
      <c r="FL544" s="183"/>
      <c r="FM544" s="183"/>
      <c r="FN544" s="183"/>
      <c r="FO544" s="183"/>
      <c r="FP544" s="183"/>
      <c r="FQ544" s="183"/>
      <c r="FR544" s="183"/>
      <c r="FS544" s="183"/>
      <c r="FT544" s="183"/>
      <c r="FU544" s="183"/>
      <c r="FV544" s="183"/>
      <c r="FW544" s="183"/>
      <c r="FX544" s="183"/>
      <c r="FY544" s="183"/>
      <c r="FZ544" s="183"/>
      <c r="GA544" s="183"/>
      <c r="GB544" s="183"/>
      <c r="GC544" s="183"/>
      <c r="GD544" s="183"/>
      <c r="GE544" s="183"/>
      <c r="GF544" s="183"/>
      <c r="GG544" s="183"/>
      <c r="GH544" s="183"/>
    </row>
    <row r="545" spans="1:190" x14ac:dyDescent="0.25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  <c r="FE545" s="183"/>
      <c r="FF545" s="183"/>
      <c r="FG545" s="183"/>
      <c r="FH545" s="183"/>
      <c r="FI545" s="183"/>
      <c r="FJ545" s="183"/>
      <c r="FK545" s="183"/>
      <c r="FL545" s="183"/>
      <c r="FM545" s="183"/>
      <c r="FN545" s="183"/>
      <c r="FO545" s="183"/>
      <c r="FP545" s="183"/>
      <c r="FQ545" s="183"/>
      <c r="FR545" s="183"/>
      <c r="FS545" s="183"/>
      <c r="FT545" s="183"/>
      <c r="FU545" s="183"/>
      <c r="FV545" s="183"/>
      <c r="FW545" s="183"/>
      <c r="FX545" s="183"/>
      <c r="FY545" s="183"/>
      <c r="FZ545" s="183"/>
      <c r="GA545" s="183"/>
      <c r="GB545" s="183"/>
      <c r="GC545" s="183"/>
      <c r="GD545" s="183"/>
      <c r="GE545" s="183"/>
      <c r="GF545" s="183"/>
      <c r="GG545" s="183"/>
      <c r="GH545" s="183"/>
    </row>
    <row r="546" spans="1:190" x14ac:dyDescent="0.25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  <c r="FE546" s="183"/>
      <c r="FF546" s="183"/>
      <c r="FG546" s="183"/>
      <c r="FH546" s="183"/>
      <c r="FI546" s="183"/>
      <c r="FJ546" s="183"/>
      <c r="FK546" s="183"/>
      <c r="FL546" s="183"/>
      <c r="FM546" s="183"/>
      <c r="FN546" s="183"/>
      <c r="FO546" s="183"/>
      <c r="FP546" s="183"/>
      <c r="FQ546" s="183"/>
      <c r="FR546" s="183"/>
      <c r="FS546" s="183"/>
      <c r="FT546" s="183"/>
      <c r="FU546" s="183"/>
      <c r="FV546" s="183"/>
      <c r="FW546" s="183"/>
      <c r="FX546" s="183"/>
      <c r="FY546" s="183"/>
      <c r="FZ546" s="183"/>
      <c r="GA546" s="183"/>
      <c r="GB546" s="183"/>
      <c r="GC546" s="183"/>
      <c r="GD546" s="183"/>
      <c r="GE546" s="183"/>
      <c r="GF546" s="183"/>
      <c r="GG546" s="183"/>
      <c r="GH546" s="183"/>
    </row>
    <row r="547" spans="1:190" x14ac:dyDescent="0.25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  <c r="FE547" s="183"/>
      <c r="FF547" s="183"/>
      <c r="FG547" s="183"/>
      <c r="FH547" s="183"/>
      <c r="FI547" s="183"/>
      <c r="FJ547" s="183"/>
      <c r="FK547" s="183"/>
      <c r="FL547" s="183"/>
      <c r="FM547" s="183"/>
      <c r="FN547" s="183"/>
      <c r="FO547" s="183"/>
      <c r="FP547" s="183"/>
      <c r="FQ547" s="183"/>
      <c r="FR547" s="183"/>
      <c r="FS547" s="183"/>
      <c r="FT547" s="183"/>
      <c r="FU547" s="183"/>
      <c r="FV547" s="183"/>
      <c r="FW547" s="183"/>
      <c r="FX547" s="183"/>
      <c r="FY547" s="183"/>
      <c r="FZ547" s="183"/>
      <c r="GA547" s="183"/>
      <c r="GB547" s="183"/>
      <c r="GC547" s="183"/>
      <c r="GD547" s="183"/>
      <c r="GE547" s="183"/>
      <c r="GF547" s="183"/>
      <c r="GG547" s="183"/>
      <c r="GH547" s="183"/>
    </row>
    <row r="548" spans="1:190" x14ac:dyDescent="0.25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  <c r="FE548" s="183"/>
      <c r="FF548" s="183"/>
      <c r="FG548" s="183"/>
      <c r="FH548" s="183"/>
      <c r="FI548" s="183"/>
      <c r="FJ548" s="183"/>
      <c r="FK548" s="183"/>
      <c r="FL548" s="183"/>
      <c r="FM548" s="183"/>
      <c r="FN548" s="183"/>
      <c r="FO548" s="183"/>
      <c r="FP548" s="183"/>
      <c r="FQ548" s="183"/>
      <c r="FR548" s="183"/>
      <c r="FS548" s="183"/>
      <c r="FT548" s="183"/>
      <c r="FU548" s="183"/>
      <c r="FV548" s="183"/>
      <c r="FW548" s="183"/>
      <c r="FX548" s="183"/>
      <c r="FY548" s="183"/>
      <c r="FZ548" s="183"/>
      <c r="GA548" s="183"/>
      <c r="GB548" s="183"/>
      <c r="GC548" s="183"/>
      <c r="GD548" s="183"/>
      <c r="GE548" s="183"/>
      <c r="GF548" s="183"/>
      <c r="GG548" s="183"/>
      <c r="GH548" s="183"/>
    </row>
    <row r="549" spans="1:190" x14ac:dyDescent="0.25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  <c r="FE549" s="183"/>
      <c r="FF549" s="183"/>
      <c r="FG549" s="183"/>
      <c r="FH549" s="183"/>
      <c r="FI549" s="183"/>
      <c r="FJ549" s="183"/>
      <c r="FK549" s="183"/>
      <c r="FL549" s="183"/>
      <c r="FM549" s="183"/>
      <c r="FN549" s="183"/>
      <c r="FO549" s="183"/>
      <c r="FP549" s="183"/>
      <c r="FQ549" s="183"/>
      <c r="FR549" s="183"/>
      <c r="FS549" s="183"/>
      <c r="FT549" s="183"/>
      <c r="FU549" s="183"/>
      <c r="FV549" s="183"/>
      <c r="FW549" s="183"/>
      <c r="FX549" s="183"/>
      <c r="FY549" s="183"/>
      <c r="FZ549" s="183"/>
      <c r="GA549" s="183"/>
      <c r="GB549" s="183"/>
      <c r="GC549" s="183"/>
      <c r="GD549" s="183"/>
      <c r="GE549" s="183"/>
      <c r="GF549" s="183"/>
      <c r="GG549" s="183"/>
      <c r="GH549" s="183"/>
    </row>
    <row r="550" spans="1:190" x14ac:dyDescent="0.25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  <c r="FE550" s="183"/>
      <c r="FF550" s="183"/>
      <c r="FG550" s="183"/>
      <c r="FH550" s="183"/>
      <c r="FI550" s="183"/>
      <c r="FJ550" s="183"/>
      <c r="FK550" s="183"/>
      <c r="FL550" s="183"/>
      <c r="FM550" s="183"/>
      <c r="FN550" s="183"/>
      <c r="FO550" s="183"/>
      <c r="FP550" s="183"/>
      <c r="FQ550" s="183"/>
      <c r="FR550" s="183"/>
      <c r="FS550" s="183"/>
      <c r="FT550" s="183"/>
      <c r="FU550" s="183"/>
      <c r="FV550" s="183"/>
      <c r="FW550" s="183"/>
      <c r="FX550" s="183"/>
      <c r="FY550" s="183"/>
      <c r="FZ550" s="183"/>
      <c r="GA550" s="183"/>
      <c r="GB550" s="183"/>
      <c r="GC550" s="183"/>
      <c r="GD550" s="183"/>
      <c r="GE550" s="183"/>
      <c r="GF550" s="183"/>
      <c r="GG550" s="183"/>
      <c r="GH550" s="183"/>
    </row>
    <row r="551" spans="1:190" x14ac:dyDescent="0.25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  <c r="FE551" s="183"/>
      <c r="FF551" s="183"/>
      <c r="FG551" s="183"/>
      <c r="FH551" s="183"/>
      <c r="FI551" s="183"/>
      <c r="FJ551" s="183"/>
      <c r="FK551" s="183"/>
      <c r="FL551" s="183"/>
      <c r="FM551" s="183"/>
      <c r="FN551" s="183"/>
      <c r="FO551" s="183"/>
      <c r="FP551" s="183"/>
      <c r="FQ551" s="183"/>
      <c r="FR551" s="183"/>
      <c r="FS551" s="183"/>
      <c r="FT551" s="183"/>
      <c r="FU551" s="183"/>
      <c r="FV551" s="183"/>
      <c r="FW551" s="183"/>
      <c r="FX551" s="183"/>
      <c r="FY551" s="183"/>
      <c r="FZ551" s="183"/>
      <c r="GA551" s="183"/>
      <c r="GB551" s="183"/>
      <c r="GC551" s="183"/>
      <c r="GD551" s="183"/>
      <c r="GE551" s="183"/>
      <c r="GF551" s="183"/>
      <c r="GG551" s="183"/>
      <c r="GH551" s="183"/>
    </row>
    <row r="552" spans="1:190" x14ac:dyDescent="0.25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  <c r="FE552" s="183"/>
      <c r="FF552" s="183"/>
      <c r="FG552" s="183"/>
      <c r="FH552" s="183"/>
      <c r="FI552" s="183"/>
      <c r="FJ552" s="183"/>
      <c r="FK552" s="183"/>
      <c r="FL552" s="183"/>
      <c r="FM552" s="183"/>
      <c r="FN552" s="183"/>
      <c r="FO552" s="183"/>
      <c r="FP552" s="183"/>
      <c r="FQ552" s="183"/>
      <c r="FR552" s="183"/>
      <c r="FS552" s="183"/>
      <c r="FT552" s="183"/>
      <c r="FU552" s="183"/>
      <c r="FV552" s="183"/>
      <c r="FW552" s="183"/>
      <c r="FX552" s="183"/>
      <c r="FY552" s="183"/>
      <c r="FZ552" s="183"/>
      <c r="GA552" s="183"/>
      <c r="GB552" s="183"/>
      <c r="GC552" s="183"/>
      <c r="GD552" s="183"/>
      <c r="GE552" s="183"/>
      <c r="GF552" s="183"/>
      <c r="GG552" s="183"/>
      <c r="GH552" s="183"/>
    </row>
    <row r="553" spans="1:190" x14ac:dyDescent="0.25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  <c r="FE553" s="183"/>
      <c r="FF553" s="183"/>
      <c r="FG553" s="183"/>
      <c r="FH553" s="183"/>
      <c r="FI553" s="183"/>
      <c r="FJ553" s="183"/>
      <c r="FK553" s="183"/>
      <c r="FL553" s="183"/>
      <c r="FM553" s="183"/>
      <c r="FN553" s="183"/>
      <c r="FO553" s="183"/>
      <c r="FP553" s="183"/>
      <c r="FQ553" s="183"/>
      <c r="FR553" s="183"/>
      <c r="FS553" s="183"/>
      <c r="FT553" s="183"/>
      <c r="FU553" s="183"/>
      <c r="FV553" s="183"/>
      <c r="FW553" s="183"/>
      <c r="FX553" s="183"/>
      <c r="FY553" s="183"/>
      <c r="FZ553" s="183"/>
      <c r="GA553" s="183"/>
      <c r="GB553" s="183"/>
      <c r="GC553" s="183"/>
      <c r="GD553" s="183"/>
      <c r="GE553" s="183"/>
      <c r="GF553" s="183"/>
      <c r="GG553" s="183"/>
      <c r="GH553" s="183"/>
    </row>
    <row r="554" spans="1:190" x14ac:dyDescent="0.25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  <c r="FE554" s="183"/>
      <c r="FF554" s="183"/>
      <c r="FG554" s="183"/>
      <c r="FH554" s="183"/>
      <c r="FI554" s="183"/>
      <c r="FJ554" s="183"/>
      <c r="FK554" s="183"/>
      <c r="FL554" s="183"/>
      <c r="FM554" s="183"/>
      <c r="FN554" s="183"/>
      <c r="FO554" s="183"/>
      <c r="FP554" s="183"/>
      <c r="FQ554" s="183"/>
      <c r="FR554" s="183"/>
      <c r="FS554" s="183"/>
      <c r="FT554" s="183"/>
      <c r="FU554" s="183"/>
      <c r="FV554" s="183"/>
      <c r="FW554" s="183"/>
      <c r="FX554" s="183"/>
      <c r="FY554" s="183"/>
      <c r="FZ554" s="183"/>
      <c r="GA554" s="183"/>
      <c r="GB554" s="183"/>
      <c r="GC554" s="183"/>
      <c r="GD554" s="183"/>
      <c r="GE554" s="183"/>
      <c r="GF554" s="183"/>
      <c r="GG554" s="183"/>
      <c r="GH554" s="183"/>
    </row>
    <row r="555" spans="1:190" x14ac:dyDescent="0.25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  <c r="FE555" s="183"/>
      <c r="FF555" s="183"/>
      <c r="FG555" s="183"/>
      <c r="FH555" s="183"/>
      <c r="FI555" s="183"/>
      <c r="FJ555" s="183"/>
      <c r="FK555" s="183"/>
      <c r="FL555" s="183"/>
      <c r="FM555" s="183"/>
      <c r="FN555" s="183"/>
      <c r="FO555" s="183"/>
      <c r="FP555" s="183"/>
      <c r="FQ555" s="183"/>
      <c r="FR555" s="183"/>
      <c r="FS555" s="183"/>
      <c r="FT555" s="183"/>
      <c r="FU555" s="183"/>
      <c r="FV555" s="183"/>
      <c r="FW555" s="183"/>
      <c r="FX555" s="183"/>
      <c r="FY555" s="183"/>
      <c r="FZ555" s="183"/>
      <c r="GA555" s="183"/>
      <c r="GB555" s="183"/>
      <c r="GC555" s="183"/>
      <c r="GD555" s="183"/>
      <c r="GE555" s="183"/>
      <c r="GF555" s="183"/>
      <c r="GG555" s="183"/>
      <c r="GH555" s="183"/>
    </row>
    <row r="556" spans="1:190" x14ac:dyDescent="0.25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  <c r="FE556" s="183"/>
      <c r="FF556" s="183"/>
      <c r="FG556" s="183"/>
      <c r="FH556" s="183"/>
      <c r="FI556" s="183"/>
      <c r="FJ556" s="183"/>
      <c r="FK556" s="183"/>
      <c r="FL556" s="183"/>
      <c r="FM556" s="183"/>
      <c r="FN556" s="183"/>
      <c r="FO556" s="183"/>
      <c r="FP556" s="183"/>
      <c r="FQ556" s="183"/>
      <c r="FR556" s="183"/>
      <c r="FS556" s="183"/>
      <c r="FT556" s="183"/>
      <c r="FU556" s="183"/>
      <c r="FV556" s="183"/>
      <c r="FW556" s="183"/>
      <c r="FX556" s="183"/>
      <c r="FY556" s="183"/>
      <c r="FZ556" s="183"/>
      <c r="GA556" s="183"/>
      <c r="GB556" s="183"/>
      <c r="GC556" s="183"/>
      <c r="GD556" s="183"/>
      <c r="GE556" s="183"/>
      <c r="GF556" s="183"/>
      <c r="GG556" s="183"/>
      <c r="GH556" s="183"/>
    </row>
    <row r="557" spans="1:190" x14ac:dyDescent="0.25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  <c r="FE557" s="183"/>
      <c r="FF557" s="183"/>
      <c r="FG557" s="183"/>
      <c r="FH557" s="183"/>
      <c r="FI557" s="183"/>
      <c r="FJ557" s="183"/>
      <c r="FK557" s="183"/>
      <c r="FL557" s="183"/>
      <c r="FM557" s="183"/>
      <c r="FN557" s="183"/>
      <c r="FO557" s="183"/>
      <c r="FP557" s="183"/>
      <c r="FQ557" s="183"/>
      <c r="FR557" s="183"/>
      <c r="FS557" s="183"/>
      <c r="FT557" s="183"/>
      <c r="FU557" s="183"/>
      <c r="FV557" s="183"/>
      <c r="FW557" s="183"/>
      <c r="FX557" s="183"/>
      <c r="FY557" s="183"/>
      <c r="FZ557" s="183"/>
      <c r="GA557" s="183"/>
      <c r="GB557" s="183"/>
      <c r="GC557" s="183"/>
      <c r="GD557" s="183"/>
      <c r="GE557" s="183"/>
      <c r="GF557" s="183"/>
      <c r="GG557" s="183"/>
      <c r="GH557" s="183"/>
    </row>
    <row r="558" spans="1:190" x14ac:dyDescent="0.25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  <c r="FE558" s="183"/>
      <c r="FF558" s="183"/>
      <c r="FG558" s="183"/>
      <c r="FH558" s="183"/>
      <c r="FI558" s="183"/>
      <c r="FJ558" s="183"/>
      <c r="FK558" s="183"/>
      <c r="FL558" s="183"/>
      <c r="FM558" s="183"/>
      <c r="FN558" s="183"/>
      <c r="FO558" s="183"/>
      <c r="FP558" s="183"/>
      <c r="FQ558" s="183"/>
      <c r="FR558" s="183"/>
      <c r="FS558" s="183"/>
      <c r="FT558" s="183"/>
      <c r="FU558" s="183"/>
      <c r="FV558" s="183"/>
      <c r="FW558" s="183"/>
      <c r="FX558" s="183"/>
      <c r="FY558" s="183"/>
      <c r="FZ558" s="183"/>
      <c r="GA558" s="183"/>
      <c r="GB558" s="183"/>
      <c r="GC558" s="183"/>
      <c r="GD558" s="183"/>
      <c r="GE558" s="183"/>
      <c r="GF558" s="183"/>
      <c r="GG558" s="183"/>
      <c r="GH558" s="183"/>
    </row>
    <row r="559" spans="1:190" x14ac:dyDescent="0.25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  <c r="FE559" s="183"/>
      <c r="FF559" s="183"/>
      <c r="FG559" s="183"/>
      <c r="FH559" s="183"/>
      <c r="FI559" s="183"/>
      <c r="FJ559" s="183"/>
      <c r="FK559" s="183"/>
      <c r="FL559" s="183"/>
      <c r="FM559" s="183"/>
      <c r="FN559" s="183"/>
      <c r="FO559" s="183"/>
      <c r="FP559" s="183"/>
      <c r="FQ559" s="183"/>
      <c r="FR559" s="183"/>
      <c r="FS559" s="183"/>
      <c r="FT559" s="183"/>
      <c r="FU559" s="183"/>
      <c r="FV559" s="183"/>
      <c r="FW559" s="183"/>
      <c r="FX559" s="183"/>
      <c r="FY559" s="183"/>
      <c r="FZ559" s="183"/>
      <c r="GA559" s="183"/>
      <c r="GB559" s="183"/>
      <c r="GC559" s="183"/>
      <c r="GD559" s="183"/>
      <c r="GE559" s="183"/>
      <c r="GF559" s="183"/>
      <c r="GG559" s="183"/>
      <c r="GH559" s="183"/>
    </row>
    <row r="560" spans="1:190" x14ac:dyDescent="0.25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  <c r="FE560" s="183"/>
      <c r="FF560" s="183"/>
      <c r="FG560" s="183"/>
      <c r="FH560" s="183"/>
      <c r="FI560" s="183"/>
      <c r="FJ560" s="183"/>
      <c r="FK560" s="183"/>
      <c r="FL560" s="183"/>
      <c r="FM560" s="183"/>
      <c r="FN560" s="183"/>
      <c r="FO560" s="183"/>
      <c r="FP560" s="183"/>
      <c r="FQ560" s="183"/>
      <c r="FR560" s="183"/>
      <c r="FS560" s="183"/>
      <c r="FT560" s="183"/>
      <c r="FU560" s="183"/>
      <c r="FV560" s="183"/>
      <c r="FW560" s="183"/>
      <c r="FX560" s="183"/>
      <c r="FY560" s="183"/>
      <c r="FZ560" s="183"/>
      <c r="GA560" s="183"/>
      <c r="GB560" s="183"/>
      <c r="GC560" s="183"/>
      <c r="GD560" s="183"/>
      <c r="GE560" s="183"/>
      <c r="GF560" s="183"/>
      <c r="GG560" s="183"/>
      <c r="GH560" s="183"/>
    </row>
    <row r="561" spans="1:190" x14ac:dyDescent="0.25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  <c r="FE561" s="183"/>
      <c r="FF561" s="183"/>
      <c r="FG561" s="183"/>
      <c r="FH561" s="183"/>
      <c r="FI561" s="183"/>
      <c r="FJ561" s="183"/>
      <c r="FK561" s="183"/>
      <c r="FL561" s="183"/>
      <c r="FM561" s="183"/>
      <c r="FN561" s="183"/>
      <c r="FO561" s="183"/>
      <c r="FP561" s="183"/>
      <c r="FQ561" s="183"/>
      <c r="FR561" s="183"/>
      <c r="FS561" s="183"/>
      <c r="FT561" s="183"/>
      <c r="FU561" s="183"/>
      <c r="FV561" s="183"/>
      <c r="FW561" s="183"/>
      <c r="FX561" s="183"/>
      <c r="FY561" s="183"/>
      <c r="FZ561" s="183"/>
      <c r="GA561" s="183"/>
      <c r="GB561" s="183"/>
      <c r="GC561" s="183"/>
      <c r="GD561" s="183"/>
      <c r="GE561" s="183"/>
      <c r="GF561" s="183"/>
      <c r="GG561" s="183"/>
      <c r="GH561" s="183"/>
    </row>
    <row r="562" spans="1:190" x14ac:dyDescent="0.25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  <c r="FE562" s="183"/>
      <c r="FF562" s="183"/>
      <c r="FG562" s="183"/>
      <c r="FH562" s="183"/>
      <c r="FI562" s="183"/>
      <c r="FJ562" s="183"/>
      <c r="FK562" s="183"/>
      <c r="FL562" s="183"/>
      <c r="FM562" s="183"/>
      <c r="FN562" s="183"/>
      <c r="FO562" s="183"/>
      <c r="FP562" s="183"/>
      <c r="FQ562" s="183"/>
      <c r="FR562" s="183"/>
      <c r="FS562" s="183"/>
      <c r="FT562" s="183"/>
      <c r="FU562" s="183"/>
      <c r="FV562" s="183"/>
      <c r="FW562" s="183"/>
      <c r="FX562" s="183"/>
      <c r="FY562" s="183"/>
      <c r="FZ562" s="183"/>
      <c r="GA562" s="183"/>
      <c r="GB562" s="183"/>
      <c r="GC562" s="183"/>
      <c r="GD562" s="183"/>
      <c r="GE562" s="183"/>
      <c r="GF562" s="183"/>
      <c r="GG562" s="183"/>
      <c r="GH562" s="183"/>
    </row>
    <row r="563" spans="1:190" x14ac:dyDescent="0.25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  <c r="FE563" s="183"/>
      <c r="FF563" s="183"/>
      <c r="FG563" s="183"/>
      <c r="FH563" s="183"/>
      <c r="FI563" s="183"/>
      <c r="FJ563" s="183"/>
      <c r="FK563" s="183"/>
      <c r="FL563" s="183"/>
      <c r="FM563" s="183"/>
      <c r="FN563" s="183"/>
      <c r="FO563" s="183"/>
      <c r="FP563" s="183"/>
      <c r="FQ563" s="183"/>
      <c r="FR563" s="183"/>
      <c r="FS563" s="183"/>
      <c r="FT563" s="183"/>
      <c r="FU563" s="183"/>
      <c r="FV563" s="183"/>
      <c r="FW563" s="183"/>
      <c r="FX563" s="183"/>
      <c r="FY563" s="183"/>
      <c r="FZ563" s="183"/>
      <c r="GA563" s="183"/>
      <c r="GB563" s="183"/>
      <c r="GC563" s="183"/>
      <c r="GD563" s="183"/>
      <c r="GE563" s="183"/>
      <c r="GF563" s="183"/>
      <c r="GG563" s="183"/>
      <c r="GH563" s="183"/>
    </row>
    <row r="564" spans="1:190" x14ac:dyDescent="0.25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  <c r="FE564" s="183"/>
      <c r="FF564" s="183"/>
      <c r="FG564" s="183"/>
      <c r="FH564" s="183"/>
      <c r="FI564" s="183"/>
      <c r="FJ564" s="183"/>
      <c r="FK564" s="183"/>
      <c r="FL564" s="183"/>
      <c r="FM564" s="183"/>
      <c r="FN564" s="183"/>
      <c r="FO564" s="183"/>
      <c r="FP564" s="183"/>
      <c r="FQ564" s="183"/>
      <c r="FR564" s="183"/>
      <c r="FS564" s="183"/>
      <c r="FT564" s="183"/>
      <c r="FU564" s="183"/>
      <c r="FV564" s="183"/>
      <c r="FW564" s="183"/>
      <c r="FX564" s="183"/>
      <c r="FY564" s="183"/>
      <c r="FZ564" s="183"/>
      <c r="GA564" s="183"/>
      <c r="GB564" s="183"/>
      <c r="GC564" s="183"/>
      <c r="GD564" s="183"/>
      <c r="GE564" s="183"/>
      <c r="GF564" s="183"/>
      <c r="GG564" s="183"/>
      <c r="GH564" s="183"/>
    </row>
    <row r="565" spans="1:190" x14ac:dyDescent="0.25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  <c r="FE565" s="183"/>
      <c r="FF565" s="183"/>
      <c r="FG565" s="183"/>
      <c r="FH565" s="183"/>
      <c r="FI565" s="183"/>
      <c r="FJ565" s="183"/>
      <c r="FK565" s="183"/>
      <c r="FL565" s="183"/>
      <c r="FM565" s="183"/>
      <c r="FN565" s="183"/>
      <c r="FO565" s="183"/>
      <c r="FP565" s="183"/>
      <c r="FQ565" s="183"/>
      <c r="FR565" s="183"/>
      <c r="FS565" s="183"/>
      <c r="FT565" s="183"/>
      <c r="FU565" s="183"/>
      <c r="FV565" s="183"/>
      <c r="FW565" s="183"/>
      <c r="FX565" s="183"/>
      <c r="FY565" s="183"/>
      <c r="FZ565" s="183"/>
      <c r="GA565" s="183"/>
      <c r="GB565" s="183"/>
      <c r="GC565" s="183"/>
      <c r="GD565" s="183"/>
      <c r="GE565" s="183"/>
      <c r="GF565" s="183"/>
      <c r="GG565" s="183"/>
      <c r="GH565" s="183"/>
    </row>
    <row r="566" spans="1:190" x14ac:dyDescent="0.25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  <c r="FE566" s="183"/>
      <c r="FF566" s="183"/>
      <c r="FG566" s="183"/>
      <c r="FH566" s="183"/>
      <c r="FI566" s="183"/>
      <c r="FJ566" s="183"/>
      <c r="FK566" s="183"/>
      <c r="FL566" s="183"/>
      <c r="FM566" s="183"/>
      <c r="FN566" s="183"/>
      <c r="FO566" s="183"/>
      <c r="FP566" s="183"/>
      <c r="FQ566" s="183"/>
      <c r="FR566" s="183"/>
      <c r="FS566" s="183"/>
      <c r="FT566" s="183"/>
      <c r="FU566" s="183"/>
      <c r="FV566" s="183"/>
      <c r="FW566" s="183"/>
      <c r="FX566" s="183"/>
      <c r="FY566" s="183"/>
      <c r="FZ566" s="183"/>
      <c r="GA566" s="183"/>
      <c r="GB566" s="183"/>
      <c r="GC566" s="183"/>
      <c r="GD566" s="183"/>
      <c r="GE566" s="183"/>
      <c r="GF566" s="183"/>
      <c r="GG566" s="183"/>
      <c r="GH566" s="183"/>
    </row>
    <row r="567" spans="1:190" x14ac:dyDescent="0.25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  <c r="FE567" s="183"/>
      <c r="FF567" s="183"/>
      <c r="FG567" s="183"/>
      <c r="FH567" s="183"/>
      <c r="FI567" s="183"/>
      <c r="FJ567" s="183"/>
      <c r="FK567" s="183"/>
      <c r="FL567" s="183"/>
      <c r="FM567" s="183"/>
      <c r="FN567" s="183"/>
      <c r="FO567" s="183"/>
      <c r="FP567" s="183"/>
      <c r="FQ567" s="183"/>
      <c r="FR567" s="183"/>
      <c r="FS567" s="183"/>
      <c r="FT567" s="183"/>
      <c r="FU567" s="183"/>
      <c r="FV567" s="183"/>
      <c r="FW567" s="183"/>
      <c r="FX567" s="183"/>
      <c r="FY567" s="183"/>
      <c r="FZ567" s="183"/>
      <c r="GA567" s="183"/>
      <c r="GB567" s="183"/>
      <c r="GC567" s="183"/>
      <c r="GD567" s="183"/>
      <c r="GE567" s="183"/>
      <c r="GF567" s="183"/>
      <c r="GG567" s="183"/>
      <c r="GH567" s="183"/>
    </row>
    <row r="568" spans="1:190" x14ac:dyDescent="0.25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  <c r="FE568" s="183"/>
      <c r="FF568" s="183"/>
      <c r="FG568" s="183"/>
      <c r="FH568" s="183"/>
      <c r="FI568" s="183"/>
      <c r="FJ568" s="183"/>
      <c r="FK568" s="183"/>
      <c r="FL568" s="183"/>
      <c r="FM568" s="183"/>
      <c r="FN568" s="183"/>
      <c r="FO568" s="183"/>
      <c r="FP568" s="183"/>
      <c r="FQ568" s="183"/>
      <c r="FR568" s="183"/>
      <c r="FS568" s="183"/>
      <c r="FT568" s="183"/>
      <c r="FU568" s="183"/>
      <c r="FV568" s="183"/>
      <c r="FW568" s="183"/>
      <c r="FX568" s="183"/>
      <c r="FY568" s="183"/>
      <c r="FZ568" s="183"/>
      <c r="GA568" s="183"/>
      <c r="GB568" s="183"/>
      <c r="GC568" s="183"/>
      <c r="GD568" s="183"/>
      <c r="GE568" s="183"/>
      <c r="GF568" s="183"/>
      <c r="GG568" s="183"/>
      <c r="GH568" s="183"/>
    </row>
    <row r="569" spans="1:190" x14ac:dyDescent="0.25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  <c r="FE569" s="183"/>
      <c r="FF569" s="183"/>
      <c r="FG569" s="183"/>
      <c r="FH569" s="183"/>
      <c r="FI569" s="183"/>
      <c r="FJ569" s="183"/>
      <c r="FK569" s="183"/>
      <c r="FL569" s="183"/>
      <c r="FM569" s="183"/>
      <c r="FN569" s="183"/>
      <c r="FO569" s="183"/>
      <c r="FP569" s="183"/>
      <c r="FQ569" s="183"/>
      <c r="FR569" s="183"/>
      <c r="FS569" s="183"/>
      <c r="FT569" s="183"/>
      <c r="FU569" s="183"/>
      <c r="FV569" s="183"/>
      <c r="FW569" s="183"/>
      <c r="FX569" s="183"/>
      <c r="FY569" s="183"/>
      <c r="FZ569" s="183"/>
      <c r="GA569" s="183"/>
      <c r="GB569" s="183"/>
      <c r="GC569" s="183"/>
      <c r="GD569" s="183"/>
      <c r="GE569" s="183"/>
      <c r="GF569" s="183"/>
      <c r="GG569" s="183"/>
      <c r="GH569" s="183"/>
    </row>
    <row r="570" spans="1:190" x14ac:dyDescent="0.25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  <c r="FE570" s="183"/>
      <c r="FF570" s="183"/>
      <c r="FG570" s="183"/>
      <c r="FH570" s="183"/>
      <c r="FI570" s="183"/>
      <c r="FJ570" s="183"/>
      <c r="FK570" s="183"/>
      <c r="FL570" s="183"/>
      <c r="FM570" s="183"/>
      <c r="FN570" s="183"/>
      <c r="FO570" s="183"/>
      <c r="FP570" s="183"/>
      <c r="FQ570" s="183"/>
      <c r="FR570" s="183"/>
      <c r="FS570" s="183"/>
      <c r="FT570" s="183"/>
      <c r="FU570" s="183"/>
      <c r="FV570" s="183"/>
      <c r="FW570" s="183"/>
      <c r="FX570" s="183"/>
      <c r="FY570" s="183"/>
      <c r="FZ570" s="183"/>
      <c r="GA570" s="183"/>
      <c r="GB570" s="183"/>
      <c r="GC570" s="183"/>
      <c r="GD570" s="183"/>
      <c r="GE570" s="183"/>
      <c r="GF570" s="183"/>
      <c r="GG570" s="183"/>
      <c r="GH570" s="183"/>
    </row>
    <row r="571" spans="1:190" x14ac:dyDescent="0.25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  <c r="FE571" s="183"/>
      <c r="FF571" s="183"/>
      <c r="FG571" s="183"/>
      <c r="FH571" s="183"/>
      <c r="FI571" s="183"/>
      <c r="FJ571" s="183"/>
      <c r="FK571" s="183"/>
      <c r="FL571" s="183"/>
      <c r="FM571" s="183"/>
      <c r="FN571" s="183"/>
      <c r="FO571" s="183"/>
      <c r="FP571" s="183"/>
      <c r="FQ571" s="183"/>
      <c r="FR571" s="183"/>
      <c r="FS571" s="183"/>
      <c r="FT571" s="183"/>
      <c r="FU571" s="183"/>
      <c r="FV571" s="183"/>
      <c r="FW571" s="183"/>
      <c r="FX571" s="183"/>
      <c r="FY571" s="183"/>
      <c r="FZ571" s="183"/>
      <c r="GA571" s="183"/>
      <c r="GB571" s="183"/>
      <c r="GC571" s="183"/>
      <c r="GD571" s="183"/>
      <c r="GE571" s="183"/>
      <c r="GF571" s="183"/>
      <c r="GG571" s="183"/>
      <c r="GH571" s="183"/>
    </row>
    <row r="572" spans="1:190" x14ac:dyDescent="0.25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  <c r="FE572" s="183"/>
      <c r="FF572" s="183"/>
      <c r="FG572" s="183"/>
      <c r="FH572" s="183"/>
      <c r="FI572" s="183"/>
      <c r="FJ572" s="183"/>
      <c r="FK572" s="183"/>
      <c r="FL572" s="183"/>
      <c r="FM572" s="183"/>
      <c r="FN572" s="183"/>
      <c r="FO572" s="183"/>
      <c r="FP572" s="183"/>
      <c r="FQ572" s="183"/>
      <c r="FR572" s="183"/>
      <c r="FS572" s="183"/>
      <c r="FT572" s="183"/>
      <c r="FU572" s="183"/>
      <c r="FV572" s="183"/>
      <c r="FW572" s="183"/>
      <c r="FX572" s="183"/>
      <c r="FY572" s="183"/>
      <c r="FZ572" s="183"/>
      <c r="GA572" s="183"/>
      <c r="GB572" s="183"/>
      <c r="GC572" s="183"/>
      <c r="GD572" s="183"/>
      <c r="GE572" s="183"/>
      <c r="GF572" s="183"/>
      <c r="GG572" s="183"/>
      <c r="GH572" s="183"/>
    </row>
    <row r="573" spans="1:190" x14ac:dyDescent="0.25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  <c r="FE573" s="183"/>
      <c r="FF573" s="183"/>
      <c r="FG573" s="183"/>
      <c r="FH573" s="183"/>
      <c r="FI573" s="183"/>
      <c r="FJ573" s="183"/>
      <c r="FK573" s="183"/>
      <c r="FL573" s="183"/>
      <c r="FM573" s="183"/>
      <c r="FN573" s="183"/>
      <c r="FO573" s="183"/>
      <c r="FP573" s="183"/>
      <c r="FQ573" s="183"/>
      <c r="FR573" s="183"/>
      <c r="FS573" s="183"/>
      <c r="FT573" s="183"/>
      <c r="FU573" s="183"/>
      <c r="FV573" s="183"/>
      <c r="FW573" s="183"/>
      <c r="FX573" s="183"/>
      <c r="FY573" s="183"/>
      <c r="FZ573" s="183"/>
      <c r="GA573" s="183"/>
      <c r="GB573" s="183"/>
      <c r="GC573" s="183"/>
      <c r="GD573" s="183"/>
      <c r="GE573" s="183"/>
      <c r="GF573" s="183"/>
      <c r="GG573" s="183"/>
      <c r="GH573" s="183"/>
    </row>
    <row r="574" spans="1:190" x14ac:dyDescent="0.25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  <c r="FE574" s="183"/>
      <c r="FF574" s="183"/>
      <c r="FG574" s="183"/>
      <c r="FH574" s="183"/>
      <c r="FI574" s="183"/>
      <c r="FJ574" s="183"/>
      <c r="FK574" s="183"/>
      <c r="FL574" s="183"/>
      <c r="FM574" s="183"/>
      <c r="FN574" s="183"/>
      <c r="FO574" s="183"/>
      <c r="FP574" s="183"/>
      <c r="FQ574" s="183"/>
      <c r="FR574" s="183"/>
      <c r="FS574" s="183"/>
      <c r="FT574" s="183"/>
      <c r="FU574" s="183"/>
      <c r="FV574" s="183"/>
      <c r="FW574" s="183"/>
      <c r="FX574" s="183"/>
      <c r="FY574" s="183"/>
      <c r="FZ574" s="183"/>
      <c r="GA574" s="183"/>
      <c r="GB574" s="183"/>
      <c r="GC574" s="183"/>
      <c r="GD574" s="183"/>
      <c r="GE574" s="183"/>
      <c r="GF574" s="183"/>
      <c r="GG574" s="183"/>
      <c r="GH574" s="183"/>
    </row>
    <row r="575" spans="1:190" x14ac:dyDescent="0.25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  <c r="FE575" s="183"/>
      <c r="FF575" s="183"/>
      <c r="FG575" s="183"/>
      <c r="FH575" s="183"/>
      <c r="FI575" s="183"/>
      <c r="FJ575" s="183"/>
      <c r="FK575" s="183"/>
      <c r="FL575" s="183"/>
      <c r="FM575" s="183"/>
      <c r="FN575" s="183"/>
      <c r="FO575" s="183"/>
      <c r="FP575" s="183"/>
      <c r="FQ575" s="183"/>
      <c r="FR575" s="183"/>
      <c r="FS575" s="183"/>
      <c r="FT575" s="183"/>
      <c r="FU575" s="183"/>
      <c r="FV575" s="183"/>
      <c r="FW575" s="183"/>
      <c r="FX575" s="183"/>
      <c r="FY575" s="183"/>
      <c r="FZ575" s="183"/>
      <c r="GA575" s="183"/>
      <c r="GB575" s="183"/>
      <c r="GC575" s="183"/>
      <c r="GD575" s="183"/>
      <c r="GE575" s="183"/>
      <c r="GF575" s="183"/>
      <c r="GG575" s="183"/>
      <c r="GH575" s="183"/>
    </row>
    <row r="576" spans="1:190" x14ac:dyDescent="0.25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  <c r="FE576" s="183"/>
      <c r="FF576" s="183"/>
      <c r="FG576" s="183"/>
      <c r="FH576" s="183"/>
      <c r="FI576" s="183"/>
      <c r="FJ576" s="183"/>
      <c r="FK576" s="183"/>
      <c r="FL576" s="183"/>
      <c r="FM576" s="183"/>
      <c r="FN576" s="183"/>
      <c r="FO576" s="183"/>
      <c r="FP576" s="183"/>
      <c r="FQ576" s="183"/>
      <c r="FR576" s="183"/>
      <c r="FS576" s="183"/>
      <c r="FT576" s="183"/>
      <c r="FU576" s="183"/>
      <c r="FV576" s="183"/>
      <c r="FW576" s="183"/>
      <c r="FX576" s="183"/>
      <c r="FY576" s="183"/>
      <c r="FZ576" s="183"/>
      <c r="GA576" s="183"/>
      <c r="GB576" s="183"/>
      <c r="GC576" s="183"/>
      <c r="GD576" s="183"/>
      <c r="GE576" s="183"/>
      <c r="GF576" s="183"/>
      <c r="GG576" s="183"/>
      <c r="GH576" s="183"/>
    </row>
    <row r="577" spans="1:190" x14ac:dyDescent="0.25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  <c r="FE577" s="183"/>
      <c r="FF577" s="183"/>
      <c r="FG577" s="183"/>
      <c r="FH577" s="183"/>
      <c r="FI577" s="183"/>
      <c r="FJ577" s="183"/>
      <c r="FK577" s="183"/>
      <c r="FL577" s="183"/>
      <c r="FM577" s="183"/>
      <c r="FN577" s="183"/>
      <c r="FO577" s="183"/>
      <c r="FP577" s="183"/>
      <c r="FQ577" s="183"/>
      <c r="FR577" s="183"/>
      <c r="FS577" s="183"/>
      <c r="FT577" s="183"/>
      <c r="FU577" s="183"/>
      <c r="FV577" s="183"/>
      <c r="FW577" s="183"/>
      <c r="FX577" s="183"/>
      <c r="FY577" s="183"/>
      <c r="FZ577" s="183"/>
      <c r="GA577" s="183"/>
      <c r="GB577" s="183"/>
      <c r="GC577" s="183"/>
      <c r="GD577" s="183"/>
      <c r="GE577" s="183"/>
      <c r="GF577" s="183"/>
      <c r="GG577" s="183"/>
      <c r="GH577" s="183"/>
    </row>
    <row r="578" spans="1:190" x14ac:dyDescent="0.25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  <c r="FE578" s="183"/>
      <c r="FF578" s="183"/>
      <c r="FG578" s="183"/>
      <c r="FH578" s="183"/>
      <c r="FI578" s="183"/>
      <c r="FJ578" s="183"/>
      <c r="FK578" s="183"/>
      <c r="FL578" s="183"/>
      <c r="FM578" s="183"/>
      <c r="FN578" s="183"/>
      <c r="FO578" s="183"/>
      <c r="FP578" s="183"/>
      <c r="FQ578" s="183"/>
      <c r="FR578" s="183"/>
      <c r="FS578" s="183"/>
      <c r="FT578" s="183"/>
      <c r="FU578" s="183"/>
      <c r="FV578" s="183"/>
      <c r="FW578" s="183"/>
      <c r="FX578" s="183"/>
      <c r="FY578" s="183"/>
      <c r="FZ578" s="183"/>
      <c r="GA578" s="183"/>
      <c r="GB578" s="183"/>
      <c r="GC578" s="183"/>
      <c r="GD578" s="183"/>
      <c r="GE578" s="183"/>
      <c r="GF578" s="183"/>
      <c r="GG578" s="183"/>
      <c r="GH578" s="183"/>
    </row>
    <row r="579" spans="1:190" x14ac:dyDescent="0.25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  <c r="FE579" s="183"/>
      <c r="FF579" s="183"/>
      <c r="FG579" s="183"/>
      <c r="FH579" s="183"/>
      <c r="FI579" s="183"/>
      <c r="FJ579" s="183"/>
      <c r="FK579" s="183"/>
      <c r="FL579" s="183"/>
      <c r="FM579" s="183"/>
      <c r="FN579" s="183"/>
      <c r="FO579" s="183"/>
      <c r="FP579" s="183"/>
      <c r="FQ579" s="183"/>
      <c r="FR579" s="183"/>
      <c r="FS579" s="183"/>
      <c r="FT579" s="183"/>
      <c r="FU579" s="183"/>
      <c r="FV579" s="183"/>
      <c r="FW579" s="183"/>
      <c r="FX579" s="183"/>
      <c r="FY579" s="183"/>
      <c r="FZ579" s="183"/>
      <c r="GA579" s="183"/>
      <c r="GB579" s="183"/>
      <c r="GC579" s="183"/>
      <c r="GD579" s="183"/>
      <c r="GE579" s="183"/>
      <c r="GF579" s="183"/>
      <c r="GG579" s="183"/>
      <c r="GH579" s="183"/>
    </row>
    <row r="580" spans="1:190" x14ac:dyDescent="0.25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  <c r="FE580" s="183"/>
      <c r="FF580" s="183"/>
      <c r="FG580" s="183"/>
      <c r="FH580" s="183"/>
      <c r="FI580" s="183"/>
      <c r="FJ580" s="183"/>
      <c r="FK580" s="183"/>
      <c r="FL580" s="183"/>
      <c r="FM580" s="183"/>
      <c r="FN580" s="183"/>
      <c r="FO580" s="183"/>
      <c r="FP580" s="183"/>
      <c r="FQ580" s="183"/>
      <c r="FR580" s="183"/>
      <c r="FS580" s="183"/>
      <c r="FT580" s="183"/>
      <c r="FU580" s="183"/>
      <c r="FV580" s="183"/>
      <c r="FW580" s="183"/>
      <c r="FX580" s="183"/>
      <c r="FY580" s="183"/>
      <c r="FZ580" s="183"/>
      <c r="GA580" s="183"/>
      <c r="GB580" s="183"/>
      <c r="GC580" s="183"/>
      <c r="GD580" s="183"/>
      <c r="GE580" s="183"/>
      <c r="GF580" s="183"/>
      <c r="GG580" s="183"/>
      <c r="GH580" s="183"/>
    </row>
    <row r="581" spans="1:190" x14ac:dyDescent="0.25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  <c r="FE581" s="183"/>
      <c r="FF581" s="183"/>
      <c r="FG581" s="183"/>
      <c r="FH581" s="183"/>
      <c r="FI581" s="183"/>
      <c r="FJ581" s="183"/>
      <c r="FK581" s="183"/>
      <c r="FL581" s="183"/>
      <c r="FM581" s="183"/>
      <c r="FN581" s="183"/>
      <c r="FO581" s="183"/>
      <c r="FP581" s="183"/>
      <c r="FQ581" s="183"/>
      <c r="FR581" s="183"/>
      <c r="FS581" s="183"/>
      <c r="FT581" s="183"/>
      <c r="FU581" s="183"/>
      <c r="FV581" s="183"/>
      <c r="FW581" s="183"/>
      <c r="FX581" s="183"/>
      <c r="FY581" s="183"/>
      <c r="FZ581" s="183"/>
      <c r="GA581" s="183"/>
      <c r="GB581" s="183"/>
      <c r="GC581" s="183"/>
      <c r="GD581" s="183"/>
      <c r="GE581" s="183"/>
      <c r="GF581" s="183"/>
      <c r="GG581" s="183"/>
      <c r="GH581" s="183"/>
    </row>
    <row r="582" spans="1:190" x14ac:dyDescent="0.25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  <c r="FE582" s="183"/>
      <c r="FF582" s="183"/>
      <c r="FG582" s="183"/>
      <c r="FH582" s="183"/>
      <c r="FI582" s="183"/>
      <c r="FJ582" s="183"/>
      <c r="FK582" s="183"/>
      <c r="FL582" s="183"/>
      <c r="FM582" s="183"/>
      <c r="FN582" s="183"/>
      <c r="FO582" s="183"/>
      <c r="FP582" s="183"/>
      <c r="FQ582" s="183"/>
      <c r="FR582" s="183"/>
      <c r="FS582" s="183"/>
      <c r="FT582" s="183"/>
      <c r="FU582" s="183"/>
      <c r="FV582" s="183"/>
      <c r="FW582" s="183"/>
      <c r="FX582" s="183"/>
      <c r="FY582" s="183"/>
      <c r="FZ582" s="183"/>
      <c r="GA582" s="183"/>
      <c r="GB582" s="183"/>
      <c r="GC582" s="183"/>
      <c r="GD582" s="183"/>
      <c r="GE582" s="183"/>
      <c r="GF582" s="183"/>
      <c r="GG582" s="183"/>
      <c r="GH582" s="183"/>
    </row>
    <row r="583" spans="1:190" x14ac:dyDescent="0.25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  <c r="FE583" s="183"/>
      <c r="FF583" s="183"/>
      <c r="FG583" s="183"/>
      <c r="FH583" s="183"/>
      <c r="FI583" s="183"/>
      <c r="FJ583" s="183"/>
      <c r="FK583" s="183"/>
      <c r="FL583" s="183"/>
      <c r="FM583" s="183"/>
      <c r="FN583" s="183"/>
      <c r="FO583" s="183"/>
      <c r="FP583" s="183"/>
      <c r="FQ583" s="183"/>
      <c r="FR583" s="183"/>
      <c r="FS583" s="183"/>
      <c r="FT583" s="183"/>
      <c r="FU583" s="183"/>
      <c r="FV583" s="183"/>
      <c r="FW583" s="183"/>
      <c r="FX583" s="183"/>
      <c r="FY583" s="183"/>
      <c r="FZ583" s="183"/>
      <c r="GA583" s="183"/>
      <c r="GB583" s="183"/>
      <c r="GC583" s="183"/>
      <c r="GD583" s="183"/>
      <c r="GE583" s="183"/>
      <c r="GF583" s="183"/>
      <c r="GG583" s="183"/>
      <c r="GH583" s="183"/>
    </row>
    <row r="584" spans="1:190" x14ac:dyDescent="0.25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  <c r="FE584" s="183"/>
      <c r="FF584" s="183"/>
      <c r="FG584" s="183"/>
      <c r="FH584" s="183"/>
      <c r="FI584" s="183"/>
      <c r="FJ584" s="183"/>
      <c r="FK584" s="183"/>
      <c r="FL584" s="183"/>
      <c r="FM584" s="183"/>
      <c r="FN584" s="183"/>
      <c r="FO584" s="183"/>
      <c r="FP584" s="183"/>
      <c r="FQ584" s="183"/>
      <c r="FR584" s="183"/>
      <c r="FS584" s="183"/>
      <c r="FT584" s="183"/>
      <c r="FU584" s="183"/>
      <c r="FV584" s="183"/>
      <c r="FW584" s="183"/>
      <c r="FX584" s="183"/>
      <c r="FY584" s="183"/>
      <c r="FZ584" s="183"/>
      <c r="GA584" s="183"/>
      <c r="GB584" s="183"/>
      <c r="GC584" s="183"/>
      <c r="GD584" s="183"/>
      <c r="GE584" s="183"/>
      <c r="GF584" s="183"/>
      <c r="GG584" s="183"/>
      <c r="GH584" s="183"/>
    </row>
    <row r="585" spans="1:190" x14ac:dyDescent="0.25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  <c r="FE585" s="183"/>
      <c r="FF585" s="183"/>
      <c r="FG585" s="183"/>
      <c r="FH585" s="183"/>
      <c r="FI585" s="183"/>
      <c r="FJ585" s="183"/>
      <c r="FK585" s="183"/>
      <c r="FL585" s="183"/>
      <c r="FM585" s="183"/>
      <c r="FN585" s="183"/>
      <c r="FO585" s="183"/>
      <c r="FP585" s="183"/>
      <c r="FQ585" s="183"/>
      <c r="FR585" s="183"/>
      <c r="FS585" s="183"/>
      <c r="FT585" s="183"/>
      <c r="FU585" s="183"/>
      <c r="FV585" s="183"/>
      <c r="FW585" s="183"/>
      <c r="FX585" s="183"/>
      <c r="FY585" s="183"/>
      <c r="FZ585" s="183"/>
      <c r="GA585" s="183"/>
      <c r="GB585" s="183"/>
      <c r="GC585" s="183"/>
      <c r="GD585" s="183"/>
      <c r="GE585" s="183"/>
      <c r="GF585" s="183"/>
      <c r="GG585" s="183"/>
      <c r="GH585" s="183"/>
    </row>
    <row r="586" spans="1:190" x14ac:dyDescent="0.25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  <c r="FE586" s="183"/>
      <c r="FF586" s="183"/>
      <c r="FG586" s="183"/>
      <c r="FH586" s="183"/>
      <c r="FI586" s="183"/>
      <c r="FJ586" s="183"/>
      <c r="FK586" s="183"/>
      <c r="FL586" s="183"/>
      <c r="FM586" s="183"/>
      <c r="FN586" s="183"/>
      <c r="FO586" s="183"/>
      <c r="FP586" s="183"/>
      <c r="FQ586" s="183"/>
      <c r="FR586" s="183"/>
      <c r="FS586" s="183"/>
      <c r="FT586" s="183"/>
      <c r="FU586" s="183"/>
      <c r="FV586" s="183"/>
      <c r="FW586" s="183"/>
      <c r="FX586" s="183"/>
      <c r="FY586" s="183"/>
      <c r="FZ586" s="183"/>
      <c r="GA586" s="183"/>
      <c r="GB586" s="183"/>
      <c r="GC586" s="183"/>
      <c r="GD586" s="183"/>
      <c r="GE586" s="183"/>
      <c r="GF586" s="183"/>
      <c r="GG586" s="183"/>
      <c r="GH586" s="183"/>
    </row>
    <row r="587" spans="1:190" x14ac:dyDescent="0.25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  <c r="FE587" s="183"/>
      <c r="FF587" s="183"/>
      <c r="FG587" s="183"/>
      <c r="FH587" s="183"/>
      <c r="FI587" s="183"/>
      <c r="FJ587" s="183"/>
      <c r="FK587" s="183"/>
      <c r="FL587" s="183"/>
      <c r="FM587" s="183"/>
      <c r="FN587" s="183"/>
      <c r="FO587" s="183"/>
      <c r="FP587" s="183"/>
      <c r="FQ587" s="183"/>
      <c r="FR587" s="183"/>
      <c r="FS587" s="183"/>
      <c r="FT587" s="183"/>
      <c r="FU587" s="183"/>
      <c r="FV587" s="183"/>
      <c r="FW587" s="183"/>
      <c r="FX587" s="183"/>
      <c r="FY587" s="183"/>
      <c r="FZ587" s="183"/>
      <c r="GA587" s="183"/>
      <c r="GB587" s="183"/>
      <c r="GC587" s="183"/>
      <c r="GD587" s="183"/>
      <c r="GE587" s="183"/>
      <c r="GF587" s="183"/>
      <c r="GG587" s="183"/>
      <c r="GH587" s="183"/>
    </row>
    <row r="588" spans="1:190" x14ac:dyDescent="0.25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  <c r="FE588" s="183"/>
      <c r="FF588" s="183"/>
      <c r="FG588" s="183"/>
      <c r="FH588" s="183"/>
      <c r="FI588" s="183"/>
      <c r="FJ588" s="183"/>
      <c r="FK588" s="183"/>
      <c r="FL588" s="183"/>
      <c r="FM588" s="183"/>
      <c r="FN588" s="183"/>
      <c r="FO588" s="183"/>
      <c r="FP588" s="183"/>
      <c r="FQ588" s="183"/>
      <c r="FR588" s="183"/>
      <c r="FS588" s="183"/>
      <c r="FT588" s="183"/>
      <c r="FU588" s="183"/>
      <c r="FV588" s="183"/>
      <c r="FW588" s="183"/>
      <c r="FX588" s="183"/>
      <c r="FY588" s="183"/>
      <c r="FZ588" s="183"/>
      <c r="GA588" s="183"/>
      <c r="GB588" s="183"/>
      <c r="GC588" s="183"/>
      <c r="GD588" s="183"/>
      <c r="GE588" s="183"/>
      <c r="GF588" s="183"/>
      <c r="GG588" s="183"/>
      <c r="GH588" s="183"/>
    </row>
    <row r="589" spans="1:190" x14ac:dyDescent="0.25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  <c r="FE589" s="183"/>
      <c r="FF589" s="183"/>
      <c r="FG589" s="183"/>
      <c r="FH589" s="183"/>
      <c r="FI589" s="183"/>
      <c r="FJ589" s="183"/>
      <c r="FK589" s="183"/>
      <c r="FL589" s="183"/>
      <c r="FM589" s="183"/>
      <c r="FN589" s="183"/>
      <c r="FO589" s="183"/>
      <c r="FP589" s="183"/>
      <c r="FQ589" s="183"/>
      <c r="FR589" s="183"/>
      <c r="FS589" s="183"/>
      <c r="FT589" s="183"/>
      <c r="FU589" s="183"/>
      <c r="FV589" s="183"/>
      <c r="FW589" s="183"/>
      <c r="FX589" s="183"/>
      <c r="FY589" s="183"/>
      <c r="FZ589" s="183"/>
      <c r="GA589" s="183"/>
      <c r="GB589" s="183"/>
      <c r="GC589" s="183"/>
      <c r="GD589" s="183"/>
      <c r="GE589" s="183"/>
      <c r="GF589" s="183"/>
      <c r="GG589" s="183"/>
      <c r="GH589" s="183"/>
    </row>
    <row r="590" spans="1:190" x14ac:dyDescent="0.25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  <c r="FE590" s="183"/>
      <c r="FF590" s="183"/>
      <c r="FG590" s="183"/>
      <c r="FH590" s="183"/>
      <c r="FI590" s="183"/>
      <c r="FJ590" s="183"/>
      <c r="FK590" s="183"/>
      <c r="FL590" s="183"/>
      <c r="FM590" s="183"/>
      <c r="FN590" s="183"/>
      <c r="FO590" s="183"/>
      <c r="FP590" s="183"/>
      <c r="FQ590" s="183"/>
      <c r="FR590" s="183"/>
      <c r="FS590" s="183"/>
      <c r="FT590" s="183"/>
      <c r="FU590" s="183"/>
      <c r="FV590" s="183"/>
      <c r="FW590" s="183"/>
      <c r="FX590" s="183"/>
      <c r="FY590" s="183"/>
      <c r="FZ590" s="183"/>
      <c r="GA590" s="183"/>
      <c r="GB590" s="183"/>
      <c r="GC590" s="183"/>
      <c r="GD590" s="183"/>
      <c r="GE590" s="183"/>
      <c r="GF590" s="183"/>
      <c r="GG590" s="183"/>
      <c r="GH590" s="183"/>
    </row>
    <row r="591" spans="1:190" x14ac:dyDescent="0.25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  <c r="FE591" s="183"/>
      <c r="FF591" s="183"/>
      <c r="FG591" s="183"/>
      <c r="FH591" s="183"/>
      <c r="FI591" s="183"/>
      <c r="FJ591" s="183"/>
      <c r="FK591" s="183"/>
      <c r="FL591" s="183"/>
      <c r="FM591" s="183"/>
      <c r="FN591" s="183"/>
      <c r="FO591" s="183"/>
      <c r="FP591" s="183"/>
      <c r="FQ591" s="183"/>
      <c r="FR591" s="183"/>
      <c r="FS591" s="183"/>
      <c r="FT591" s="183"/>
      <c r="FU591" s="183"/>
      <c r="FV591" s="183"/>
      <c r="FW591" s="183"/>
      <c r="FX591" s="183"/>
      <c r="FY591" s="183"/>
      <c r="FZ591" s="183"/>
      <c r="GA591" s="183"/>
      <c r="GB591" s="183"/>
      <c r="GC591" s="183"/>
      <c r="GD591" s="183"/>
      <c r="GE591" s="183"/>
      <c r="GF591" s="183"/>
      <c r="GG591" s="183"/>
      <c r="GH591" s="183"/>
    </row>
    <row r="592" spans="1:190" x14ac:dyDescent="0.25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  <c r="FE592" s="183"/>
      <c r="FF592" s="183"/>
      <c r="FG592" s="183"/>
      <c r="FH592" s="183"/>
      <c r="FI592" s="183"/>
      <c r="FJ592" s="183"/>
      <c r="FK592" s="183"/>
      <c r="FL592" s="183"/>
      <c r="FM592" s="183"/>
      <c r="FN592" s="183"/>
      <c r="FO592" s="183"/>
      <c r="FP592" s="183"/>
      <c r="FQ592" s="183"/>
      <c r="FR592" s="183"/>
      <c r="FS592" s="183"/>
      <c r="FT592" s="183"/>
      <c r="FU592" s="183"/>
      <c r="FV592" s="183"/>
      <c r="FW592" s="183"/>
      <c r="FX592" s="183"/>
      <c r="FY592" s="183"/>
      <c r="FZ592" s="183"/>
      <c r="GA592" s="183"/>
      <c r="GB592" s="183"/>
      <c r="GC592" s="183"/>
      <c r="GD592" s="183"/>
      <c r="GE592" s="183"/>
      <c r="GF592" s="183"/>
      <c r="GG592" s="183"/>
      <c r="GH592" s="183"/>
    </row>
    <row r="593" spans="1:190" x14ac:dyDescent="0.25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  <c r="FE593" s="183"/>
      <c r="FF593" s="183"/>
      <c r="FG593" s="183"/>
      <c r="FH593" s="183"/>
      <c r="FI593" s="183"/>
      <c r="FJ593" s="183"/>
      <c r="FK593" s="183"/>
      <c r="FL593" s="183"/>
      <c r="FM593" s="183"/>
      <c r="FN593" s="183"/>
      <c r="FO593" s="183"/>
      <c r="FP593" s="183"/>
      <c r="FQ593" s="183"/>
      <c r="FR593" s="183"/>
      <c r="FS593" s="183"/>
      <c r="FT593" s="183"/>
      <c r="FU593" s="183"/>
      <c r="FV593" s="183"/>
      <c r="FW593" s="183"/>
      <c r="FX593" s="183"/>
      <c r="FY593" s="183"/>
      <c r="FZ593" s="183"/>
      <c r="GA593" s="183"/>
      <c r="GB593" s="183"/>
      <c r="GC593" s="183"/>
      <c r="GD593" s="183"/>
      <c r="GE593" s="183"/>
      <c r="GF593" s="183"/>
      <c r="GG593" s="183"/>
      <c r="GH593" s="183"/>
    </row>
    <row r="594" spans="1:190" x14ac:dyDescent="0.25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  <c r="FE594" s="183"/>
      <c r="FF594" s="183"/>
      <c r="FG594" s="183"/>
      <c r="FH594" s="183"/>
      <c r="FI594" s="183"/>
      <c r="FJ594" s="183"/>
      <c r="FK594" s="183"/>
      <c r="FL594" s="183"/>
      <c r="FM594" s="183"/>
      <c r="FN594" s="183"/>
      <c r="FO594" s="183"/>
      <c r="FP594" s="183"/>
      <c r="FQ594" s="183"/>
      <c r="FR594" s="183"/>
      <c r="FS594" s="183"/>
      <c r="FT594" s="183"/>
      <c r="FU594" s="183"/>
      <c r="FV594" s="183"/>
      <c r="FW594" s="183"/>
      <c r="FX594" s="183"/>
      <c r="FY594" s="183"/>
      <c r="FZ594" s="183"/>
      <c r="GA594" s="183"/>
      <c r="GB594" s="183"/>
      <c r="GC594" s="183"/>
      <c r="GD594" s="183"/>
      <c r="GE594" s="183"/>
      <c r="GF594" s="183"/>
      <c r="GG594" s="183"/>
      <c r="GH594" s="183"/>
    </row>
    <row r="595" spans="1:190" x14ac:dyDescent="0.25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  <c r="FE595" s="183"/>
      <c r="FF595" s="183"/>
      <c r="FG595" s="183"/>
      <c r="FH595" s="183"/>
      <c r="FI595" s="183"/>
      <c r="FJ595" s="183"/>
      <c r="FK595" s="183"/>
      <c r="FL595" s="183"/>
      <c r="FM595" s="183"/>
      <c r="FN595" s="183"/>
      <c r="FO595" s="183"/>
      <c r="FP595" s="183"/>
      <c r="FQ595" s="183"/>
      <c r="FR595" s="183"/>
      <c r="FS595" s="183"/>
      <c r="FT595" s="183"/>
      <c r="FU595" s="183"/>
      <c r="FV595" s="183"/>
      <c r="FW595" s="183"/>
      <c r="FX595" s="183"/>
      <c r="FY595" s="183"/>
      <c r="FZ595" s="183"/>
      <c r="GA595" s="183"/>
      <c r="GB595" s="183"/>
      <c r="GC595" s="183"/>
      <c r="GD595" s="183"/>
      <c r="GE595" s="183"/>
      <c r="GF595" s="183"/>
      <c r="GG595" s="183"/>
      <c r="GH595" s="183"/>
    </row>
    <row r="596" spans="1:190" x14ac:dyDescent="0.25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  <c r="FE596" s="183"/>
      <c r="FF596" s="183"/>
      <c r="FG596" s="183"/>
      <c r="FH596" s="183"/>
      <c r="FI596" s="183"/>
      <c r="FJ596" s="183"/>
      <c r="FK596" s="183"/>
      <c r="FL596" s="183"/>
      <c r="FM596" s="183"/>
      <c r="FN596" s="183"/>
      <c r="FO596" s="183"/>
      <c r="FP596" s="183"/>
      <c r="FQ596" s="183"/>
      <c r="FR596" s="183"/>
      <c r="FS596" s="183"/>
      <c r="FT596" s="183"/>
      <c r="FU596" s="183"/>
      <c r="FV596" s="183"/>
      <c r="FW596" s="183"/>
      <c r="FX596" s="183"/>
      <c r="FY596" s="183"/>
      <c r="FZ596" s="183"/>
      <c r="GA596" s="183"/>
      <c r="GB596" s="183"/>
      <c r="GC596" s="183"/>
      <c r="GD596" s="183"/>
      <c r="GE596" s="183"/>
      <c r="GF596" s="183"/>
      <c r="GG596" s="183"/>
      <c r="GH596" s="183"/>
    </row>
    <row r="597" spans="1:190" x14ac:dyDescent="0.25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  <c r="FE597" s="183"/>
      <c r="FF597" s="183"/>
      <c r="FG597" s="183"/>
      <c r="FH597" s="183"/>
      <c r="FI597" s="183"/>
      <c r="FJ597" s="183"/>
      <c r="FK597" s="183"/>
      <c r="FL597" s="183"/>
      <c r="FM597" s="183"/>
      <c r="FN597" s="183"/>
      <c r="FO597" s="183"/>
      <c r="FP597" s="183"/>
      <c r="FQ597" s="183"/>
      <c r="FR597" s="183"/>
      <c r="FS597" s="183"/>
      <c r="FT597" s="183"/>
      <c r="FU597" s="183"/>
      <c r="FV597" s="183"/>
      <c r="FW597" s="183"/>
      <c r="FX597" s="183"/>
      <c r="FY597" s="183"/>
      <c r="FZ597" s="183"/>
      <c r="GA597" s="183"/>
      <c r="GB597" s="183"/>
      <c r="GC597" s="183"/>
      <c r="GD597" s="183"/>
      <c r="GE597" s="183"/>
      <c r="GF597" s="183"/>
      <c r="GG597" s="183"/>
      <c r="GH597" s="183"/>
    </row>
    <row r="598" spans="1:190" x14ac:dyDescent="0.25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  <c r="FE598" s="183"/>
      <c r="FF598" s="183"/>
      <c r="FG598" s="183"/>
      <c r="FH598" s="183"/>
      <c r="FI598" s="183"/>
      <c r="FJ598" s="183"/>
      <c r="FK598" s="183"/>
      <c r="FL598" s="183"/>
      <c r="FM598" s="183"/>
      <c r="FN598" s="183"/>
      <c r="FO598" s="183"/>
      <c r="FP598" s="183"/>
      <c r="FQ598" s="183"/>
      <c r="FR598" s="183"/>
      <c r="FS598" s="183"/>
      <c r="FT598" s="183"/>
      <c r="FU598" s="183"/>
      <c r="FV598" s="183"/>
      <c r="FW598" s="183"/>
      <c r="FX598" s="183"/>
      <c r="FY598" s="183"/>
      <c r="FZ598" s="183"/>
      <c r="GA598" s="183"/>
      <c r="GB598" s="183"/>
      <c r="GC598" s="183"/>
      <c r="GD598" s="183"/>
      <c r="GE598" s="183"/>
      <c r="GF598" s="183"/>
      <c r="GG598" s="183"/>
      <c r="GH598" s="183"/>
    </row>
    <row r="599" spans="1:190" x14ac:dyDescent="0.25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  <c r="FE599" s="183"/>
      <c r="FF599" s="183"/>
      <c r="FG599" s="183"/>
      <c r="FH599" s="183"/>
      <c r="FI599" s="183"/>
      <c r="FJ599" s="183"/>
      <c r="FK599" s="183"/>
      <c r="FL599" s="183"/>
      <c r="FM599" s="183"/>
      <c r="FN599" s="183"/>
      <c r="FO599" s="183"/>
      <c r="FP599" s="183"/>
      <c r="FQ599" s="183"/>
      <c r="FR599" s="183"/>
      <c r="FS599" s="183"/>
      <c r="FT599" s="183"/>
      <c r="FU599" s="183"/>
      <c r="FV599" s="183"/>
      <c r="FW599" s="183"/>
      <c r="FX599" s="183"/>
      <c r="FY599" s="183"/>
      <c r="FZ599" s="183"/>
      <c r="GA599" s="183"/>
      <c r="GB599" s="183"/>
      <c r="GC599" s="183"/>
      <c r="GD599" s="183"/>
      <c r="GE599" s="183"/>
      <c r="GF599" s="183"/>
      <c r="GG599" s="183"/>
      <c r="GH599" s="183"/>
    </row>
    <row r="600" spans="1:190" x14ac:dyDescent="0.25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  <c r="FE600" s="183"/>
      <c r="FF600" s="183"/>
      <c r="FG600" s="183"/>
      <c r="FH600" s="183"/>
      <c r="FI600" s="183"/>
      <c r="FJ600" s="183"/>
      <c r="FK600" s="183"/>
      <c r="FL600" s="183"/>
      <c r="FM600" s="183"/>
      <c r="FN600" s="183"/>
      <c r="FO600" s="183"/>
      <c r="FP600" s="183"/>
      <c r="FQ600" s="183"/>
      <c r="FR600" s="183"/>
      <c r="FS600" s="183"/>
      <c r="FT600" s="183"/>
      <c r="FU600" s="183"/>
      <c r="FV600" s="183"/>
      <c r="FW600" s="183"/>
      <c r="FX600" s="183"/>
      <c r="FY600" s="183"/>
      <c r="FZ600" s="183"/>
      <c r="GA600" s="183"/>
      <c r="GB600" s="183"/>
      <c r="GC600" s="183"/>
      <c r="GD600" s="183"/>
      <c r="GE600" s="183"/>
      <c r="GF600" s="183"/>
      <c r="GG600" s="183"/>
      <c r="GH600" s="183"/>
    </row>
    <row r="601" spans="1:190" x14ac:dyDescent="0.25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  <c r="FE601" s="183"/>
      <c r="FF601" s="183"/>
      <c r="FG601" s="183"/>
      <c r="FH601" s="183"/>
      <c r="FI601" s="183"/>
      <c r="FJ601" s="183"/>
      <c r="FK601" s="183"/>
      <c r="FL601" s="183"/>
      <c r="FM601" s="183"/>
      <c r="FN601" s="183"/>
      <c r="FO601" s="183"/>
      <c r="FP601" s="183"/>
      <c r="FQ601" s="183"/>
      <c r="FR601" s="183"/>
      <c r="FS601" s="183"/>
      <c r="FT601" s="183"/>
      <c r="FU601" s="183"/>
      <c r="FV601" s="183"/>
      <c r="FW601" s="183"/>
      <c r="FX601" s="183"/>
      <c r="FY601" s="183"/>
      <c r="FZ601" s="183"/>
      <c r="GA601" s="183"/>
      <c r="GB601" s="183"/>
      <c r="GC601" s="183"/>
      <c r="GD601" s="183"/>
      <c r="GE601" s="183"/>
      <c r="GF601" s="183"/>
      <c r="GG601" s="183"/>
      <c r="GH601" s="183"/>
    </row>
    <row r="602" spans="1:190" x14ac:dyDescent="0.25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  <c r="FE602" s="183"/>
      <c r="FF602" s="183"/>
      <c r="FG602" s="183"/>
      <c r="FH602" s="183"/>
      <c r="FI602" s="183"/>
      <c r="FJ602" s="183"/>
      <c r="FK602" s="183"/>
      <c r="FL602" s="183"/>
      <c r="FM602" s="183"/>
      <c r="FN602" s="183"/>
      <c r="FO602" s="183"/>
      <c r="FP602" s="183"/>
      <c r="FQ602" s="183"/>
      <c r="FR602" s="183"/>
      <c r="FS602" s="183"/>
      <c r="FT602" s="183"/>
      <c r="FU602" s="183"/>
      <c r="FV602" s="183"/>
      <c r="FW602" s="183"/>
      <c r="FX602" s="183"/>
      <c r="FY602" s="183"/>
      <c r="FZ602" s="183"/>
      <c r="GA602" s="183"/>
      <c r="GB602" s="183"/>
      <c r="GC602" s="183"/>
      <c r="GD602" s="183"/>
      <c r="GE602" s="183"/>
      <c r="GF602" s="183"/>
      <c r="GG602" s="183"/>
      <c r="GH602" s="183"/>
    </row>
    <row r="603" spans="1:190" x14ac:dyDescent="0.25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  <c r="FE603" s="183"/>
      <c r="FF603" s="183"/>
      <c r="FG603" s="183"/>
      <c r="FH603" s="183"/>
      <c r="FI603" s="183"/>
      <c r="FJ603" s="183"/>
      <c r="FK603" s="183"/>
      <c r="FL603" s="183"/>
      <c r="FM603" s="183"/>
      <c r="FN603" s="183"/>
      <c r="FO603" s="183"/>
      <c r="FP603" s="183"/>
      <c r="FQ603" s="183"/>
      <c r="FR603" s="183"/>
      <c r="FS603" s="183"/>
      <c r="FT603" s="183"/>
      <c r="FU603" s="183"/>
      <c r="FV603" s="183"/>
      <c r="FW603" s="183"/>
      <c r="FX603" s="183"/>
      <c r="FY603" s="183"/>
      <c r="FZ603" s="183"/>
      <c r="GA603" s="183"/>
      <c r="GB603" s="183"/>
      <c r="GC603" s="183"/>
      <c r="GD603" s="183"/>
      <c r="GE603" s="183"/>
      <c r="GF603" s="183"/>
      <c r="GG603" s="183"/>
      <c r="GH603" s="183"/>
    </row>
    <row r="604" spans="1:190" x14ac:dyDescent="0.25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  <c r="FE604" s="183"/>
      <c r="FF604" s="183"/>
      <c r="FG604" s="183"/>
      <c r="FH604" s="183"/>
      <c r="FI604" s="183"/>
      <c r="FJ604" s="183"/>
      <c r="FK604" s="183"/>
      <c r="FL604" s="183"/>
      <c r="FM604" s="183"/>
      <c r="FN604" s="183"/>
      <c r="FO604" s="183"/>
      <c r="FP604" s="183"/>
      <c r="FQ604" s="183"/>
      <c r="FR604" s="183"/>
      <c r="FS604" s="183"/>
      <c r="FT604" s="183"/>
      <c r="FU604" s="183"/>
      <c r="FV604" s="183"/>
      <c r="FW604" s="183"/>
      <c r="FX604" s="183"/>
      <c r="FY604" s="183"/>
      <c r="FZ604" s="183"/>
      <c r="GA604" s="183"/>
      <c r="GB604" s="183"/>
      <c r="GC604" s="183"/>
      <c r="GD604" s="183"/>
      <c r="GE604" s="183"/>
      <c r="GF604" s="183"/>
      <c r="GG604" s="183"/>
      <c r="GH604" s="183"/>
    </row>
    <row r="605" spans="1:190" x14ac:dyDescent="0.25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  <c r="FE605" s="183"/>
      <c r="FF605" s="183"/>
      <c r="FG605" s="183"/>
      <c r="FH605" s="183"/>
      <c r="FI605" s="183"/>
      <c r="FJ605" s="183"/>
      <c r="FK605" s="183"/>
      <c r="FL605" s="183"/>
      <c r="FM605" s="183"/>
      <c r="FN605" s="183"/>
      <c r="FO605" s="183"/>
      <c r="FP605" s="183"/>
      <c r="FQ605" s="183"/>
      <c r="FR605" s="183"/>
      <c r="FS605" s="183"/>
      <c r="FT605" s="183"/>
      <c r="FU605" s="183"/>
      <c r="FV605" s="183"/>
      <c r="FW605" s="183"/>
      <c r="FX605" s="183"/>
      <c r="FY605" s="183"/>
      <c r="FZ605" s="183"/>
      <c r="GA605" s="183"/>
      <c r="GB605" s="183"/>
      <c r="GC605" s="183"/>
      <c r="GD605" s="183"/>
      <c r="GE605" s="183"/>
      <c r="GF605" s="183"/>
      <c r="GG605" s="183"/>
      <c r="GH605" s="183"/>
    </row>
    <row r="606" spans="1:190" x14ac:dyDescent="0.25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  <c r="FE606" s="183"/>
      <c r="FF606" s="183"/>
      <c r="FG606" s="183"/>
      <c r="FH606" s="183"/>
      <c r="FI606" s="183"/>
      <c r="FJ606" s="183"/>
      <c r="FK606" s="183"/>
      <c r="FL606" s="183"/>
      <c r="FM606" s="183"/>
      <c r="FN606" s="183"/>
      <c r="FO606" s="183"/>
      <c r="FP606" s="183"/>
      <c r="FQ606" s="183"/>
      <c r="FR606" s="183"/>
      <c r="FS606" s="183"/>
      <c r="FT606" s="183"/>
      <c r="FU606" s="183"/>
      <c r="FV606" s="183"/>
      <c r="FW606" s="183"/>
      <c r="FX606" s="183"/>
      <c r="FY606" s="183"/>
      <c r="FZ606" s="183"/>
      <c r="GA606" s="183"/>
      <c r="GB606" s="183"/>
      <c r="GC606" s="183"/>
      <c r="GD606" s="183"/>
      <c r="GE606" s="183"/>
      <c r="GF606" s="183"/>
      <c r="GG606" s="183"/>
      <c r="GH606" s="183"/>
    </row>
    <row r="607" spans="1:190" x14ac:dyDescent="0.25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  <c r="FE607" s="183"/>
      <c r="FF607" s="183"/>
      <c r="FG607" s="183"/>
      <c r="FH607" s="183"/>
      <c r="FI607" s="183"/>
      <c r="FJ607" s="183"/>
      <c r="FK607" s="183"/>
      <c r="FL607" s="183"/>
      <c r="FM607" s="183"/>
      <c r="FN607" s="183"/>
      <c r="FO607" s="183"/>
      <c r="FP607" s="183"/>
      <c r="FQ607" s="183"/>
      <c r="FR607" s="183"/>
      <c r="FS607" s="183"/>
      <c r="FT607" s="183"/>
      <c r="FU607" s="183"/>
      <c r="FV607" s="183"/>
      <c r="FW607" s="183"/>
      <c r="FX607" s="183"/>
      <c r="FY607" s="183"/>
      <c r="FZ607" s="183"/>
      <c r="GA607" s="183"/>
      <c r="GB607" s="183"/>
      <c r="GC607" s="183"/>
      <c r="GD607" s="183"/>
      <c r="GE607" s="183"/>
      <c r="GF607" s="183"/>
      <c r="GG607" s="183"/>
      <c r="GH607" s="183"/>
    </row>
    <row r="608" spans="1:190" x14ac:dyDescent="0.25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  <c r="FE608" s="183"/>
      <c r="FF608" s="183"/>
      <c r="FG608" s="183"/>
      <c r="FH608" s="183"/>
      <c r="FI608" s="183"/>
      <c r="FJ608" s="183"/>
      <c r="FK608" s="183"/>
      <c r="FL608" s="183"/>
      <c r="FM608" s="183"/>
      <c r="FN608" s="183"/>
      <c r="FO608" s="183"/>
      <c r="FP608" s="183"/>
      <c r="FQ608" s="183"/>
      <c r="FR608" s="183"/>
      <c r="FS608" s="183"/>
      <c r="FT608" s="183"/>
      <c r="FU608" s="183"/>
      <c r="FV608" s="183"/>
      <c r="FW608" s="183"/>
      <c r="FX608" s="183"/>
      <c r="FY608" s="183"/>
      <c r="FZ608" s="183"/>
      <c r="GA608" s="183"/>
      <c r="GB608" s="183"/>
      <c r="GC608" s="183"/>
      <c r="GD608" s="183"/>
      <c r="GE608" s="183"/>
      <c r="GF608" s="183"/>
      <c r="GG608" s="183"/>
      <c r="GH608" s="183"/>
    </row>
    <row r="609" spans="1:190" x14ac:dyDescent="0.25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  <c r="FE609" s="183"/>
      <c r="FF609" s="183"/>
      <c r="FG609" s="183"/>
      <c r="FH609" s="183"/>
      <c r="FI609" s="183"/>
      <c r="FJ609" s="183"/>
      <c r="FK609" s="183"/>
      <c r="FL609" s="183"/>
      <c r="FM609" s="183"/>
      <c r="FN609" s="183"/>
      <c r="FO609" s="183"/>
      <c r="FP609" s="183"/>
      <c r="FQ609" s="183"/>
      <c r="FR609" s="183"/>
      <c r="FS609" s="183"/>
      <c r="FT609" s="183"/>
      <c r="FU609" s="183"/>
      <c r="FV609" s="183"/>
      <c r="FW609" s="183"/>
      <c r="FX609" s="183"/>
      <c r="FY609" s="183"/>
      <c r="FZ609" s="183"/>
      <c r="GA609" s="183"/>
      <c r="GB609" s="183"/>
      <c r="GC609" s="183"/>
      <c r="GD609" s="183"/>
      <c r="GE609" s="183"/>
      <c r="GF609" s="183"/>
      <c r="GG609" s="183"/>
      <c r="GH609" s="183"/>
    </row>
    <row r="610" spans="1:190" x14ac:dyDescent="0.25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  <c r="FE610" s="183"/>
      <c r="FF610" s="183"/>
      <c r="FG610" s="183"/>
      <c r="FH610" s="183"/>
      <c r="FI610" s="183"/>
      <c r="FJ610" s="183"/>
      <c r="FK610" s="183"/>
      <c r="FL610" s="183"/>
      <c r="FM610" s="183"/>
      <c r="FN610" s="183"/>
      <c r="FO610" s="183"/>
      <c r="FP610" s="183"/>
      <c r="FQ610" s="183"/>
      <c r="FR610" s="183"/>
      <c r="FS610" s="183"/>
      <c r="FT610" s="183"/>
      <c r="FU610" s="183"/>
      <c r="FV610" s="183"/>
      <c r="FW610" s="183"/>
      <c r="FX610" s="183"/>
      <c r="FY610" s="183"/>
      <c r="FZ610" s="183"/>
      <c r="GA610" s="183"/>
      <c r="GB610" s="183"/>
      <c r="GC610" s="183"/>
      <c r="GD610" s="183"/>
      <c r="GE610" s="183"/>
      <c r="GF610" s="183"/>
      <c r="GG610" s="183"/>
      <c r="GH610" s="183"/>
    </row>
    <row r="611" spans="1:190" x14ac:dyDescent="0.25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  <c r="FE611" s="183"/>
      <c r="FF611" s="183"/>
      <c r="FG611" s="183"/>
      <c r="FH611" s="183"/>
      <c r="FI611" s="183"/>
      <c r="FJ611" s="183"/>
      <c r="FK611" s="183"/>
      <c r="FL611" s="183"/>
      <c r="FM611" s="183"/>
      <c r="FN611" s="183"/>
      <c r="FO611" s="183"/>
      <c r="FP611" s="183"/>
      <c r="FQ611" s="183"/>
      <c r="FR611" s="183"/>
      <c r="FS611" s="183"/>
      <c r="FT611" s="183"/>
      <c r="FU611" s="183"/>
      <c r="FV611" s="183"/>
      <c r="FW611" s="183"/>
      <c r="FX611" s="183"/>
      <c r="FY611" s="183"/>
      <c r="FZ611" s="183"/>
      <c r="GA611" s="183"/>
      <c r="GB611" s="183"/>
      <c r="GC611" s="183"/>
      <c r="GD611" s="183"/>
      <c r="GE611" s="183"/>
      <c r="GF611" s="183"/>
      <c r="GG611" s="183"/>
      <c r="GH611" s="183"/>
    </row>
    <row r="612" spans="1:190" x14ac:dyDescent="0.25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  <c r="FE612" s="183"/>
      <c r="FF612" s="183"/>
      <c r="FG612" s="183"/>
      <c r="FH612" s="183"/>
      <c r="FI612" s="183"/>
      <c r="FJ612" s="183"/>
      <c r="FK612" s="183"/>
      <c r="FL612" s="183"/>
      <c r="FM612" s="183"/>
      <c r="FN612" s="183"/>
      <c r="FO612" s="183"/>
      <c r="FP612" s="183"/>
      <c r="FQ612" s="183"/>
      <c r="FR612" s="183"/>
      <c r="FS612" s="183"/>
      <c r="FT612" s="183"/>
      <c r="FU612" s="183"/>
      <c r="FV612" s="183"/>
      <c r="FW612" s="183"/>
      <c r="FX612" s="183"/>
      <c r="FY612" s="183"/>
      <c r="FZ612" s="183"/>
      <c r="GA612" s="183"/>
      <c r="GB612" s="183"/>
      <c r="GC612" s="183"/>
      <c r="GD612" s="183"/>
      <c r="GE612" s="183"/>
      <c r="GF612" s="183"/>
      <c r="GG612" s="183"/>
      <c r="GH612" s="183"/>
    </row>
    <row r="613" spans="1:190" x14ac:dyDescent="0.25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  <c r="FE613" s="183"/>
      <c r="FF613" s="183"/>
      <c r="FG613" s="183"/>
      <c r="FH613" s="183"/>
      <c r="FI613" s="183"/>
      <c r="FJ613" s="183"/>
      <c r="FK613" s="183"/>
      <c r="FL613" s="183"/>
      <c r="FM613" s="183"/>
      <c r="FN613" s="183"/>
      <c r="FO613" s="183"/>
      <c r="FP613" s="183"/>
      <c r="FQ613" s="183"/>
      <c r="FR613" s="183"/>
      <c r="FS613" s="183"/>
      <c r="FT613" s="183"/>
      <c r="FU613" s="183"/>
      <c r="FV613" s="183"/>
      <c r="FW613" s="183"/>
      <c r="FX613" s="183"/>
      <c r="FY613" s="183"/>
      <c r="FZ613" s="183"/>
      <c r="GA613" s="183"/>
      <c r="GB613" s="183"/>
      <c r="GC613" s="183"/>
      <c r="GD613" s="183"/>
      <c r="GE613" s="183"/>
      <c r="GF613" s="183"/>
      <c r="GG613" s="183"/>
      <c r="GH613" s="183"/>
    </row>
    <row r="614" spans="1:190" x14ac:dyDescent="0.25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  <c r="FE614" s="183"/>
      <c r="FF614" s="183"/>
      <c r="FG614" s="183"/>
      <c r="FH614" s="183"/>
      <c r="FI614" s="183"/>
      <c r="FJ614" s="183"/>
      <c r="FK614" s="183"/>
      <c r="FL614" s="183"/>
      <c r="FM614" s="183"/>
      <c r="FN614" s="183"/>
      <c r="FO614" s="183"/>
      <c r="FP614" s="183"/>
      <c r="FQ614" s="183"/>
      <c r="FR614" s="183"/>
      <c r="FS614" s="183"/>
      <c r="FT614" s="183"/>
      <c r="FU614" s="183"/>
      <c r="FV614" s="183"/>
      <c r="FW614" s="183"/>
      <c r="FX614" s="183"/>
      <c r="FY614" s="183"/>
      <c r="FZ614" s="183"/>
      <c r="GA614" s="183"/>
      <c r="GB614" s="183"/>
      <c r="GC614" s="183"/>
      <c r="GD614" s="183"/>
      <c r="GE614" s="183"/>
      <c r="GF614" s="183"/>
      <c r="GG614" s="183"/>
      <c r="GH614" s="183"/>
    </row>
    <row r="615" spans="1:190" x14ac:dyDescent="0.25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  <c r="FE615" s="183"/>
      <c r="FF615" s="183"/>
      <c r="FG615" s="183"/>
      <c r="FH615" s="183"/>
      <c r="FI615" s="183"/>
      <c r="FJ615" s="183"/>
      <c r="FK615" s="183"/>
      <c r="FL615" s="183"/>
      <c r="FM615" s="183"/>
      <c r="FN615" s="183"/>
      <c r="FO615" s="183"/>
      <c r="FP615" s="183"/>
      <c r="FQ615" s="183"/>
      <c r="FR615" s="183"/>
      <c r="FS615" s="183"/>
      <c r="FT615" s="183"/>
      <c r="FU615" s="183"/>
      <c r="FV615" s="183"/>
      <c r="FW615" s="183"/>
      <c r="FX615" s="183"/>
      <c r="FY615" s="183"/>
      <c r="FZ615" s="183"/>
      <c r="GA615" s="183"/>
      <c r="GB615" s="183"/>
      <c r="GC615" s="183"/>
      <c r="GD615" s="183"/>
      <c r="GE615" s="183"/>
      <c r="GF615" s="183"/>
      <c r="GG615" s="183"/>
      <c r="GH615" s="183"/>
    </row>
    <row r="616" spans="1:190" x14ac:dyDescent="0.25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  <c r="FE616" s="183"/>
      <c r="FF616" s="183"/>
      <c r="FG616" s="183"/>
      <c r="FH616" s="183"/>
      <c r="FI616" s="183"/>
      <c r="FJ616" s="183"/>
      <c r="FK616" s="183"/>
      <c r="FL616" s="183"/>
      <c r="FM616" s="183"/>
      <c r="FN616" s="183"/>
      <c r="FO616" s="183"/>
      <c r="FP616" s="183"/>
      <c r="FQ616" s="183"/>
      <c r="FR616" s="183"/>
      <c r="FS616" s="183"/>
      <c r="FT616" s="183"/>
      <c r="FU616" s="183"/>
      <c r="FV616" s="183"/>
      <c r="FW616" s="183"/>
      <c r="FX616" s="183"/>
      <c r="FY616" s="183"/>
      <c r="FZ616" s="183"/>
      <c r="GA616" s="183"/>
      <c r="GB616" s="183"/>
      <c r="GC616" s="183"/>
      <c r="GD616" s="183"/>
      <c r="GE616" s="183"/>
      <c r="GF616" s="183"/>
      <c r="GG616" s="183"/>
      <c r="GH616" s="183"/>
    </row>
    <row r="617" spans="1:190" x14ac:dyDescent="0.25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  <c r="FE617" s="183"/>
      <c r="FF617" s="183"/>
      <c r="FG617" s="183"/>
      <c r="FH617" s="183"/>
      <c r="FI617" s="183"/>
      <c r="FJ617" s="183"/>
      <c r="FK617" s="183"/>
      <c r="FL617" s="183"/>
      <c r="FM617" s="183"/>
      <c r="FN617" s="183"/>
      <c r="FO617" s="183"/>
      <c r="FP617" s="183"/>
      <c r="FQ617" s="183"/>
      <c r="FR617" s="183"/>
      <c r="FS617" s="183"/>
      <c r="FT617" s="183"/>
      <c r="FU617" s="183"/>
      <c r="FV617" s="183"/>
      <c r="FW617" s="183"/>
      <c r="FX617" s="183"/>
      <c r="FY617" s="183"/>
      <c r="FZ617" s="183"/>
      <c r="GA617" s="183"/>
      <c r="GB617" s="183"/>
      <c r="GC617" s="183"/>
      <c r="GD617" s="183"/>
      <c r="GE617" s="183"/>
      <c r="GF617" s="183"/>
      <c r="GG617" s="183"/>
      <c r="GH617" s="183"/>
    </row>
    <row r="618" spans="1:190" x14ac:dyDescent="0.25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  <c r="FE618" s="183"/>
      <c r="FF618" s="183"/>
      <c r="FG618" s="183"/>
      <c r="FH618" s="183"/>
      <c r="FI618" s="183"/>
      <c r="FJ618" s="183"/>
      <c r="FK618" s="183"/>
      <c r="FL618" s="183"/>
      <c r="FM618" s="183"/>
      <c r="FN618" s="183"/>
      <c r="FO618" s="183"/>
      <c r="FP618" s="183"/>
      <c r="FQ618" s="183"/>
      <c r="FR618" s="183"/>
      <c r="FS618" s="183"/>
      <c r="FT618" s="183"/>
      <c r="FU618" s="183"/>
      <c r="FV618" s="183"/>
      <c r="FW618" s="183"/>
      <c r="FX618" s="183"/>
      <c r="FY618" s="183"/>
      <c r="FZ618" s="183"/>
      <c r="GA618" s="183"/>
      <c r="GB618" s="183"/>
      <c r="GC618" s="183"/>
      <c r="GD618" s="183"/>
      <c r="GE618" s="183"/>
      <c r="GF618" s="183"/>
      <c r="GG618" s="183"/>
      <c r="GH618" s="183"/>
    </row>
    <row r="619" spans="1:190" x14ac:dyDescent="0.25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  <c r="FE619" s="183"/>
      <c r="FF619" s="183"/>
      <c r="FG619" s="183"/>
      <c r="FH619" s="183"/>
      <c r="FI619" s="183"/>
      <c r="FJ619" s="183"/>
      <c r="FK619" s="183"/>
      <c r="FL619" s="183"/>
      <c r="FM619" s="183"/>
      <c r="FN619" s="183"/>
      <c r="FO619" s="183"/>
      <c r="FP619" s="183"/>
      <c r="FQ619" s="183"/>
      <c r="FR619" s="183"/>
      <c r="FS619" s="183"/>
      <c r="FT619" s="183"/>
      <c r="FU619" s="183"/>
      <c r="FV619" s="183"/>
      <c r="FW619" s="183"/>
      <c r="FX619" s="183"/>
      <c r="FY619" s="183"/>
      <c r="FZ619" s="183"/>
      <c r="GA619" s="183"/>
      <c r="GB619" s="183"/>
      <c r="GC619" s="183"/>
      <c r="GD619" s="183"/>
      <c r="GE619" s="183"/>
      <c r="GF619" s="183"/>
      <c r="GG619" s="183"/>
      <c r="GH619" s="183"/>
    </row>
    <row r="620" spans="1:190" x14ac:dyDescent="0.25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  <c r="FE620" s="183"/>
      <c r="FF620" s="183"/>
      <c r="FG620" s="183"/>
      <c r="FH620" s="183"/>
      <c r="FI620" s="183"/>
      <c r="FJ620" s="183"/>
      <c r="FK620" s="183"/>
      <c r="FL620" s="183"/>
      <c r="FM620" s="183"/>
      <c r="FN620" s="183"/>
      <c r="FO620" s="183"/>
      <c r="FP620" s="183"/>
      <c r="FQ620" s="183"/>
      <c r="FR620" s="183"/>
      <c r="FS620" s="183"/>
      <c r="FT620" s="183"/>
      <c r="FU620" s="183"/>
      <c r="FV620" s="183"/>
      <c r="FW620" s="183"/>
      <c r="FX620" s="183"/>
      <c r="FY620" s="183"/>
      <c r="FZ620" s="183"/>
      <c r="GA620" s="183"/>
      <c r="GB620" s="183"/>
      <c r="GC620" s="183"/>
      <c r="GD620" s="183"/>
      <c r="GE620" s="183"/>
      <c r="GF620" s="183"/>
      <c r="GG620" s="183"/>
      <c r="GH620" s="183"/>
    </row>
    <row r="621" spans="1:190" x14ac:dyDescent="0.25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  <c r="FE621" s="183"/>
      <c r="FF621" s="183"/>
      <c r="FG621" s="183"/>
      <c r="FH621" s="183"/>
      <c r="FI621" s="183"/>
      <c r="FJ621" s="183"/>
      <c r="FK621" s="183"/>
      <c r="FL621" s="183"/>
      <c r="FM621" s="183"/>
      <c r="FN621" s="183"/>
      <c r="FO621" s="183"/>
      <c r="FP621" s="183"/>
      <c r="FQ621" s="183"/>
      <c r="FR621" s="183"/>
      <c r="FS621" s="183"/>
      <c r="FT621" s="183"/>
      <c r="FU621" s="183"/>
      <c r="FV621" s="183"/>
      <c r="FW621" s="183"/>
      <c r="FX621" s="183"/>
      <c r="FY621" s="183"/>
      <c r="FZ621" s="183"/>
      <c r="GA621" s="183"/>
      <c r="GB621" s="183"/>
      <c r="GC621" s="183"/>
      <c r="GD621" s="183"/>
      <c r="GE621" s="183"/>
      <c r="GF621" s="183"/>
      <c r="GG621" s="183"/>
      <c r="GH621" s="183"/>
    </row>
    <row r="622" spans="1:190" x14ac:dyDescent="0.25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  <c r="FE622" s="183"/>
      <c r="FF622" s="183"/>
      <c r="FG622" s="183"/>
      <c r="FH622" s="183"/>
      <c r="FI622" s="183"/>
      <c r="FJ622" s="183"/>
      <c r="FK622" s="183"/>
      <c r="FL622" s="183"/>
      <c r="FM622" s="183"/>
      <c r="FN622" s="183"/>
      <c r="FO622" s="183"/>
      <c r="FP622" s="183"/>
      <c r="FQ622" s="183"/>
      <c r="FR622" s="183"/>
      <c r="FS622" s="183"/>
      <c r="FT622" s="183"/>
      <c r="FU622" s="183"/>
      <c r="FV622" s="183"/>
      <c r="FW622" s="183"/>
      <c r="FX622" s="183"/>
      <c r="FY622" s="183"/>
      <c r="FZ622" s="183"/>
      <c r="GA622" s="183"/>
      <c r="GB622" s="183"/>
      <c r="GC622" s="183"/>
      <c r="GD622" s="183"/>
      <c r="GE622" s="183"/>
      <c r="GF622" s="183"/>
      <c r="GG622" s="183"/>
      <c r="GH622" s="183"/>
    </row>
    <row r="623" spans="1:190" x14ac:dyDescent="0.25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  <c r="FE623" s="183"/>
      <c r="FF623" s="183"/>
      <c r="FG623" s="183"/>
      <c r="FH623" s="183"/>
      <c r="FI623" s="183"/>
      <c r="FJ623" s="183"/>
      <c r="FK623" s="183"/>
      <c r="FL623" s="183"/>
      <c r="FM623" s="183"/>
      <c r="FN623" s="183"/>
      <c r="FO623" s="183"/>
      <c r="FP623" s="183"/>
      <c r="FQ623" s="183"/>
      <c r="FR623" s="183"/>
      <c r="FS623" s="183"/>
      <c r="FT623" s="183"/>
      <c r="FU623" s="183"/>
      <c r="FV623" s="183"/>
      <c r="FW623" s="183"/>
      <c r="FX623" s="183"/>
      <c r="FY623" s="183"/>
      <c r="FZ623" s="183"/>
      <c r="GA623" s="183"/>
      <c r="GB623" s="183"/>
      <c r="GC623" s="183"/>
      <c r="GD623" s="183"/>
      <c r="GE623" s="183"/>
      <c r="GF623" s="183"/>
      <c r="GG623" s="183"/>
      <c r="GH623" s="183"/>
    </row>
    <row r="624" spans="1:190" x14ac:dyDescent="0.25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  <c r="FE624" s="183"/>
      <c r="FF624" s="183"/>
      <c r="FG624" s="183"/>
      <c r="FH624" s="183"/>
      <c r="FI624" s="183"/>
      <c r="FJ624" s="183"/>
      <c r="FK624" s="183"/>
      <c r="FL624" s="183"/>
      <c r="FM624" s="183"/>
      <c r="FN624" s="183"/>
      <c r="FO624" s="183"/>
      <c r="FP624" s="183"/>
      <c r="FQ624" s="183"/>
      <c r="FR624" s="183"/>
      <c r="FS624" s="183"/>
      <c r="FT624" s="183"/>
      <c r="FU624" s="183"/>
      <c r="FV624" s="183"/>
      <c r="FW624" s="183"/>
      <c r="FX624" s="183"/>
      <c r="FY624" s="183"/>
      <c r="FZ624" s="183"/>
      <c r="GA624" s="183"/>
      <c r="GB624" s="183"/>
      <c r="GC624" s="183"/>
      <c r="GD624" s="183"/>
      <c r="GE624" s="183"/>
      <c r="GF624" s="183"/>
      <c r="GG624" s="183"/>
      <c r="GH624" s="183"/>
    </row>
    <row r="625" spans="1:190" x14ac:dyDescent="0.25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  <c r="FE625" s="183"/>
      <c r="FF625" s="183"/>
      <c r="FG625" s="183"/>
      <c r="FH625" s="183"/>
      <c r="FI625" s="183"/>
      <c r="FJ625" s="183"/>
      <c r="FK625" s="183"/>
      <c r="FL625" s="183"/>
      <c r="FM625" s="183"/>
      <c r="FN625" s="183"/>
      <c r="FO625" s="183"/>
      <c r="FP625" s="183"/>
      <c r="FQ625" s="183"/>
      <c r="FR625" s="183"/>
      <c r="FS625" s="183"/>
      <c r="FT625" s="183"/>
      <c r="FU625" s="183"/>
      <c r="FV625" s="183"/>
      <c r="FW625" s="183"/>
      <c r="FX625" s="183"/>
      <c r="FY625" s="183"/>
      <c r="FZ625" s="183"/>
      <c r="GA625" s="183"/>
      <c r="GB625" s="183"/>
      <c r="GC625" s="183"/>
      <c r="GD625" s="183"/>
      <c r="GE625" s="183"/>
      <c r="GF625" s="183"/>
      <c r="GG625" s="183"/>
      <c r="GH625" s="183"/>
    </row>
    <row r="626" spans="1:190" x14ac:dyDescent="0.25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  <c r="FE626" s="183"/>
      <c r="FF626" s="183"/>
      <c r="FG626" s="183"/>
      <c r="FH626" s="183"/>
      <c r="FI626" s="183"/>
      <c r="FJ626" s="183"/>
      <c r="FK626" s="183"/>
      <c r="FL626" s="183"/>
      <c r="FM626" s="183"/>
      <c r="FN626" s="183"/>
      <c r="FO626" s="183"/>
      <c r="FP626" s="183"/>
      <c r="FQ626" s="183"/>
      <c r="FR626" s="183"/>
      <c r="FS626" s="183"/>
      <c r="FT626" s="183"/>
      <c r="FU626" s="183"/>
      <c r="FV626" s="183"/>
      <c r="FW626" s="183"/>
      <c r="FX626" s="183"/>
      <c r="FY626" s="183"/>
      <c r="FZ626" s="183"/>
      <c r="GA626" s="183"/>
      <c r="GB626" s="183"/>
      <c r="GC626" s="183"/>
      <c r="GD626" s="183"/>
      <c r="GE626" s="183"/>
      <c r="GF626" s="183"/>
      <c r="GG626" s="183"/>
      <c r="GH626" s="183"/>
    </row>
    <row r="627" spans="1:190" x14ac:dyDescent="0.25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  <c r="FE627" s="183"/>
      <c r="FF627" s="183"/>
      <c r="FG627" s="183"/>
      <c r="FH627" s="183"/>
      <c r="FI627" s="183"/>
      <c r="FJ627" s="183"/>
      <c r="FK627" s="183"/>
      <c r="FL627" s="183"/>
      <c r="FM627" s="183"/>
      <c r="FN627" s="183"/>
      <c r="FO627" s="183"/>
      <c r="FP627" s="183"/>
      <c r="FQ627" s="183"/>
      <c r="FR627" s="183"/>
      <c r="FS627" s="183"/>
      <c r="FT627" s="183"/>
      <c r="FU627" s="183"/>
      <c r="FV627" s="183"/>
      <c r="FW627" s="183"/>
      <c r="FX627" s="183"/>
      <c r="FY627" s="183"/>
      <c r="FZ627" s="183"/>
      <c r="GA627" s="183"/>
      <c r="GB627" s="183"/>
      <c r="GC627" s="183"/>
      <c r="GD627" s="183"/>
      <c r="GE627" s="183"/>
      <c r="GF627" s="183"/>
      <c r="GG627" s="183"/>
      <c r="GH627" s="183"/>
    </row>
    <row r="628" spans="1:190" x14ac:dyDescent="0.25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  <c r="FE628" s="183"/>
      <c r="FF628" s="183"/>
      <c r="FG628" s="183"/>
      <c r="FH628" s="183"/>
      <c r="FI628" s="183"/>
      <c r="FJ628" s="183"/>
      <c r="FK628" s="183"/>
      <c r="FL628" s="183"/>
      <c r="FM628" s="183"/>
      <c r="FN628" s="183"/>
      <c r="FO628" s="183"/>
      <c r="FP628" s="183"/>
      <c r="FQ628" s="183"/>
      <c r="FR628" s="183"/>
      <c r="FS628" s="183"/>
      <c r="FT628" s="183"/>
      <c r="FU628" s="183"/>
      <c r="FV628" s="183"/>
      <c r="FW628" s="183"/>
      <c r="FX628" s="183"/>
      <c r="FY628" s="183"/>
      <c r="FZ628" s="183"/>
      <c r="GA628" s="183"/>
      <c r="GB628" s="183"/>
      <c r="GC628" s="183"/>
      <c r="GD628" s="183"/>
      <c r="GE628" s="183"/>
      <c r="GF628" s="183"/>
      <c r="GG628" s="183"/>
      <c r="GH628" s="183"/>
    </row>
    <row r="629" spans="1:190" x14ac:dyDescent="0.25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  <c r="FE629" s="183"/>
      <c r="FF629" s="183"/>
      <c r="FG629" s="183"/>
      <c r="FH629" s="183"/>
      <c r="FI629" s="183"/>
      <c r="FJ629" s="183"/>
      <c r="FK629" s="183"/>
      <c r="FL629" s="183"/>
      <c r="FM629" s="183"/>
      <c r="FN629" s="183"/>
      <c r="FO629" s="183"/>
      <c r="FP629" s="183"/>
      <c r="FQ629" s="183"/>
      <c r="FR629" s="183"/>
      <c r="FS629" s="183"/>
      <c r="FT629" s="183"/>
      <c r="FU629" s="183"/>
      <c r="FV629" s="183"/>
      <c r="FW629" s="183"/>
      <c r="FX629" s="183"/>
      <c r="FY629" s="183"/>
      <c r="FZ629" s="183"/>
      <c r="GA629" s="183"/>
      <c r="GB629" s="183"/>
      <c r="GC629" s="183"/>
      <c r="GD629" s="183"/>
      <c r="GE629" s="183"/>
      <c r="GF629" s="183"/>
      <c r="GG629" s="183"/>
      <c r="GH629" s="183"/>
    </row>
    <row r="630" spans="1:190" x14ac:dyDescent="0.25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  <c r="FE630" s="183"/>
      <c r="FF630" s="183"/>
      <c r="FG630" s="183"/>
      <c r="FH630" s="183"/>
      <c r="FI630" s="183"/>
      <c r="FJ630" s="183"/>
      <c r="FK630" s="183"/>
      <c r="FL630" s="183"/>
      <c r="FM630" s="183"/>
      <c r="FN630" s="183"/>
      <c r="FO630" s="183"/>
      <c r="FP630" s="183"/>
      <c r="FQ630" s="183"/>
      <c r="FR630" s="183"/>
      <c r="FS630" s="183"/>
      <c r="FT630" s="183"/>
      <c r="FU630" s="183"/>
      <c r="FV630" s="183"/>
      <c r="FW630" s="183"/>
      <c r="FX630" s="183"/>
      <c r="FY630" s="183"/>
      <c r="FZ630" s="183"/>
      <c r="GA630" s="183"/>
      <c r="GB630" s="183"/>
      <c r="GC630" s="183"/>
      <c r="GD630" s="183"/>
      <c r="GE630" s="183"/>
      <c r="GF630" s="183"/>
      <c r="GG630" s="183"/>
      <c r="GH630" s="183"/>
    </row>
    <row r="631" spans="1:190" x14ac:dyDescent="0.25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  <c r="FE631" s="183"/>
      <c r="FF631" s="183"/>
      <c r="FG631" s="183"/>
      <c r="FH631" s="183"/>
      <c r="FI631" s="183"/>
      <c r="FJ631" s="183"/>
      <c r="FK631" s="183"/>
      <c r="FL631" s="183"/>
      <c r="FM631" s="183"/>
      <c r="FN631" s="183"/>
      <c r="FO631" s="183"/>
      <c r="FP631" s="183"/>
      <c r="FQ631" s="183"/>
      <c r="FR631" s="183"/>
      <c r="FS631" s="183"/>
      <c r="FT631" s="183"/>
      <c r="FU631" s="183"/>
      <c r="FV631" s="183"/>
      <c r="FW631" s="183"/>
      <c r="FX631" s="183"/>
      <c r="FY631" s="183"/>
      <c r="FZ631" s="183"/>
      <c r="GA631" s="183"/>
      <c r="GB631" s="183"/>
      <c r="GC631" s="183"/>
      <c r="GD631" s="183"/>
      <c r="GE631" s="183"/>
      <c r="GF631" s="183"/>
      <c r="GG631" s="183"/>
      <c r="GH631" s="183"/>
    </row>
    <row r="632" spans="1:190" x14ac:dyDescent="0.25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  <c r="FE632" s="183"/>
      <c r="FF632" s="183"/>
      <c r="FG632" s="183"/>
      <c r="FH632" s="183"/>
      <c r="FI632" s="183"/>
      <c r="FJ632" s="183"/>
      <c r="FK632" s="183"/>
      <c r="FL632" s="183"/>
      <c r="FM632" s="183"/>
      <c r="FN632" s="183"/>
      <c r="FO632" s="183"/>
      <c r="FP632" s="183"/>
      <c r="FQ632" s="183"/>
      <c r="FR632" s="183"/>
      <c r="FS632" s="183"/>
      <c r="FT632" s="183"/>
      <c r="FU632" s="183"/>
      <c r="FV632" s="183"/>
      <c r="FW632" s="183"/>
      <c r="FX632" s="183"/>
      <c r="FY632" s="183"/>
      <c r="FZ632" s="183"/>
      <c r="GA632" s="183"/>
      <c r="GB632" s="183"/>
      <c r="GC632" s="183"/>
      <c r="GD632" s="183"/>
      <c r="GE632" s="183"/>
      <c r="GF632" s="183"/>
      <c r="GG632" s="183"/>
      <c r="GH632" s="183"/>
    </row>
    <row r="633" spans="1:190" x14ac:dyDescent="0.25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  <c r="FE633" s="183"/>
      <c r="FF633" s="183"/>
      <c r="FG633" s="183"/>
      <c r="FH633" s="183"/>
      <c r="FI633" s="183"/>
      <c r="FJ633" s="183"/>
      <c r="FK633" s="183"/>
      <c r="FL633" s="183"/>
      <c r="FM633" s="183"/>
      <c r="FN633" s="183"/>
      <c r="FO633" s="183"/>
      <c r="FP633" s="183"/>
      <c r="FQ633" s="183"/>
      <c r="FR633" s="183"/>
      <c r="FS633" s="183"/>
      <c r="FT633" s="183"/>
      <c r="FU633" s="183"/>
      <c r="FV633" s="183"/>
      <c r="FW633" s="183"/>
      <c r="FX633" s="183"/>
      <c r="FY633" s="183"/>
      <c r="FZ633" s="183"/>
      <c r="GA633" s="183"/>
      <c r="GB633" s="183"/>
      <c r="GC633" s="183"/>
      <c r="GD633" s="183"/>
      <c r="GE633" s="183"/>
      <c r="GF633" s="183"/>
      <c r="GG633" s="183"/>
      <c r="GH633" s="183"/>
    </row>
    <row r="634" spans="1:190" x14ac:dyDescent="0.25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  <c r="FE634" s="183"/>
      <c r="FF634" s="183"/>
      <c r="FG634" s="183"/>
      <c r="FH634" s="183"/>
      <c r="FI634" s="183"/>
      <c r="FJ634" s="183"/>
      <c r="FK634" s="183"/>
      <c r="FL634" s="183"/>
      <c r="FM634" s="183"/>
      <c r="FN634" s="183"/>
      <c r="FO634" s="183"/>
      <c r="FP634" s="183"/>
      <c r="FQ634" s="183"/>
      <c r="FR634" s="183"/>
      <c r="FS634" s="183"/>
      <c r="FT634" s="183"/>
      <c r="FU634" s="183"/>
      <c r="FV634" s="183"/>
      <c r="FW634" s="183"/>
      <c r="FX634" s="183"/>
      <c r="FY634" s="183"/>
      <c r="FZ634" s="183"/>
      <c r="GA634" s="183"/>
      <c r="GB634" s="183"/>
      <c r="GC634" s="183"/>
      <c r="GD634" s="183"/>
      <c r="GE634" s="183"/>
      <c r="GF634" s="183"/>
      <c r="GG634" s="183"/>
      <c r="GH634" s="183"/>
    </row>
    <row r="635" spans="1:190" x14ac:dyDescent="0.25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  <c r="FE635" s="183"/>
      <c r="FF635" s="183"/>
      <c r="FG635" s="183"/>
      <c r="FH635" s="183"/>
      <c r="FI635" s="183"/>
      <c r="FJ635" s="183"/>
      <c r="FK635" s="183"/>
      <c r="FL635" s="183"/>
      <c r="FM635" s="183"/>
      <c r="FN635" s="183"/>
      <c r="FO635" s="183"/>
      <c r="FP635" s="183"/>
      <c r="FQ635" s="183"/>
      <c r="FR635" s="183"/>
      <c r="FS635" s="183"/>
      <c r="FT635" s="183"/>
      <c r="FU635" s="183"/>
      <c r="FV635" s="183"/>
      <c r="FW635" s="183"/>
      <c r="FX635" s="183"/>
      <c r="FY635" s="183"/>
      <c r="FZ635" s="183"/>
      <c r="GA635" s="183"/>
      <c r="GB635" s="183"/>
      <c r="GC635" s="183"/>
      <c r="GD635" s="183"/>
      <c r="GE635" s="183"/>
      <c r="GF635" s="183"/>
      <c r="GG635" s="183"/>
      <c r="GH635" s="183"/>
    </row>
    <row r="636" spans="1:190" x14ac:dyDescent="0.25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  <c r="FE636" s="183"/>
      <c r="FF636" s="183"/>
      <c r="FG636" s="183"/>
      <c r="FH636" s="183"/>
      <c r="FI636" s="183"/>
      <c r="FJ636" s="183"/>
      <c r="FK636" s="183"/>
      <c r="FL636" s="183"/>
      <c r="FM636" s="183"/>
      <c r="FN636" s="183"/>
      <c r="FO636" s="183"/>
      <c r="FP636" s="183"/>
      <c r="FQ636" s="183"/>
      <c r="FR636" s="183"/>
      <c r="FS636" s="183"/>
      <c r="FT636" s="183"/>
      <c r="FU636" s="183"/>
      <c r="FV636" s="183"/>
      <c r="FW636" s="183"/>
      <c r="FX636" s="183"/>
      <c r="FY636" s="183"/>
      <c r="FZ636" s="183"/>
      <c r="GA636" s="183"/>
      <c r="GB636" s="183"/>
      <c r="GC636" s="183"/>
      <c r="GD636" s="183"/>
      <c r="GE636" s="183"/>
      <c r="GF636" s="183"/>
      <c r="GG636" s="183"/>
      <c r="GH636" s="183"/>
    </row>
    <row r="637" spans="1:190" x14ac:dyDescent="0.25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  <c r="FE637" s="183"/>
      <c r="FF637" s="183"/>
      <c r="FG637" s="183"/>
      <c r="FH637" s="183"/>
      <c r="FI637" s="183"/>
      <c r="FJ637" s="183"/>
      <c r="FK637" s="183"/>
      <c r="FL637" s="183"/>
      <c r="FM637" s="183"/>
      <c r="FN637" s="183"/>
      <c r="FO637" s="183"/>
      <c r="FP637" s="183"/>
      <c r="FQ637" s="183"/>
      <c r="FR637" s="183"/>
      <c r="FS637" s="183"/>
      <c r="FT637" s="183"/>
      <c r="FU637" s="183"/>
      <c r="FV637" s="183"/>
      <c r="FW637" s="183"/>
      <c r="FX637" s="183"/>
      <c r="FY637" s="183"/>
      <c r="FZ637" s="183"/>
      <c r="GA637" s="183"/>
      <c r="GB637" s="183"/>
      <c r="GC637" s="183"/>
      <c r="GD637" s="183"/>
      <c r="GE637" s="183"/>
      <c r="GF637" s="183"/>
      <c r="GG637" s="183"/>
      <c r="GH637" s="183"/>
    </row>
    <row r="638" spans="1:190" x14ac:dyDescent="0.25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  <c r="FE638" s="183"/>
      <c r="FF638" s="183"/>
      <c r="FG638" s="183"/>
      <c r="FH638" s="183"/>
      <c r="FI638" s="183"/>
      <c r="FJ638" s="183"/>
      <c r="FK638" s="183"/>
      <c r="FL638" s="183"/>
      <c r="FM638" s="183"/>
      <c r="FN638" s="183"/>
      <c r="FO638" s="183"/>
      <c r="FP638" s="183"/>
      <c r="FQ638" s="183"/>
      <c r="FR638" s="183"/>
      <c r="FS638" s="183"/>
      <c r="FT638" s="183"/>
      <c r="FU638" s="183"/>
      <c r="FV638" s="183"/>
      <c r="FW638" s="183"/>
      <c r="FX638" s="183"/>
      <c r="FY638" s="183"/>
      <c r="FZ638" s="183"/>
      <c r="GA638" s="183"/>
      <c r="GB638" s="183"/>
      <c r="GC638" s="183"/>
      <c r="GD638" s="183"/>
      <c r="GE638" s="183"/>
      <c r="GF638" s="183"/>
      <c r="GG638" s="183"/>
      <c r="GH638" s="183"/>
    </row>
    <row r="639" spans="1:190" x14ac:dyDescent="0.25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  <c r="FE639" s="183"/>
      <c r="FF639" s="183"/>
      <c r="FG639" s="183"/>
      <c r="FH639" s="183"/>
      <c r="FI639" s="183"/>
      <c r="FJ639" s="183"/>
      <c r="FK639" s="183"/>
      <c r="FL639" s="183"/>
      <c r="FM639" s="183"/>
      <c r="FN639" s="183"/>
      <c r="FO639" s="183"/>
      <c r="FP639" s="183"/>
      <c r="FQ639" s="183"/>
      <c r="FR639" s="183"/>
      <c r="FS639" s="183"/>
      <c r="FT639" s="183"/>
      <c r="FU639" s="183"/>
      <c r="FV639" s="183"/>
      <c r="FW639" s="183"/>
      <c r="FX639" s="183"/>
      <c r="FY639" s="183"/>
      <c r="FZ639" s="183"/>
      <c r="GA639" s="183"/>
      <c r="GB639" s="183"/>
      <c r="GC639" s="183"/>
      <c r="GD639" s="183"/>
      <c r="GE639" s="183"/>
      <c r="GF639" s="183"/>
      <c r="GG639" s="183"/>
      <c r="GH639" s="183"/>
    </row>
    <row r="640" spans="1:190" x14ac:dyDescent="0.25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  <c r="FE640" s="183"/>
      <c r="FF640" s="183"/>
      <c r="FG640" s="183"/>
      <c r="FH640" s="183"/>
      <c r="FI640" s="183"/>
      <c r="FJ640" s="183"/>
      <c r="FK640" s="183"/>
      <c r="FL640" s="183"/>
      <c r="FM640" s="183"/>
      <c r="FN640" s="183"/>
      <c r="FO640" s="183"/>
      <c r="FP640" s="183"/>
      <c r="FQ640" s="183"/>
      <c r="FR640" s="183"/>
      <c r="FS640" s="183"/>
      <c r="FT640" s="183"/>
      <c r="FU640" s="183"/>
      <c r="FV640" s="183"/>
      <c r="FW640" s="183"/>
      <c r="FX640" s="183"/>
      <c r="FY640" s="183"/>
      <c r="FZ640" s="183"/>
      <c r="GA640" s="183"/>
      <c r="GB640" s="183"/>
      <c r="GC640" s="183"/>
      <c r="GD640" s="183"/>
      <c r="GE640" s="183"/>
      <c r="GF640" s="183"/>
      <c r="GG640" s="183"/>
      <c r="GH640" s="183"/>
    </row>
    <row r="641" spans="1:190" x14ac:dyDescent="0.25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  <c r="FE641" s="183"/>
      <c r="FF641" s="183"/>
      <c r="FG641" s="183"/>
      <c r="FH641" s="183"/>
      <c r="FI641" s="183"/>
      <c r="FJ641" s="183"/>
      <c r="FK641" s="183"/>
      <c r="FL641" s="183"/>
      <c r="FM641" s="183"/>
      <c r="FN641" s="183"/>
      <c r="FO641" s="183"/>
      <c r="FP641" s="183"/>
      <c r="FQ641" s="183"/>
      <c r="FR641" s="183"/>
      <c r="FS641" s="183"/>
      <c r="FT641" s="183"/>
      <c r="FU641" s="183"/>
      <c r="FV641" s="183"/>
      <c r="FW641" s="183"/>
      <c r="FX641" s="183"/>
      <c r="FY641" s="183"/>
      <c r="FZ641" s="183"/>
      <c r="GA641" s="183"/>
      <c r="GB641" s="183"/>
      <c r="GC641" s="183"/>
      <c r="GD641" s="183"/>
      <c r="GE641" s="183"/>
      <c r="GF641" s="183"/>
      <c r="GG641" s="183"/>
      <c r="GH641" s="183"/>
    </row>
    <row r="642" spans="1:190" x14ac:dyDescent="0.25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  <c r="FE642" s="183"/>
      <c r="FF642" s="183"/>
      <c r="FG642" s="183"/>
      <c r="FH642" s="183"/>
      <c r="FI642" s="183"/>
      <c r="FJ642" s="183"/>
      <c r="FK642" s="183"/>
      <c r="FL642" s="183"/>
      <c r="FM642" s="183"/>
      <c r="FN642" s="183"/>
      <c r="FO642" s="183"/>
      <c r="FP642" s="183"/>
      <c r="FQ642" s="183"/>
      <c r="FR642" s="183"/>
      <c r="FS642" s="183"/>
      <c r="FT642" s="183"/>
      <c r="FU642" s="183"/>
      <c r="FV642" s="183"/>
      <c r="FW642" s="183"/>
      <c r="FX642" s="183"/>
      <c r="FY642" s="183"/>
      <c r="FZ642" s="183"/>
      <c r="GA642" s="183"/>
      <c r="GB642" s="183"/>
      <c r="GC642" s="183"/>
      <c r="GD642" s="183"/>
      <c r="GE642" s="183"/>
      <c r="GF642" s="183"/>
      <c r="GG642" s="183"/>
      <c r="GH642" s="183"/>
    </row>
    <row r="643" spans="1:190" x14ac:dyDescent="0.25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  <c r="FE643" s="183"/>
      <c r="FF643" s="183"/>
      <c r="FG643" s="183"/>
      <c r="FH643" s="183"/>
      <c r="FI643" s="183"/>
      <c r="FJ643" s="183"/>
      <c r="FK643" s="183"/>
      <c r="FL643" s="183"/>
      <c r="FM643" s="183"/>
      <c r="FN643" s="183"/>
      <c r="FO643" s="183"/>
      <c r="FP643" s="183"/>
      <c r="FQ643" s="183"/>
      <c r="FR643" s="183"/>
      <c r="FS643" s="183"/>
      <c r="FT643" s="183"/>
      <c r="FU643" s="183"/>
      <c r="FV643" s="183"/>
      <c r="FW643" s="183"/>
      <c r="FX643" s="183"/>
      <c r="FY643" s="183"/>
      <c r="FZ643" s="183"/>
      <c r="GA643" s="183"/>
      <c r="GB643" s="183"/>
      <c r="GC643" s="183"/>
      <c r="GD643" s="183"/>
      <c r="GE643" s="183"/>
      <c r="GF643" s="183"/>
      <c r="GG643" s="183"/>
      <c r="GH643" s="183"/>
    </row>
    <row r="644" spans="1:190" x14ac:dyDescent="0.25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  <c r="FE644" s="183"/>
      <c r="FF644" s="183"/>
      <c r="FG644" s="183"/>
      <c r="FH644" s="183"/>
      <c r="FI644" s="183"/>
      <c r="FJ644" s="183"/>
      <c r="FK644" s="183"/>
      <c r="FL644" s="183"/>
      <c r="FM644" s="183"/>
      <c r="FN644" s="183"/>
      <c r="FO644" s="183"/>
      <c r="FP644" s="183"/>
      <c r="FQ644" s="183"/>
      <c r="FR644" s="183"/>
      <c r="FS644" s="183"/>
      <c r="FT644" s="183"/>
      <c r="FU644" s="183"/>
      <c r="FV644" s="183"/>
      <c r="FW644" s="183"/>
      <c r="FX644" s="183"/>
      <c r="FY644" s="183"/>
      <c r="FZ644" s="183"/>
      <c r="GA644" s="183"/>
      <c r="GB644" s="183"/>
      <c r="GC644" s="183"/>
      <c r="GD644" s="183"/>
      <c r="GE644" s="183"/>
      <c r="GF644" s="183"/>
      <c r="GG644" s="183"/>
      <c r="GH644" s="183"/>
    </row>
    <row r="645" spans="1:190" x14ac:dyDescent="0.25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  <c r="FE645" s="183"/>
      <c r="FF645" s="183"/>
      <c r="FG645" s="183"/>
      <c r="FH645" s="183"/>
      <c r="FI645" s="183"/>
      <c r="FJ645" s="183"/>
      <c r="FK645" s="183"/>
      <c r="FL645" s="183"/>
      <c r="FM645" s="183"/>
      <c r="FN645" s="183"/>
      <c r="FO645" s="183"/>
      <c r="FP645" s="183"/>
      <c r="FQ645" s="183"/>
      <c r="FR645" s="183"/>
      <c r="FS645" s="183"/>
      <c r="FT645" s="183"/>
      <c r="FU645" s="183"/>
      <c r="FV645" s="183"/>
      <c r="FW645" s="183"/>
      <c r="FX645" s="183"/>
      <c r="FY645" s="183"/>
      <c r="FZ645" s="183"/>
      <c r="GA645" s="183"/>
      <c r="GB645" s="183"/>
      <c r="GC645" s="183"/>
      <c r="GD645" s="183"/>
      <c r="GE645" s="183"/>
      <c r="GF645" s="183"/>
      <c r="GG645" s="183"/>
      <c r="GH645" s="183"/>
    </row>
    <row r="646" spans="1:190" x14ac:dyDescent="0.25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  <c r="FE646" s="183"/>
      <c r="FF646" s="183"/>
      <c r="FG646" s="183"/>
      <c r="FH646" s="183"/>
      <c r="FI646" s="183"/>
      <c r="FJ646" s="183"/>
      <c r="FK646" s="183"/>
      <c r="FL646" s="183"/>
      <c r="FM646" s="183"/>
      <c r="FN646" s="183"/>
      <c r="FO646" s="183"/>
      <c r="FP646" s="183"/>
      <c r="FQ646" s="183"/>
      <c r="FR646" s="183"/>
      <c r="FS646" s="183"/>
      <c r="FT646" s="183"/>
      <c r="FU646" s="183"/>
      <c r="FV646" s="183"/>
      <c r="FW646" s="183"/>
      <c r="FX646" s="183"/>
      <c r="FY646" s="183"/>
      <c r="FZ646" s="183"/>
      <c r="GA646" s="183"/>
      <c r="GB646" s="183"/>
      <c r="GC646" s="183"/>
      <c r="GD646" s="183"/>
      <c r="GE646" s="183"/>
      <c r="GF646" s="183"/>
      <c r="GG646" s="183"/>
      <c r="GH646" s="183"/>
    </row>
    <row r="647" spans="1:190" x14ac:dyDescent="0.25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  <c r="FE647" s="183"/>
      <c r="FF647" s="183"/>
      <c r="FG647" s="183"/>
      <c r="FH647" s="183"/>
      <c r="FI647" s="183"/>
      <c r="FJ647" s="183"/>
      <c r="FK647" s="183"/>
      <c r="FL647" s="183"/>
      <c r="FM647" s="183"/>
      <c r="FN647" s="183"/>
      <c r="FO647" s="183"/>
      <c r="FP647" s="183"/>
      <c r="FQ647" s="183"/>
      <c r="FR647" s="183"/>
      <c r="FS647" s="183"/>
      <c r="FT647" s="183"/>
      <c r="FU647" s="183"/>
      <c r="FV647" s="183"/>
      <c r="FW647" s="183"/>
      <c r="FX647" s="183"/>
      <c r="FY647" s="183"/>
      <c r="FZ647" s="183"/>
      <c r="GA647" s="183"/>
      <c r="GB647" s="183"/>
      <c r="GC647" s="183"/>
      <c r="GD647" s="183"/>
      <c r="GE647" s="183"/>
      <c r="GF647" s="183"/>
      <c r="GG647" s="183"/>
      <c r="GH647" s="183"/>
    </row>
    <row r="648" spans="1:190" x14ac:dyDescent="0.25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  <c r="FE648" s="183"/>
      <c r="FF648" s="183"/>
      <c r="FG648" s="183"/>
      <c r="FH648" s="183"/>
      <c r="FI648" s="183"/>
      <c r="FJ648" s="183"/>
      <c r="FK648" s="183"/>
      <c r="FL648" s="183"/>
      <c r="FM648" s="183"/>
      <c r="FN648" s="183"/>
      <c r="FO648" s="183"/>
      <c r="FP648" s="183"/>
      <c r="FQ648" s="183"/>
      <c r="FR648" s="183"/>
      <c r="FS648" s="183"/>
      <c r="FT648" s="183"/>
      <c r="FU648" s="183"/>
      <c r="FV648" s="183"/>
      <c r="FW648" s="183"/>
      <c r="FX648" s="183"/>
      <c r="FY648" s="183"/>
      <c r="FZ648" s="183"/>
      <c r="GA648" s="183"/>
      <c r="GB648" s="183"/>
      <c r="GC648" s="183"/>
      <c r="GD648" s="183"/>
      <c r="GE648" s="183"/>
      <c r="GF648" s="183"/>
      <c r="GG648" s="183"/>
      <c r="GH648" s="183"/>
    </row>
    <row r="649" spans="1:190" x14ac:dyDescent="0.25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  <c r="FE649" s="183"/>
      <c r="FF649" s="183"/>
      <c r="FG649" s="183"/>
      <c r="FH649" s="183"/>
      <c r="FI649" s="183"/>
      <c r="FJ649" s="183"/>
      <c r="FK649" s="183"/>
      <c r="FL649" s="183"/>
      <c r="FM649" s="183"/>
      <c r="FN649" s="183"/>
      <c r="FO649" s="183"/>
      <c r="FP649" s="183"/>
      <c r="FQ649" s="183"/>
      <c r="FR649" s="183"/>
      <c r="FS649" s="183"/>
      <c r="FT649" s="183"/>
      <c r="FU649" s="183"/>
      <c r="FV649" s="183"/>
      <c r="FW649" s="183"/>
      <c r="FX649" s="183"/>
      <c r="FY649" s="183"/>
      <c r="FZ649" s="183"/>
      <c r="GA649" s="183"/>
      <c r="GB649" s="183"/>
      <c r="GC649" s="183"/>
      <c r="GD649" s="183"/>
      <c r="GE649" s="183"/>
      <c r="GF649" s="183"/>
      <c r="GG649" s="183"/>
      <c r="GH649" s="183"/>
    </row>
    <row r="650" spans="1:190" x14ac:dyDescent="0.25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  <c r="FE650" s="183"/>
      <c r="FF650" s="183"/>
      <c r="FG650" s="183"/>
      <c r="FH650" s="183"/>
      <c r="FI650" s="183"/>
      <c r="FJ650" s="183"/>
      <c r="FK650" s="183"/>
      <c r="FL650" s="183"/>
      <c r="FM650" s="183"/>
      <c r="FN650" s="183"/>
      <c r="FO650" s="183"/>
      <c r="FP650" s="183"/>
      <c r="FQ650" s="183"/>
      <c r="FR650" s="183"/>
      <c r="FS650" s="183"/>
      <c r="FT650" s="183"/>
      <c r="FU650" s="183"/>
      <c r="FV650" s="183"/>
      <c r="FW650" s="183"/>
      <c r="FX650" s="183"/>
      <c r="FY650" s="183"/>
      <c r="FZ650" s="183"/>
      <c r="GA650" s="183"/>
      <c r="GB650" s="183"/>
      <c r="GC650" s="183"/>
      <c r="GD650" s="183"/>
      <c r="GE650" s="183"/>
      <c r="GF650" s="183"/>
      <c r="GG650" s="183"/>
      <c r="GH650" s="183"/>
    </row>
    <row r="651" spans="1:190" x14ac:dyDescent="0.25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  <c r="FE651" s="183"/>
      <c r="FF651" s="183"/>
      <c r="FG651" s="183"/>
      <c r="FH651" s="183"/>
      <c r="FI651" s="183"/>
      <c r="FJ651" s="183"/>
      <c r="FK651" s="183"/>
      <c r="FL651" s="183"/>
      <c r="FM651" s="183"/>
      <c r="FN651" s="183"/>
      <c r="FO651" s="183"/>
      <c r="FP651" s="183"/>
      <c r="FQ651" s="183"/>
      <c r="FR651" s="183"/>
      <c r="FS651" s="183"/>
      <c r="FT651" s="183"/>
      <c r="FU651" s="183"/>
      <c r="FV651" s="183"/>
      <c r="FW651" s="183"/>
      <c r="FX651" s="183"/>
      <c r="FY651" s="183"/>
      <c r="FZ651" s="183"/>
      <c r="GA651" s="183"/>
      <c r="GB651" s="183"/>
      <c r="GC651" s="183"/>
      <c r="GD651" s="183"/>
      <c r="GE651" s="183"/>
      <c r="GF651" s="183"/>
      <c r="GG651" s="183"/>
      <c r="GH651" s="183"/>
    </row>
    <row r="652" spans="1:190" x14ac:dyDescent="0.25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  <c r="FE652" s="183"/>
      <c r="FF652" s="183"/>
      <c r="FG652" s="183"/>
      <c r="FH652" s="183"/>
      <c r="FI652" s="183"/>
      <c r="FJ652" s="183"/>
      <c r="FK652" s="183"/>
      <c r="FL652" s="183"/>
      <c r="FM652" s="183"/>
      <c r="FN652" s="183"/>
      <c r="FO652" s="183"/>
      <c r="FP652" s="183"/>
      <c r="FQ652" s="183"/>
      <c r="FR652" s="183"/>
      <c r="FS652" s="183"/>
      <c r="FT652" s="183"/>
      <c r="FU652" s="183"/>
      <c r="FV652" s="183"/>
      <c r="FW652" s="183"/>
      <c r="FX652" s="183"/>
      <c r="FY652" s="183"/>
      <c r="FZ652" s="183"/>
      <c r="GA652" s="183"/>
      <c r="GB652" s="183"/>
      <c r="GC652" s="183"/>
      <c r="GD652" s="183"/>
      <c r="GE652" s="183"/>
      <c r="GF652" s="183"/>
      <c r="GG652" s="183"/>
      <c r="GH652" s="183"/>
    </row>
    <row r="653" spans="1:190" x14ac:dyDescent="0.25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  <c r="FE653" s="183"/>
      <c r="FF653" s="183"/>
      <c r="FG653" s="183"/>
      <c r="FH653" s="183"/>
      <c r="FI653" s="183"/>
      <c r="FJ653" s="183"/>
      <c r="FK653" s="183"/>
      <c r="FL653" s="183"/>
      <c r="FM653" s="183"/>
      <c r="FN653" s="183"/>
      <c r="FO653" s="183"/>
      <c r="FP653" s="183"/>
      <c r="FQ653" s="183"/>
      <c r="FR653" s="183"/>
      <c r="FS653" s="183"/>
      <c r="FT653" s="183"/>
      <c r="FU653" s="183"/>
      <c r="FV653" s="183"/>
      <c r="FW653" s="183"/>
      <c r="FX653" s="183"/>
      <c r="FY653" s="183"/>
      <c r="FZ653" s="183"/>
      <c r="GA653" s="183"/>
      <c r="GB653" s="183"/>
      <c r="GC653" s="183"/>
      <c r="GD653" s="183"/>
      <c r="GE653" s="183"/>
      <c r="GF653" s="183"/>
      <c r="GG653" s="183"/>
      <c r="GH653" s="183"/>
    </row>
    <row r="654" spans="1:190" x14ac:dyDescent="0.25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  <c r="FE654" s="183"/>
      <c r="FF654" s="183"/>
      <c r="FG654" s="183"/>
      <c r="FH654" s="183"/>
      <c r="FI654" s="183"/>
      <c r="FJ654" s="183"/>
      <c r="FK654" s="183"/>
      <c r="FL654" s="183"/>
      <c r="FM654" s="183"/>
      <c r="FN654" s="183"/>
      <c r="FO654" s="183"/>
      <c r="FP654" s="183"/>
      <c r="FQ654" s="183"/>
      <c r="FR654" s="183"/>
      <c r="FS654" s="183"/>
      <c r="FT654" s="183"/>
      <c r="FU654" s="183"/>
      <c r="FV654" s="183"/>
      <c r="FW654" s="183"/>
      <c r="FX654" s="183"/>
      <c r="FY654" s="183"/>
      <c r="FZ654" s="183"/>
      <c r="GA654" s="183"/>
      <c r="GB654" s="183"/>
      <c r="GC654" s="183"/>
      <c r="GD654" s="183"/>
      <c r="GE654" s="183"/>
      <c r="GF654" s="183"/>
      <c r="GG654" s="183"/>
      <c r="GH654" s="183"/>
    </row>
    <row r="655" spans="1:190" x14ac:dyDescent="0.25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  <c r="FE655" s="183"/>
      <c r="FF655" s="183"/>
      <c r="FG655" s="183"/>
      <c r="FH655" s="183"/>
      <c r="FI655" s="183"/>
      <c r="FJ655" s="183"/>
      <c r="FK655" s="183"/>
      <c r="FL655" s="183"/>
      <c r="FM655" s="183"/>
      <c r="FN655" s="183"/>
      <c r="FO655" s="183"/>
      <c r="FP655" s="183"/>
      <c r="FQ655" s="183"/>
      <c r="FR655" s="183"/>
      <c r="FS655" s="183"/>
      <c r="FT655" s="183"/>
      <c r="FU655" s="183"/>
      <c r="FV655" s="183"/>
      <c r="FW655" s="183"/>
      <c r="FX655" s="183"/>
      <c r="FY655" s="183"/>
      <c r="FZ655" s="183"/>
      <c r="GA655" s="183"/>
      <c r="GB655" s="183"/>
      <c r="GC655" s="183"/>
      <c r="GD655" s="183"/>
      <c r="GE655" s="183"/>
      <c r="GF655" s="183"/>
      <c r="GG655" s="183"/>
      <c r="GH655" s="183"/>
    </row>
    <row r="656" spans="1:190" x14ac:dyDescent="0.25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  <c r="FE656" s="183"/>
      <c r="FF656" s="183"/>
      <c r="FG656" s="183"/>
      <c r="FH656" s="183"/>
      <c r="FI656" s="183"/>
      <c r="FJ656" s="183"/>
      <c r="FK656" s="183"/>
      <c r="FL656" s="183"/>
      <c r="FM656" s="183"/>
      <c r="FN656" s="183"/>
      <c r="FO656" s="183"/>
      <c r="FP656" s="183"/>
      <c r="FQ656" s="183"/>
      <c r="FR656" s="183"/>
      <c r="FS656" s="183"/>
      <c r="FT656" s="183"/>
      <c r="FU656" s="183"/>
      <c r="FV656" s="183"/>
      <c r="FW656" s="183"/>
      <c r="FX656" s="183"/>
      <c r="FY656" s="183"/>
      <c r="FZ656" s="183"/>
      <c r="GA656" s="183"/>
      <c r="GB656" s="183"/>
      <c r="GC656" s="183"/>
      <c r="GD656" s="183"/>
      <c r="GE656" s="183"/>
      <c r="GF656" s="183"/>
      <c r="GG656" s="183"/>
      <c r="GH656" s="183"/>
    </row>
    <row r="657" spans="1:190" x14ac:dyDescent="0.25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  <c r="FE657" s="183"/>
      <c r="FF657" s="183"/>
      <c r="FG657" s="183"/>
      <c r="FH657" s="183"/>
      <c r="FI657" s="183"/>
      <c r="FJ657" s="183"/>
      <c r="FK657" s="183"/>
      <c r="FL657" s="183"/>
      <c r="FM657" s="183"/>
      <c r="FN657" s="183"/>
      <c r="FO657" s="183"/>
      <c r="FP657" s="183"/>
      <c r="FQ657" s="183"/>
      <c r="FR657" s="183"/>
      <c r="FS657" s="183"/>
      <c r="FT657" s="183"/>
      <c r="FU657" s="183"/>
      <c r="FV657" s="183"/>
      <c r="FW657" s="183"/>
      <c r="FX657" s="183"/>
      <c r="FY657" s="183"/>
      <c r="FZ657" s="183"/>
      <c r="GA657" s="183"/>
      <c r="GB657" s="183"/>
      <c r="GC657" s="183"/>
      <c r="GD657" s="183"/>
      <c r="GE657" s="183"/>
      <c r="GF657" s="183"/>
      <c r="GG657" s="183"/>
      <c r="GH657" s="183"/>
    </row>
    <row r="658" spans="1:190" x14ac:dyDescent="0.25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  <c r="FE658" s="183"/>
      <c r="FF658" s="183"/>
      <c r="FG658" s="183"/>
      <c r="FH658" s="183"/>
      <c r="FI658" s="183"/>
      <c r="FJ658" s="183"/>
      <c r="FK658" s="183"/>
      <c r="FL658" s="183"/>
      <c r="FM658" s="183"/>
      <c r="FN658" s="183"/>
      <c r="FO658" s="183"/>
      <c r="FP658" s="183"/>
      <c r="FQ658" s="183"/>
      <c r="FR658" s="183"/>
      <c r="FS658" s="183"/>
      <c r="FT658" s="183"/>
      <c r="FU658" s="183"/>
      <c r="FV658" s="183"/>
      <c r="FW658" s="183"/>
      <c r="FX658" s="183"/>
      <c r="FY658" s="183"/>
      <c r="FZ658" s="183"/>
      <c r="GA658" s="183"/>
      <c r="GB658" s="183"/>
      <c r="GC658" s="183"/>
      <c r="GD658" s="183"/>
      <c r="GE658" s="183"/>
      <c r="GF658" s="183"/>
      <c r="GG658" s="183"/>
      <c r="GH658" s="183"/>
    </row>
    <row r="659" spans="1:190" x14ac:dyDescent="0.25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  <c r="FE659" s="183"/>
      <c r="FF659" s="183"/>
      <c r="FG659" s="183"/>
      <c r="FH659" s="183"/>
      <c r="FI659" s="183"/>
      <c r="FJ659" s="183"/>
      <c r="FK659" s="183"/>
      <c r="FL659" s="183"/>
      <c r="FM659" s="183"/>
      <c r="FN659" s="183"/>
      <c r="FO659" s="183"/>
      <c r="FP659" s="183"/>
      <c r="FQ659" s="183"/>
      <c r="FR659" s="183"/>
      <c r="FS659" s="183"/>
      <c r="FT659" s="183"/>
      <c r="FU659" s="183"/>
      <c r="FV659" s="183"/>
      <c r="FW659" s="183"/>
      <c r="FX659" s="183"/>
      <c r="FY659" s="183"/>
      <c r="FZ659" s="183"/>
      <c r="GA659" s="183"/>
      <c r="GB659" s="183"/>
      <c r="GC659" s="183"/>
      <c r="GD659" s="183"/>
      <c r="GE659" s="183"/>
      <c r="GF659" s="183"/>
      <c r="GG659" s="183"/>
      <c r="GH659" s="183"/>
    </row>
    <row r="660" spans="1:190" x14ac:dyDescent="0.25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  <c r="FE660" s="183"/>
      <c r="FF660" s="183"/>
      <c r="FG660" s="183"/>
      <c r="FH660" s="183"/>
      <c r="FI660" s="183"/>
      <c r="FJ660" s="183"/>
      <c r="FK660" s="183"/>
      <c r="FL660" s="183"/>
      <c r="FM660" s="183"/>
      <c r="FN660" s="183"/>
      <c r="FO660" s="183"/>
      <c r="FP660" s="183"/>
      <c r="FQ660" s="183"/>
      <c r="FR660" s="183"/>
      <c r="FS660" s="183"/>
      <c r="FT660" s="183"/>
      <c r="FU660" s="183"/>
      <c r="FV660" s="183"/>
      <c r="FW660" s="183"/>
      <c r="FX660" s="183"/>
      <c r="FY660" s="183"/>
      <c r="FZ660" s="183"/>
      <c r="GA660" s="183"/>
      <c r="GB660" s="183"/>
      <c r="GC660" s="183"/>
      <c r="GD660" s="183"/>
      <c r="GE660" s="183"/>
      <c r="GF660" s="183"/>
      <c r="GG660" s="183"/>
      <c r="GH660" s="183"/>
    </row>
    <row r="661" spans="1:190" x14ac:dyDescent="0.25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  <c r="FE661" s="183"/>
      <c r="FF661" s="183"/>
      <c r="FG661" s="183"/>
      <c r="FH661" s="183"/>
      <c r="FI661" s="183"/>
      <c r="FJ661" s="183"/>
      <c r="FK661" s="183"/>
      <c r="FL661" s="183"/>
      <c r="FM661" s="183"/>
      <c r="FN661" s="183"/>
      <c r="FO661" s="183"/>
      <c r="FP661" s="183"/>
      <c r="FQ661" s="183"/>
      <c r="FR661" s="183"/>
      <c r="FS661" s="183"/>
      <c r="FT661" s="183"/>
      <c r="FU661" s="183"/>
      <c r="FV661" s="183"/>
      <c r="FW661" s="183"/>
      <c r="FX661" s="183"/>
      <c r="FY661" s="183"/>
      <c r="FZ661" s="183"/>
      <c r="GA661" s="183"/>
      <c r="GB661" s="183"/>
      <c r="GC661" s="183"/>
      <c r="GD661" s="183"/>
      <c r="GE661" s="183"/>
      <c r="GF661" s="183"/>
      <c r="GG661" s="183"/>
      <c r="GH661" s="183"/>
    </row>
    <row r="662" spans="1:190" x14ac:dyDescent="0.25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  <c r="FE662" s="183"/>
      <c r="FF662" s="183"/>
      <c r="FG662" s="183"/>
      <c r="FH662" s="183"/>
      <c r="FI662" s="183"/>
      <c r="FJ662" s="183"/>
      <c r="FK662" s="183"/>
      <c r="FL662" s="183"/>
      <c r="FM662" s="183"/>
      <c r="FN662" s="183"/>
      <c r="FO662" s="183"/>
      <c r="FP662" s="183"/>
      <c r="FQ662" s="183"/>
      <c r="FR662" s="183"/>
      <c r="FS662" s="183"/>
      <c r="FT662" s="183"/>
      <c r="FU662" s="183"/>
      <c r="FV662" s="183"/>
      <c r="FW662" s="183"/>
      <c r="FX662" s="183"/>
      <c r="FY662" s="183"/>
      <c r="FZ662" s="183"/>
      <c r="GA662" s="183"/>
      <c r="GB662" s="183"/>
      <c r="GC662" s="183"/>
      <c r="GD662" s="183"/>
      <c r="GE662" s="183"/>
      <c r="GF662" s="183"/>
      <c r="GG662" s="183"/>
      <c r="GH662" s="183"/>
    </row>
    <row r="663" spans="1:190" x14ac:dyDescent="0.25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  <c r="FE663" s="183"/>
      <c r="FF663" s="183"/>
      <c r="FG663" s="183"/>
      <c r="FH663" s="183"/>
      <c r="FI663" s="183"/>
      <c r="FJ663" s="183"/>
      <c r="FK663" s="183"/>
      <c r="FL663" s="183"/>
      <c r="FM663" s="183"/>
      <c r="FN663" s="183"/>
      <c r="FO663" s="183"/>
      <c r="FP663" s="183"/>
      <c r="FQ663" s="183"/>
      <c r="FR663" s="183"/>
      <c r="FS663" s="183"/>
      <c r="FT663" s="183"/>
      <c r="FU663" s="183"/>
      <c r="FV663" s="183"/>
      <c r="FW663" s="183"/>
      <c r="FX663" s="183"/>
      <c r="FY663" s="183"/>
      <c r="FZ663" s="183"/>
      <c r="GA663" s="183"/>
      <c r="GB663" s="183"/>
      <c r="GC663" s="183"/>
      <c r="GD663" s="183"/>
      <c r="GE663" s="183"/>
      <c r="GF663" s="183"/>
      <c r="GG663" s="183"/>
      <c r="GH663" s="183"/>
    </row>
    <row r="664" spans="1:190" x14ac:dyDescent="0.25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  <c r="FE664" s="183"/>
      <c r="FF664" s="183"/>
      <c r="FG664" s="183"/>
      <c r="FH664" s="183"/>
      <c r="FI664" s="183"/>
      <c r="FJ664" s="183"/>
      <c r="FK664" s="183"/>
      <c r="FL664" s="183"/>
      <c r="FM664" s="183"/>
      <c r="FN664" s="183"/>
      <c r="FO664" s="183"/>
      <c r="FP664" s="183"/>
      <c r="FQ664" s="183"/>
      <c r="FR664" s="183"/>
      <c r="FS664" s="183"/>
      <c r="FT664" s="183"/>
      <c r="FU664" s="183"/>
      <c r="FV664" s="183"/>
      <c r="FW664" s="183"/>
      <c r="FX664" s="183"/>
      <c r="FY664" s="183"/>
      <c r="FZ664" s="183"/>
      <c r="GA664" s="183"/>
      <c r="GB664" s="183"/>
      <c r="GC664" s="183"/>
      <c r="GD664" s="183"/>
      <c r="GE664" s="183"/>
      <c r="GF664" s="183"/>
      <c r="GG664" s="183"/>
      <c r="GH664" s="183"/>
    </row>
    <row r="665" spans="1:190" x14ac:dyDescent="0.25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  <c r="FE665" s="183"/>
      <c r="FF665" s="183"/>
      <c r="FG665" s="183"/>
      <c r="FH665" s="183"/>
      <c r="FI665" s="183"/>
      <c r="FJ665" s="183"/>
      <c r="FK665" s="183"/>
      <c r="FL665" s="183"/>
      <c r="FM665" s="183"/>
      <c r="FN665" s="183"/>
      <c r="FO665" s="183"/>
      <c r="FP665" s="183"/>
      <c r="FQ665" s="183"/>
      <c r="FR665" s="183"/>
      <c r="FS665" s="183"/>
      <c r="FT665" s="183"/>
      <c r="FU665" s="183"/>
      <c r="FV665" s="183"/>
      <c r="FW665" s="183"/>
      <c r="FX665" s="183"/>
      <c r="FY665" s="183"/>
      <c r="FZ665" s="183"/>
      <c r="GA665" s="183"/>
      <c r="GB665" s="183"/>
      <c r="GC665" s="183"/>
      <c r="GD665" s="183"/>
      <c r="GE665" s="183"/>
      <c r="GF665" s="183"/>
      <c r="GG665" s="183"/>
      <c r="GH665" s="183"/>
    </row>
    <row r="666" spans="1:190" x14ac:dyDescent="0.25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  <c r="FE666" s="183"/>
      <c r="FF666" s="183"/>
      <c r="FG666" s="183"/>
      <c r="FH666" s="183"/>
      <c r="FI666" s="183"/>
      <c r="FJ666" s="183"/>
      <c r="FK666" s="183"/>
      <c r="FL666" s="183"/>
      <c r="FM666" s="183"/>
      <c r="FN666" s="183"/>
      <c r="FO666" s="183"/>
      <c r="FP666" s="183"/>
      <c r="FQ666" s="183"/>
      <c r="FR666" s="183"/>
      <c r="FS666" s="183"/>
      <c r="FT666" s="183"/>
      <c r="FU666" s="183"/>
      <c r="FV666" s="183"/>
      <c r="FW666" s="183"/>
      <c r="FX666" s="183"/>
      <c r="FY666" s="183"/>
      <c r="FZ666" s="183"/>
      <c r="GA666" s="183"/>
      <c r="GB666" s="183"/>
      <c r="GC666" s="183"/>
      <c r="GD666" s="183"/>
      <c r="GE666" s="183"/>
      <c r="GF666" s="183"/>
      <c r="GG666" s="183"/>
      <c r="GH666" s="183"/>
    </row>
    <row r="667" spans="1:190" x14ac:dyDescent="0.25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  <c r="FE667" s="183"/>
      <c r="FF667" s="183"/>
      <c r="FG667" s="183"/>
      <c r="FH667" s="183"/>
      <c r="FI667" s="183"/>
      <c r="FJ667" s="183"/>
      <c r="FK667" s="183"/>
      <c r="FL667" s="183"/>
      <c r="FM667" s="183"/>
      <c r="FN667" s="183"/>
      <c r="FO667" s="183"/>
      <c r="FP667" s="183"/>
      <c r="FQ667" s="183"/>
      <c r="FR667" s="183"/>
      <c r="FS667" s="183"/>
      <c r="FT667" s="183"/>
      <c r="FU667" s="183"/>
      <c r="FV667" s="183"/>
      <c r="FW667" s="183"/>
      <c r="FX667" s="183"/>
      <c r="FY667" s="183"/>
      <c r="FZ667" s="183"/>
      <c r="GA667" s="183"/>
      <c r="GB667" s="183"/>
      <c r="GC667" s="183"/>
      <c r="GD667" s="183"/>
      <c r="GE667" s="183"/>
      <c r="GF667" s="183"/>
      <c r="GG667" s="183"/>
      <c r="GH667" s="183"/>
    </row>
    <row r="668" spans="1:190" x14ac:dyDescent="0.25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  <c r="FE668" s="183"/>
      <c r="FF668" s="183"/>
      <c r="FG668" s="183"/>
      <c r="FH668" s="183"/>
      <c r="FI668" s="183"/>
      <c r="FJ668" s="183"/>
      <c r="FK668" s="183"/>
      <c r="FL668" s="183"/>
      <c r="FM668" s="183"/>
      <c r="FN668" s="183"/>
      <c r="FO668" s="183"/>
      <c r="FP668" s="183"/>
      <c r="FQ668" s="183"/>
      <c r="FR668" s="183"/>
      <c r="FS668" s="183"/>
      <c r="FT668" s="183"/>
      <c r="FU668" s="183"/>
      <c r="FV668" s="183"/>
      <c r="FW668" s="183"/>
      <c r="FX668" s="183"/>
      <c r="FY668" s="183"/>
      <c r="FZ668" s="183"/>
      <c r="GA668" s="183"/>
      <c r="GB668" s="183"/>
      <c r="GC668" s="183"/>
      <c r="GD668" s="183"/>
      <c r="GE668" s="183"/>
      <c r="GF668" s="183"/>
      <c r="GG668" s="183"/>
      <c r="GH668" s="183"/>
    </row>
    <row r="669" spans="1:190" x14ac:dyDescent="0.25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  <c r="FE669" s="183"/>
      <c r="FF669" s="183"/>
      <c r="FG669" s="183"/>
      <c r="FH669" s="183"/>
      <c r="FI669" s="183"/>
      <c r="FJ669" s="183"/>
      <c r="FK669" s="183"/>
      <c r="FL669" s="183"/>
      <c r="FM669" s="183"/>
      <c r="FN669" s="183"/>
      <c r="FO669" s="183"/>
      <c r="FP669" s="183"/>
      <c r="FQ669" s="183"/>
      <c r="FR669" s="183"/>
      <c r="FS669" s="183"/>
      <c r="FT669" s="183"/>
      <c r="FU669" s="183"/>
      <c r="FV669" s="183"/>
      <c r="FW669" s="183"/>
      <c r="FX669" s="183"/>
      <c r="FY669" s="183"/>
      <c r="FZ669" s="183"/>
      <c r="GA669" s="183"/>
      <c r="GB669" s="183"/>
      <c r="GC669" s="183"/>
      <c r="GD669" s="183"/>
      <c r="GE669" s="183"/>
      <c r="GF669" s="183"/>
      <c r="GG669" s="183"/>
      <c r="GH669" s="183"/>
    </row>
    <row r="670" spans="1:190" x14ac:dyDescent="0.25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  <c r="FE670" s="183"/>
      <c r="FF670" s="183"/>
      <c r="FG670" s="183"/>
      <c r="FH670" s="183"/>
      <c r="FI670" s="183"/>
      <c r="FJ670" s="183"/>
      <c r="FK670" s="183"/>
      <c r="FL670" s="183"/>
      <c r="FM670" s="183"/>
      <c r="FN670" s="183"/>
      <c r="FO670" s="183"/>
      <c r="FP670" s="183"/>
      <c r="FQ670" s="183"/>
      <c r="FR670" s="183"/>
      <c r="FS670" s="183"/>
      <c r="FT670" s="183"/>
      <c r="FU670" s="183"/>
      <c r="FV670" s="183"/>
      <c r="FW670" s="183"/>
      <c r="FX670" s="183"/>
      <c r="FY670" s="183"/>
      <c r="FZ670" s="183"/>
      <c r="GA670" s="183"/>
      <c r="GB670" s="183"/>
      <c r="GC670" s="183"/>
      <c r="GD670" s="183"/>
      <c r="GE670" s="183"/>
      <c r="GF670" s="183"/>
      <c r="GG670" s="183"/>
      <c r="GH670" s="183"/>
    </row>
    <row r="671" spans="1:190" x14ac:dyDescent="0.25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  <c r="FE671" s="183"/>
      <c r="FF671" s="183"/>
      <c r="FG671" s="183"/>
      <c r="FH671" s="183"/>
      <c r="FI671" s="183"/>
      <c r="FJ671" s="183"/>
      <c r="FK671" s="183"/>
      <c r="FL671" s="183"/>
      <c r="FM671" s="183"/>
      <c r="FN671" s="183"/>
      <c r="FO671" s="183"/>
      <c r="FP671" s="183"/>
      <c r="FQ671" s="183"/>
      <c r="FR671" s="183"/>
      <c r="FS671" s="183"/>
      <c r="FT671" s="183"/>
      <c r="FU671" s="183"/>
      <c r="FV671" s="183"/>
      <c r="FW671" s="183"/>
      <c r="FX671" s="183"/>
      <c r="FY671" s="183"/>
      <c r="FZ671" s="183"/>
      <c r="GA671" s="183"/>
      <c r="GB671" s="183"/>
      <c r="GC671" s="183"/>
      <c r="GD671" s="183"/>
      <c r="GE671" s="183"/>
      <c r="GF671" s="183"/>
      <c r="GG671" s="183"/>
      <c r="GH671" s="183"/>
    </row>
    <row r="672" spans="1:190" x14ac:dyDescent="0.25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  <c r="FE672" s="183"/>
      <c r="FF672" s="183"/>
      <c r="FG672" s="183"/>
      <c r="FH672" s="183"/>
      <c r="FI672" s="183"/>
      <c r="FJ672" s="183"/>
      <c r="FK672" s="183"/>
      <c r="FL672" s="183"/>
      <c r="FM672" s="183"/>
      <c r="FN672" s="183"/>
      <c r="FO672" s="183"/>
      <c r="FP672" s="183"/>
      <c r="FQ672" s="183"/>
      <c r="FR672" s="183"/>
      <c r="FS672" s="183"/>
      <c r="FT672" s="183"/>
      <c r="FU672" s="183"/>
      <c r="FV672" s="183"/>
      <c r="FW672" s="183"/>
      <c r="FX672" s="183"/>
      <c r="FY672" s="183"/>
      <c r="FZ672" s="183"/>
      <c r="GA672" s="183"/>
      <c r="GB672" s="183"/>
      <c r="GC672" s="183"/>
      <c r="GD672" s="183"/>
      <c r="GE672" s="183"/>
      <c r="GF672" s="183"/>
      <c r="GG672" s="183"/>
      <c r="GH672" s="183"/>
    </row>
    <row r="673" spans="1:190" x14ac:dyDescent="0.25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  <c r="FE673" s="183"/>
      <c r="FF673" s="183"/>
      <c r="FG673" s="183"/>
      <c r="FH673" s="183"/>
      <c r="FI673" s="183"/>
      <c r="FJ673" s="183"/>
      <c r="FK673" s="183"/>
      <c r="FL673" s="183"/>
      <c r="FM673" s="183"/>
      <c r="FN673" s="183"/>
      <c r="FO673" s="183"/>
      <c r="FP673" s="183"/>
      <c r="FQ673" s="183"/>
      <c r="FR673" s="183"/>
      <c r="FS673" s="183"/>
      <c r="FT673" s="183"/>
      <c r="FU673" s="183"/>
      <c r="FV673" s="183"/>
      <c r="FW673" s="183"/>
      <c r="FX673" s="183"/>
      <c r="FY673" s="183"/>
      <c r="FZ673" s="183"/>
      <c r="GA673" s="183"/>
      <c r="GB673" s="183"/>
      <c r="GC673" s="183"/>
      <c r="GD673" s="183"/>
      <c r="GE673" s="183"/>
      <c r="GF673" s="183"/>
      <c r="GG673" s="183"/>
      <c r="GH673" s="183"/>
    </row>
    <row r="674" spans="1:190" x14ac:dyDescent="0.25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  <c r="FE674" s="183"/>
      <c r="FF674" s="183"/>
      <c r="FG674" s="183"/>
      <c r="FH674" s="183"/>
      <c r="FI674" s="183"/>
      <c r="FJ674" s="183"/>
      <c r="FK674" s="183"/>
      <c r="FL674" s="183"/>
      <c r="FM674" s="183"/>
      <c r="FN674" s="183"/>
      <c r="FO674" s="183"/>
      <c r="FP674" s="183"/>
      <c r="FQ674" s="183"/>
      <c r="FR674" s="183"/>
      <c r="FS674" s="183"/>
      <c r="FT674" s="183"/>
      <c r="FU674" s="183"/>
      <c r="FV674" s="183"/>
      <c r="FW674" s="183"/>
      <c r="FX674" s="183"/>
      <c r="FY674" s="183"/>
      <c r="FZ674" s="183"/>
      <c r="GA674" s="183"/>
      <c r="GB674" s="183"/>
      <c r="GC674" s="183"/>
      <c r="GD674" s="183"/>
      <c r="GE674" s="183"/>
      <c r="GF674" s="183"/>
      <c r="GG674" s="183"/>
      <c r="GH674" s="183"/>
    </row>
    <row r="675" spans="1:190" x14ac:dyDescent="0.25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  <c r="FE675" s="183"/>
      <c r="FF675" s="183"/>
      <c r="FG675" s="183"/>
      <c r="FH675" s="183"/>
      <c r="FI675" s="183"/>
      <c r="FJ675" s="183"/>
      <c r="FK675" s="183"/>
      <c r="FL675" s="183"/>
      <c r="FM675" s="183"/>
      <c r="FN675" s="183"/>
      <c r="FO675" s="183"/>
      <c r="FP675" s="183"/>
      <c r="FQ675" s="183"/>
      <c r="FR675" s="183"/>
      <c r="FS675" s="183"/>
      <c r="FT675" s="183"/>
      <c r="FU675" s="183"/>
      <c r="FV675" s="183"/>
      <c r="FW675" s="183"/>
      <c r="FX675" s="183"/>
      <c r="FY675" s="183"/>
      <c r="FZ675" s="183"/>
      <c r="GA675" s="183"/>
      <c r="GB675" s="183"/>
      <c r="GC675" s="183"/>
      <c r="GD675" s="183"/>
      <c r="GE675" s="183"/>
      <c r="GF675" s="183"/>
      <c r="GG675" s="183"/>
      <c r="GH675" s="183"/>
    </row>
    <row r="676" spans="1:190" x14ac:dyDescent="0.25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  <c r="FE676" s="183"/>
      <c r="FF676" s="183"/>
      <c r="FG676" s="183"/>
      <c r="FH676" s="183"/>
      <c r="FI676" s="183"/>
      <c r="FJ676" s="183"/>
      <c r="FK676" s="183"/>
      <c r="FL676" s="183"/>
      <c r="FM676" s="183"/>
      <c r="FN676" s="183"/>
      <c r="FO676" s="183"/>
      <c r="FP676" s="183"/>
      <c r="FQ676" s="183"/>
      <c r="FR676" s="183"/>
      <c r="FS676" s="183"/>
      <c r="FT676" s="183"/>
      <c r="FU676" s="183"/>
      <c r="FV676" s="183"/>
      <c r="FW676" s="183"/>
      <c r="FX676" s="183"/>
      <c r="FY676" s="183"/>
      <c r="FZ676" s="183"/>
      <c r="GA676" s="183"/>
      <c r="GB676" s="183"/>
      <c r="GC676" s="183"/>
      <c r="GD676" s="183"/>
      <c r="GE676" s="183"/>
      <c r="GF676" s="183"/>
      <c r="GG676" s="183"/>
      <c r="GH676" s="183"/>
    </row>
    <row r="677" spans="1:190" x14ac:dyDescent="0.25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  <c r="FE677" s="183"/>
      <c r="FF677" s="183"/>
      <c r="FG677" s="183"/>
      <c r="FH677" s="183"/>
      <c r="FI677" s="183"/>
      <c r="FJ677" s="183"/>
      <c r="FK677" s="183"/>
      <c r="FL677" s="183"/>
      <c r="FM677" s="183"/>
      <c r="FN677" s="183"/>
      <c r="FO677" s="183"/>
      <c r="FP677" s="183"/>
      <c r="FQ677" s="183"/>
      <c r="FR677" s="183"/>
      <c r="FS677" s="183"/>
      <c r="FT677" s="183"/>
      <c r="FU677" s="183"/>
      <c r="FV677" s="183"/>
      <c r="FW677" s="183"/>
      <c r="FX677" s="183"/>
      <c r="FY677" s="183"/>
      <c r="FZ677" s="183"/>
      <c r="GA677" s="183"/>
      <c r="GB677" s="183"/>
      <c r="GC677" s="183"/>
      <c r="GD677" s="183"/>
      <c r="GE677" s="183"/>
      <c r="GF677" s="183"/>
      <c r="GG677" s="183"/>
      <c r="GH677" s="183"/>
    </row>
    <row r="678" spans="1:190" x14ac:dyDescent="0.25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  <c r="FE678" s="183"/>
      <c r="FF678" s="183"/>
      <c r="FG678" s="183"/>
      <c r="FH678" s="183"/>
      <c r="FI678" s="183"/>
      <c r="FJ678" s="183"/>
      <c r="FK678" s="183"/>
      <c r="FL678" s="183"/>
      <c r="FM678" s="183"/>
      <c r="FN678" s="183"/>
      <c r="FO678" s="183"/>
      <c r="FP678" s="183"/>
      <c r="FQ678" s="183"/>
      <c r="FR678" s="183"/>
      <c r="FS678" s="183"/>
      <c r="FT678" s="183"/>
      <c r="FU678" s="183"/>
      <c r="FV678" s="183"/>
      <c r="FW678" s="183"/>
      <c r="FX678" s="183"/>
      <c r="FY678" s="183"/>
      <c r="FZ678" s="183"/>
      <c r="GA678" s="183"/>
      <c r="GB678" s="183"/>
      <c r="GC678" s="183"/>
      <c r="GD678" s="183"/>
      <c r="GE678" s="183"/>
      <c r="GF678" s="183"/>
      <c r="GG678" s="183"/>
      <c r="GH678" s="183"/>
    </row>
    <row r="679" spans="1:190" x14ac:dyDescent="0.25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  <c r="FE679" s="183"/>
      <c r="FF679" s="183"/>
      <c r="FG679" s="183"/>
      <c r="FH679" s="183"/>
      <c r="FI679" s="183"/>
      <c r="FJ679" s="183"/>
      <c r="FK679" s="183"/>
      <c r="FL679" s="183"/>
      <c r="FM679" s="183"/>
      <c r="FN679" s="183"/>
      <c r="FO679" s="183"/>
      <c r="FP679" s="183"/>
      <c r="FQ679" s="183"/>
      <c r="FR679" s="183"/>
      <c r="FS679" s="183"/>
      <c r="FT679" s="183"/>
      <c r="FU679" s="183"/>
      <c r="FV679" s="183"/>
      <c r="FW679" s="183"/>
      <c r="FX679" s="183"/>
      <c r="FY679" s="183"/>
      <c r="FZ679" s="183"/>
      <c r="GA679" s="183"/>
      <c r="GB679" s="183"/>
      <c r="GC679" s="183"/>
      <c r="GD679" s="183"/>
      <c r="GE679" s="183"/>
      <c r="GF679" s="183"/>
      <c r="GG679" s="183"/>
      <c r="GH679" s="183"/>
    </row>
    <row r="680" spans="1:190" x14ac:dyDescent="0.25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  <c r="FE680" s="183"/>
      <c r="FF680" s="183"/>
      <c r="FG680" s="183"/>
      <c r="FH680" s="183"/>
      <c r="FI680" s="183"/>
      <c r="FJ680" s="183"/>
      <c r="FK680" s="183"/>
      <c r="FL680" s="183"/>
      <c r="FM680" s="183"/>
      <c r="FN680" s="183"/>
      <c r="FO680" s="183"/>
      <c r="FP680" s="183"/>
      <c r="FQ680" s="183"/>
      <c r="FR680" s="183"/>
      <c r="FS680" s="183"/>
      <c r="FT680" s="183"/>
      <c r="FU680" s="183"/>
      <c r="FV680" s="183"/>
      <c r="FW680" s="183"/>
      <c r="FX680" s="183"/>
      <c r="FY680" s="183"/>
      <c r="FZ680" s="183"/>
      <c r="GA680" s="183"/>
      <c r="GB680" s="183"/>
      <c r="GC680" s="183"/>
      <c r="GD680" s="183"/>
      <c r="GE680" s="183"/>
      <c r="GF680" s="183"/>
      <c r="GG680" s="183"/>
      <c r="GH680" s="183"/>
    </row>
    <row r="681" spans="1:190" x14ac:dyDescent="0.25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  <c r="FE681" s="183"/>
      <c r="FF681" s="183"/>
      <c r="FG681" s="183"/>
      <c r="FH681" s="183"/>
      <c r="FI681" s="183"/>
      <c r="FJ681" s="183"/>
      <c r="FK681" s="183"/>
      <c r="FL681" s="183"/>
      <c r="FM681" s="183"/>
      <c r="FN681" s="183"/>
      <c r="FO681" s="183"/>
      <c r="FP681" s="183"/>
      <c r="FQ681" s="183"/>
      <c r="FR681" s="183"/>
      <c r="FS681" s="183"/>
      <c r="FT681" s="183"/>
      <c r="FU681" s="183"/>
      <c r="FV681" s="183"/>
      <c r="FW681" s="183"/>
      <c r="FX681" s="183"/>
      <c r="FY681" s="183"/>
      <c r="FZ681" s="183"/>
      <c r="GA681" s="183"/>
      <c r="GB681" s="183"/>
      <c r="GC681" s="183"/>
      <c r="GD681" s="183"/>
      <c r="GE681" s="183"/>
      <c r="GF681" s="183"/>
      <c r="GG681" s="183"/>
      <c r="GH681" s="183"/>
    </row>
    <row r="682" spans="1:190" x14ac:dyDescent="0.25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  <c r="FE682" s="183"/>
      <c r="FF682" s="183"/>
      <c r="FG682" s="183"/>
      <c r="FH682" s="183"/>
      <c r="FI682" s="183"/>
      <c r="FJ682" s="183"/>
      <c r="FK682" s="183"/>
      <c r="FL682" s="183"/>
      <c r="FM682" s="183"/>
      <c r="FN682" s="183"/>
      <c r="FO682" s="183"/>
      <c r="FP682" s="183"/>
      <c r="FQ682" s="183"/>
      <c r="FR682" s="183"/>
      <c r="FS682" s="183"/>
      <c r="FT682" s="183"/>
      <c r="FU682" s="183"/>
      <c r="FV682" s="183"/>
      <c r="FW682" s="183"/>
      <c r="FX682" s="183"/>
      <c r="FY682" s="183"/>
      <c r="FZ682" s="183"/>
      <c r="GA682" s="183"/>
      <c r="GB682" s="183"/>
      <c r="GC682" s="183"/>
      <c r="GD682" s="183"/>
      <c r="GE682" s="183"/>
      <c r="GF682" s="183"/>
      <c r="GG682" s="183"/>
      <c r="GH682" s="183"/>
    </row>
    <row r="683" spans="1:190" x14ac:dyDescent="0.25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  <c r="FE683" s="183"/>
      <c r="FF683" s="183"/>
      <c r="FG683" s="183"/>
      <c r="FH683" s="183"/>
      <c r="FI683" s="183"/>
      <c r="FJ683" s="183"/>
      <c r="FK683" s="183"/>
      <c r="FL683" s="183"/>
      <c r="FM683" s="183"/>
      <c r="FN683" s="183"/>
      <c r="FO683" s="183"/>
      <c r="FP683" s="183"/>
      <c r="FQ683" s="183"/>
      <c r="FR683" s="183"/>
      <c r="FS683" s="183"/>
      <c r="FT683" s="183"/>
      <c r="FU683" s="183"/>
      <c r="FV683" s="183"/>
      <c r="FW683" s="183"/>
      <c r="FX683" s="183"/>
      <c r="FY683" s="183"/>
      <c r="FZ683" s="183"/>
      <c r="GA683" s="183"/>
      <c r="GB683" s="183"/>
      <c r="GC683" s="183"/>
      <c r="GD683" s="183"/>
      <c r="GE683" s="183"/>
      <c r="GF683" s="183"/>
      <c r="GG683" s="183"/>
      <c r="GH683" s="183"/>
    </row>
    <row r="684" spans="1:190" x14ac:dyDescent="0.25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  <c r="FE684" s="183"/>
      <c r="FF684" s="183"/>
      <c r="FG684" s="183"/>
      <c r="FH684" s="183"/>
      <c r="FI684" s="183"/>
      <c r="FJ684" s="183"/>
      <c r="FK684" s="183"/>
      <c r="FL684" s="183"/>
      <c r="FM684" s="183"/>
      <c r="FN684" s="183"/>
      <c r="FO684" s="183"/>
      <c r="FP684" s="183"/>
      <c r="FQ684" s="183"/>
      <c r="FR684" s="183"/>
      <c r="FS684" s="183"/>
      <c r="FT684" s="183"/>
      <c r="FU684" s="183"/>
      <c r="FV684" s="183"/>
      <c r="FW684" s="183"/>
      <c r="FX684" s="183"/>
      <c r="FY684" s="183"/>
      <c r="FZ684" s="183"/>
      <c r="GA684" s="183"/>
      <c r="GB684" s="183"/>
      <c r="GC684" s="183"/>
      <c r="GD684" s="183"/>
      <c r="GE684" s="183"/>
      <c r="GF684" s="183"/>
      <c r="GG684" s="183"/>
      <c r="GH684" s="183"/>
    </row>
    <row r="685" spans="1:190" x14ac:dyDescent="0.25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  <c r="FE685" s="183"/>
      <c r="FF685" s="183"/>
      <c r="FG685" s="183"/>
      <c r="FH685" s="183"/>
      <c r="FI685" s="183"/>
      <c r="FJ685" s="183"/>
      <c r="FK685" s="183"/>
      <c r="FL685" s="183"/>
      <c r="FM685" s="183"/>
      <c r="FN685" s="183"/>
      <c r="FO685" s="183"/>
      <c r="FP685" s="183"/>
      <c r="FQ685" s="183"/>
      <c r="FR685" s="183"/>
      <c r="FS685" s="183"/>
      <c r="FT685" s="183"/>
      <c r="FU685" s="183"/>
      <c r="FV685" s="183"/>
      <c r="FW685" s="183"/>
      <c r="FX685" s="183"/>
      <c r="FY685" s="183"/>
      <c r="FZ685" s="183"/>
      <c r="GA685" s="183"/>
      <c r="GB685" s="183"/>
      <c r="GC685" s="183"/>
      <c r="GD685" s="183"/>
      <c r="GE685" s="183"/>
      <c r="GF685" s="183"/>
      <c r="GG685" s="183"/>
      <c r="GH685" s="183"/>
    </row>
    <row r="686" spans="1:190" x14ac:dyDescent="0.25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  <c r="FE686" s="183"/>
      <c r="FF686" s="183"/>
      <c r="FG686" s="183"/>
      <c r="FH686" s="183"/>
      <c r="FI686" s="183"/>
      <c r="FJ686" s="183"/>
      <c r="FK686" s="183"/>
      <c r="FL686" s="183"/>
      <c r="FM686" s="183"/>
      <c r="FN686" s="183"/>
      <c r="FO686" s="183"/>
      <c r="FP686" s="183"/>
      <c r="FQ686" s="183"/>
      <c r="FR686" s="183"/>
      <c r="FS686" s="183"/>
      <c r="FT686" s="183"/>
      <c r="FU686" s="183"/>
      <c r="FV686" s="183"/>
      <c r="FW686" s="183"/>
      <c r="FX686" s="183"/>
      <c r="FY686" s="183"/>
      <c r="FZ686" s="183"/>
      <c r="GA686" s="183"/>
      <c r="GB686" s="183"/>
      <c r="GC686" s="183"/>
      <c r="GD686" s="183"/>
      <c r="GE686" s="183"/>
      <c r="GF686" s="183"/>
      <c r="GG686" s="183"/>
      <c r="GH686" s="183"/>
    </row>
    <row r="687" spans="1:190" x14ac:dyDescent="0.25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  <c r="FE687" s="183"/>
      <c r="FF687" s="183"/>
      <c r="FG687" s="183"/>
      <c r="FH687" s="183"/>
      <c r="FI687" s="183"/>
      <c r="FJ687" s="183"/>
      <c r="FK687" s="183"/>
      <c r="FL687" s="183"/>
      <c r="FM687" s="183"/>
      <c r="FN687" s="183"/>
      <c r="FO687" s="183"/>
      <c r="FP687" s="183"/>
      <c r="FQ687" s="183"/>
      <c r="FR687" s="183"/>
      <c r="FS687" s="183"/>
      <c r="FT687" s="183"/>
      <c r="FU687" s="183"/>
      <c r="FV687" s="183"/>
      <c r="FW687" s="183"/>
      <c r="FX687" s="183"/>
      <c r="FY687" s="183"/>
      <c r="FZ687" s="183"/>
      <c r="GA687" s="183"/>
      <c r="GB687" s="183"/>
      <c r="GC687" s="183"/>
      <c r="GD687" s="183"/>
      <c r="GE687" s="183"/>
      <c r="GF687" s="183"/>
      <c r="GG687" s="183"/>
      <c r="GH687" s="183"/>
    </row>
    <row r="688" spans="1:190" x14ac:dyDescent="0.25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  <c r="FE688" s="183"/>
      <c r="FF688" s="183"/>
      <c r="FG688" s="183"/>
      <c r="FH688" s="183"/>
      <c r="FI688" s="183"/>
      <c r="FJ688" s="183"/>
      <c r="FK688" s="183"/>
      <c r="FL688" s="183"/>
      <c r="FM688" s="183"/>
      <c r="FN688" s="183"/>
      <c r="FO688" s="183"/>
      <c r="FP688" s="183"/>
      <c r="FQ688" s="183"/>
      <c r="FR688" s="183"/>
      <c r="FS688" s="183"/>
      <c r="FT688" s="183"/>
      <c r="FU688" s="183"/>
      <c r="FV688" s="183"/>
      <c r="FW688" s="183"/>
      <c r="FX688" s="183"/>
      <c r="FY688" s="183"/>
      <c r="FZ688" s="183"/>
      <c r="GA688" s="183"/>
      <c r="GB688" s="183"/>
      <c r="GC688" s="183"/>
      <c r="GD688" s="183"/>
      <c r="GE688" s="183"/>
      <c r="GF688" s="183"/>
      <c r="GG688" s="183"/>
      <c r="GH688" s="183"/>
    </row>
    <row r="689" spans="1:190" x14ac:dyDescent="0.25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  <c r="FE689" s="183"/>
      <c r="FF689" s="183"/>
      <c r="FG689" s="183"/>
      <c r="FH689" s="183"/>
      <c r="FI689" s="183"/>
      <c r="FJ689" s="183"/>
      <c r="FK689" s="183"/>
      <c r="FL689" s="183"/>
      <c r="FM689" s="183"/>
      <c r="FN689" s="183"/>
      <c r="FO689" s="183"/>
      <c r="FP689" s="183"/>
      <c r="FQ689" s="183"/>
      <c r="FR689" s="183"/>
      <c r="FS689" s="183"/>
      <c r="FT689" s="183"/>
      <c r="FU689" s="183"/>
      <c r="FV689" s="183"/>
      <c r="FW689" s="183"/>
      <c r="FX689" s="183"/>
      <c r="FY689" s="183"/>
      <c r="FZ689" s="183"/>
      <c r="GA689" s="183"/>
      <c r="GB689" s="183"/>
      <c r="GC689" s="183"/>
      <c r="GD689" s="183"/>
      <c r="GE689" s="183"/>
      <c r="GF689" s="183"/>
      <c r="GG689" s="183"/>
      <c r="GH689" s="183"/>
    </row>
    <row r="690" spans="1:190" x14ac:dyDescent="0.25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  <c r="FE690" s="183"/>
      <c r="FF690" s="183"/>
      <c r="FG690" s="183"/>
      <c r="FH690" s="183"/>
      <c r="FI690" s="183"/>
      <c r="FJ690" s="183"/>
      <c r="FK690" s="183"/>
      <c r="FL690" s="183"/>
      <c r="FM690" s="183"/>
      <c r="FN690" s="183"/>
      <c r="FO690" s="183"/>
      <c r="FP690" s="183"/>
      <c r="FQ690" s="183"/>
      <c r="FR690" s="183"/>
      <c r="FS690" s="183"/>
      <c r="FT690" s="183"/>
      <c r="FU690" s="183"/>
      <c r="FV690" s="183"/>
      <c r="FW690" s="183"/>
      <c r="FX690" s="183"/>
      <c r="FY690" s="183"/>
      <c r="FZ690" s="183"/>
      <c r="GA690" s="183"/>
      <c r="GB690" s="183"/>
      <c r="GC690" s="183"/>
      <c r="GD690" s="183"/>
      <c r="GE690" s="183"/>
      <c r="GF690" s="183"/>
      <c r="GG690" s="183"/>
      <c r="GH690" s="183"/>
    </row>
    <row r="691" spans="1:190" x14ac:dyDescent="0.25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  <c r="FE691" s="183"/>
      <c r="FF691" s="183"/>
      <c r="FG691" s="183"/>
      <c r="FH691" s="183"/>
      <c r="FI691" s="183"/>
      <c r="FJ691" s="183"/>
      <c r="FK691" s="183"/>
      <c r="FL691" s="183"/>
      <c r="FM691" s="183"/>
      <c r="FN691" s="183"/>
      <c r="FO691" s="183"/>
      <c r="FP691" s="183"/>
      <c r="FQ691" s="183"/>
      <c r="FR691" s="183"/>
      <c r="FS691" s="183"/>
      <c r="FT691" s="183"/>
      <c r="FU691" s="183"/>
      <c r="FV691" s="183"/>
      <c r="FW691" s="183"/>
      <c r="FX691" s="183"/>
      <c r="FY691" s="183"/>
      <c r="FZ691" s="183"/>
      <c r="GA691" s="183"/>
      <c r="GB691" s="183"/>
      <c r="GC691" s="183"/>
      <c r="GD691" s="183"/>
      <c r="GE691" s="183"/>
      <c r="GF691" s="183"/>
      <c r="GG691" s="183"/>
      <c r="GH691" s="183"/>
    </row>
    <row r="692" spans="1:190" x14ac:dyDescent="0.25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  <c r="FE692" s="183"/>
      <c r="FF692" s="183"/>
      <c r="FG692" s="183"/>
      <c r="FH692" s="183"/>
      <c r="FI692" s="183"/>
      <c r="FJ692" s="183"/>
      <c r="FK692" s="183"/>
      <c r="FL692" s="183"/>
      <c r="FM692" s="183"/>
      <c r="FN692" s="183"/>
      <c r="FO692" s="183"/>
      <c r="FP692" s="183"/>
      <c r="FQ692" s="183"/>
      <c r="FR692" s="183"/>
      <c r="FS692" s="183"/>
      <c r="FT692" s="183"/>
      <c r="FU692" s="183"/>
      <c r="FV692" s="183"/>
      <c r="FW692" s="183"/>
      <c r="FX692" s="183"/>
      <c r="FY692" s="183"/>
      <c r="FZ692" s="183"/>
      <c r="GA692" s="183"/>
      <c r="GB692" s="183"/>
      <c r="GC692" s="183"/>
      <c r="GD692" s="183"/>
      <c r="GE692" s="183"/>
      <c r="GF692" s="183"/>
      <c r="GG692" s="183"/>
      <c r="GH692" s="183"/>
    </row>
    <row r="693" spans="1:190" x14ac:dyDescent="0.25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  <c r="FE693" s="183"/>
      <c r="FF693" s="183"/>
      <c r="FG693" s="183"/>
      <c r="FH693" s="183"/>
      <c r="FI693" s="183"/>
      <c r="FJ693" s="183"/>
      <c r="FK693" s="183"/>
      <c r="FL693" s="183"/>
      <c r="FM693" s="183"/>
      <c r="FN693" s="183"/>
      <c r="FO693" s="183"/>
      <c r="FP693" s="183"/>
      <c r="FQ693" s="183"/>
      <c r="FR693" s="183"/>
      <c r="FS693" s="183"/>
      <c r="FT693" s="183"/>
      <c r="FU693" s="183"/>
      <c r="FV693" s="183"/>
      <c r="FW693" s="183"/>
      <c r="FX693" s="183"/>
      <c r="FY693" s="183"/>
      <c r="FZ693" s="183"/>
      <c r="GA693" s="183"/>
      <c r="GB693" s="183"/>
      <c r="GC693" s="183"/>
      <c r="GD693" s="183"/>
      <c r="GE693" s="183"/>
      <c r="GF693" s="183"/>
      <c r="GG693" s="183"/>
      <c r="GH693" s="183"/>
    </row>
    <row r="694" spans="1:190" x14ac:dyDescent="0.25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  <c r="FE694" s="183"/>
      <c r="FF694" s="183"/>
      <c r="FG694" s="183"/>
      <c r="FH694" s="183"/>
      <c r="FI694" s="183"/>
      <c r="FJ694" s="183"/>
      <c r="FK694" s="183"/>
      <c r="FL694" s="183"/>
      <c r="FM694" s="183"/>
      <c r="FN694" s="183"/>
      <c r="FO694" s="183"/>
      <c r="FP694" s="183"/>
      <c r="FQ694" s="183"/>
      <c r="FR694" s="183"/>
      <c r="FS694" s="183"/>
      <c r="FT694" s="183"/>
      <c r="FU694" s="183"/>
      <c r="FV694" s="183"/>
      <c r="FW694" s="183"/>
      <c r="FX694" s="183"/>
      <c r="FY694" s="183"/>
      <c r="FZ694" s="183"/>
      <c r="GA694" s="183"/>
      <c r="GB694" s="183"/>
      <c r="GC694" s="183"/>
      <c r="GD694" s="183"/>
      <c r="GE694" s="183"/>
      <c r="GF694" s="183"/>
      <c r="GG694" s="183"/>
      <c r="GH694" s="183"/>
    </row>
    <row r="695" spans="1:190" x14ac:dyDescent="0.25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  <c r="FE695" s="183"/>
      <c r="FF695" s="183"/>
      <c r="FG695" s="183"/>
      <c r="FH695" s="183"/>
      <c r="FI695" s="183"/>
      <c r="FJ695" s="183"/>
      <c r="FK695" s="183"/>
      <c r="FL695" s="183"/>
      <c r="FM695" s="183"/>
      <c r="FN695" s="183"/>
      <c r="FO695" s="183"/>
      <c r="FP695" s="183"/>
      <c r="FQ695" s="183"/>
      <c r="FR695" s="183"/>
      <c r="FS695" s="183"/>
      <c r="FT695" s="183"/>
      <c r="FU695" s="183"/>
      <c r="FV695" s="183"/>
      <c r="FW695" s="183"/>
      <c r="FX695" s="183"/>
      <c r="FY695" s="183"/>
      <c r="FZ695" s="183"/>
      <c r="GA695" s="183"/>
      <c r="GB695" s="183"/>
      <c r="GC695" s="183"/>
      <c r="GD695" s="183"/>
      <c r="GE695" s="183"/>
      <c r="GF695" s="183"/>
      <c r="GG695" s="183"/>
      <c r="GH695" s="183"/>
    </row>
    <row r="696" spans="1:190" x14ac:dyDescent="0.25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  <c r="FE696" s="183"/>
      <c r="FF696" s="183"/>
      <c r="FG696" s="183"/>
      <c r="FH696" s="183"/>
      <c r="FI696" s="183"/>
      <c r="FJ696" s="183"/>
      <c r="FK696" s="183"/>
      <c r="FL696" s="183"/>
      <c r="FM696" s="183"/>
      <c r="FN696" s="183"/>
      <c r="FO696" s="183"/>
      <c r="FP696" s="183"/>
      <c r="FQ696" s="183"/>
      <c r="FR696" s="183"/>
      <c r="FS696" s="183"/>
      <c r="FT696" s="183"/>
      <c r="FU696" s="183"/>
      <c r="FV696" s="183"/>
      <c r="FW696" s="183"/>
      <c r="FX696" s="183"/>
      <c r="FY696" s="183"/>
      <c r="FZ696" s="183"/>
      <c r="GA696" s="183"/>
      <c r="GB696" s="183"/>
      <c r="GC696" s="183"/>
      <c r="GD696" s="183"/>
      <c r="GE696" s="183"/>
      <c r="GF696" s="183"/>
      <c r="GG696" s="183"/>
      <c r="GH696" s="183"/>
    </row>
    <row r="697" spans="1:190" x14ac:dyDescent="0.25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  <c r="FE697" s="183"/>
      <c r="FF697" s="183"/>
      <c r="FG697" s="183"/>
      <c r="FH697" s="183"/>
      <c r="FI697" s="183"/>
      <c r="FJ697" s="183"/>
      <c r="FK697" s="183"/>
      <c r="FL697" s="183"/>
      <c r="FM697" s="183"/>
      <c r="FN697" s="183"/>
      <c r="FO697" s="183"/>
      <c r="FP697" s="183"/>
      <c r="FQ697" s="183"/>
      <c r="FR697" s="183"/>
      <c r="FS697" s="183"/>
      <c r="FT697" s="183"/>
      <c r="FU697" s="183"/>
      <c r="FV697" s="183"/>
      <c r="FW697" s="183"/>
      <c r="FX697" s="183"/>
      <c r="FY697" s="183"/>
      <c r="FZ697" s="183"/>
      <c r="GA697" s="183"/>
      <c r="GB697" s="183"/>
      <c r="GC697" s="183"/>
      <c r="GD697" s="183"/>
      <c r="GE697" s="183"/>
      <c r="GF697" s="183"/>
      <c r="GG697" s="183"/>
      <c r="GH697" s="183"/>
    </row>
    <row r="698" spans="1:190" x14ac:dyDescent="0.25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  <c r="FE698" s="183"/>
      <c r="FF698" s="183"/>
      <c r="FG698" s="183"/>
      <c r="FH698" s="183"/>
      <c r="FI698" s="183"/>
      <c r="FJ698" s="183"/>
      <c r="FK698" s="183"/>
      <c r="FL698" s="183"/>
      <c r="FM698" s="183"/>
      <c r="FN698" s="183"/>
      <c r="FO698" s="183"/>
      <c r="FP698" s="183"/>
      <c r="FQ698" s="183"/>
      <c r="FR698" s="183"/>
      <c r="FS698" s="183"/>
      <c r="FT698" s="183"/>
      <c r="FU698" s="183"/>
      <c r="FV698" s="183"/>
      <c r="FW698" s="183"/>
      <c r="FX698" s="183"/>
      <c r="FY698" s="183"/>
      <c r="FZ698" s="183"/>
      <c r="GA698" s="183"/>
      <c r="GB698" s="183"/>
      <c r="GC698" s="183"/>
      <c r="GD698" s="183"/>
      <c r="GE698" s="183"/>
      <c r="GF698" s="183"/>
      <c r="GG698" s="183"/>
      <c r="GH698" s="183"/>
    </row>
    <row r="699" spans="1:190" x14ac:dyDescent="0.25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  <c r="FE699" s="183"/>
      <c r="FF699" s="183"/>
      <c r="FG699" s="183"/>
      <c r="FH699" s="183"/>
      <c r="FI699" s="183"/>
      <c r="FJ699" s="183"/>
      <c r="FK699" s="183"/>
      <c r="FL699" s="183"/>
      <c r="FM699" s="183"/>
      <c r="FN699" s="183"/>
      <c r="FO699" s="183"/>
      <c r="FP699" s="183"/>
      <c r="FQ699" s="183"/>
      <c r="FR699" s="183"/>
      <c r="FS699" s="183"/>
      <c r="FT699" s="183"/>
      <c r="FU699" s="183"/>
      <c r="FV699" s="183"/>
      <c r="FW699" s="183"/>
      <c r="FX699" s="183"/>
      <c r="FY699" s="183"/>
      <c r="FZ699" s="183"/>
      <c r="GA699" s="183"/>
      <c r="GB699" s="183"/>
      <c r="GC699" s="183"/>
      <c r="GD699" s="183"/>
      <c r="GE699" s="183"/>
      <c r="GF699" s="183"/>
      <c r="GG699" s="183"/>
      <c r="GH699" s="183"/>
    </row>
    <row r="700" spans="1:190" x14ac:dyDescent="0.25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  <c r="FE700" s="183"/>
      <c r="FF700" s="183"/>
      <c r="FG700" s="183"/>
      <c r="FH700" s="183"/>
      <c r="FI700" s="183"/>
      <c r="FJ700" s="183"/>
      <c r="FK700" s="183"/>
      <c r="FL700" s="183"/>
      <c r="FM700" s="183"/>
      <c r="FN700" s="183"/>
      <c r="FO700" s="183"/>
      <c r="FP700" s="183"/>
      <c r="FQ700" s="183"/>
      <c r="FR700" s="183"/>
      <c r="FS700" s="183"/>
      <c r="FT700" s="183"/>
      <c r="FU700" s="183"/>
      <c r="FV700" s="183"/>
      <c r="FW700" s="183"/>
      <c r="FX700" s="183"/>
      <c r="FY700" s="183"/>
      <c r="FZ700" s="183"/>
      <c r="GA700" s="183"/>
      <c r="GB700" s="183"/>
      <c r="GC700" s="183"/>
      <c r="GD700" s="183"/>
      <c r="GE700" s="183"/>
      <c r="GF700" s="183"/>
      <c r="GG700" s="183"/>
      <c r="GH700" s="183"/>
    </row>
    <row r="701" spans="1:190" x14ac:dyDescent="0.25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  <c r="FE701" s="183"/>
      <c r="FF701" s="183"/>
      <c r="FG701" s="183"/>
      <c r="FH701" s="183"/>
      <c r="FI701" s="183"/>
      <c r="FJ701" s="183"/>
      <c r="FK701" s="183"/>
      <c r="FL701" s="183"/>
      <c r="FM701" s="183"/>
      <c r="FN701" s="183"/>
      <c r="FO701" s="183"/>
      <c r="FP701" s="183"/>
      <c r="FQ701" s="183"/>
      <c r="FR701" s="183"/>
      <c r="FS701" s="183"/>
      <c r="FT701" s="183"/>
      <c r="FU701" s="183"/>
      <c r="FV701" s="183"/>
      <c r="FW701" s="183"/>
      <c r="FX701" s="183"/>
      <c r="FY701" s="183"/>
      <c r="FZ701" s="183"/>
      <c r="GA701" s="183"/>
      <c r="GB701" s="183"/>
      <c r="GC701" s="183"/>
      <c r="GD701" s="183"/>
      <c r="GE701" s="183"/>
      <c r="GF701" s="183"/>
      <c r="GG701" s="183"/>
      <c r="GH701" s="183"/>
    </row>
    <row r="702" spans="1:190" x14ac:dyDescent="0.25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  <c r="FE702" s="183"/>
      <c r="FF702" s="183"/>
      <c r="FG702" s="183"/>
      <c r="FH702" s="183"/>
      <c r="FI702" s="183"/>
      <c r="FJ702" s="183"/>
      <c r="FK702" s="183"/>
      <c r="FL702" s="183"/>
      <c r="FM702" s="183"/>
      <c r="FN702" s="183"/>
      <c r="FO702" s="183"/>
      <c r="FP702" s="183"/>
      <c r="FQ702" s="183"/>
      <c r="FR702" s="183"/>
      <c r="FS702" s="183"/>
      <c r="FT702" s="183"/>
      <c r="FU702" s="183"/>
      <c r="FV702" s="183"/>
      <c r="FW702" s="183"/>
      <c r="FX702" s="183"/>
      <c r="FY702" s="183"/>
      <c r="FZ702" s="183"/>
      <c r="GA702" s="183"/>
      <c r="GB702" s="183"/>
      <c r="GC702" s="183"/>
      <c r="GD702" s="183"/>
      <c r="GE702" s="183"/>
      <c r="GF702" s="183"/>
      <c r="GG702" s="183"/>
      <c r="GH702" s="183"/>
    </row>
    <row r="703" spans="1:190" x14ac:dyDescent="0.25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  <c r="FE703" s="183"/>
      <c r="FF703" s="183"/>
      <c r="FG703" s="183"/>
      <c r="FH703" s="183"/>
      <c r="FI703" s="183"/>
      <c r="FJ703" s="183"/>
      <c r="FK703" s="183"/>
      <c r="FL703" s="183"/>
      <c r="FM703" s="183"/>
      <c r="FN703" s="183"/>
      <c r="FO703" s="183"/>
      <c r="FP703" s="183"/>
      <c r="FQ703" s="183"/>
      <c r="FR703" s="183"/>
      <c r="FS703" s="183"/>
      <c r="FT703" s="183"/>
      <c r="FU703" s="183"/>
      <c r="FV703" s="183"/>
      <c r="FW703" s="183"/>
      <c r="FX703" s="183"/>
      <c r="FY703" s="183"/>
      <c r="FZ703" s="183"/>
      <c r="GA703" s="183"/>
      <c r="GB703" s="183"/>
      <c r="GC703" s="183"/>
      <c r="GD703" s="183"/>
      <c r="GE703" s="183"/>
      <c r="GF703" s="183"/>
      <c r="GG703" s="183"/>
      <c r="GH703" s="183"/>
    </row>
    <row r="704" spans="1:190" x14ac:dyDescent="0.25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  <c r="FE704" s="183"/>
      <c r="FF704" s="183"/>
      <c r="FG704" s="183"/>
      <c r="FH704" s="183"/>
      <c r="FI704" s="183"/>
      <c r="FJ704" s="183"/>
      <c r="FK704" s="183"/>
      <c r="FL704" s="183"/>
      <c r="FM704" s="183"/>
      <c r="FN704" s="183"/>
      <c r="FO704" s="183"/>
      <c r="FP704" s="183"/>
      <c r="FQ704" s="183"/>
      <c r="FR704" s="183"/>
      <c r="FS704" s="183"/>
      <c r="FT704" s="183"/>
      <c r="FU704" s="183"/>
      <c r="FV704" s="183"/>
      <c r="FW704" s="183"/>
      <c r="FX704" s="183"/>
      <c r="FY704" s="183"/>
      <c r="FZ704" s="183"/>
      <c r="GA704" s="183"/>
      <c r="GB704" s="183"/>
      <c r="GC704" s="183"/>
      <c r="GD704" s="183"/>
      <c r="GE704" s="183"/>
      <c r="GF704" s="183"/>
      <c r="GG704" s="183"/>
      <c r="GH704" s="183"/>
    </row>
    <row r="705" spans="1:190" x14ac:dyDescent="0.25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  <c r="FE705" s="183"/>
      <c r="FF705" s="183"/>
      <c r="FG705" s="183"/>
      <c r="FH705" s="183"/>
      <c r="FI705" s="183"/>
      <c r="FJ705" s="183"/>
      <c r="FK705" s="183"/>
      <c r="FL705" s="183"/>
      <c r="FM705" s="183"/>
      <c r="FN705" s="183"/>
      <c r="FO705" s="183"/>
      <c r="FP705" s="183"/>
      <c r="FQ705" s="183"/>
      <c r="FR705" s="183"/>
      <c r="FS705" s="183"/>
      <c r="FT705" s="183"/>
      <c r="FU705" s="183"/>
      <c r="FV705" s="183"/>
      <c r="FW705" s="183"/>
      <c r="FX705" s="183"/>
      <c r="FY705" s="183"/>
      <c r="FZ705" s="183"/>
      <c r="GA705" s="183"/>
      <c r="GB705" s="183"/>
      <c r="GC705" s="183"/>
      <c r="GD705" s="183"/>
      <c r="GE705" s="183"/>
      <c r="GF705" s="183"/>
      <c r="GG705" s="183"/>
      <c r="GH705" s="183"/>
    </row>
    <row r="706" spans="1:190" x14ac:dyDescent="0.25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  <c r="FE706" s="183"/>
      <c r="FF706" s="183"/>
      <c r="FG706" s="183"/>
      <c r="FH706" s="183"/>
      <c r="FI706" s="183"/>
      <c r="FJ706" s="183"/>
      <c r="FK706" s="183"/>
      <c r="FL706" s="183"/>
      <c r="FM706" s="183"/>
      <c r="FN706" s="183"/>
      <c r="FO706" s="183"/>
      <c r="FP706" s="183"/>
      <c r="FQ706" s="183"/>
      <c r="FR706" s="183"/>
      <c r="FS706" s="183"/>
      <c r="FT706" s="183"/>
      <c r="FU706" s="183"/>
      <c r="FV706" s="183"/>
      <c r="FW706" s="183"/>
      <c r="FX706" s="183"/>
      <c r="FY706" s="183"/>
      <c r="FZ706" s="183"/>
      <c r="GA706" s="183"/>
      <c r="GB706" s="183"/>
      <c r="GC706" s="183"/>
      <c r="GD706" s="183"/>
      <c r="GE706" s="183"/>
      <c r="GF706" s="183"/>
      <c r="GG706" s="183"/>
      <c r="GH706" s="183"/>
    </row>
    <row r="707" spans="1:190" x14ac:dyDescent="0.25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  <c r="FE707" s="183"/>
      <c r="FF707" s="183"/>
      <c r="FG707" s="183"/>
      <c r="FH707" s="183"/>
      <c r="FI707" s="183"/>
      <c r="FJ707" s="183"/>
      <c r="FK707" s="183"/>
      <c r="FL707" s="183"/>
      <c r="FM707" s="183"/>
      <c r="FN707" s="183"/>
      <c r="FO707" s="183"/>
      <c r="FP707" s="183"/>
      <c r="FQ707" s="183"/>
      <c r="FR707" s="183"/>
      <c r="FS707" s="183"/>
      <c r="FT707" s="183"/>
      <c r="FU707" s="183"/>
      <c r="FV707" s="183"/>
      <c r="FW707" s="183"/>
      <c r="FX707" s="183"/>
      <c r="FY707" s="183"/>
      <c r="FZ707" s="183"/>
      <c r="GA707" s="183"/>
      <c r="GB707" s="183"/>
      <c r="GC707" s="183"/>
      <c r="GD707" s="183"/>
      <c r="GE707" s="183"/>
      <c r="GF707" s="183"/>
      <c r="GG707" s="183"/>
      <c r="GH707" s="183"/>
    </row>
    <row r="708" spans="1:190" x14ac:dyDescent="0.25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  <c r="FE708" s="183"/>
      <c r="FF708" s="183"/>
      <c r="FG708" s="183"/>
      <c r="FH708" s="183"/>
      <c r="FI708" s="183"/>
      <c r="FJ708" s="183"/>
      <c r="FK708" s="183"/>
      <c r="FL708" s="183"/>
      <c r="FM708" s="183"/>
      <c r="FN708" s="183"/>
      <c r="FO708" s="183"/>
      <c r="FP708" s="183"/>
      <c r="FQ708" s="183"/>
      <c r="FR708" s="183"/>
      <c r="FS708" s="183"/>
      <c r="FT708" s="183"/>
      <c r="FU708" s="183"/>
      <c r="FV708" s="183"/>
      <c r="FW708" s="183"/>
      <c r="FX708" s="183"/>
      <c r="FY708" s="183"/>
      <c r="FZ708" s="183"/>
      <c r="GA708" s="183"/>
      <c r="GB708" s="183"/>
      <c r="GC708" s="183"/>
      <c r="GD708" s="183"/>
      <c r="GE708" s="183"/>
      <c r="GF708" s="183"/>
      <c r="GG708" s="183"/>
      <c r="GH708" s="183"/>
    </row>
    <row r="709" spans="1:190" x14ac:dyDescent="0.25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  <c r="FE709" s="183"/>
      <c r="FF709" s="183"/>
      <c r="FG709" s="183"/>
      <c r="FH709" s="183"/>
      <c r="FI709" s="183"/>
      <c r="FJ709" s="183"/>
      <c r="FK709" s="183"/>
      <c r="FL709" s="183"/>
      <c r="FM709" s="183"/>
      <c r="FN709" s="183"/>
      <c r="FO709" s="183"/>
      <c r="FP709" s="183"/>
      <c r="FQ709" s="183"/>
      <c r="FR709" s="183"/>
      <c r="FS709" s="183"/>
      <c r="FT709" s="183"/>
      <c r="FU709" s="183"/>
      <c r="FV709" s="183"/>
      <c r="FW709" s="183"/>
      <c r="FX709" s="183"/>
      <c r="FY709" s="183"/>
      <c r="FZ709" s="183"/>
      <c r="GA709" s="183"/>
      <c r="GB709" s="183"/>
      <c r="GC709" s="183"/>
      <c r="GD709" s="183"/>
      <c r="GE709" s="183"/>
      <c r="GF709" s="183"/>
      <c r="GG709" s="183"/>
      <c r="GH709" s="183"/>
    </row>
    <row r="710" spans="1:190" x14ac:dyDescent="0.25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  <c r="FE710" s="183"/>
      <c r="FF710" s="183"/>
      <c r="FG710" s="183"/>
      <c r="FH710" s="183"/>
      <c r="FI710" s="183"/>
      <c r="FJ710" s="183"/>
      <c r="FK710" s="183"/>
      <c r="FL710" s="183"/>
      <c r="FM710" s="183"/>
      <c r="FN710" s="183"/>
      <c r="FO710" s="183"/>
      <c r="FP710" s="183"/>
      <c r="FQ710" s="183"/>
      <c r="FR710" s="183"/>
      <c r="FS710" s="183"/>
      <c r="FT710" s="183"/>
      <c r="FU710" s="183"/>
      <c r="FV710" s="183"/>
      <c r="FW710" s="183"/>
      <c r="FX710" s="183"/>
      <c r="FY710" s="183"/>
      <c r="FZ710" s="183"/>
      <c r="GA710" s="183"/>
      <c r="GB710" s="183"/>
      <c r="GC710" s="183"/>
      <c r="GD710" s="183"/>
      <c r="GE710" s="183"/>
      <c r="GF710" s="183"/>
      <c r="GG710" s="183"/>
      <c r="GH710" s="183"/>
    </row>
    <row r="711" spans="1:190" x14ac:dyDescent="0.25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  <c r="FE711" s="183"/>
      <c r="FF711" s="183"/>
      <c r="FG711" s="183"/>
      <c r="FH711" s="183"/>
      <c r="FI711" s="183"/>
      <c r="FJ711" s="183"/>
      <c r="FK711" s="183"/>
      <c r="FL711" s="183"/>
      <c r="FM711" s="183"/>
      <c r="FN711" s="183"/>
      <c r="FO711" s="183"/>
      <c r="FP711" s="183"/>
      <c r="FQ711" s="183"/>
      <c r="FR711" s="183"/>
      <c r="FS711" s="183"/>
      <c r="FT711" s="183"/>
      <c r="FU711" s="183"/>
      <c r="FV711" s="183"/>
      <c r="FW711" s="183"/>
      <c r="FX711" s="183"/>
      <c r="FY711" s="183"/>
      <c r="FZ711" s="183"/>
      <c r="GA711" s="183"/>
      <c r="GB711" s="183"/>
      <c r="GC711" s="183"/>
      <c r="GD711" s="183"/>
      <c r="GE711" s="183"/>
      <c r="GF711" s="183"/>
      <c r="GG711" s="183"/>
      <c r="GH711" s="183"/>
    </row>
    <row r="712" spans="1:190" x14ac:dyDescent="0.25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  <c r="FE712" s="183"/>
      <c r="FF712" s="183"/>
      <c r="FG712" s="183"/>
      <c r="FH712" s="183"/>
      <c r="FI712" s="183"/>
      <c r="FJ712" s="183"/>
      <c r="FK712" s="183"/>
      <c r="FL712" s="183"/>
      <c r="FM712" s="183"/>
      <c r="FN712" s="183"/>
      <c r="FO712" s="183"/>
      <c r="FP712" s="183"/>
      <c r="FQ712" s="183"/>
      <c r="FR712" s="183"/>
      <c r="FS712" s="183"/>
      <c r="FT712" s="183"/>
      <c r="FU712" s="183"/>
      <c r="FV712" s="183"/>
      <c r="FW712" s="183"/>
      <c r="FX712" s="183"/>
      <c r="FY712" s="183"/>
      <c r="FZ712" s="183"/>
      <c r="GA712" s="183"/>
      <c r="GB712" s="183"/>
      <c r="GC712" s="183"/>
      <c r="GD712" s="183"/>
      <c r="GE712" s="183"/>
      <c r="GF712" s="183"/>
      <c r="GG712" s="183"/>
      <c r="GH712" s="183"/>
    </row>
    <row r="713" spans="1:190" x14ac:dyDescent="0.25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  <c r="FE713" s="183"/>
      <c r="FF713" s="183"/>
      <c r="FG713" s="183"/>
      <c r="FH713" s="183"/>
      <c r="FI713" s="183"/>
      <c r="FJ713" s="183"/>
      <c r="FK713" s="183"/>
      <c r="FL713" s="183"/>
      <c r="FM713" s="183"/>
      <c r="FN713" s="183"/>
      <c r="FO713" s="183"/>
      <c r="FP713" s="183"/>
      <c r="FQ713" s="183"/>
      <c r="FR713" s="183"/>
      <c r="FS713" s="183"/>
      <c r="FT713" s="183"/>
      <c r="FU713" s="183"/>
      <c r="FV713" s="183"/>
      <c r="FW713" s="183"/>
      <c r="FX713" s="183"/>
      <c r="FY713" s="183"/>
      <c r="FZ713" s="183"/>
      <c r="GA713" s="183"/>
      <c r="GB713" s="183"/>
      <c r="GC713" s="183"/>
      <c r="GD713" s="183"/>
      <c r="GE713" s="183"/>
      <c r="GF713" s="183"/>
      <c r="GG713" s="183"/>
      <c r="GH713" s="183"/>
    </row>
    <row r="714" spans="1:190" x14ac:dyDescent="0.25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  <c r="FE714" s="183"/>
      <c r="FF714" s="183"/>
      <c r="FG714" s="183"/>
      <c r="FH714" s="183"/>
      <c r="FI714" s="183"/>
      <c r="FJ714" s="183"/>
      <c r="FK714" s="183"/>
      <c r="FL714" s="183"/>
      <c r="FM714" s="183"/>
      <c r="FN714" s="183"/>
      <c r="FO714" s="183"/>
      <c r="FP714" s="183"/>
      <c r="FQ714" s="183"/>
      <c r="FR714" s="183"/>
      <c r="FS714" s="183"/>
      <c r="FT714" s="183"/>
      <c r="FU714" s="183"/>
      <c r="FV714" s="183"/>
      <c r="FW714" s="183"/>
      <c r="FX714" s="183"/>
      <c r="FY714" s="183"/>
      <c r="FZ714" s="183"/>
      <c r="GA714" s="183"/>
      <c r="GB714" s="183"/>
      <c r="GC714" s="183"/>
      <c r="GD714" s="183"/>
      <c r="GE714" s="183"/>
      <c r="GF714" s="183"/>
      <c r="GG714" s="183"/>
      <c r="GH714" s="183"/>
    </row>
    <row r="715" spans="1:190" x14ac:dyDescent="0.25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  <c r="FE715" s="183"/>
      <c r="FF715" s="183"/>
      <c r="FG715" s="183"/>
      <c r="FH715" s="183"/>
      <c r="FI715" s="183"/>
      <c r="FJ715" s="183"/>
      <c r="FK715" s="183"/>
      <c r="FL715" s="183"/>
      <c r="FM715" s="183"/>
      <c r="FN715" s="183"/>
      <c r="FO715" s="183"/>
      <c r="FP715" s="183"/>
      <c r="FQ715" s="183"/>
      <c r="FR715" s="183"/>
      <c r="FS715" s="183"/>
      <c r="FT715" s="183"/>
      <c r="FU715" s="183"/>
      <c r="FV715" s="183"/>
      <c r="FW715" s="183"/>
      <c r="FX715" s="183"/>
      <c r="FY715" s="183"/>
      <c r="FZ715" s="183"/>
      <c r="GA715" s="183"/>
      <c r="GB715" s="183"/>
      <c r="GC715" s="183"/>
      <c r="GD715" s="183"/>
      <c r="GE715" s="183"/>
      <c r="GF715" s="183"/>
      <c r="GG715" s="183"/>
      <c r="GH715" s="183"/>
    </row>
    <row r="716" spans="1:190" x14ac:dyDescent="0.25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  <c r="FE716" s="183"/>
      <c r="FF716" s="183"/>
      <c r="FG716" s="183"/>
      <c r="FH716" s="183"/>
      <c r="FI716" s="183"/>
      <c r="FJ716" s="183"/>
      <c r="FK716" s="183"/>
      <c r="FL716" s="183"/>
      <c r="FM716" s="183"/>
      <c r="FN716" s="183"/>
      <c r="FO716" s="183"/>
      <c r="FP716" s="183"/>
      <c r="FQ716" s="183"/>
      <c r="FR716" s="183"/>
      <c r="FS716" s="183"/>
      <c r="FT716" s="183"/>
      <c r="FU716" s="183"/>
      <c r="FV716" s="183"/>
      <c r="FW716" s="183"/>
      <c r="FX716" s="183"/>
      <c r="FY716" s="183"/>
      <c r="FZ716" s="183"/>
      <c r="GA716" s="183"/>
      <c r="GB716" s="183"/>
      <c r="GC716" s="183"/>
      <c r="GD716" s="183"/>
      <c r="GE716" s="183"/>
      <c r="GF716" s="183"/>
      <c r="GG716" s="183"/>
      <c r="GH716" s="183"/>
    </row>
    <row r="717" spans="1:190" x14ac:dyDescent="0.25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  <c r="FE717" s="183"/>
      <c r="FF717" s="183"/>
      <c r="FG717" s="183"/>
      <c r="FH717" s="183"/>
      <c r="FI717" s="183"/>
      <c r="FJ717" s="183"/>
      <c r="FK717" s="183"/>
      <c r="FL717" s="183"/>
      <c r="FM717" s="183"/>
      <c r="FN717" s="183"/>
      <c r="FO717" s="183"/>
      <c r="FP717" s="183"/>
      <c r="FQ717" s="183"/>
      <c r="FR717" s="183"/>
      <c r="FS717" s="183"/>
      <c r="FT717" s="183"/>
      <c r="FU717" s="183"/>
      <c r="FV717" s="183"/>
      <c r="FW717" s="183"/>
      <c r="FX717" s="183"/>
      <c r="FY717" s="183"/>
      <c r="FZ717" s="183"/>
      <c r="GA717" s="183"/>
      <c r="GB717" s="183"/>
      <c r="GC717" s="183"/>
      <c r="GD717" s="183"/>
      <c r="GE717" s="183"/>
      <c r="GF717" s="183"/>
      <c r="GG717" s="183"/>
      <c r="GH717" s="183"/>
    </row>
    <row r="718" spans="1:190" x14ac:dyDescent="0.25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  <c r="FE718" s="183"/>
      <c r="FF718" s="183"/>
      <c r="FG718" s="183"/>
      <c r="FH718" s="183"/>
      <c r="FI718" s="183"/>
      <c r="FJ718" s="183"/>
      <c r="FK718" s="183"/>
      <c r="FL718" s="183"/>
      <c r="FM718" s="183"/>
      <c r="FN718" s="183"/>
      <c r="FO718" s="183"/>
      <c r="FP718" s="183"/>
      <c r="FQ718" s="183"/>
      <c r="FR718" s="183"/>
      <c r="FS718" s="183"/>
      <c r="FT718" s="183"/>
      <c r="FU718" s="183"/>
      <c r="FV718" s="183"/>
      <c r="FW718" s="183"/>
      <c r="FX718" s="183"/>
      <c r="FY718" s="183"/>
      <c r="FZ718" s="183"/>
      <c r="GA718" s="183"/>
      <c r="GB718" s="183"/>
      <c r="GC718" s="183"/>
      <c r="GD718" s="183"/>
      <c r="GE718" s="183"/>
      <c r="GF718" s="183"/>
      <c r="GG718" s="183"/>
      <c r="GH718" s="183"/>
    </row>
    <row r="719" spans="1:190" x14ac:dyDescent="0.25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  <c r="FE719" s="183"/>
      <c r="FF719" s="183"/>
      <c r="FG719" s="183"/>
      <c r="FH719" s="183"/>
      <c r="FI719" s="183"/>
      <c r="FJ719" s="183"/>
      <c r="FK719" s="183"/>
      <c r="FL719" s="183"/>
      <c r="FM719" s="183"/>
      <c r="FN719" s="183"/>
      <c r="FO719" s="183"/>
      <c r="FP719" s="183"/>
      <c r="FQ719" s="183"/>
      <c r="FR719" s="183"/>
      <c r="FS719" s="183"/>
      <c r="FT719" s="183"/>
      <c r="FU719" s="183"/>
      <c r="FV719" s="183"/>
      <c r="FW719" s="183"/>
      <c r="FX719" s="183"/>
      <c r="FY719" s="183"/>
      <c r="FZ719" s="183"/>
      <c r="GA719" s="183"/>
      <c r="GB719" s="183"/>
      <c r="GC719" s="183"/>
      <c r="GD719" s="183"/>
      <c r="GE719" s="183"/>
      <c r="GF719" s="183"/>
      <c r="GG719" s="183"/>
      <c r="GH719" s="183"/>
    </row>
    <row r="720" spans="1:190" x14ac:dyDescent="0.25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  <c r="FE720" s="183"/>
      <c r="FF720" s="183"/>
      <c r="FG720" s="183"/>
      <c r="FH720" s="183"/>
      <c r="FI720" s="183"/>
      <c r="FJ720" s="183"/>
      <c r="FK720" s="183"/>
      <c r="FL720" s="183"/>
      <c r="FM720" s="183"/>
      <c r="FN720" s="183"/>
      <c r="FO720" s="183"/>
      <c r="FP720" s="183"/>
      <c r="FQ720" s="183"/>
      <c r="FR720" s="183"/>
      <c r="FS720" s="183"/>
      <c r="FT720" s="183"/>
      <c r="FU720" s="183"/>
      <c r="FV720" s="183"/>
      <c r="FW720" s="183"/>
      <c r="FX720" s="183"/>
      <c r="FY720" s="183"/>
      <c r="FZ720" s="183"/>
      <c r="GA720" s="183"/>
      <c r="GB720" s="183"/>
      <c r="GC720" s="183"/>
      <c r="GD720" s="183"/>
      <c r="GE720" s="183"/>
      <c r="GF720" s="183"/>
      <c r="GG720" s="183"/>
      <c r="GH720" s="183"/>
    </row>
    <row r="721" spans="1:190" x14ac:dyDescent="0.25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  <c r="FE721" s="183"/>
      <c r="FF721" s="183"/>
      <c r="FG721" s="183"/>
      <c r="FH721" s="183"/>
      <c r="FI721" s="183"/>
      <c r="FJ721" s="183"/>
      <c r="FK721" s="183"/>
      <c r="FL721" s="183"/>
      <c r="FM721" s="183"/>
      <c r="FN721" s="183"/>
      <c r="FO721" s="183"/>
      <c r="FP721" s="183"/>
      <c r="FQ721" s="183"/>
      <c r="FR721" s="183"/>
      <c r="FS721" s="183"/>
      <c r="FT721" s="183"/>
      <c r="FU721" s="183"/>
      <c r="FV721" s="183"/>
      <c r="FW721" s="183"/>
      <c r="FX721" s="183"/>
      <c r="FY721" s="183"/>
      <c r="FZ721" s="183"/>
      <c r="GA721" s="183"/>
      <c r="GB721" s="183"/>
      <c r="GC721" s="183"/>
      <c r="GD721" s="183"/>
      <c r="GE721" s="183"/>
      <c r="GF721" s="183"/>
      <c r="GG721" s="183"/>
      <c r="GH721" s="183"/>
    </row>
    <row r="722" spans="1:190" x14ac:dyDescent="0.25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  <c r="FE722" s="183"/>
      <c r="FF722" s="183"/>
      <c r="FG722" s="183"/>
      <c r="FH722" s="183"/>
      <c r="FI722" s="183"/>
      <c r="FJ722" s="183"/>
      <c r="FK722" s="183"/>
      <c r="FL722" s="183"/>
      <c r="FM722" s="183"/>
      <c r="FN722" s="183"/>
      <c r="FO722" s="183"/>
      <c r="FP722" s="183"/>
      <c r="FQ722" s="183"/>
      <c r="FR722" s="183"/>
      <c r="FS722" s="183"/>
      <c r="FT722" s="183"/>
      <c r="FU722" s="183"/>
      <c r="FV722" s="183"/>
      <c r="FW722" s="183"/>
      <c r="FX722" s="183"/>
      <c r="FY722" s="183"/>
      <c r="FZ722" s="183"/>
      <c r="GA722" s="183"/>
      <c r="GB722" s="183"/>
      <c r="GC722" s="183"/>
      <c r="GD722" s="183"/>
      <c r="GE722" s="183"/>
      <c r="GF722" s="183"/>
      <c r="GG722" s="183"/>
      <c r="GH722" s="183"/>
    </row>
    <row r="723" spans="1:190" x14ac:dyDescent="0.25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  <c r="FE723" s="183"/>
      <c r="FF723" s="183"/>
      <c r="FG723" s="183"/>
      <c r="FH723" s="183"/>
      <c r="FI723" s="183"/>
      <c r="FJ723" s="183"/>
      <c r="FK723" s="183"/>
      <c r="FL723" s="183"/>
      <c r="FM723" s="183"/>
      <c r="FN723" s="183"/>
      <c r="FO723" s="183"/>
      <c r="FP723" s="183"/>
      <c r="FQ723" s="183"/>
      <c r="FR723" s="183"/>
      <c r="FS723" s="183"/>
      <c r="FT723" s="183"/>
      <c r="FU723" s="183"/>
      <c r="FV723" s="183"/>
      <c r="FW723" s="183"/>
      <c r="FX723" s="183"/>
      <c r="FY723" s="183"/>
      <c r="FZ723" s="183"/>
      <c r="GA723" s="183"/>
      <c r="GB723" s="183"/>
      <c r="GC723" s="183"/>
      <c r="GD723" s="183"/>
      <c r="GE723" s="183"/>
      <c r="GF723" s="183"/>
      <c r="GG723" s="183"/>
      <c r="GH723" s="183"/>
    </row>
    <row r="724" spans="1:190" x14ac:dyDescent="0.25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  <c r="FE724" s="183"/>
      <c r="FF724" s="183"/>
      <c r="FG724" s="183"/>
      <c r="FH724" s="183"/>
      <c r="FI724" s="183"/>
      <c r="FJ724" s="183"/>
      <c r="FK724" s="183"/>
      <c r="FL724" s="183"/>
      <c r="FM724" s="183"/>
      <c r="FN724" s="183"/>
      <c r="FO724" s="183"/>
      <c r="FP724" s="183"/>
      <c r="FQ724" s="183"/>
      <c r="FR724" s="183"/>
      <c r="FS724" s="183"/>
      <c r="FT724" s="183"/>
      <c r="FU724" s="183"/>
      <c r="FV724" s="183"/>
      <c r="FW724" s="183"/>
      <c r="FX724" s="183"/>
      <c r="FY724" s="183"/>
      <c r="FZ724" s="183"/>
      <c r="GA724" s="183"/>
      <c r="GB724" s="183"/>
      <c r="GC724" s="183"/>
      <c r="GD724" s="183"/>
      <c r="GE724" s="183"/>
      <c r="GF724" s="183"/>
      <c r="GG724" s="183"/>
      <c r="GH724" s="183"/>
    </row>
    <row r="725" spans="1:190" x14ac:dyDescent="0.25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  <c r="FE725" s="183"/>
      <c r="FF725" s="183"/>
      <c r="FG725" s="183"/>
      <c r="FH725" s="183"/>
      <c r="FI725" s="183"/>
      <c r="FJ725" s="183"/>
      <c r="FK725" s="183"/>
      <c r="FL725" s="183"/>
      <c r="FM725" s="183"/>
      <c r="FN725" s="183"/>
      <c r="FO725" s="183"/>
      <c r="FP725" s="183"/>
      <c r="FQ725" s="183"/>
      <c r="FR725" s="183"/>
      <c r="FS725" s="183"/>
      <c r="FT725" s="183"/>
      <c r="FU725" s="183"/>
      <c r="FV725" s="183"/>
      <c r="FW725" s="183"/>
      <c r="FX725" s="183"/>
      <c r="FY725" s="183"/>
      <c r="FZ725" s="183"/>
      <c r="GA725" s="183"/>
      <c r="GB725" s="183"/>
      <c r="GC725" s="183"/>
      <c r="GD725" s="183"/>
      <c r="GE725" s="183"/>
      <c r="GF725" s="183"/>
      <c r="GG725" s="183"/>
      <c r="GH725" s="183"/>
    </row>
    <row r="726" spans="1:190" x14ac:dyDescent="0.25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  <c r="FE726" s="183"/>
      <c r="FF726" s="183"/>
      <c r="FG726" s="183"/>
      <c r="FH726" s="183"/>
      <c r="FI726" s="183"/>
      <c r="FJ726" s="183"/>
      <c r="FK726" s="183"/>
      <c r="FL726" s="183"/>
      <c r="FM726" s="183"/>
      <c r="FN726" s="183"/>
      <c r="FO726" s="183"/>
      <c r="FP726" s="183"/>
      <c r="FQ726" s="183"/>
      <c r="FR726" s="183"/>
      <c r="FS726" s="183"/>
      <c r="FT726" s="183"/>
      <c r="FU726" s="183"/>
      <c r="FV726" s="183"/>
      <c r="FW726" s="183"/>
      <c r="FX726" s="183"/>
      <c r="FY726" s="183"/>
      <c r="FZ726" s="183"/>
      <c r="GA726" s="183"/>
      <c r="GB726" s="183"/>
      <c r="GC726" s="183"/>
      <c r="GD726" s="183"/>
      <c r="GE726" s="183"/>
      <c r="GF726" s="183"/>
      <c r="GG726" s="183"/>
      <c r="GH726" s="183"/>
    </row>
    <row r="727" spans="1:190" x14ac:dyDescent="0.25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  <c r="FE727" s="183"/>
      <c r="FF727" s="183"/>
      <c r="FG727" s="183"/>
      <c r="FH727" s="183"/>
      <c r="FI727" s="183"/>
      <c r="FJ727" s="183"/>
      <c r="FK727" s="183"/>
      <c r="FL727" s="183"/>
      <c r="FM727" s="183"/>
      <c r="FN727" s="183"/>
      <c r="FO727" s="183"/>
      <c r="FP727" s="183"/>
      <c r="FQ727" s="183"/>
      <c r="FR727" s="183"/>
      <c r="FS727" s="183"/>
      <c r="FT727" s="183"/>
      <c r="FU727" s="183"/>
      <c r="FV727" s="183"/>
      <c r="FW727" s="183"/>
      <c r="FX727" s="183"/>
      <c r="FY727" s="183"/>
      <c r="FZ727" s="183"/>
      <c r="GA727" s="183"/>
      <c r="GB727" s="183"/>
      <c r="GC727" s="183"/>
      <c r="GD727" s="183"/>
      <c r="GE727" s="183"/>
      <c r="GF727" s="183"/>
      <c r="GG727" s="183"/>
      <c r="GH727" s="183"/>
    </row>
    <row r="728" spans="1:190" x14ac:dyDescent="0.25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  <c r="FE728" s="183"/>
      <c r="FF728" s="183"/>
      <c r="FG728" s="183"/>
      <c r="FH728" s="183"/>
      <c r="FI728" s="183"/>
      <c r="FJ728" s="183"/>
      <c r="FK728" s="183"/>
      <c r="FL728" s="183"/>
      <c r="FM728" s="183"/>
      <c r="FN728" s="183"/>
      <c r="FO728" s="183"/>
      <c r="FP728" s="183"/>
      <c r="FQ728" s="183"/>
      <c r="FR728" s="183"/>
      <c r="FS728" s="183"/>
      <c r="FT728" s="183"/>
      <c r="FU728" s="183"/>
      <c r="FV728" s="183"/>
      <c r="FW728" s="183"/>
      <c r="FX728" s="183"/>
      <c r="FY728" s="183"/>
      <c r="FZ728" s="183"/>
      <c r="GA728" s="183"/>
      <c r="GB728" s="183"/>
      <c r="GC728" s="183"/>
      <c r="GD728" s="183"/>
      <c r="GE728" s="183"/>
      <c r="GF728" s="183"/>
      <c r="GG728" s="183"/>
      <c r="GH728" s="183"/>
    </row>
    <row r="729" spans="1:190" x14ac:dyDescent="0.25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  <c r="FE729" s="183"/>
      <c r="FF729" s="183"/>
      <c r="FG729" s="183"/>
      <c r="FH729" s="183"/>
      <c r="FI729" s="183"/>
      <c r="FJ729" s="183"/>
      <c r="FK729" s="183"/>
      <c r="FL729" s="183"/>
      <c r="FM729" s="183"/>
      <c r="FN729" s="183"/>
      <c r="FO729" s="183"/>
      <c r="FP729" s="183"/>
      <c r="FQ729" s="183"/>
      <c r="FR729" s="183"/>
      <c r="FS729" s="183"/>
      <c r="FT729" s="183"/>
      <c r="FU729" s="183"/>
      <c r="FV729" s="183"/>
      <c r="FW729" s="183"/>
      <c r="FX729" s="183"/>
      <c r="FY729" s="183"/>
      <c r="FZ729" s="183"/>
      <c r="GA729" s="183"/>
      <c r="GB729" s="183"/>
      <c r="GC729" s="183"/>
      <c r="GD729" s="183"/>
      <c r="GE729" s="183"/>
      <c r="GF729" s="183"/>
      <c r="GG729" s="183"/>
      <c r="GH729" s="183"/>
    </row>
    <row r="730" spans="1:190" x14ac:dyDescent="0.25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  <c r="FE730" s="183"/>
      <c r="FF730" s="183"/>
      <c r="FG730" s="183"/>
      <c r="FH730" s="183"/>
      <c r="FI730" s="183"/>
      <c r="FJ730" s="183"/>
      <c r="FK730" s="183"/>
      <c r="FL730" s="183"/>
      <c r="FM730" s="183"/>
      <c r="FN730" s="183"/>
      <c r="FO730" s="183"/>
      <c r="FP730" s="183"/>
      <c r="FQ730" s="183"/>
      <c r="FR730" s="183"/>
      <c r="FS730" s="183"/>
      <c r="FT730" s="183"/>
      <c r="FU730" s="183"/>
      <c r="FV730" s="183"/>
      <c r="FW730" s="183"/>
      <c r="FX730" s="183"/>
      <c r="FY730" s="183"/>
      <c r="FZ730" s="183"/>
      <c r="GA730" s="183"/>
      <c r="GB730" s="183"/>
      <c r="GC730" s="183"/>
      <c r="GD730" s="183"/>
      <c r="GE730" s="183"/>
      <c r="GF730" s="183"/>
      <c r="GG730" s="183"/>
      <c r="GH730" s="183"/>
    </row>
    <row r="731" spans="1:190" x14ac:dyDescent="0.25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  <c r="FE731" s="183"/>
      <c r="FF731" s="183"/>
      <c r="FG731" s="183"/>
      <c r="FH731" s="183"/>
      <c r="FI731" s="183"/>
      <c r="FJ731" s="183"/>
      <c r="FK731" s="183"/>
      <c r="FL731" s="183"/>
      <c r="FM731" s="183"/>
      <c r="FN731" s="183"/>
      <c r="FO731" s="183"/>
      <c r="FP731" s="183"/>
      <c r="FQ731" s="183"/>
      <c r="FR731" s="183"/>
      <c r="FS731" s="183"/>
      <c r="FT731" s="183"/>
      <c r="FU731" s="183"/>
      <c r="FV731" s="183"/>
      <c r="FW731" s="183"/>
      <c r="FX731" s="183"/>
      <c r="FY731" s="183"/>
      <c r="FZ731" s="183"/>
      <c r="GA731" s="183"/>
      <c r="GB731" s="183"/>
      <c r="GC731" s="183"/>
      <c r="GD731" s="183"/>
      <c r="GE731" s="183"/>
      <c r="GF731" s="183"/>
      <c r="GG731" s="183"/>
      <c r="GH731" s="183"/>
    </row>
    <row r="732" spans="1:190" x14ac:dyDescent="0.25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  <c r="FE732" s="183"/>
      <c r="FF732" s="183"/>
      <c r="FG732" s="183"/>
      <c r="FH732" s="183"/>
      <c r="FI732" s="183"/>
      <c r="FJ732" s="183"/>
      <c r="FK732" s="183"/>
      <c r="FL732" s="183"/>
      <c r="FM732" s="183"/>
      <c r="FN732" s="183"/>
      <c r="FO732" s="183"/>
      <c r="FP732" s="183"/>
      <c r="FQ732" s="183"/>
      <c r="FR732" s="183"/>
      <c r="FS732" s="183"/>
      <c r="FT732" s="183"/>
      <c r="FU732" s="183"/>
      <c r="FV732" s="183"/>
      <c r="FW732" s="183"/>
      <c r="FX732" s="183"/>
      <c r="FY732" s="183"/>
      <c r="FZ732" s="183"/>
      <c r="GA732" s="183"/>
      <c r="GB732" s="183"/>
      <c r="GC732" s="183"/>
      <c r="GD732" s="183"/>
      <c r="GE732" s="183"/>
      <c r="GF732" s="183"/>
      <c r="GG732" s="183"/>
      <c r="GH732" s="183"/>
    </row>
    <row r="733" spans="1:190" x14ac:dyDescent="0.25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  <c r="FE733" s="183"/>
      <c r="FF733" s="183"/>
      <c r="FG733" s="183"/>
      <c r="FH733" s="183"/>
      <c r="FI733" s="183"/>
      <c r="FJ733" s="183"/>
      <c r="FK733" s="183"/>
      <c r="FL733" s="183"/>
      <c r="FM733" s="183"/>
      <c r="FN733" s="183"/>
      <c r="FO733" s="183"/>
      <c r="FP733" s="183"/>
      <c r="FQ733" s="183"/>
      <c r="FR733" s="183"/>
      <c r="FS733" s="183"/>
      <c r="FT733" s="183"/>
      <c r="FU733" s="183"/>
      <c r="FV733" s="183"/>
      <c r="FW733" s="183"/>
      <c r="FX733" s="183"/>
      <c r="FY733" s="183"/>
      <c r="FZ733" s="183"/>
      <c r="GA733" s="183"/>
      <c r="GB733" s="183"/>
      <c r="GC733" s="183"/>
      <c r="GD733" s="183"/>
      <c r="GE733" s="183"/>
      <c r="GF733" s="183"/>
      <c r="GG733" s="183"/>
      <c r="GH733" s="183"/>
    </row>
    <row r="734" spans="1:190" x14ac:dyDescent="0.25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  <c r="FE734" s="183"/>
      <c r="FF734" s="183"/>
      <c r="FG734" s="183"/>
      <c r="FH734" s="183"/>
      <c r="FI734" s="183"/>
      <c r="FJ734" s="183"/>
      <c r="FK734" s="183"/>
      <c r="FL734" s="183"/>
      <c r="FM734" s="183"/>
      <c r="FN734" s="183"/>
      <c r="FO734" s="183"/>
      <c r="FP734" s="183"/>
      <c r="FQ734" s="183"/>
      <c r="FR734" s="183"/>
      <c r="FS734" s="183"/>
      <c r="FT734" s="183"/>
      <c r="FU734" s="183"/>
      <c r="FV734" s="183"/>
      <c r="FW734" s="183"/>
      <c r="FX734" s="183"/>
      <c r="FY734" s="183"/>
      <c r="FZ734" s="183"/>
      <c r="GA734" s="183"/>
      <c r="GB734" s="183"/>
      <c r="GC734" s="183"/>
      <c r="GD734" s="183"/>
      <c r="GE734" s="183"/>
      <c r="GF734" s="183"/>
      <c r="GG734" s="183"/>
      <c r="GH734" s="183"/>
    </row>
    <row r="735" spans="1:190" x14ac:dyDescent="0.25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  <c r="FE735" s="183"/>
      <c r="FF735" s="183"/>
      <c r="FG735" s="183"/>
      <c r="FH735" s="183"/>
      <c r="FI735" s="183"/>
      <c r="FJ735" s="183"/>
      <c r="FK735" s="183"/>
      <c r="FL735" s="183"/>
      <c r="FM735" s="183"/>
      <c r="FN735" s="183"/>
      <c r="FO735" s="183"/>
      <c r="FP735" s="183"/>
      <c r="FQ735" s="183"/>
      <c r="FR735" s="183"/>
      <c r="FS735" s="183"/>
      <c r="FT735" s="183"/>
      <c r="FU735" s="183"/>
      <c r="FV735" s="183"/>
      <c r="FW735" s="183"/>
      <c r="FX735" s="183"/>
      <c r="FY735" s="183"/>
      <c r="FZ735" s="183"/>
      <c r="GA735" s="183"/>
      <c r="GB735" s="183"/>
      <c r="GC735" s="183"/>
      <c r="GD735" s="183"/>
      <c r="GE735" s="183"/>
      <c r="GF735" s="183"/>
      <c r="GG735" s="183"/>
      <c r="GH735" s="183"/>
    </row>
    <row r="736" spans="1:190" x14ac:dyDescent="0.25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  <c r="FE736" s="183"/>
      <c r="FF736" s="183"/>
      <c r="FG736" s="183"/>
      <c r="FH736" s="183"/>
      <c r="FI736" s="183"/>
      <c r="FJ736" s="183"/>
      <c r="FK736" s="183"/>
      <c r="FL736" s="183"/>
      <c r="FM736" s="183"/>
      <c r="FN736" s="183"/>
      <c r="FO736" s="183"/>
      <c r="FP736" s="183"/>
      <c r="FQ736" s="183"/>
      <c r="FR736" s="183"/>
      <c r="FS736" s="183"/>
      <c r="FT736" s="183"/>
      <c r="FU736" s="183"/>
      <c r="FV736" s="183"/>
      <c r="FW736" s="183"/>
      <c r="FX736" s="183"/>
      <c r="FY736" s="183"/>
      <c r="FZ736" s="183"/>
      <c r="GA736" s="183"/>
      <c r="GB736" s="183"/>
      <c r="GC736" s="183"/>
      <c r="GD736" s="183"/>
      <c r="GE736" s="183"/>
      <c r="GF736" s="183"/>
      <c r="GG736" s="183"/>
      <c r="GH736" s="183"/>
    </row>
    <row r="737" spans="1:190" x14ac:dyDescent="0.25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  <c r="FE737" s="183"/>
      <c r="FF737" s="183"/>
      <c r="FG737" s="183"/>
      <c r="FH737" s="183"/>
      <c r="FI737" s="183"/>
      <c r="FJ737" s="183"/>
      <c r="FK737" s="183"/>
      <c r="FL737" s="183"/>
      <c r="FM737" s="183"/>
      <c r="FN737" s="183"/>
      <c r="FO737" s="183"/>
      <c r="FP737" s="183"/>
      <c r="FQ737" s="183"/>
      <c r="FR737" s="183"/>
      <c r="FS737" s="183"/>
      <c r="FT737" s="183"/>
      <c r="FU737" s="183"/>
      <c r="FV737" s="183"/>
      <c r="FW737" s="183"/>
      <c r="FX737" s="183"/>
      <c r="FY737" s="183"/>
      <c r="FZ737" s="183"/>
      <c r="GA737" s="183"/>
      <c r="GB737" s="183"/>
      <c r="GC737" s="183"/>
      <c r="GD737" s="183"/>
      <c r="GE737" s="183"/>
      <c r="GF737" s="183"/>
      <c r="GG737" s="183"/>
      <c r="GH737" s="183"/>
    </row>
    <row r="738" spans="1:190" x14ac:dyDescent="0.25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  <c r="FE738" s="183"/>
      <c r="FF738" s="183"/>
      <c r="FG738" s="183"/>
      <c r="FH738" s="183"/>
      <c r="FI738" s="183"/>
      <c r="FJ738" s="183"/>
      <c r="FK738" s="183"/>
      <c r="FL738" s="183"/>
      <c r="FM738" s="183"/>
      <c r="FN738" s="183"/>
      <c r="FO738" s="183"/>
      <c r="FP738" s="183"/>
      <c r="FQ738" s="183"/>
      <c r="FR738" s="183"/>
      <c r="FS738" s="183"/>
      <c r="FT738" s="183"/>
      <c r="FU738" s="183"/>
      <c r="FV738" s="183"/>
      <c r="FW738" s="183"/>
      <c r="FX738" s="183"/>
      <c r="FY738" s="183"/>
      <c r="FZ738" s="183"/>
      <c r="GA738" s="183"/>
      <c r="GB738" s="183"/>
      <c r="GC738" s="183"/>
      <c r="GD738" s="183"/>
      <c r="GE738" s="183"/>
      <c r="GF738" s="183"/>
      <c r="GG738" s="183"/>
      <c r="GH738" s="183"/>
    </row>
    <row r="739" spans="1:190" x14ac:dyDescent="0.25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  <c r="FE739" s="183"/>
      <c r="FF739" s="183"/>
      <c r="FG739" s="183"/>
      <c r="FH739" s="183"/>
      <c r="FI739" s="183"/>
      <c r="FJ739" s="183"/>
      <c r="FK739" s="183"/>
      <c r="FL739" s="183"/>
      <c r="FM739" s="183"/>
      <c r="FN739" s="183"/>
      <c r="FO739" s="183"/>
      <c r="FP739" s="183"/>
      <c r="FQ739" s="183"/>
      <c r="FR739" s="183"/>
      <c r="FS739" s="183"/>
      <c r="FT739" s="183"/>
      <c r="FU739" s="183"/>
      <c r="FV739" s="183"/>
      <c r="FW739" s="183"/>
      <c r="FX739" s="183"/>
      <c r="FY739" s="183"/>
      <c r="FZ739" s="183"/>
      <c r="GA739" s="183"/>
      <c r="GB739" s="183"/>
      <c r="GC739" s="183"/>
      <c r="GD739" s="183"/>
      <c r="GE739" s="183"/>
      <c r="GF739" s="183"/>
      <c r="GG739" s="183"/>
      <c r="GH739" s="183"/>
    </row>
    <row r="740" spans="1:190" x14ac:dyDescent="0.25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  <c r="FE740" s="183"/>
      <c r="FF740" s="183"/>
      <c r="FG740" s="183"/>
      <c r="FH740" s="183"/>
      <c r="FI740" s="183"/>
      <c r="FJ740" s="183"/>
      <c r="FK740" s="183"/>
      <c r="FL740" s="183"/>
      <c r="FM740" s="183"/>
      <c r="FN740" s="183"/>
      <c r="FO740" s="183"/>
      <c r="FP740" s="183"/>
      <c r="FQ740" s="183"/>
      <c r="FR740" s="183"/>
      <c r="FS740" s="183"/>
      <c r="FT740" s="183"/>
      <c r="FU740" s="183"/>
      <c r="FV740" s="183"/>
      <c r="FW740" s="183"/>
      <c r="FX740" s="183"/>
      <c r="FY740" s="183"/>
      <c r="FZ740" s="183"/>
      <c r="GA740" s="183"/>
      <c r="GB740" s="183"/>
      <c r="GC740" s="183"/>
      <c r="GD740" s="183"/>
      <c r="GE740" s="183"/>
      <c r="GF740" s="183"/>
      <c r="GG740" s="183"/>
      <c r="GH740" s="183"/>
    </row>
    <row r="741" spans="1:190" x14ac:dyDescent="0.25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  <c r="FE741" s="183"/>
      <c r="FF741" s="183"/>
      <c r="FG741" s="183"/>
      <c r="FH741" s="183"/>
      <c r="FI741" s="183"/>
      <c r="FJ741" s="183"/>
      <c r="FK741" s="183"/>
      <c r="FL741" s="183"/>
      <c r="FM741" s="183"/>
      <c r="FN741" s="183"/>
      <c r="FO741" s="183"/>
      <c r="FP741" s="183"/>
      <c r="FQ741" s="183"/>
      <c r="FR741" s="183"/>
      <c r="FS741" s="183"/>
      <c r="FT741" s="183"/>
      <c r="FU741" s="183"/>
      <c r="FV741" s="183"/>
      <c r="FW741" s="183"/>
      <c r="FX741" s="183"/>
      <c r="FY741" s="183"/>
      <c r="FZ741" s="183"/>
      <c r="GA741" s="183"/>
      <c r="GB741" s="183"/>
      <c r="GC741" s="183"/>
      <c r="GD741" s="183"/>
      <c r="GE741" s="183"/>
      <c r="GF741" s="183"/>
      <c r="GG741" s="183"/>
      <c r="GH741" s="183"/>
    </row>
    <row r="742" spans="1:190" x14ac:dyDescent="0.25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  <c r="FE742" s="183"/>
      <c r="FF742" s="183"/>
      <c r="FG742" s="183"/>
      <c r="FH742" s="183"/>
      <c r="FI742" s="183"/>
      <c r="FJ742" s="183"/>
      <c r="FK742" s="183"/>
      <c r="FL742" s="183"/>
      <c r="FM742" s="183"/>
      <c r="FN742" s="183"/>
      <c r="FO742" s="183"/>
      <c r="FP742" s="183"/>
      <c r="FQ742" s="183"/>
      <c r="FR742" s="183"/>
      <c r="FS742" s="183"/>
      <c r="FT742" s="183"/>
      <c r="FU742" s="183"/>
      <c r="FV742" s="183"/>
      <c r="FW742" s="183"/>
      <c r="FX742" s="183"/>
      <c r="FY742" s="183"/>
      <c r="FZ742" s="183"/>
      <c r="GA742" s="183"/>
      <c r="GB742" s="183"/>
      <c r="GC742" s="183"/>
      <c r="GD742" s="183"/>
      <c r="GE742" s="183"/>
      <c r="GF742" s="183"/>
      <c r="GG742" s="183"/>
      <c r="GH742" s="183"/>
    </row>
    <row r="743" spans="1:190" x14ac:dyDescent="0.25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  <c r="FE743" s="183"/>
      <c r="FF743" s="183"/>
      <c r="FG743" s="183"/>
      <c r="FH743" s="183"/>
      <c r="FI743" s="183"/>
      <c r="FJ743" s="183"/>
      <c r="FK743" s="183"/>
      <c r="FL743" s="183"/>
      <c r="FM743" s="183"/>
      <c r="FN743" s="183"/>
      <c r="FO743" s="183"/>
      <c r="FP743" s="183"/>
      <c r="FQ743" s="183"/>
      <c r="FR743" s="183"/>
      <c r="FS743" s="183"/>
      <c r="FT743" s="183"/>
      <c r="FU743" s="183"/>
      <c r="FV743" s="183"/>
      <c r="FW743" s="183"/>
      <c r="FX743" s="183"/>
      <c r="FY743" s="183"/>
      <c r="FZ743" s="183"/>
      <c r="GA743" s="183"/>
      <c r="GB743" s="183"/>
      <c r="GC743" s="183"/>
      <c r="GD743" s="183"/>
      <c r="GE743" s="183"/>
      <c r="GF743" s="183"/>
      <c r="GG743" s="183"/>
      <c r="GH743" s="183"/>
    </row>
    <row r="744" spans="1:190" x14ac:dyDescent="0.25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  <c r="FE744" s="183"/>
      <c r="FF744" s="183"/>
      <c r="FG744" s="183"/>
      <c r="FH744" s="183"/>
      <c r="FI744" s="183"/>
      <c r="FJ744" s="183"/>
      <c r="FK744" s="183"/>
      <c r="FL744" s="183"/>
      <c r="FM744" s="183"/>
      <c r="FN744" s="183"/>
      <c r="FO744" s="183"/>
      <c r="FP744" s="183"/>
      <c r="FQ744" s="183"/>
      <c r="FR744" s="183"/>
      <c r="FS744" s="183"/>
      <c r="FT744" s="183"/>
      <c r="FU744" s="183"/>
      <c r="FV744" s="183"/>
      <c r="FW744" s="183"/>
      <c r="FX744" s="183"/>
      <c r="FY744" s="183"/>
      <c r="FZ744" s="183"/>
      <c r="GA744" s="183"/>
      <c r="GB744" s="183"/>
      <c r="GC744" s="183"/>
      <c r="GD744" s="183"/>
      <c r="GE744" s="183"/>
      <c r="GF744" s="183"/>
      <c r="GG744" s="183"/>
      <c r="GH744" s="183"/>
    </row>
    <row r="745" spans="1:190" x14ac:dyDescent="0.25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  <c r="FE745" s="183"/>
      <c r="FF745" s="183"/>
      <c r="FG745" s="183"/>
      <c r="FH745" s="183"/>
      <c r="FI745" s="183"/>
      <c r="FJ745" s="183"/>
      <c r="FK745" s="183"/>
      <c r="FL745" s="183"/>
      <c r="FM745" s="183"/>
      <c r="FN745" s="183"/>
      <c r="FO745" s="183"/>
      <c r="FP745" s="183"/>
      <c r="FQ745" s="183"/>
      <c r="FR745" s="183"/>
      <c r="FS745" s="183"/>
      <c r="FT745" s="183"/>
      <c r="FU745" s="183"/>
      <c r="FV745" s="183"/>
      <c r="FW745" s="183"/>
      <c r="FX745" s="183"/>
      <c r="FY745" s="183"/>
      <c r="FZ745" s="183"/>
      <c r="GA745" s="183"/>
      <c r="GB745" s="183"/>
      <c r="GC745" s="183"/>
      <c r="GD745" s="183"/>
      <c r="GE745" s="183"/>
      <c r="GF745" s="183"/>
      <c r="GG745" s="183"/>
      <c r="GH745" s="183"/>
    </row>
    <row r="746" spans="1:190" x14ac:dyDescent="0.25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  <c r="FE746" s="183"/>
      <c r="FF746" s="183"/>
      <c r="FG746" s="183"/>
      <c r="FH746" s="183"/>
      <c r="FI746" s="183"/>
      <c r="FJ746" s="183"/>
      <c r="FK746" s="183"/>
      <c r="FL746" s="183"/>
      <c r="FM746" s="183"/>
      <c r="FN746" s="183"/>
      <c r="FO746" s="183"/>
      <c r="FP746" s="183"/>
      <c r="FQ746" s="183"/>
      <c r="FR746" s="183"/>
      <c r="FS746" s="183"/>
      <c r="FT746" s="183"/>
      <c r="FU746" s="183"/>
      <c r="FV746" s="183"/>
      <c r="FW746" s="183"/>
      <c r="FX746" s="183"/>
      <c r="FY746" s="183"/>
      <c r="FZ746" s="183"/>
      <c r="GA746" s="183"/>
      <c r="GB746" s="183"/>
      <c r="GC746" s="183"/>
      <c r="GD746" s="183"/>
      <c r="GE746" s="183"/>
      <c r="GF746" s="183"/>
      <c r="GG746" s="183"/>
      <c r="GH746" s="183"/>
    </row>
    <row r="747" spans="1:190" x14ac:dyDescent="0.25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  <c r="FE747" s="183"/>
      <c r="FF747" s="183"/>
      <c r="FG747" s="183"/>
      <c r="FH747" s="183"/>
      <c r="FI747" s="183"/>
      <c r="FJ747" s="183"/>
      <c r="FK747" s="183"/>
      <c r="FL747" s="183"/>
      <c r="FM747" s="183"/>
      <c r="FN747" s="183"/>
      <c r="FO747" s="183"/>
      <c r="FP747" s="183"/>
      <c r="FQ747" s="183"/>
      <c r="FR747" s="183"/>
      <c r="FS747" s="183"/>
      <c r="FT747" s="183"/>
      <c r="FU747" s="183"/>
      <c r="FV747" s="183"/>
      <c r="FW747" s="183"/>
      <c r="FX747" s="183"/>
      <c r="FY747" s="183"/>
      <c r="FZ747" s="183"/>
      <c r="GA747" s="183"/>
      <c r="GB747" s="183"/>
      <c r="GC747" s="183"/>
      <c r="GD747" s="183"/>
      <c r="GE747" s="183"/>
      <c r="GF747" s="183"/>
      <c r="GG747" s="183"/>
      <c r="GH747" s="183"/>
    </row>
    <row r="748" spans="1:190" x14ac:dyDescent="0.25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  <c r="FE748" s="183"/>
      <c r="FF748" s="183"/>
      <c r="FG748" s="183"/>
      <c r="FH748" s="183"/>
      <c r="FI748" s="183"/>
      <c r="FJ748" s="183"/>
      <c r="FK748" s="183"/>
      <c r="FL748" s="183"/>
      <c r="FM748" s="183"/>
      <c r="FN748" s="183"/>
      <c r="FO748" s="183"/>
      <c r="FP748" s="183"/>
      <c r="FQ748" s="183"/>
      <c r="FR748" s="183"/>
      <c r="FS748" s="183"/>
      <c r="FT748" s="183"/>
      <c r="FU748" s="183"/>
      <c r="FV748" s="183"/>
      <c r="FW748" s="183"/>
      <c r="FX748" s="183"/>
      <c r="FY748" s="183"/>
      <c r="FZ748" s="183"/>
      <c r="GA748" s="183"/>
      <c r="GB748" s="183"/>
      <c r="GC748" s="183"/>
      <c r="GD748" s="183"/>
      <c r="GE748" s="183"/>
      <c r="GF748" s="183"/>
      <c r="GG748" s="183"/>
      <c r="GH748" s="183"/>
    </row>
    <row r="749" spans="1:190" x14ac:dyDescent="0.25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  <c r="FE749" s="183"/>
      <c r="FF749" s="183"/>
      <c r="FG749" s="183"/>
      <c r="FH749" s="183"/>
      <c r="FI749" s="183"/>
      <c r="FJ749" s="183"/>
      <c r="FK749" s="183"/>
      <c r="FL749" s="183"/>
      <c r="FM749" s="183"/>
      <c r="FN749" s="183"/>
      <c r="FO749" s="183"/>
      <c r="FP749" s="183"/>
      <c r="FQ749" s="183"/>
      <c r="FR749" s="183"/>
      <c r="FS749" s="183"/>
      <c r="FT749" s="183"/>
      <c r="FU749" s="183"/>
      <c r="FV749" s="183"/>
      <c r="FW749" s="183"/>
      <c r="FX749" s="183"/>
      <c r="FY749" s="183"/>
      <c r="FZ749" s="183"/>
      <c r="GA749" s="183"/>
      <c r="GB749" s="183"/>
      <c r="GC749" s="183"/>
      <c r="GD749" s="183"/>
      <c r="GE749" s="183"/>
      <c r="GF749" s="183"/>
      <c r="GG749" s="183"/>
      <c r="GH749" s="183"/>
    </row>
    <row r="750" spans="1:190" x14ac:dyDescent="0.25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  <c r="FE750" s="183"/>
      <c r="FF750" s="183"/>
      <c r="FG750" s="183"/>
      <c r="FH750" s="183"/>
      <c r="FI750" s="183"/>
      <c r="FJ750" s="183"/>
      <c r="FK750" s="183"/>
      <c r="FL750" s="183"/>
      <c r="FM750" s="183"/>
      <c r="FN750" s="183"/>
      <c r="FO750" s="183"/>
      <c r="FP750" s="183"/>
      <c r="FQ750" s="183"/>
      <c r="FR750" s="183"/>
      <c r="FS750" s="183"/>
      <c r="FT750" s="183"/>
      <c r="FU750" s="183"/>
      <c r="FV750" s="183"/>
      <c r="FW750" s="183"/>
      <c r="FX750" s="183"/>
      <c r="FY750" s="183"/>
      <c r="FZ750" s="183"/>
      <c r="GA750" s="183"/>
      <c r="GB750" s="183"/>
      <c r="GC750" s="183"/>
      <c r="GD750" s="183"/>
      <c r="GE750" s="183"/>
      <c r="GF750" s="183"/>
      <c r="GG750" s="183"/>
      <c r="GH750" s="183"/>
    </row>
    <row r="751" spans="1:190" x14ac:dyDescent="0.25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  <c r="FE751" s="183"/>
      <c r="FF751" s="183"/>
      <c r="FG751" s="183"/>
      <c r="FH751" s="183"/>
      <c r="FI751" s="183"/>
      <c r="FJ751" s="183"/>
      <c r="FK751" s="183"/>
      <c r="FL751" s="183"/>
      <c r="FM751" s="183"/>
      <c r="FN751" s="183"/>
      <c r="FO751" s="183"/>
      <c r="FP751" s="183"/>
      <c r="FQ751" s="183"/>
      <c r="FR751" s="183"/>
      <c r="FS751" s="183"/>
      <c r="FT751" s="183"/>
      <c r="FU751" s="183"/>
      <c r="FV751" s="183"/>
      <c r="FW751" s="183"/>
      <c r="FX751" s="183"/>
      <c r="FY751" s="183"/>
      <c r="FZ751" s="183"/>
      <c r="GA751" s="183"/>
      <c r="GB751" s="183"/>
      <c r="GC751" s="183"/>
      <c r="GD751" s="183"/>
      <c r="GE751" s="183"/>
      <c r="GF751" s="183"/>
      <c r="GG751" s="183"/>
      <c r="GH751" s="183"/>
    </row>
    <row r="752" spans="1:190" x14ac:dyDescent="0.25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  <c r="FE752" s="183"/>
      <c r="FF752" s="183"/>
      <c r="FG752" s="183"/>
      <c r="FH752" s="183"/>
      <c r="FI752" s="183"/>
      <c r="FJ752" s="183"/>
      <c r="FK752" s="183"/>
      <c r="FL752" s="183"/>
      <c r="FM752" s="183"/>
      <c r="FN752" s="183"/>
      <c r="FO752" s="183"/>
      <c r="FP752" s="183"/>
      <c r="FQ752" s="183"/>
      <c r="FR752" s="183"/>
      <c r="FS752" s="183"/>
      <c r="FT752" s="183"/>
      <c r="FU752" s="183"/>
      <c r="FV752" s="183"/>
      <c r="FW752" s="183"/>
      <c r="FX752" s="183"/>
      <c r="FY752" s="183"/>
      <c r="FZ752" s="183"/>
      <c r="GA752" s="183"/>
      <c r="GB752" s="183"/>
      <c r="GC752" s="183"/>
      <c r="GD752" s="183"/>
      <c r="GE752" s="183"/>
      <c r="GF752" s="183"/>
      <c r="GG752" s="183"/>
      <c r="GH752" s="183"/>
    </row>
    <row r="753" spans="1:190" x14ac:dyDescent="0.25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  <c r="FE753" s="183"/>
      <c r="FF753" s="183"/>
      <c r="FG753" s="183"/>
      <c r="FH753" s="183"/>
      <c r="FI753" s="183"/>
      <c r="FJ753" s="183"/>
      <c r="FK753" s="183"/>
      <c r="FL753" s="183"/>
      <c r="FM753" s="183"/>
      <c r="FN753" s="183"/>
      <c r="FO753" s="183"/>
      <c r="FP753" s="183"/>
      <c r="FQ753" s="183"/>
      <c r="FR753" s="183"/>
      <c r="FS753" s="183"/>
      <c r="FT753" s="183"/>
      <c r="FU753" s="183"/>
      <c r="FV753" s="183"/>
      <c r="FW753" s="183"/>
      <c r="FX753" s="183"/>
      <c r="FY753" s="183"/>
      <c r="FZ753" s="183"/>
      <c r="GA753" s="183"/>
      <c r="GB753" s="183"/>
      <c r="GC753" s="183"/>
      <c r="GD753" s="183"/>
      <c r="GE753" s="183"/>
      <c r="GF753" s="183"/>
      <c r="GG753" s="183"/>
      <c r="GH753" s="183"/>
    </row>
    <row r="754" spans="1:190" x14ac:dyDescent="0.25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  <c r="FE754" s="183"/>
      <c r="FF754" s="183"/>
      <c r="FG754" s="183"/>
      <c r="FH754" s="183"/>
      <c r="FI754" s="183"/>
      <c r="FJ754" s="183"/>
      <c r="FK754" s="183"/>
      <c r="FL754" s="183"/>
      <c r="FM754" s="183"/>
      <c r="FN754" s="183"/>
      <c r="FO754" s="183"/>
      <c r="FP754" s="183"/>
      <c r="FQ754" s="183"/>
      <c r="FR754" s="183"/>
      <c r="FS754" s="183"/>
      <c r="FT754" s="183"/>
      <c r="FU754" s="183"/>
      <c r="FV754" s="183"/>
      <c r="FW754" s="183"/>
      <c r="FX754" s="183"/>
      <c r="FY754" s="183"/>
      <c r="FZ754" s="183"/>
      <c r="GA754" s="183"/>
      <c r="GB754" s="183"/>
      <c r="GC754" s="183"/>
      <c r="GD754" s="183"/>
      <c r="GE754" s="183"/>
      <c r="GF754" s="183"/>
      <c r="GG754" s="183"/>
      <c r="GH754" s="183"/>
    </row>
    <row r="755" spans="1:190" x14ac:dyDescent="0.25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  <c r="FE755" s="183"/>
      <c r="FF755" s="183"/>
      <c r="FG755" s="183"/>
      <c r="FH755" s="183"/>
      <c r="FI755" s="183"/>
      <c r="FJ755" s="183"/>
      <c r="FK755" s="183"/>
      <c r="FL755" s="183"/>
      <c r="FM755" s="183"/>
      <c r="FN755" s="183"/>
      <c r="FO755" s="183"/>
      <c r="FP755" s="183"/>
      <c r="FQ755" s="183"/>
      <c r="FR755" s="183"/>
      <c r="FS755" s="183"/>
      <c r="FT755" s="183"/>
      <c r="FU755" s="183"/>
      <c r="FV755" s="183"/>
      <c r="FW755" s="183"/>
      <c r="FX755" s="183"/>
      <c r="FY755" s="183"/>
      <c r="FZ755" s="183"/>
      <c r="GA755" s="183"/>
      <c r="GB755" s="183"/>
      <c r="GC755" s="183"/>
      <c r="GD755" s="183"/>
      <c r="GE755" s="183"/>
      <c r="GF755" s="183"/>
      <c r="GG755" s="183"/>
      <c r="GH755" s="183"/>
    </row>
    <row r="756" spans="1:190" x14ac:dyDescent="0.25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  <c r="FE756" s="183"/>
      <c r="FF756" s="183"/>
      <c r="FG756" s="183"/>
      <c r="FH756" s="183"/>
      <c r="FI756" s="183"/>
      <c r="FJ756" s="183"/>
      <c r="FK756" s="183"/>
      <c r="FL756" s="183"/>
      <c r="FM756" s="183"/>
      <c r="FN756" s="183"/>
      <c r="FO756" s="183"/>
      <c r="FP756" s="183"/>
      <c r="FQ756" s="183"/>
      <c r="FR756" s="183"/>
      <c r="FS756" s="183"/>
      <c r="FT756" s="183"/>
      <c r="FU756" s="183"/>
      <c r="FV756" s="183"/>
      <c r="FW756" s="183"/>
      <c r="FX756" s="183"/>
      <c r="FY756" s="183"/>
      <c r="FZ756" s="183"/>
      <c r="GA756" s="183"/>
      <c r="GB756" s="183"/>
      <c r="GC756" s="183"/>
      <c r="GD756" s="183"/>
      <c r="GE756" s="183"/>
      <c r="GF756" s="183"/>
      <c r="GG756" s="183"/>
      <c r="GH756" s="183"/>
    </row>
    <row r="757" spans="1:190" x14ac:dyDescent="0.25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  <c r="FE757" s="183"/>
      <c r="FF757" s="183"/>
      <c r="FG757" s="183"/>
      <c r="FH757" s="183"/>
      <c r="FI757" s="183"/>
      <c r="FJ757" s="183"/>
      <c r="FK757" s="183"/>
      <c r="FL757" s="183"/>
      <c r="FM757" s="183"/>
      <c r="FN757" s="183"/>
      <c r="FO757" s="183"/>
      <c r="FP757" s="183"/>
      <c r="FQ757" s="183"/>
      <c r="FR757" s="183"/>
      <c r="FS757" s="183"/>
      <c r="FT757" s="183"/>
      <c r="FU757" s="183"/>
      <c r="FV757" s="183"/>
      <c r="FW757" s="183"/>
      <c r="FX757" s="183"/>
      <c r="FY757" s="183"/>
      <c r="FZ757" s="183"/>
      <c r="GA757" s="183"/>
      <c r="GB757" s="183"/>
      <c r="GC757" s="183"/>
      <c r="GD757" s="183"/>
      <c r="GE757" s="183"/>
      <c r="GF757" s="183"/>
      <c r="GG757" s="183"/>
      <c r="GH757" s="183"/>
    </row>
    <row r="758" spans="1:190" x14ac:dyDescent="0.25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  <c r="FE758" s="183"/>
      <c r="FF758" s="183"/>
      <c r="FG758" s="183"/>
      <c r="FH758" s="183"/>
      <c r="FI758" s="183"/>
      <c r="FJ758" s="183"/>
      <c r="FK758" s="183"/>
      <c r="FL758" s="183"/>
      <c r="FM758" s="183"/>
      <c r="FN758" s="183"/>
      <c r="FO758" s="183"/>
      <c r="FP758" s="183"/>
      <c r="FQ758" s="183"/>
      <c r="FR758" s="183"/>
      <c r="FS758" s="183"/>
      <c r="FT758" s="183"/>
      <c r="FU758" s="183"/>
      <c r="FV758" s="183"/>
      <c r="FW758" s="183"/>
      <c r="FX758" s="183"/>
      <c r="FY758" s="183"/>
      <c r="FZ758" s="183"/>
      <c r="GA758" s="183"/>
      <c r="GB758" s="183"/>
      <c r="GC758" s="183"/>
      <c r="GD758" s="183"/>
      <c r="GE758" s="183"/>
      <c r="GF758" s="183"/>
      <c r="GG758" s="183"/>
      <c r="GH758" s="183"/>
    </row>
    <row r="759" spans="1:190" x14ac:dyDescent="0.25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  <c r="FE759" s="183"/>
      <c r="FF759" s="183"/>
      <c r="FG759" s="183"/>
      <c r="FH759" s="183"/>
      <c r="FI759" s="183"/>
      <c r="FJ759" s="183"/>
      <c r="FK759" s="183"/>
      <c r="FL759" s="183"/>
      <c r="FM759" s="183"/>
      <c r="FN759" s="183"/>
      <c r="FO759" s="183"/>
      <c r="FP759" s="183"/>
      <c r="FQ759" s="183"/>
      <c r="FR759" s="183"/>
      <c r="FS759" s="183"/>
      <c r="FT759" s="183"/>
      <c r="FU759" s="183"/>
      <c r="FV759" s="183"/>
      <c r="FW759" s="183"/>
      <c r="FX759" s="183"/>
      <c r="FY759" s="183"/>
      <c r="FZ759" s="183"/>
      <c r="GA759" s="183"/>
      <c r="GB759" s="183"/>
      <c r="GC759" s="183"/>
      <c r="GD759" s="183"/>
      <c r="GE759" s="183"/>
      <c r="GF759" s="183"/>
      <c r="GG759" s="183"/>
      <c r="GH759" s="183"/>
    </row>
    <row r="760" spans="1:190" x14ac:dyDescent="0.25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  <c r="FE760" s="183"/>
      <c r="FF760" s="183"/>
      <c r="FG760" s="183"/>
      <c r="FH760" s="183"/>
      <c r="FI760" s="183"/>
      <c r="FJ760" s="183"/>
      <c r="FK760" s="183"/>
      <c r="FL760" s="183"/>
      <c r="FM760" s="183"/>
      <c r="FN760" s="183"/>
      <c r="FO760" s="183"/>
      <c r="FP760" s="183"/>
      <c r="FQ760" s="183"/>
      <c r="FR760" s="183"/>
      <c r="FS760" s="183"/>
      <c r="FT760" s="183"/>
      <c r="FU760" s="183"/>
      <c r="FV760" s="183"/>
      <c r="FW760" s="183"/>
      <c r="FX760" s="183"/>
      <c r="FY760" s="183"/>
      <c r="FZ760" s="183"/>
      <c r="GA760" s="183"/>
      <c r="GB760" s="183"/>
      <c r="GC760" s="183"/>
      <c r="GD760" s="183"/>
      <c r="GE760" s="183"/>
      <c r="GF760" s="183"/>
      <c r="GG760" s="183"/>
      <c r="GH760" s="183"/>
    </row>
    <row r="761" spans="1:190" x14ac:dyDescent="0.25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  <c r="FE761" s="183"/>
      <c r="FF761" s="183"/>
      <c r="FG761" s="183"/>
      <c r="FH761" s="183"/>
      <c r="FI761" s="183"/>
      <c r="FJ761" s="183"/>
      <c r="FK761" s="183"/>
      <c r="FL761" s="183"/>
      <c r="FM761" s="183"/>
      <c r="FN761" s="183"/>
      <c r="FO761" s="183"/>
      <c r="FP761" s="183"/>
      <c r="FQ761" s="183"/>
      <c r="FR761" s="183"/>
      <c r="FS761" s="183"/>
      <c r="FT761" s="183"/>
      <c r="FU761" s="183"/>
      <c r="FV761" s="183"/>
      <c r="FW761" s="183"/>
      <c r="FX761" s="183"/>
      <c r="FY761" s="183"/>
      <c r="FZ761" s="183"/>
      <c r="GA761" s="183"/>
      <c r="GB761" s="183"/>
      <c r="GC761" s="183"/>
      <c r="GD761" s="183"/>
      <c r="GE761" s="183"/>
      <c r="GF761" s="183"/>
      <c r="GG761" s="183"/>
      <c r="GH761" s="183"/>
    </row>
    <row r="762" spans="1:190" x14ac:dyDescent="0.25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  <c r="FE762" s="183"/>
      <c r="FF762" s="183"/>
      <c r="FG762" s="183"/>
      <c r="FH762" s="183"/>
      <c r="FI762" s="183"/>
      <c r="FJ762" s="183"/>
      <c r="FK762" s="183"/>
      <c r="FL762" s="183"/>
      <c r="FM762" s="183"/>
      <c r="FN762" s="183"/>
      <c r="FO762" s="183"/>
      <c r="FP762" s="183"/>
      <c r="FQ762" s="183"/>
      <c r="FR762" s="183"/>
      <c r="FS762" s="183"/>
      <c r="FT762" s="183"/>
      <c r="FU762" s="183"/>
      <c r="FV762" s="183"/>
      <c r="FW762" s="183"/>
      <c r="FX762" s="183"/>
      <c r="FY762" s="183"/>
      <c r="FZ762" s="183"/>
      <c r="GA762" s="183"/>
      <c r="GB762" s="183"/>
      <c r="GC762" s="183"/>
      <c r="GD762" s="183"/>
      <c r="GE762" s="183"/>
      <c r="GF762" s="183"/>
      <c r="GG762" s="183"/>
      <c r="GH762" s="183"/>
    </row>
    <row r="763" spans="1:190" x14ac:dyDescent="0.25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  <c r="FE763" s="183"/>
      <c r="FF763" s="183"/>
      <c r="FG763" s="183"/>
      <c r="FH763" s="183"/>
      <c r="FI763" s="183"/>
      <c r="FJ763" s="183"/>
      <c r="FK763" s="183"/>
      <c r="FL763" s="183"/>
      <c r="FM763" s="183"/>
      <c r="FN763" s="183"/>
      <c r="FO763" s="183"/>
      <c r="FP763" s="183"/>
      <c r="FQ763" s="183"/>
      <c r="FR763" s="183"/>
      <c r="FS763" s="183"/>
      <c r="FT763" s="183"/>
      <c r="FU763" s="183"/>
      <c r="FV763" s="183"/>
      <c r="FW763" s="183"/>
      <c r="FX763" s="183"/>
      <c r="FY763" s="183"/>
      <c r="FZ763" s="183"/>
      <c r="GA763" s="183"/>
      <c r="GB763" s="183"/>
      <c r="GC763" s="183"/>
      <c r="GD763" s="183"/>
      <c r="GE763" s="183"/>
      <c r="GF763" s="183"/>
      <c r="GG763" s="183"/>
      <c r="GH763" s="183"/>
    </row>
    <row r="764" spans="1:190" x14ac:dyDescent="0.25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  <c r="FE764" s="183"/>
      <c r="FF764" s="183"/>
      <c r="FG764" s="183"/>
      <c r="FH764" s="183"/>
      <c r="FI764" s="183"/>
      <c r="FJ764" s="183"/>
      <c r="FK764" s="183"/>
      <c r="FL764" s="183"/>
      <c r="FM764" s="183"/>
      <c r="FN764" s="183"/>
      <c r="FO764" s="183"/>
      <c r="FP764" s="183"/>
      <c r="FQ764" s="183"/>
      <c r="FR764" s="183"/>
      <c r="FS764" s="183"/>
      <c r="FT764" s="183"/>
      <c r="FU764" s="183"/>
      <c r="FV764" s="183"/>
      <c r="FW764" s="183"/>
      <c r="FX764" s="183"/>
      <c r="FY764" s="183"/>
      <c r="FZ764" s="183"/>
      <c r="GA764" s="183"/>
      <c r="GB764" s="183"/>
      <c r="GC764" s="183"/>
      <c r="GD764" s="183"/>
      <c r="GE764" s="183"/>
      <c r="GF764" s="183"/>
      <c r="GG764" s="183"/>
      <c r="GH764" s="183"/>
    </row>
    <row r="765" spans="1:190" x14ac:dyDescent="0.25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  <c r="FE765" s="183"/>
      <c r="FF765" s="183"/>
      <c r="FG765" s="183"/>
      <c r="FH765" s="183"/>
      <c r="FI765" s="183"/>
      <c r="FJ765" s="183"/>
      <c r="FK765" s="183"/>
      <c r="FL765" s="183"/>
      <c r="FM765" s="183"/>
      <c r="FN765" s="183"/>
      <c r="FO765" s="183"/>
      <c r="FP765" s="183"/>
      <c r="FQ765" s="183"/>
      <c r="FR765" s="183"/>
      <c r="FS765" s="183"/>
      <c r="FT765" s="183"/>
      <c r="FU765" s="183"/>
      <c r="FV765" s="183"/>
      <c r="FW765" s="183"/>
      <c r="FX765" s="183"/>
      <c r="FY765" s="183"/>
      <c r="FZ765" s="183"/>
      <c r="GA765" s="183"/>
      <c r="GB765" s="183"/>
      <c r="GC765" s="183"/>
      <c r="GD765" s="183"/>
      <c r="GE765" s="183"/>
      <c r="GF765" s="183"/>
      <c r="GG765" s="183"/>
      <c r="GH765" s="183"/>
    </row>
    <row r="766" spans="1:190" x14ac:dyDescent="0.25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  <c r="FE766" s="183"/>
      <c r="FF766" s="183"/>
      <c r="FG766" s="183"/>
      <c r="FH766" s="183"/>
      <c r="FI766" s="183"/>
      <c r="FJ766" s="183"/>
      <c r="FK766" s="183"/>
      <c r="FL766" s="183"/>
      <c r="FM766" s="183"/>
      <c r="FN766" s="183"/>
      <c r="FO766" s="183"/>
      <c r="FP766" s="183"/>
      <c r="FQ766" s="183"/>
      <c r="FR766" s="183"/>
      <c r="FS766" s="183"/>
      <c r="FT766" s="183"/>
      <c r="FU766" s="183"/>
      <c r="FV766" s="183"/>
      <c r="FW766" s="183"/>
      <c r="FX766" s="183"/>
      <c r="FY766" s="183"/>
      <c r="FZ766" s="183"/>
      <c r="GA766" s="183"/>
      <c r="GB766" s="183"/>
      <c r="GC766" s="183"/>
      <c r="GD766" s="183"/>
      <c r="GE766" s="183"/>
      <c r="GF766" s="183"/>
      <c r="GG766" s="183"/>
      <c r="GH766" s="183"/>
    </row>
    <row r="767" spans="1:190" x14ac:dyDescent="0.25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  <c r="FE767" s="183"/>
      <c r="FF767" s="183"/>
      <c r="FG767" s="183"/>
      <c r="FH767" s="183"/>
      <c r="FI767" s="183"/>
      <c r="FJ767" s="183"/>
      <c r="FK767" s="183"/>
      <c r="FL767" s="183"/>
      <c r="FM767" s="183"/>
      <c r="FN767" s="183"/>
      <c r="FO767" s="183"/>
      <c r="FP767" s="183"/>
      <c r="FQ767" s="183"/>
      <c r="FR767" s="183"/>
      <c r="FS767" s="183"/>
      <c r="FT767" s="183"/>
      <c r="FU767" s="183"/>
      <c r="FV767" s="183"/>
      <c r="FW767" s="183"/>
      <c r="FX767" s="183"/>
      <c r="FY767" s="183"/>
      <c r="FZ767" s="183"/>
      <c r="GA767" s="183"/>
      <c r="GB767" s="183"/>
      <c r="GC767" s="183"/>
      <c r="GD767" s="183"/>
      <c r="GE767" s="183"/>
      <c r="GF767" s="183"/>
      <c r="GG767" s="183"/>
      <c r="GH767" s="183"/>
    </row>
    <row r="768" spans="1:190" x14ac:dyDescent="0.25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  <c r="FE768" s="183"/>
      <c r="FF768" s="183"/>
      <c r="FG768" s="183"/>
      <c r="FH768" s="183"/>
      <c r="FI768" s="183"/>
      <c r="FJ768" s="183"/>
      <c r="FK768" s="183"/>
      <c r="FL768" s="183"/>
      <c r="FM768" s="183"/>
      <c r="FN768" s="183"/>
      <c r="FO768" s="183"/>
      <c r="FP768" s="183"/>
      <c r="FQ768" s="183"/>
      <c r="FR768" s="183"/>
      <c r="FS768" s="183"/>
      <c r="FT768" s="183"/>
      <c r="FU768" s="183"/>
      <c r="FV768" s="183"/>
      <c r="FW768" s="183"/>
      <c r="FX768" s="183"/>
      <c r="FY768" s="183"/>
      <c r="FZ768" s="183"/>
      <c r="GA768" s="183"/>
      <c r="GB768" s="183"/>
      <c r="GC768" s="183"/>
      <c r="GD768" s="183"/>
      <c r="GE768" s="183"/>
      <c r="GF768" s="183"/>
      <c r="GG768" s="183"/>
      <c r="GH768" s="183"/>
    </row>
    <row r="769" spans="1:190" x14ac:dyDescent="0.25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  <c r="FE769" s="183"/>
      <c r="FF769" s="183"/>
      <c r="FG769" s="183"/>
      <c r="FH769" s="183"/>
      <c r="FI769" s="183"/>
      <c r="FJ769" s="183"/>
      <c r="FK769" s="183"/>
      <c r="FL769" s="183"/>
      <c r="FM769" s="183"/>
      <c r="FN769" s="183"/>
      <c r="FO769" s="183"/>
      <c r="FP769" s="183"/>
      <c r="FQ769" s="183"/>
      <c r="FR769" s="183"/>
      <c r="FS769" s="183"/>
      <c r="FT769" s="183"/>
      <c r="FU769" s="183"/>
      <c r="FV769" s="183"/>
      <c r="FW769" s="183"/>
      <c r="FX769" s="183"/>
      <c r="FY769" s="183"/>
      <c r="FZ769" s="183"/>
      <c r="GA769" s="183"/>
      <c r="GB769" s="183"/>
      <c r="GC769" s="183"/>
      <c r="GD769" s="183"/>
      <c r="GE769" s="183"/>
      <c r="GF769" s="183"/>
      <c r="GG769" s="183"/>
      <c r="GH769" s="183"/>
    </row>
    <row r="770" spans="1:190" x14ac:dyDescent="0.25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  <c r="FE770" s="183"/>
      <c r="FF770" s="183"/>
      <c r="FG770" s="183"/>
      <c r="FH770" s="183"/>
      <c r="FI770" s="183"/>
      <c r="FJ770" s="183"/>
      <c r="FK770" s="183"/>
      <c r="FL770" s="183"/>
      <c r="FM770" s="183"/>
      <c r="FN770" s="183"/>
      <c r="FO770" s="183"/>
      <c r="FP770" s="183"/>
      <c r="FQ770" s="183"/>
      <c r="FR770" s="183"/>
      <c r="FS770" s="183"/>
      <c r="FT770" s="183"/>
      <c r="FU770" s="183"/>
      <c r="FV770" s="183"/>
      <c r="FW770" s="183"/>
      <c r="FX770" s="183"/>
      <c r="FY770" s="183"/>
      <c r="FZ770" s="183"/>
      <c r="GA770" s="183"/>
      <c r="GB770" s="183"/>
      <c r="GC770" s="183"/>
      <c r="GD770" s="183"/>
      <c r="GE770" s="183"/>
      <c r="GF770" s="183"/>
      <c r="GG770" s="183"/>
      <c r="GH770" s="183"/>
    </row>
    <row r="771" spans="1:190" x14ac:dyDescent="0.25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  <c r="FE771" s="183"/>
      <c r="FF771" s="183"/>
      <c r="FG771" s="183"/>
      <c r="FH771" s="183"/>
      <c r="FI771" s="183"/>
      <c r="FJ771" s="183"/>
      <c r="FK771" s="183"/>
      <c r="FL771" s="183"/>
      <c r="FM771" s="183"/>
      <c r="FN771" s="183"/>
      <c r="FO771" s="183"/>
      <c r="FP771" s="183"/>
      <c r="FQ771" s="183"/>
      <c r="FR771" s="183"/>
      <c r="FS771" s="183"/>
      <c r="FT771" s="183"/>
      <c r="FU771" s="183"/>
      <c r="FV771" s="183"/>
      <c r="FW771" s="183"/>
      <c r="FX771" s="183"/>
      <c r="FY771" s="183"/>
      <c r="FZ771" s="183"/>
      <c r="GA771" s="183"/>
      <c r="GB771" s="183"/>
      <c r="GC771" s="183"/>
      <c r="GD771" s="183"/>
      <c r="GE771" s="183"/>
      <c r="GF771" s="183"/>
      <c r="GG771" s="183"/>
      <c r="GH771" s="183"/>
    </row>
    <row r="772" spans="1:190" x14ac:dyDescent="0.25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  <c r="FE772" s="183"/>
      <c r="FF772" s="183"/>
      <c r="FG772" s="183"/>
      <c r="FH772" s="183"/>
      <c r="FI772" s="183"/>
      <c r="FJ772" s="183"/>
      <c r="FK772" s="183"/>
      <c r="FL772" s="183"/>
      <c r="FM772" s="183"/>
      <c r="FN772" s="183"/>
      <c r="FO772" s="183"/>
      <c r="FP772" s="183"/>
      <c r="FQ772" s="183"/>
      <c r="FR772" s="183"/>
      <c r="FS772" s="183"/>
      <c r="FT772" s="183"/>
      <c r="FU772" s="183"/>
      <c r="FV772" s="183"/>
      <c r="FW772" s="183"/>
      <c r="FX772" s="183"/>
      <c r="FY772" s="183"/>
      <c r="FZ772" s="183"/>
      <c r="GA772" s="183"/>
      <c r="GB772" s="183"/>
      <c r="GC772" s="183"/>
      <c r="GD772" s="183"/>
      <c r="GE772" s="183"/>
      <c r="GF772" s="183"/>
      <c r="GG772" s="183"/>
      <c r="GH772" s="183"/>
    </row>
    <row r="773" spans="1:190" x14ac:dyDescent="0.25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  <c r="FE773" s="183"/>
      <c r="FF773" s="183"/>
      <c r="FG773" s="183"/>
      <c r="FH773" s="183"/>
      <c r="FI773" s="183"/>
      <c r="FJ773" s="183"/>
      <c r="FK773" s="183"/>
      <c r="FL773" s="183"/>
      <c r="FM773" s="183"/>
      <c r="FN773" s="183"/>
      <c r="FO773" s="183"/>
      <c r="FP773" s="183"/>
      <c r="FQ773" s="183"/>
      <c r="FR773" s="183"/>
      <c r="FS773" s="183"/>
      <c r="FT773" s="183"/>
      <c r="FU773" s="183"/>
      <c r="FV773" s="183"/>
      <c r="FW773" s="183"/>
      <c r="FX773" s="183"/>
      <c r="FY773" s="183"/>
      <c r="FZ773" s="183"/>
      <c r="GA773" s="183"/>
      <c r="GB773" s="183"/>
      <c r="GC773" s="183"/>
      <c r="GD773" s="183"/>
      <c r="GE773" s="183"/>
      <c r="GF773" s="183"/>
      <c r="GG773" s="183"/>
      <c r="GH773" s="183"/>
    </row>
    <row r="774" spans="1:190" x14ac:dyDescent="0.25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  <c r="FE774" s="183"/>
      <c r="FF774" s="183"/>
      <c r="FG774" s="183"/>
      <c r="FH774" s="183"/>
      <c r="FI774" s="183"/>
      <c r="FJ774" s="183"/>
      <c r="FK774" s="183"/>
      <c r="FL774" s="183"/>
      <c r="FM774" s="183"/>
      <c r="FN774" s="183"/>
      <c r="FO774" s="183"/>
      <c r="FP774" s="183"/>
      <c r="FQ774" s="183"/>
      <c r="FR774" s="183"/>
      <c r="FS774" s="183"/>
      <c r="FT774" s="183"/>
      <c r="FU774" s="183"/>
      <c r="FV774" s="183"/>
      <c r="FW774" s="183"/>
      <c r="FX774" s="183"/>
      <c r="FY774" s="183"/>
      <c r="FZ774" s="183"/>
      <c r="GA774" s="183"/>
      <c r="GB774" s="183"/>
      <c r="GC774" s="183"/>
      <c r="GD774" s="183"/>
      <c r="GE774" s="183"/>
      <c r="GF774" s="183"/>
      <c r="GG774" s="183"/>
      <c r="GH774" s="183"/>
    </row>
    <row r="775" spans="1:190" x14ac:dyDescent="0.25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  <c r="FE775" s="183"/>
      <c r="FF775" s="183"/>
      <c r="FG775" s="183"/>
      <c r="FH775" s="183"/>
      <c r="FI775" s="183"/>
      <c r="FJ775" s="183"/>
      <c r="FK775" s="183"/>
      <c r="FL775" s="183"/>
      <c r="FM775" s="183"/>
      <c r="FN775" s="183"/>
      <c r="FO775" s="183"/>
      <c r="FP775" s="183"/>
      <c r="FQ775" s="183"/>
      <c r="FR775" s="183"/>
      <c r="FS775" s="183"/>
      <c r="FT775" s="183"/>
      <c r="FU775" s="183"/>
      <c r="FV775" s="183"/>
      <c r="FW775" s="183"/>
      <c r="FX775" s="183"/>
      <c r="FY775" s="183"/>
      <c r="FZ775" s="183"/>
      <c r="GA775" s="183"/>
      <c r="GB775" s="183"/>
      <c r="GC775" s="183"/>
      <c r="GD775" s="183"/>
      <c r="GE775" s="183"/>
      <c r="GF775" s="183"/>
      <c r="GG775" s="183"/>
      <c r="GH775" s="183"/>
    </row>
    <row r="776" spans="1:190" x14ac:dyDescent="0.25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  <c r="FE776" s="183"/>
      <c r="FF776" s="183"/>
      <c r="FG776" s="183"/>
      <c r="FH776" s="183"/>
      <c r="FI776" s="183"/>
      <c r="FJ776" s="183"/>
      <c r="FK776" s="183"/>
      <c r="FL776" s="183"/>
      <c r="FM776" s="183"/>
      <c r="FN776" s="183"/>
      <c r="FO776" s="183"/>
      <c r="FP776" s="183"/>
      <c r="FQ776" s="183"/>
      <c r="FR776" s="183"/>
      <c r="FS776" s="183"/>
      <c r="FT776" s="183"/>
      <c r="FU776" s="183"/>
      <c r="FV776" s="183"/>
      <c r="FW776" s="183"/>
      <c r="FX776" s="183"/>
      <c r="FY776" s="183"/>
      <c r="FZ776" s="183"/>
      <c r="GA776" s="183"/>
      <c r="GB776" s="183"/>
      <c r="GC776" s="183"/>
      <c r="GD776" s="183"/>
      <c r="GE776" s="183"/>
      <c r="GF776" s="183"/>
      <c r="GG776" s="183"/>
      <c r="GH776" s="183"/>
    </row>
    <row r="777" spans="1:190" x14ac:dyDescent="0.25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  <c r="FE777" s="183"/>
      <c r="FF777" s="183"/>
      <c r="FG777" s="183"/>
      <c r="FH777" s="183"/>
      <c r="FI777" s="183"/>
      <c r="FJ777" s="183"/>
      <c r="FK777" s="183"/>
      <c r="FL777" s="183"/>
      <c r="FM777" s="183"/>
      <c r="FN777" s="183"/>
      <c r="FO777" s="183"/>
      <c r="FP777" s="183"/>
      <c r="FQ777" s="183"/>
      <c r="FR777" s="183"/>
      <c r="FS777" s="183"/>
      <c r="FT777" s="183"/>
      <c r="FU777" s="183"/>
      <c r="FV777" s="183"/>
      <c r="FW777" s="183"/>
      <c r="FX777" s="183"/>
      <c r="FY777" s="183"/>
      <c r="FZ777" s="183"/>
      <c r="GA777" s="183"/>
      <c r="GB777" s="183"/>
      <c r="GC777" s="183"/>
      <c r="GD777" s="183"/>
      <c r="GE777" s="183"/>
      <c r="GF777" s="183"/>
      <c r="GG777" s="183"/>
      <c r="GH777" s="183"/>
    </row>
    <row r="778" spans="1:190" x14ac:dyDescent="0.25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  <c r="FE778" s="183"/>
      <c r="FF778" s="183"/>
      <c r="FG778" s="183"/>
      <c r="FH778" s="183"/>
      <c r="FI778" s="183"/>
      <c r="FJ778" s="183"/>
      <c r="FK778" s="183"/>
      <c r="FL778" s="183"/>
      <c r="FM778" s="183"/>
      <c r="FN778" s="183"/>
      <c r="FO778" s="183"/>
      <c r="FP778" s="183"/>
      <c r="FQ778" s="183"/>
      <c r="FR778" s="183"/>
      <c r="FS778" s="183"/>
      <c r="FT778" s="183"/>
      <c r="FU778" s="183"/>
      <c r="FV778" s="183"/>
      <c r="FW778" s="183"/>
      <c r="FX778" s="183"/>
      <c r="FY778" s="183"/>
      <c r="FZ778" s="183"/>
      <c r="GA778" s="183"/>
      <c r="GB778" s="183"/>
      <c r="GC778" s="183"/>
      <c r="GD778" s="183"/>
      <c r="GE778" s="183"/>
      <c r="GF778" s="183"/>
      <c r="GG778" s="183"/>
      <c r="GH778" s="183"/>
    </row>
    <row r="779" spans="1:190" x14ac:dyDescent="0.25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  <c r="FE779" s="183"/>
      <c r="FF779" s="183"/>
      <c r="FG779" s="183"/>
      <c r="FH779" s="183"/>
      <c r="FI779" s="183"/>
      <c r="FJ779" s="183"/>
      <c r="FK779" s="183"/>
      <c r="FL779" s="183"/>
      <c r="FM779" s="183"/>
      <c r="FN779" s="183"/>
      <c r="FO779" s="183"/>
      <c r="FP779" s="183"/>
      <c r="FQ779" s="183"/>
      <c r="FR779" s="183"/>
      <c r="FS779" s="183"/>
      <c r="FT779" s="183"/>
      <c r="FU779" s="183"/>
      <c r="FV779" s="183"/>
      <c r="FW779" s="183"/>
      <c r="FX779" s="183"/>
      <c r="FY779" s="183"/>
      <c r="FZ779" s="183"/>
      <c r="GA779" s="183"/>
      <c r="GB779" s="183"/>
      <c r="GC779" s="183"/>
      <c r="GD779" s="183"/>
      <c r="GE779" s="183"/>
      <c r="GF779" s="183"/>
      <c r="GG779" s="183"/>
      <c r="GH779" s="183"/>
    </row>
    <row r="780" spans="1:190" x14ac:dyDescent="0.25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  <c r="FE780" s="183"/>
      <c r="FF780" s="183"/>
      <c r="FG780" s="183"/>
      <c r="FH780" s="183"/>
      <c r="FI780" s="183"/>
      <c r="FJ780" s="183"/>
      <c r="FK780" s="183"/>
      <c r="FL780" s="183"/>
      <c r="FM780" s="183"/>
      <c r="FN780" s="183"/>
      <c r="FO780" s="183"/>
      <c r="FP780" s="183"/>
      <c r="FQ780" s="183"/>
      <c r="FR780" s="183"/>
      <c r="FS780" s="183"/>
      <c r="FT780" s="183"/>
      <c r="FU780" s="183"/>
      <c r="FV780" s="183"/>
      <c r="FW780" s="183"/>
      <c r="FX780" s="183"/>
      <c r="FY780" s="183"/>
      <c r="FZ780" s="183"/>
      <c r="GA780" s="183"/>
      <c r="GB780" s="183"/>
      <c r="GC780" s="183"/>
      <c r="GD780" s="183"/>
      <c r="GE780" s="183"/>
      <c r="GF780" s="183"/>
      <c r="GG780" s="183"/>
      <c r="GH780" s="183"/>
    </row>
    <row r="781" spans="1:190" x14ac:dyDescent="0.25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  <c r="FE781" s="183"/>
      <c r="FF781" s="183"/>
      <c r="FG781" s="183"/>
      <c r="FH781" s="183"/>
      <c r="FI781" s="183"/>
      <c r="FJ781" s="183"/>
      <c r="FK781" s="183"/>
      <c r="FL781" s="183"/>
      <c r="FM781" s="183"/>
      <c r="FN781" s="183"/>
      <c r="FO781" s="183"/>
      <c r="FP781" s="183"/>
      <c r="FQ781" s="183"/>
      <c r="FR781" s="183"/>
      <c r="FS781" s="183"/>
      <c r="FT781" s="183"/>
      <c r="FU781" s="183"/>
      <c r="FV781" s="183"/>
      <c r="FW781" s="183"/>
      <c r="FX781" s="183"/>
      <c r="FY781" s="183"/>
      <c r="FZ781" s="183"/>
      <c r="GA781" s="183"/>
      <c r="GB781" s="183"/>
      <c r="GC781" s="183"/>
      <c r="GD781" s="183"/>
      <c r="GE781" s="183"/>
      <c r="GF781" s="183"/>
      <c r="GG781" s="183"/>
      <c r="GH781" s="183"/>
    </row>
    <row r="782" spans="1:190" x14ac:dyDescent="0.25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  <c r="FE782" s="183"/>
      <c r="FF782" s="183"/>
      <c r="FG782" s="183"/>
      <c r="FH782" s="183"/>
      <c r="FI782" s="183"/>
      <c r="FJ782" s="183"/>
      <c r="FK782" s="183"/>
      <c r="FL782" s="183"/>
      <c r="FM782" s="183"/>
      <c r="FN782" s="183"/>
      <c r="FO782" s="183"/>
      <c r="FP782" s="183"/>
      <c r="FQ782" s="183"/>
      <c r="FR782" s="183"/>
      <c r="FS782" s="183"/>
      <c r="FT782" s="183"/>
      <c r="FU782" s="183"/>
      <c r="FV782" s="183"/>
      <c r="FW782" s="183"/>
      <c r="FX782" s="183"/>
      <c r="FY782" s="183"/>
      <c r="FZ782" s="183"/>
      <c r="GA782" s="183"/>
      <c r="GB782" s="183"/>
      <c r="GC782" s="183"/>
      <c r="GD782" s="183"/>
      <c r="GE782" s="183"/>
      <c r="GF782" s="183"/>
      <c r="GG782" s="183"/>
      <c r="GH782" s="183"/>
    </row>
    <row r="783" spans="1:190" x14ac:dyDescent="0.25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  <c r="FE783" s="183"/>
      <c r="FF783" s="183"/>
      <c r="FG783" s="183"/>
      <c r="FH783" s="183"/>
      <c r="FI783" s="183"/>
      <c r="FJ783" s="183"/>
      <c r="FK783" s="183"/>
      <c r="FL783" s="183"/>
      <c r="FM783" s="183"/>
      <c r="FN783" s="183"/>
      <c r="FO783" s="183"/>
      <c r="FP783" s="183"/>
      <c r="FQ783" s="183"/>
      <c r="FR783" s="183"/>
      <c r="FS783" s="183"/>
      <c r="FT783" s="183"/>
      <c r="FU783" s="183"/>
      <c r="FV783" s="183"/>
      <c r="FW783" s="183"/>
      <c r="FX783" s="183"/>
      <c r="FY783" s="183"/>
      <c r="FZ783" s="183"/>
      <c r="GA783" s="183"/>
      <c r="GB783" s="183"/>
      <c r="GC783" s="183"/>
      <c r="GD783" s="183"/>
      <c r="GE783" s="183"/>
      <c r="GF783" s="183"/>
      <c r="GG783" s="183"/>
      <c r="GH783" s="183"/>
    </row>
    <row r="784" spans="1:190" x14ac:dyDescent="0.25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  <c r="FE784" s="183"/>
      <c r="FF784" s="183"/>
      <c r="FG784" s="183"/>
      <c r="FH784" s="183"/>
      <c r="FI784" s="183"/>
      <c r="FJ784" s="183"/>
      <c r="FK784" s="183"/>
      <c r="FL784" s="183"/>
      <c r="FM784" s="183"/>
      <c r="FN784" s="183"/>
      <c r="FO784" s="183"/>
      <c r="FP784" s="183"/>
      <c r="FQ784" s="183"/>
      <c r="FR784" s="183"/>
      <c r="FS784" s="183"/>
      <c r="FT784" s="183"/>
      <c r="FU784" s="183"/>
      <c r="FV784" s="183"/>
      <c r="FW784" s="183"/>
      <c r="FX784" s="183"/>
      <c r="FY784" s="183"/>
      <c r="FZ784" s="183"/>
      <c r="GA784" s="183"/>
      <c r="GB784" s="183"/>
      <c r="GC784" s="183"/>
      <c r="GD784" s="183"/>
      <c r="GE784" s="183"/>
      <c r="GF784" s="183"/>
      <c r="GG784" s="183"/>
      <c r="GH784" s="183"/>
    </row>
    <row r="785" spans="1:190" x14ac:dyDescent="0.25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  <c r="FE785" s="183"/>
      <c r="FF785" s="183"/>
      <c r="FG785" s="183"/>
      <c r="FH785" s="183"/>
      <c r="FI785" s="183"/>
      <c r="FJ785" s="183"/>
      <c r="FK785" s="183"/>
      <c r="FL785" s="183"/>
      <c r="FM785" s="183"/>
      <c r="FN785" s="183"/>
      <c r="FO785" s="183"/>
      <c r="FP785" s="183"/>
      <c r="FQ785" s="183"/>
      <c r="FR785" s="183"/>
      <c r="FS785" s="183"/>
      <c r="FT785" s="183"/>
      <c r="FU785" s="183"/>
      <c r="FV785" s="183"/>
      <c r="FW785" s="183"/>
      <c r="FX785" s="183"/>
      <c r="FY785" s="183"/>
      <c r="FZ785" s="183"/>
      <c r="GA785" s="183"/>
      <c r="GB785" s="183"/>
      <c r="GC785" s="183"/>
      <c r="GD785" s="183"/>
      <c r="GE785" s="183"/>
      <c r="GF785" s="183"/>
      <c r="GG785" s="183"/>
      <c r="GH785" s="183"/>
    </row>
    <row r="786" spans="1:190" x14ac:dyDescent="0.25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  <c r="FE786" s="183"/>
      <c r="FF786" s="183"/>
      <c r="FG786" s="183"/>
      <c r="FH786" s="183"/>
      <c r="FI786" s="183"/>
      <c r="FJ786" s="183"/>
      <c r="FK786" s="183"/>
      <c r="FL786" s="183"/>
      <c r="FM786" s="183"/>
      <c r="FN786" s="183"/>
      <c r="FO786" s="183"/>
      <c r="FP786" s="183"/>
      <c r="FQ786" s="183"/>
      <c r="FR786" s="183"/>
      <c r="FS786" s="183"/>
      <c r="FT786" s="183"/>
      <c r="FU786" s="183"/>
      <c r="FV786" s="183"/>
      <c r="FW786" s="183"/>
      <c r="FX786" s="183"/>
      <c r="FY786" s="183"/>
      <c r="FZ786" s="183"/>
      <c r="GA786" s="183"/>
      <c r="GB786" s="183"/>
      <c r="GC786" s="183"/>
      <c r="GD786" s="183"/>
      <c r="GE786" s="183"/>
      <c r="GF786" s="183"/>
      <c r="GG786" s="183"/>
      <c r="GH786" s="183"/>
    </row>
    <row r="787" spans="1:190" x14ac:dyDescent="0.25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  <c r="FE787" s="183"/>
      <c r="FF787" s="183"/>
      <c r="FG787" s="183"/>
      <c r="FH787" s="183"/>
      <c r="FI787" s="183"/>
      <c r="FJ787" s="183"/>
      <c r="FK787" s="183"/>
      <c r="FL787" s="183"/>
      <c r="FM787" s="183"/>
      <c r="FN787" s="183"/>
      <c r="FO787" s="183"/>
      <c r="FP787" s="183"/>
      <c r="FQ787" s="183"/>
      <c r="FR787" s="183"/>
      <c r="FS787" s="183"/>
      <c r="FT787" s="183"/>
      <c r="FU787" s="183"/>
      <c r="FV787" s="183"/>
      <c r="FW787" s="183"/>
      <c r="FX787" s="183"/>
      <c r="FY787" s="183"/>
      <c r="FZ787" s="183"/>
      <c r="GA787" s="183"/>
      <c r="GB787" s="183"/>
      <c r="GC787" s="183"/>
      <c r="GD787" s="183"/>
      <c r="GE787" s="183"/>
      <c r="GF787" s="183"/>
      <c r="GG787" s="183"/>
      <c r="GH787" s="183"/>
    </row>
    <row r="788" spans="1:190" x14ac:dyDescent="0.25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  <c r="FE788" s="183"/>
      <c r="FF788" s="183"/>
      <c r="FG788" s="183"/>
      <c r="FH788" s="183"/>
      <c r="FI788" s="183"/>
      <c r="FJ788" s="183"/>
      <c r="FK788" s="183"/>
      <c r="FL788" s="183"/>
      <c r="FM788" s="183"/>
      <c r="FN788" s="183"/>
      <c r="FO788" s="183"/>
      <c r="FP788" s="183"/>
      <c r="FQ788" s="183"/>
      <c r="FR788" s="183"/>
      <c r="FS788" s="183"/>
      <c r="FT788" s="183"/>
      <c r="FU788" s="183"/>
      <c r="FV788" s="183"/>
      <c r="FW788" s="183"/>
      <c r="FX788" s="183"/>
      <c r="FY788" s="183"/>
      <c r="FZ788" s="183"/>
      <c r="GA788" s="183"/>
      <c r="GB788" s="183"/>
      <c r="GC788" s="183"/>
      <c r="GD788" s="183"/>
      <c r="GE788" s="183"/>
      <c r="GF788" s="183"/>
      <c r="GG788" s="183"/>
      <c r="GH788" s="183"/>
    </row>
    <row r="789" spans="1:190" x14ac:dyDescent="0.25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  <c r="FE789" s="183"/>
      <c r="FF789" s="183"/>
      <c r="FG789" s="183"/>
      <c r="FH789" s="183"/>
      <c r="FI789" s="183"/>
      <c r="FJ789" s="183"/>
      <c r="FK789" s="183"/>
      <c r="FL789" s="183"/>
      <c r="FM789" s="183"/>
      <c r="FN789" s="183"/>
      <c r="FO789" s="183"/>
      <c r="FP789" s="183"/>
      <c r="FQ789" s="183"/>
      <c r="FR789" s="183"/>
      <c r="FS789" s="183"/>
      <c r="FT789" s="183"/>
      <c r="FU789" s="183"/>
      <c r="FV789" s="183"/>
      <c r="FW789" s="183"/>
      <c r="FX789" s="183"/>
      <c r="FY789" s="183"/>
      <c r="FZ789" s="183"/>
      <c r="GA789" s="183"/>
      <c r="GB789" s="183"/>
      <c r="GC789" s="183"/>
      <c r="GD789" s="183"/>
      <c r="GE789" s="183"/>
      <c r="GF789" s="183"/>
      <c r="GG789" s="183"/>
      <c r="GH789" s="183"/>
    </row>
    <row r="790" spans="1:190" x14ac:dyDescent="0.25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  <c r="FE790" s="183"/>
      <c r="FF790" s="183"/>
      <c r="FG790" s="183"/>
      <c r="FH790" s="183"/>
      <c r="FI790" s="183"/>
      <c r="FJ790" s="183"/>
      <c r="FK790" s="183"/>
      <c r="FL790" s="183"/>
      <c r="FM790" s="183"/>
      <c r="FN790" s="183"/>
      <c r="FO790" s="183"/>
      <c r="FP790" s="183"/>
      <c r="FQ790" s="183"/>
      <c r="FR790" s="183"/>
      <c r="FS790" s="183"/>
      <c r="FT790" s="183"/>
      <c r="FU790" s="183"/>
      <c r="FV790" s="183"/>
      <c r="FW790" s="183"/>
      <c r="FX790" s="183"/>
      <c r="FY790" s="183"/>
      <c r="FZ790" s="183"/>
      <c r="GA790" s="183"/>
      <c r="GB790" s="183"/>
      <c r="GC790" s="183"/>
      <c r="GD790" s="183"/>
      <c r="GE790" s="183"/>
      <c r="GF790" s="183"/>
      <c r="GG790" s="183"/>
      <c r="GH790" s="183"/>
    </row>
    <row r="791" spans="1:190" x14ac:dyDescent="0.25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  <c r="FE791" s="183"/>
      <c r="FF791" s="183"/>
      <c r="FG791" s="183"/>
      <c r="FH791" s="183"/>
      <c r="FI791" s="183"/>
      <c r="FJ791" s="183"/>
      <c r="FK791" s="183"/>
      <c r="FL791" s="183"/>
      <c r="FM791" s="183"/>
      <c r="FN791" s="183"/>
      <c r="FO791" s="183"/>
      <c r="FP791" s="183"/>
      <c r="FQ791" s="183"/>
      <c r="FR791" s="183"/>
      <c r="FS791" s="183"/>
      <c r="FT791" s="183"/>
      <c r="FU791" s="183"/>
      <c r="FV791" s="183"/>
      <c r="FW791" s="183"/>
      <c r="FX791" s="183"/>
      <c r="FY791" s="183"/>
      <c r="FZ791" s="183"/>
      <c r="GA791" s="183"/>
      <c r="GB791" s="183"/>
      <c r="GC791" s="183"/>
      <c r="GD791" s="183"/>
      <c r="GE791" s="183"/>
      <c r="GF791" s="183"/>
      <c r="GG791" s="183"/>
      <c r="GH791" s="183"/>
    </row>
    <row r="792" spans="1:190" x14ac:dyDescent="0.25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  <c r="FE792" s="183"/>
      <c r="FF792" s="183"/>
      <c r="FG792" s="183"/>
      <c r="FH792" s="183"/>
      <c r="FI792" s="183"/>
      <c r="FJ792" s="183"/>
      <c r="FK792" s="183"/>
      <c r="FL792" s="183"/>
      <c r="FM792" s="183"/>
      <c r="FN792" s="183"/>
      <c r="FO792" s="183"/>
      <c r="FP792" s="183"/>
      <c r="FQ792" s="183"/>
      <c r="FR792" s="183"/>
      <c r="FS792" s="183"/>
      <c r="FT792" s="183"/>
      <c r="FU792" s="183"/>
      <c r="FV792" s="183"/>
      <c r="FW792" s="183"/>
      <c r="FX792" s="183"/>
      <c r="FY792" s="183"/>
      <c r="FZ792" s="183"/>
      <c r="GA792" s="183"/>
      <c r="GB792" s="183"/>
      <c r="GC792" s="183"/>
      <c r="GD792" s="183"/>
      <c r="GE792" s="183"/>
      <c r="GF792" s="183"/>
      <c r="GG792" s="183"/>
      <c r="GH792" s="183"/>
    </row>
    <row r="793" spans="1:190" x14ac:dyDescent="0.25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  <c r="FE793" s="183"/>
      <c r="FF793" s="183"/>
      <c r="FG793" s="183"/>
      <c r="FH793" s="183"/>
      <c r="FI793" s="183"/>
      <c r="FJ793" s="183"/>
      <c r="FK793" s="183"/>
      <c r="FL793" s="183"/>
      <c r="FM793" s="183"/>
      <c r="FN793" s="183"/>
      <c r="FO793" s="183"/>
      <c r="FP793" s="183"/>
      <c r="FQ793" s="183"/>
      <c r="FR793" s="183"/>
      <c r="FS793" s="183"/>
      <c r="FT793" s="183"/>
      <c r="FU793" s="183"/>
      <c r="FV793" s="183"/>
      <c r="FW793" s="183"/>
      <c r="FX793" s="183"/>
      <c r="FY793" s="183"/>
      <c r="FZ793" s="183"/>
      <c r="GA793" s="183"/>
      <c r="GB793" s="183"/>
      <c r="GC793" s="183"/>
      <c r="GD793" s="183"/>
      <c r="GE793" s="183"/>
      <c r="GF793" s="183"/>
      <c r="GG793" s="183"/>
      <c r="GH793" s="183"/>
    </row>
    <row r="794" spans="1:190" x14ac:dyDescent="0.25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  <c r="FE794" s="183"/>
      <c r="FF794" s="183"/>
      <c r="FG794" s="183"/>
      <c r="FH794" s="183"/>
      <c r="FI794" s="183"/>
      <c r="FJ794" s="183"/>
      <c r="FK794" s="183"/>
      <c r="FL794" s="183"/>
      <c r="FM794" s="183"/>
      <c r="FN794" s="183"/>
      <c r="FO794" s="183"/>
      <c r="FP794" s="183"/>
      <c r="FQ794" s="183"/>
      <c r="FR794" s="183"/>
      <c r="FS794" s="183"/>
      <c r="FT794" s="183"/>
      <c r="FU794" s="183"/>
      <c r="FV794" s="183"/>
      <c r="FW794" s="183"/>
      <c r="FX794" s="183"/>
      <c r="FY794" s="183"/>
      <c r="FZ794" s="183"/>
      <c r="GA794" s="183"/>
      <c r="GB794" s="183"/>
      <c r="GC794" s="183"/>
      <c r="GD794" s="183"/>
      <c r="GE794" s="183"/>
      <c r="GF794" s="183"/>
      <c r="GG794" s="183"/>
      <c r="GH794" s="183"/>
    </row>
    <row r="795" spans="1:190" x14ac:dyDescent="0.25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  <c r="FE795" s="183"/>
      <c r="FF795" s="183"/>
      <c r="FG795" s="183"/>
      <c r="FH795" s="183"/>
      <c r="FI795" s="183"/>
      <c r="FJ795" s="183"/>
      <c r="FK795" s="183"/>
      <c r="FL795" s="183"/>
      <c r="FM795" s="183"/>
      <c r="FN795" s="183"/>
      <c r="FO795" s="183"/>
      <c r="FP795" s="183"/>
      <c r="FQ795" s="183"/>
      <c r="FR795" s="183"/>
      <c r="FS795" s="183"/>
      <c r="FT795" s="183"/>
      <c r="FU795" s="183"/>
      <c r="FV795" s="183"/>
      <c r="FW795" s="183"/>
      <c r="FX795" s="183"/>
      <c r="FY795" s="183"/>
      <c r="FZ795" s="183"/>
      <c r="GA795" s="183"/>
      <c r="GB795" s="183"/>
      <c r="GC795" s="183"/>
      <c r="GD795" s="183"/>
      <c r="GE795" s="183"/>
      <c r="GF795" s="183"/>
      <c r="GG795" s="183"/>
      <c r="GH795" s="183"/>
    </row>
    <row r="796" spans="1:190" x14ac:dyDescent="0.25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  <c r="FE796" s="183"/>
      <c r="FF796" s="183"/>
      <c r="FG796" s="183"/>
      <c r="FH796" s="183"/>
      <c r="FI796" s="183"/>
      <c r="FJ796" s="183"/>
      <c r="FK796" s="183"/>
      <c r="FL796" s="183"/>
      <c r="FM796" s="183"/>
      <c r="FN796" s="183"/>
      <c r="FO796" s="183"/>
      <c r="FP796" s="183"/>
      <c r="FQ796" s="183"/>
      <c r="FR796" s="183"/>
      <c r="FS796" s="183"/>
      <c r="FT796" s="183"/>
      <c r="FU796" s="183"/>
      <c r="FV796" s="183"/>
      <c r="FW796" s="183"/>
      <c r="FX796" s="183"/>
      <c r="FY796" s="183"/>
      <c r="FZ796" s="183"/>
      <c r="GA796" s="183"/>
      <c r="GB796" s="183"/>
      <c r="GC796" s="183"/>
      <c r="GD796" s="183"/>
      <c r="GE796" s="183"/>
      <c r="GF796" s="183"/>
      <c r="GG796" s="183"/>
      <c r="GH796" s="183"/>
    </row>
    <row r="797" spans="1:190" x14ac:dyDescent="0.25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  <c r="FE797" s="183"/>
      <c r="FF797" s="183"/>
      <c r="FG797" s="183"/>
      <c r="FH797" s="183"/>
      <c r="FI797" s="183"/>
      <c r="FJ797" s="183"/>
      <c r="FK797" s="183"/>
      <c r="FL797" s="183"/>
      <c r="FM797" s="183"/>
      <c r="FN797" s="183"/>
      <c r="FO797" s="183"/>
      <c r="FP797" s="183"/>
      <c r="FQ797" s="183"/>
      <c r="FR797" s="183"/>
      <c r="FS797" s="183"/>
      <c r="FT797" s="183"/>
      <c r="FU797" s="183"/>
      <c r="FV797" s="183"/>
      <c r="FW797" s="183"/>
      <c r="FX797" s="183"/>
      <c r="FY797" s="183"/>
      <c r="FZ797" s="183"/>
      <c r="GA797" s="183"/>
      <c r="GB797" s="183"/>
      <c r="GC797" s="183"/>
      <c r="GD797" s="183"/>
      <c r="GE797" s="183"/>
      <c r="GF797" s="183"/>
      <c r="GG797" s="183"/>
      <c r="GH797" s="183"/>
    </row>
    <row r="798" spans="1:190" x14ac:dyDescent="0.25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  <c r="FE798" s="183"/>
      <c r="FF798" s="183"/>
      <c r="FG798" s="183"/>
      <c r="FH798" s="183"/>
      <c r="FI798" s="183"/>
      <c r="FJ798" s="183"/>
      <c r="FK798" s="183"/>
      <c r="FL798" s="183"/>
      <c r="FM798" s="183"/>
      <c r="FN798" s="183"/>
      <c r="FO798" s="183"/>
      <c r="FP798" s="183"/>
      <c r="FQ798" s="183"/>
      <c r="FR798" s="183"/>
      <c r="FS798" s="183"/>
      <c r="FT798" s="183"/>
      <c r="FU798" s="183"/>
      <c r="FV798" s="183"/>
      <c r="FW798" s="183"/>
      <c r="FX798" s="183"/>
      <c r="FY798" s="183"/>
      <c r="FZ798" s="183"/>
      <c r="GA798" s="183"/>
      <c r="GB798" s="183"/>
      <c r="GC798" s="183"/>
      <c r="GD798" s="183"/>
      <c r="GE798" s="183"/>
      <c r="GF798" s="183"/>
      <c r="GG798" s="183"/>
      <c r="GH798" s="183"/>
    </row>
    <row r="799" spans="1:190" x14ac:dyDescent="0.25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  <c r="FE799" s="183"/>
      <c r="FF799" s="183"/>
      <c r="FG799" s="183"/>
      <c r="FH799" s="183"/>
      <c r="FI799" s="183"/>
      <c r="FJ799" s="183"/>
      <c r="FK799" s="183"/>
      <c r="FL799" s="183"/>
      <c r="FM799" s="183"/>
      <c r="FN799" s="183"/>
      <c r="FO799" s="183"/>
      <c r="FP799" s="183"/>
      <c r="FQ799" s="183"/>
      <c r="FR799" s="183"/>
      <c r="FS799" s="183"/>
      <c r="FT799" s="183"/>
      <c r="FU799" s="183"/>
      <c r="FV799" s="183"/>
      <c r="FW799" s="183"/>
      <c r="FX799" s="183"/>
      <c r="FY799" s="183"/>
      <c r="FZ799" s="183"/>
      <c r="GA799" s="183"/>
      <c r="GB799" s="183"/>
      <c r="GC799" s="183"/>
      <c r="GD799" s="183"/>
      <c r="GE799" s="183"/>
      <c r="GF799" s="183"/>
      <c r="GG799" s="183"/>
      <c r="GH799" s="183"/>
    </row>
    <row r="800" spans="1:190" x14ac:dyDescent="0.25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  <c r="FE800" s="183"/>
      <c r="FF800" s="183"/>
      <c r="FG800" s="183"/>
      <c r="FH800" s="183"/>
      <c r="FI800" s="183"/>
      <c r="FJ800" s="183"/>
      <c r="FK800" s="183"/>
      <c r="FL800" s="183"/>
      <c r="FM800" s="183"/>
      <c r="FN800" s="183"/>
      <c r="FO800" s="183"/>
      <c r="FP800" s="183"/>
      <c r="FQ800" s="183"/>
      <c r="FR800" s="183"/>
      <c r="FS800" s="183"/>
      <c r="FT800" s="183"/>
      <c r="FU800" s="183"/>
      <c r="FV800" s="183"/>
      <c r="FW800" s="183"/>
      <c r="FX800" s="183"/>
      <c r="FY800" s="183"/>
      <c r="FZ800" s="183"/>
      <c r="GA800" s="183"/>
      <c r="GB800" s="183"/>
      <c r="GC800" s="183"/>
      <c r="GD800" s="183"/>
      <c r="GE800" s="183"/>
      <c r="GF800" s="183"/>
      <c r="GG800" s="183"/>
      <c r="GH800" s="183"/>
    </row>
    <row r="801" spans="1:190" x14ac:dyDescent="0.25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  <c r="FE801" s="183"/>
      <c r="FF801" s="183"/>
      <c r="FG801" s="183"/>
      <c r="FH801" s="183"/>
      <c r="FI801" s="183"/>
      <c r="FJ801" s="183"/>
      <c r="FK801" s="183"/>
      <c r="FL801" s="183"/>
      <c r="FM801" s="183"/>
      <c r="FN801" s="183"/>
      <c r="FO801" s="183"/>
      <c r="FP801" s="183"/>
      <c r="FQ801" s="183"/>
      <c r="FR801" s="183"/>
      <c r="FS801" s="183"/>
      <c r="FT801" s="183"/>
      <c r="FU801" s="183"/>
      <c r="FV801" s="183"/>
      <c r="FW801" s="183"/>
      <c r="FX801" s="183"/>
      <c r="FY801" s="183"/>
      <c r="FZ801" s="183"/>
      <c r="GA801" s="183"/>
      <c r="GB801" s="183"/>
      <c r="GC801" s="183"/>
      <c r="GD801" s="183"/>
      <c r="GE801" s="183"/>
      <c r="GF801" s="183"/>
      <c r="GG801" s="183"/>
      <c r="GH801" s="183"/>
    </row>
    <row r="802" spans="1:190" x14ac:dyDescent="0.25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  <c r="FE802" s="183"/>
      <c r="FF802" s="183"/>
      <c r="FG802" s="183"/>
      <c r="FH802" s="183"/>
      <c r="FI802" s="183"/>
      <c r="FJ802" s="183"/>
      <c r="FK802" s="183"/>
      <c r="FL802" s="183"/>
      <c r="FM802" s="183"/>
      <c r="FN802" s="183"/>
      <c r="FO802" s="183"/>
      <c r="FP802" s="183"/>
      <c r="FQ802" s="183"/>
      <c r="FR802" s="183"/>
      <c r="FS802" s="183"/>
      <c r="FT802" s="183"/>
      <c r="FU802" s="183"/>
      <c r="FV802" s="183"/>
      <c r="FW802" s="183"/>
      <c r="FX802" s="183"/>
      <c r="FY802" s="183"/>
      <c r="FZ802" s="183"/>
      <c r="GA802" s="183"/>
      <c r="GB802" s="183"/>
      <c r="GC802" s="183"/>
      <c r="GD802" s="183"/>
      <c r="GE802" s="183"/>
      <c r="GF802" s="183"/>
      <c r="GG802" s="183"/>
      <c r="GH802" s="183"/>
    </row>
    <row r="803" spans="1:190" x14ac:dyDescent="0.25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  <c r="FE803" s="183"/>
      <c r="FF803" s="183"/>
      <c r="FG803" s="183"/>
      <c r="FH803" s="183"/>
      <c r="FI803" s="183"/>
      <c r="FJ803" s="183"/>
      <c r="FK803" s="183"/>
      <c r="FL803" s="183"/>
      <c r="FM803" s="183"/>
      <c r="FN803" s="183"/>
      <c r="FO803" s="183"/>
      <c r="FP803" s="183"/>
      <c r="FQ803" s="183"/>
      <c r="FR803" s="183"/>
      <c r="FS803" s="183"/>
      <c r="FT803" s="183"/>
      <c r="FU803" s="183"/>
      <c r="FV803" s="183"/>
      <c r="FW803" s="183"/>
      <c r="FX803" s="183"/>
      <c r="FY803" s="183"/>
      <c r="FZ803" s="183"/>
      <c r="GA803" s="183"/>
      <c r="GB803" s="183"/>
      <c r="GC803" s="183"/>
      <c r="GD803" s="183"/>
      <c r="GE803" s="183"/>
      <c r="GF803" s="183"/>
      <c r="GG803" s="183"/>
      <c r="GH803" s="183"/>
    </row>
    <row r="804" spans="1:190" x14ac:dyDescent="0.25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  <c r="FE804" s="183"/>
      <c r="FF804" s="183"/>
      <c r="FG804" s="183"/>
      <c r="FH804" s="183"/>
      <c r="FI804" s="183"/>
      <c r="FJ804" s="183"/>
      <c r="FK804" s="183"/>
      <c r="FL804" s="183"/>
      <c r="FM804" s="183"/>
      <c r="FN804" s="183"/>
      <c r="FO804" s="183"/>
      <c r="FP804" s="183"/>
      <c r="FQ804" s="183"/>
      <c r="FR804" s="183"/>
      <c r="FS804" s="183"/>
      <c r="FT804" s="183"/>
      <c r="FU804" s="183"/>
      <c r="FV804" s="183"/>
      <c r="FW804" s="183"/>
      <c r="FX804" s="183"/>
      <c r="FY804" s="183"/>
      <c r="FZ804" s="183"/>
      <c r="GA804" s="183"/>
      <c r="GB804" s="183"/>
      <c r="GC804" s="183"/>
      <c r="GD804" s="183"/>
      <c r="GE804" s="183"/>
      <c r="GF804" s="183"/>
      <c r="GG804" s="183"/>
      <c r="GH804" s="183"/>
    </row>
    <row r="805" spans="1:190" x14ac:dyDescent="0.25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  <c r="FE805" s="183"/>
      <c r="FF805" s="183"/>
      <c r="FG805" s="183"/>
      <c r="FH805" s="183"/>
      <c r="FI805" s="183"/>
      <c r="FJ805" s="183"/>
      <c r="FK805" s="183"/>
      <c r="FL805" s="183"/>
      <c r="FM805" s="183"/>
      <c r="FN805" s="183"/>
      <c r="FO805" s="183"/>
      <c r="FP805" s="183"/>
      <c r="FQ805" s="183"/>
      <c r="FR805" s="183"/>
      <c r="FS805" s="183"/>
      <c r="FT805" s="183"/>
      <c r="FU805" s="183"/>
      <c r="FV805" s="183"/>
      <c r="FW805" s="183"/>
      <c r="FX805" s="183"/>
      <c r="FY805" s="183"/>
      <c r="FZ805" s="183"/>
      <c r="GA805" s="183"/>
      <c r="GB805" s="183"/>
      <c r="GC805" s="183"/>
      <c r="GD805" s="183"/>
      <c r="GE805" s="183"/>
      <c r="GF805" s="183"/>
      <c r="GG805" s="183"/>
      <c r="GH805" s="183"/>
    </row>
    <row r="806" spans="1:190" x14ac:dyDescent="0.25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  <c r="FE806" s="183"/>
      <c r="FF806" s="183"/>
      <c r="FG806" s="183"/>
      <c r="FH806" s="183"/>
      <c r="FI806" s="183"/>
      <c r="FJ806" s="183"/>
      <c r="FK806" s="183"/>
      <c r="FL806" s="183"/>
      <c r="FM806" s="183"/>
      <c r="FN806" s="183"/>
      <c r="FO806" s="183"/>
      <c r="FP806" s="183"/>
      <c r="FQ806" s="183"/>
      <c r="FR806" s="183"/>
      <c r="FS806" s="183"/>
      <c r="FT806" s="183"/>
      <c r="FU806" s="183"/>
      <c r="FV806" s="183"/>
      <c r="FW806" s="183"/>
      <c r="FX806" s="183"/>
      <c r="FY806" s="183"/>
      <c r="FZ806" s="183"/>
      <c r="GA806" s="183"/>
      <c r="GB806" s="183"/>
      <c r="GC806" s="183"/>
      <c r="GD806" s="183"/>
      <c r="GE806" s="183"/>
      <c r="GF806" s="183"/>
      <c r="GG806" s="183"/>
      <c r="GH806" s="183"/>
    </row>
    <row r="807" spans="1:190" x14ac:dyDescent="0.25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  <c r="FE807" s="183"/>
      <c r="FF807" s="183"/>
      <c r="FG807" s="183"/>
      <c r="FH807" s="183"/>
      <c r="FI807" s="183"/>
      <c r="FJ807" s="183"/>
      <c r="FK807" s="183"/>
      <c r="FL807" s="183"/>
      <c r="FM807" s="183"/>
      <c r="FN807" s="183"/>
      <c r="FO807" s="183"/>
      <c r="FP807" s="183"/>
      <c r="FQ807" s="183"/>
      <c r="FR807" s="183"/>
      <c r="FS807" s="183"/>
      <c r="FT807" s="183"/>
      <c r="FU807" s="183"/>
      <c r="FV807" s="183"/>
      <c r="FW807" s="183"/>
      <c r="FX807" s="183"/>
      <c r="FY807" s="183"/>
      <c r="FZ807" s="183"/>
      <c r="GA807" s="183"/>
      <c r="GB807" s="183"/>
      <c r="GC807" s="183"/>
      <c r="GD807" s="183"/>
      <c r="GE807" s="183"/>
      <c r="GF807" s="183"/>
      <c r="GG807" s="183"/>
      <c r="GH807" s="183"/>
    </row>
    <row r="808" spans="1:190" x14ac:dyDescent="0.25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  <c r="FE808" s="183"/>
      <c r="FF808" s="183"/>
      <c r="FG808" s="183"/>
      <c r="FH808" s="183"/>
      <c r="FI808" s="183"/>
      <c r="FJ808" s="183"/>
      <c r="FK808" s="183"/>
      <c r="FL808" s="183"/>
      <c r="FM808" s="183"/>
      <c r="FN808" s="183"/>
      <c r="FO808" s="183"/>
      <c r="FP808" s="183"/>
      <c r="FQ808" s="183"/>
      <c r="FR808" s="183"/>
      <c r="FS808" s="183"/>
      <c r="FT808" s="183"/>
      <c r="FU808" s="183"/>
      <c r="FV808" s="183"/>
      <c r="FW808" s="183"/>
      <c r="FX808" s="183"/>
      <c r="FY808" s="183"/>
      <c r="FZ808" s="183"/>
      <c r="GA808" s="183"/>
      <c r="GB808" s="183"/>
      <c r="GC808" s="183"/>
      <c r="GD808" s="183"/>
      <c r="GE808" s="183"/>
      <c r="GF808" s="183"/>
      <c r="GG808" s="183"/>
      <c r="GH808" s="183"/>
    </row>
    <row r="809" spans="1:190" x14ac:dyDescent="0.25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  <c r="FE809" s="183"/>
      <c r="FF809" s="183"/>
      <c r="FG809" s="183"/>
      <c r="FH809" s="183"/>
      <c r="FI809" s="183"/>
      <c r="FJ809" s="183"/>
      <c r="FK809" s="183"/>
      <c r="FL809" s="183"/>
      <c r="FM809" s="183"/>
      <c r="FN809" s="183"/>
      <c r="FO809" s="183"/>
      <c r="FP809" s="183"/>
      <c r="FQ809" s="183"/>
      <c r="FR809" s="183"/>
      <c r="FS809" s="183"/>
      <c r="FT809" s="183"/>
      <c r="FU809" s="183"/>
      <c r="FV809" s="183"/>
      <c r="FW809" s="183"/>
      <c r="FX809" s="183"/>
      <c r="FY809" s="183"/>
      <c r="FZ809" s="183"/>
      <c r="GA809" s="183"/>
      <c r="GB809" s="183"/>
      <c r="GC809" s="183"/>
      <c r="GD809" s="183"/>
      <c r="GE809" s="183"/>
      <c r="GF809" s="183"/>
      <c r="GG809" s="183"/>
      <c r="GH809" s="183"/>
    </row>
    <row r="810" spans="1:190" x14ac:dyDescent="0.25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  <c r="FE810" s="183"/>
      <c r="FF810" s="183"/>
      <c r="FG810" s="183"/>
      <c r="FH810" s="183"/>
      <c r="FI810" s="183"/>
      <c r="FJ810" s="183"/>
      <c r="FK810" s="183"/>
      <c r="FL810" s="183"/>
      <c r="FM810" s="183"/>
      <c r="FN810" s="183"/>
      <c r="FO810" s="183"/>
      <c r="FP810" s="183"/>
      <c r="FQ810" s="183"/>
      <c r="FR810" s="183"/>
      <c r="FS810" s="183"/>
      <c r="FT810" s="183"/>
      <c r="FU810" s="183"/>
      <c r="FV810" s="183"/>
      <c r="FW810" s="183"/>
      <c r="FX810" s="183"/>
      <c r="FY810" s="183"/>
      <c r="FZ810" s="183"/>
      <c r="GA810" s="183"/>
      <c r="GB810" s="183"/>
      <c r="GC810" s="183"/>
      <c r="GD810" s="183"/>
      <c r="GE810" s="183"/>
      <c r="GF810" s="183"/>
      <c r="GG810" s="183"/>
      <c r="GH810" s="183"/>
    </row>
    <row r="811" spans="1:190" x14ac:dyDescent="0.25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  <c r="FE811" s="183"/>
      <c r="FF811" s="183"/>
      <c r="FG811" s="183"/>
      <c r="FH811" s="183"/>
      <c r="FI811" s="183"/>
      <c r="FJ811" s="183"/>
      <c r="FK811" s="183"/>
      <c r="FL811" s="183"/>
      <c r="FM811" s="183"/>
      <c r="FN811" s="183"/>
      <c r="FO811" s="183"/>
      <c r="FP811" s="183"/>
      <c r="FQ811" s="183"/>
      <c r="FR811" s="183"/>
      <c r="FS811" s="183"/>
      <c r="FT811" s="183"/>
      <c r="FU811" s="183"/>
      <c r="FV811" s="183"/>
      <c r="FW811" s="183"/>
      <c r="FX811" s="183"/>
      <c r="FY811" s="183"/>
      <c r="FZ811" s="183"/>
      <c r="GA811" s="183"/>
      <c r="GB811" s="183"/>
      <c r="GC811" s="183"/>
      <c r="GD811" s="183"/>
      <c r="GE811" s="183"/>
      <c r="GF811" s="183"/>
      <c r="GG811" s="183"/>
      <c r="GH811" s="183"/>
    </row>
    <row r="812" spans="1:190" x14ac:dyDescent="0.25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  <c r="FE812" s="183"/>
      <c r="FF812" s="183"/>
      <c r="FG812" s="183"/>
      <c r="FH812" s="183"/>
      <c r="FI812" s="183"/>
      <c r="FJ812" s="183"/>
      <c r="FK812" s="183"/>
      <c r="FL812" s="183"/>
      <c r="FM812" s="183"/>
      <c r="FN812" s="183"/>
      <c r="FO812" s="183"/>
      <c r="FP812" s="183"/>
      <c r="FQ812" s="183"/>
      <c r="FR812" s="183"/>
      <c r="FS812" s="183"/>
      <c r="FT812" s="183"/>
      <c r="FU812" s="183"/>
      <c r="FV812" s="183"/>
      <c r="FW812" s="183"/>
      <c r="FX812" s="183"/>
      <c r="FY812" s="183"/>
      <c r="FZ812" s="183"/>
      <c r="GA812" s="183"/>
      <c r="GB812" s="183"/>
      <c r="GC812" s="183"/>
      <c r="GD812" s="183"/>
      <c r="GE812" s="183"/>
      <c r="GF812" s="183"/>
      <c r="GG812" s="183"/>
      <c r="GH812" s="183"/>
    </row>
    <row r="813" spans="1:190" x14ac:dyDescent="0.25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  <c r="FE813" s="183"/>
      <c r="FF813" s="183"/>
      <c r="FG813" s="183"/>
      <c r="FH813" s="183"/>
      <c r="FI813" s="183"/>
      <c r="FJ813" s="183"/>
      <c r="FK813" s="183"/>
      <c r="FL813" s="183"/>
      <c r="FM813" s="183"/>
      <c r="FN813" s="183"/>
      <c r="FO813" s="183"/>
      <c r="FP813" s="183"/>
      <c r="FQ813" s="183"/>
      <c r="FR813" s="183"/>
      <c r="FS813" s="183"/>
      <c r="FT813" s="183"/>
      <c r="FU813" s="183"/>
      <c r="FV813" s="183"/>
      <c r="FW813" s="183"/>
      <c r="FX813" s="183"/>
      <c r="FY813" s="183"/>
      <c r="FZ813" s="183"/>
      <c r="GA813" s="183"/>
      <c r="GB813" s="183"/>
      <c r="GC813" s="183"/>
      <c r="GD813" s="183"/>
      <c r="GE813" s="183"/>
      <c r="GF813" s="183"/>
      <c r="GG813" s="183"/>
      <c r="GH813" s="183"/>
    </row>
    <row r="814" spans="1:190" x14ac:dyDescent="0.25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  <c r="FE814" s="183"/>
      <c r="FF814" s="183"/>
      <c r="FG814" s="183"/>
      <c r="FH814" s="183"/>
      <c r="FI814" s="183"/>
      <c r="FJ814" s="183"/>
      <c r="FK814" s="183"/>
      <c r="FL814" s="183"/>
      <c r="FM814" s="183"/>
      <c r="FN814" s="183"/>
      <c r="FO814" s="183"/>
      <c r="FP814" s="183"/>
      <c r="FQ814" s="183"/>
      <c r="FR814" s="183"/>
      <c r="FS814" s="183"/>
      <c r="FT814" s="183"/>
      <c r="FU814" s="183"/>
      <c r="FV814" s="183"/>
      <c r="FW814" s="183"/>
      <c r="FX814" s="183"/>
      <c r="FY814" s="183"/>
      <c r="FZ814" s="183"/>
      <c r="GA814" s="183"/>
      <c r="GB814" s="183"/>
      <c r="GC814" s="183"/>
      <c r="GD814" s="183"/>
      <c r="GE814" s="183"/>
      <c r="GF814" s="183"/>
      <c r="GG814" s="183"/>
      <c r="GH814" s="183"/>
    </row>
    <row r="815" spans="1:190" x14ac:dyDescent="0.25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  <c r="FE815" s="183"/>
      <c r="FF815" s="183"/>
      <c r="FG815" s="183"/>
      <c r="FH815" s="183"/>
      <c r="FI815" s="183"/>
      <c r="FJ815" s="183"/>
      <c r="FK815" s="183"/>
      <c r="FL815" s="183"/>
      <c r="FM815" s="183"/>
      <c r="FN815" s="183"/>
      <c r="FO815" s="183"/>
      <c r="FP815" s="183"/>
      <c r="FQ815" s="183"/>
      <c r="FR815" s="183"/>
      <c r="FS815" s="183"/>
      <c r="FT815" s="183"/>
      <c r="FU815" s="183"/>
      <c r="FV815" s="183"/>
      <c r="FW815" s="183"/>
      <c r="FX815" s="183"/>
      <c r="FY815" s="183"/>
      <c r="FZ815" s="183"/>
      <c r="GA815" s="183"/>
      <c r="GB815" s="183"/>
      <c r="GC815" s="183"/>
      <c r="GD815" s="183"/>
      <c r="GE815" s="183"/>
      <c r="GF815" s="183"/>
      <c r="GG815" s="183"/>
      <c r="GH815" s="183"/>
    </row>
    <row r="816" spans="1:190" x14ac:dyDescent="0.25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  <c r="FE816" s="183"/>
      <c r="FF816" s="183"/>
      <c r="FG816" s="183"/>
      <c r="FH816" s="183"/>
      <c r="FI816" s="183"/>
      <c r="FJ816" s="183"/>
      <c r="FK816" s="183"/>
      <c r="FL816" s="183"/>
      <c r="FM816" s="183"/>
      <c r="FN816" s="183"/>
      <c r="FO816" s="183"/>
      <c r="FP816" s="183"/>
      <c r="FQ816" s="183"/>
      <c r="FR816" s="183"/>
      <c r="FS816" s="183"/>
      <c r="FT816" s="183"/>
      <c r="FU816" s="183"/>
      <c r="FV816" s="183"/>
      <c r="FW816" s="183"/>
      <c r="FX816" s="183"/>
      <c r="FY816" s="183"/>
      <c r="FZ816" s="183"/>
      <c r="GA816" s="183"/>
      <c r="GB816" s="183"/>
      <c r="GC816" s="183"/>
      <c r="GD816" s="183"/>
      <c r="GE816" s="183"/>
      <c r="GF816" s="183"/>
      <c r="GG816" s="183"/>
      <c r="GH816" s="183"/>
    </row>
    <row r="817" spans="1:190" x14ac:dyDescent="0.25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  <c r="FE817" s="183"/>
      <c r="FF817" s="183"/>
      <c r="FG817" s="183"/>
      <c r="FH817" s="183"/>
      <c r="FI817" s="183"/>
      <c r="FJ817" s="183"/>
      <c r="FK817" s="183"/>
      <c r="FL817" s="183"/>
      <c r="FM817" s="183"/>
      <c r="FN817" s="183"/>
      <c r="FO817" s="183"/>
      <c r="FP817" s="183"/>
      <c r="FQ817" s="183"/>
      <c r="FR817" s="183"/>
      <c r="FS817" s="183"/>
      <c r="FT817" s="183"/>
      <c r="FU817" s="183"/>
      <c r="FV817" s="183"/>
      <c r="FW817" s="183"/>
      <c r="FX817" s="183"/>
      <c r="FY817" s="183"/>
      <c r="FZ817" s="183"/>
      <c r="GA817" s="183"/>
      <c r="GB817" s="183"/>
      <c r="GC817" s="183"/>
      <c r="GD817" s="183"/>
      <c r="GE817" s="183"/>
      <c r="GF817" s="183"/>
      <c r="GG817" s="183"/>
      <c r="GH817" s="183"/>
    </row>
    <row r="818" spans="1:190" x14ac:dyDescent="0.25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  <c r="FE818" s="183"/>
      <c r="FF818" s="183"/>
      <c r="FG818" s="183"/>
      <c r="FH818" s="183"/>
      <c r="FI818" s="183"/>
      <c r="FJ818" s="183"/>
      <c r="FK818" s="183"/>
      <c r="FL818" s="183"/>
      <c r="FM818" s="183"/>
      <c r="FN818" s="183"/>
      <c r="FO818" s="183"/>
      <c r="FP818" s="183"/>
      <c r="FQ818" s="183"/>
      <c r="FR818" s="183"/>
      <c r="FS818" s="183"/>
      <c r="FT818" s="183"/>
      <c r="FU818" s="183"/>
      <c r="FV818" s="183"/>
      <c r="FW818" s="183"/>
      <c r="FX818" s="183"/>
      <c r="FY818" s="183"/>
      <c r="FZ818" s="183"/>
      <c r="GA818" s="183"/>
      <c r="GB818" s="183"/>
      <c r="GC818" s="183"/>
      <c r="GD818" s="183"/>
      <c r="GE818" s="183"/>
      <c r="GF818" s="183"/>
      <c r="GG818" s="183"/>
      <c r="GH818" s="183"/>
    </row>
    <row r="819" spans="1:190" x14ac:dyDescent="0.25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  <c r="FE819" s="183"/>
      <c r="FF819" s="183"/>
      <c r="FG819" s="183"/>
      <c r="FH819" s="183"/>
      <c r="FI819" s="183"/>
      <c r="FJ819" s="183"/>
      <c r="FK819" s="183"/>
      <c r="FL819" s="183"/>
      <c r="FM819" s="183"/>
      <c r="FN819" s="183"/>
      <c r="FO819" s="183"/>
      <c r="FP819" s="183"/>
      <c r="FQ819" s="183"/>
      <c r="FR819" s="183"/>
      <c r="FS819" s="183"/>
      <c r="FT819" s="183"/>
      <c r="FU819" s="183"/>
      <c r="FV819" s="183"/>
      <c r="FW819" s="183"/>
      <c r="FX819" s="183"/>
      <c r="FY819" s="183"/>
      <c r="FZ819" s="183"/>
      <c r="GA819" s="183"/>
      <c r="GB819" s="183"/>
      <c r="GC819" s="183"/>
      <c r="GD819" s="183"/>
      <c r="GE819" s="183"/>
      <c r="GF819" s="183"/>
      <c r="GG819" s="183"/>
      <c r="GH819" s="183"/>
    </row>
    <row r="820" spans="1:190" x14ac:dyDescent="0.25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  <c r="FE820" s="183"/>
      <c r="FF820" s="183"/>
      <c r="FG820" s="183"/>
      <c r="FH820" s="183"/>
      <c r="FI820" s="183"/>
      <c r="FJ820" s="183"/>
      <c r="FK820" s="183"/>
      <c r="FL820" s="183"/>
      <c r="FM820" s="183"/>
      <c r="FN820" s="183"/>
      <c r="FO820" s="183"/>
      <c r="FP820" s="183"/>
      <c r="FQ820" s="183"/>
      <c r="FR820" s="183"/>
      <c r="FS820" s="183"/>
      <c r="FT820" s="183"/>
      <c r="FU820" s="183"/>
      <c r="FV820" s="183"/>
      <c r="FW820" s="183"/>
      <c r="FX820" s="183"/>
      <c r="FY820" s="183"/>
      <c r="FZ820" s="183"/>
      <c r="GA820" s="183"/>
      <c r="GB820" s="183"/>
      <c r="GC820" s="183"/>
      <c r="GD820" s="183"/>
      <c r="GE820" s="183"/>
      <c r="GF820" s="183"/>
      <c r="GG820" s="183"/>
      <c r="GH820" s="183"/>
    </row>
    <row r="821" spans="1:190" x14ac:dyDescent="0.25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  <c r="FE821" s="183"/>
      <c r="FF821" s="183"/>
      <c r="FG821" s="183"/>
      <c r="FH821" s="183"/>
      <c r="FI821" s="183"/>
      <c r="FJ821" s="183"/>
      <c r="FK821" s="183"/>
      <c r="FL821" s="183"/>
      <c r="FM821" s="183"/>
      <c r="FN821" s="183"/>
      <c r="FO821" s="183"/>
      <c r="FP821" s="183"/>
      <c r="FQ821" s="183"/>
      <c r="FR821" s="183"/>
      <c r="FS821" s="183"/>
      <c r="FT821" s="183"/>
      <c r="FU821" s="183"/>
      <c r="FV821" s="183"/>
      <c r="FW821" s="183"/>
      <c r="FX821" s="183"/>
      <c r="FY821" s="183"/>
      <c r="FZ821" s="183"/>
      <c r="GA821" s="183"/>
      <c r="GB821" s="183"/>
      <c r="GC821" s="183"/>
      <c r="GD821" s="183"/>
      <c r="GE821" s="183"/>
      <c r="GF821" s="183"/>
      <c r="GG821" s="183"/>
      <c r="GH821" s="183"/>
    </row>
    <row r="822" spans="1:190" x14ac:dyDescent="0.25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  <c r="FE822" s="183"/>
      <c r="FF822" s="183"/>
      <c r="FG822" s="183"/>
      <c r="FH822" s="183"/>
      <c r="FI822" s="183"/>
      <c r="FJ822" s="183"/>
      <c r="FK822" s="183"/>
      <c r="FL822" s="183"/>
      <c r="FM822" s="183"/>
      <c r="FN822" s="183"/>
      <c r="FO822" s="183"/>
      <c r="FP822" s="183"/>
      <c r="FQ822" s="183"/>
      <c r="FR822" s="183"/>
      <c r="FS822" s="183"/>
      <c r="FT822" s="183"/>
      <c r="FU822" s="183"/>
      <c r="FV822" s="183"/>
      <c r="FW822" s="183"/>
      <c r="FX822" s="183"/>
      <c r="FY822" s="183"/>
      <c r="FZ822" s="183"/>
      <c r="GA822" s="183"/>
      <c r="GB822" s="183"/>
      <c r="GC822" s="183"/>
      <c r="GD822" s="183"/>
      <c r="GE822" s="183"/>
      <c r="GF822" s="183"/>
      <c r="GG822" s="183"/>
      <c r="GH822" s="183"/>
    </row>
    <row r="823" spans="1:190" x14ac:dyDescent="0.25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  <c r="FE823" s="183"/>
      <c r="FF823" s="183"/>
      <c r="FG823" s="183"/>
      <c r="FH823" s="183"/>
      <c r="FI823" s="183"/>
      <c r="FJ823" s="183"/>
      <c r="FK823" s="183"/>
      <c r="FL823" s="183"/>
      <c r="FM823" s="183"/>
      <c r="FN823" s="183"/>
      <c r="FO823" s="183"/>
      <c r="FP823" s="183"/>
      <c r="FQ823" s="183"/>
      <c r="FR823" s="183"/>
      <c r="FS823" s="183"/>
      <c r="FT823" s="183"/>
      <c r="FU823" s="183"/>
      <c r="FV823" s="183"/>
      <c r="FW823" s="183"/>
      <c r="FX823" s="183"/>
      <c r="FY823" s="183"/>
      <c r="FZ823" s="183"/>
      <c r="GA823" s="183"/>
      <c r="GB823" s="183"/>
      <c r="GC823" s="183"/>
      <c r="GD823" s="183"/>
      <c r="GE823" s="183"/>
      <c r="GF823" s="183"/>
      <c r="GG823" s="183"/>
      <c r="GH823" s="183"/>
    </row>
    <row r="824" spans="1:190" x14ac:dyDescent="0.25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  <c r="FE824" s="183"/>
      <c r="FF824" s="183"/>
      <c r="FG824" s="183"/>
      <c r="FH824" s="183"/>
      <c r="FI824" s="183"/>
      <c r="FJ824" s="183"/>
      <c r="FK824" s="183"/>
      <c r="FL824" s="183"/>
      <c r="FM824" s="183"/>
      <c r="FN824" s="183"/>
      <c r="FO824" s="183"/>
      <c r="FP824" s="183"/>
      <c r="FQ824" s="183"/>
      <c r="FR824" s="183"/>
      <c r="FS824" s="183"/>
      <c r="FT824" s="183"/>
      <c r="FU824" s="183"/>
      <c r="FV824" s="183"/>
      <c r="FW824" s="183"/>
      <c r="FX824" s="183"/>
      <c r="FY824" s="183"/>
      <c r="FZ824" s="183"/>
      <c r="GA824" s="183"/>
      <c r="GB824" s="183"/>
      <c r="GC824" s="183"/>
      <c r="GD824" s="183"/>
      <c r="GE824" s="183"/>
      <c r="GF824" s="183"/>
      <c r="GG824" s="183"/>
      <c r="GH824" s="183"/>
    </row>
    <row r="825" spans="1:190" x14ac:dyDescent="0.25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  <c r="FE825" s="183"/>
      <c r="FF825" s="183"/>
      <c r="FG825" s="183"/>
      <c r="FH825" s="183"/>
      <c r="FI825" s="183"/>
      <c r="FJ825" s="183"/>
      <c r="FK825" s="183"/>
      <c r="FL825" s="183"/>
      <c r="FM825" s="183"/>
      <c r="FN825" s="183"/>
      <c r="FO825" s="183"/>
      <c r="FP825" s="183"/>
      <c r="FQ825" s="183"/>
      <c r="FR825" s="183"/>
      <c r="FS825" s="183"/>
      <c r="FT825" s="183"/>
      <c r="FU825" s="183"/>
      <c r="FV825" s="183"/>
      <c r="FW825" s="183"/>
      <c r="FX825" s="183"/>
      <c r="FY825" s="183"/>
      <c r="FZ825" s="183"/>
      <c r="GA825" s="183"/>
      <c r="GB825" s="183"/>
      <c r="GC825" s="183"/>
      <c r="GD825" s="183"/>
      <c r="GE825" s="183"/>
      <c r="GF825" s="183"/>
      <c r="GG825" s="183"/>
      <c r="GH825" s="183"/>
    </row>
    <row r="826" spans="1:190" x14ac:dyDescent="0.25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  <c r="FE826" s="183"/>
      <c r="FF826" s="183"/>
      <c r="FG826" s="183"/>
      <c r="FH826" s="183"/>
      <c r="FI826" s="183"/>
      <c r="FJ826" s="183"/>
      <c r="FK826" s="183"/>
      <c r="FL826" s="183"/>
      <c r="FM826" s="183"/>
      <c r="FN826" s="183"/>
      <c r="FO826" s="183"/>
      <c r="FP826" s="183"/>
      <c r="FQ826" s="183"/>
      <c r="FR826" s="183"/>
      <c r="FS826" s="183"/>
      <c r="FT826" s="183"/>
      <c r="FU826" s="183"/>
      <c r="FV826" s="183"/>
      <c r="FW826" s="183"/>
      <c r="FX826" s="183"/>
      <c r="FY826" s="183"/>
      <c r="FZ826" s="183"/>
      <c r="GA826" s="183"/>
      <c r="GB826" s="183"/>
      <c r="GC826" s="183"/>
      <c r="GD826" s="183"/>
      <c r="GE826" s="183"/>
      <c r="GF826" s="183"/>
      <c r="GG826" s="183"/>
      <c r="GH826" s="183"/>
    </row>
    <row r="827" spans="1:190" x14ac:dyDescent="0.25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  <c r="FE827" s="183"/>
      <c r="FF827" s="183"/>
      <c r="FG827" s="183"/>
      <c r="FH827" s="183"/>
      <c r="FI827" s="183"/>
      <c r="FJ827" s="183"/>
      <c r="FK827" s="183"/>
      <c r="FL827" s="183"/>
      <c r="FM827" s="183"/>
      <c r="FN827" s="183"/>
      <c r="FO827" s="183"/>
      <c r="FP827" s="183"/>
      <c r="FQ827" s="183"/>
      <c r="FR827" s="183"/>
      <c r="FS827" s="183"/>
      <c r="FT827" s="183"/>
      <c r="FU827" s="183"/>
      <c r="FV827" s="183"/>
      <c r="FW827" s="183"/>
      <c r="FX827" s="183"/>
      <c r="FY827" s="183"/>
      <c r="FZ827" s="183"/>
      <c r="GA827" s="183"/>
      <c r="GB827" s="183"/>
      <c r="GC827" s="183"/>
      <c r="GD827" s="183"/>
      <c r="GE827" s="183"/>
      <c r="GF827" s="183"/>
      <c r="GG827" s="183"/>
      <c r="GH827" s="183"/>
    </row>
    <row r="828" spans="1:190" x14ac:dyDescent="0.25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  <c r="FE828" s="183"/>
      <c r="FF828" s="183"/>
      <c r="FG828" s="183"/>
      <c r="FH828" s="183"/>
      <c r="FI828" s="183"/>
      <c r="FJ828" s="183"/>
      <c r="FK828" s="183"/>
      <c r="FL828" s="183"/>
      <c r="FM828" s="183"/>
      <c r="FN828" s="183"/>
      <c r="FO828" s="183"/>
      <c r="FP828" s="183"/>
      <c r="FQ828" s="183"/>
      <c r="FR828" s="183"/>
      <c r="FS828" s="183"/>
      <c r="FT828" s="183"/>
      <c r="FU828" s="183"/>
      <c r="FV828" s="183"/>
      <c r="FW828" s="183"/>
      <c r="FX828" s="183"/>
      <c r="FY828" s="183"/>
      <c r="FZ828" s="183"/>
      <c r="GA828" s="183"/>
      <c r="GB828" s="183"/>
      <c r="GC828" s="183"/>
      <c r="GD828" s="183"/>
      <c r="GE828" s="183"/>
      <c r="GF828" s="183"/>
      <c r="GG828" s="183"/>
      <c r="GH828" s="183"/>
    </row>
    <row r="829" spans="1:190" x14ac:dyDescent="0.25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  <c r="FE829" s="183"/>
      <c r="FF829" s="183"/>
      <c r="FG829" s="183"/>
      <c r="FH829" s="183"/>
      <c r="FI829" s="183"/>
      <c r="FJ829" s="183"/>
      <c r="FK829" s="183"/>
      <c r="FL829" s="183"/>
      <c r="FM829" s="183"/>
      <c r="FN829" s="183"/>
      <c r="FO829" s="183"/>
      <c r="FP829" s="183"/>
      <c r="FQ829" s="183"/>
      <c r="FR829" s="183"/>
      <c r="FS829" s="183"/>
      <c r="FT829" s="183"/>
      <c r="FU829" s="183"/>
      <c r="FV829" s="183"/>
      <c r="FW829" s="183"/>
      <c r="FX829" s="183"/>
      <c r="FY829" s="183"/>
      <c r="FZ829" s="183"/>
      <c r="GA829" s="183"/>
      <c r="GB829" s="183"/>
      <c r="GC829" s="183"/>
      <c r="GD829" s="183"/>
      <c r="GE829" s="183"/>
      <c r="GF829" s="183"/>
      <c r="GG829" s="183"/>
      <c r="GH829" s="183"/>
    </row>
    <row r="830" spans="1:190" x14ac:dyDescent="0.25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  <c r="FE830" s="183"/>
      <c r="FF830" s="183"/>
      <c r="FG830" s="183"/>
      <c r="FH830" s="183"/>
      <c r="FI830" s="183"/>
      <c r="FJ830" s="183"/>
      <c r="FK830" s="183"/>
      <c r="FL830" s="183"/>
      <c r="FM830" s="183"/>
      <c r="FN830" s="183"/>
      <c r="FO830" s="183"/>
      <c r="FP830" s="183"/>
      <c r="FQ830" s="183"/>
      <c r="FR830" s="183"/>
      <c r="FS830" s="183"/>
      <c r="FT830" s="183"/>
      <c r="FU830" s="183"/>
      <c r="FV830" s="183"/>
      <c r="FW830" s="183"/>
      <c r="FX830" s="183"/>
      <c r="FY830" s="183"/>
      <c r="FZ830" s="183"/>
      <c r="GA830" s="183"/>
      <c r="GB830" s="183"/>
      <c r="GC830" s="183"/>
      <c r="GD830" s="183"/>
      <c r="GE830" s="183"/>
      <c r="GF830" s="183"/>
      <c r="GG830" s="183"/>
      <c r="GH830" s="183"/>
    </row>
    <row r="831" spans="1:190" x14ac:dyDescent="0.25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  <c r="FE831" s="183"/>
      <c r="FF831" s="183"/>
      <c r="FG831" s="183"/>
      <c r="FH831" s="183"/>
      <c r="FI831" s="183"/>
      <c r="FJ831" s="183"/>
      <c r="FK831" s="183"/>
      <c r="FL831" s="183"/>
      <c r="FM831" s="183"/>
      <c r="FN831" s="183"/>
      <c r="FO831" s="183"/>
      <c r="FP831" s="183"/>
      <c r="FQ831" s="183"/>
      <c r="FR831" s="183"/>
      <c r="FS831" s="183"/>
      <c r="FT831" s="183"/>
      <c r="FU831" s="183"/>
      <c r="FV831" s="183"/>
      <c r="FW831" s="183"/>
      <c r="FX831" s="183"/>
      <c r="FY831" s="183"/>
      <c r="FZ831" s="183"/>
      <c r="GA831" s="183"/>
      <c r="GB831" s="183"/>
      <c r="GC831" s="183"/>
      <c r="GD831" s="183"/>
      <c r="GE831" s="183"/>
      <c r="GF831" s="183"/>
      <c r="GG831" s="183"/>
      <c r="GH831" s="183"/>
    </row>
    <row r="832" spans="1:190" x14ac:dyDescent="0.25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  <c r="FE832" s="183"/>
      <c r="FF832" s="183"/>
      <c r="FG832" s="183"/>
      <c r="FH832" s="183"/>
      <c r="FI832" s="183"/>
      <c r="FJ832" s="183"/>
      <c r="FK832" s="183"/>
      <c r="FL832" s="183"/>
      <c r="FM832" s="183"/>
      <c r="FN832" s="183"/>
      <c r="FO832" s="183"/>
      <c r="FP832" s="183"/>
      <c r="FQ832" s="183"/>
      <c r="FR832" s="183"/>
      <c r="FS832" s="183"/>
      <c r="FT832" s="183"/>
      <c r="FU832" s="183"/>
      <c r="FV832" s="183"/>
      <c r="FW832" s="183"/>
      <c r="FX832" s="183"/>
      <c r="FY832" s="183"/>
      <c r="FZ832" s="183"/>
      <c r="GA832" s="183"/>
      <c r="GB832" s="183"/>
      <c r="GC832" s="183"/>
      <c r="GD832" s="183"/>
      <c r="GE832" s="183"/>
      <c r="GF832" s="183"/>
      <c r="GG832" s="183"/>
      <c r="GH832" s="183"/>
    </row>
    <row r="833" spans="1:190" x14ac:dyDescent="0.25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  <c r="FE833" s="183"/>
      <c r="FF833" s="183"/>
      <c r="FG833" s="183"/>
      <c r="FH833" s="183"/>
      <c r="FI833" s="183"/>
      <c r="FJ833" s="183"/>
      <c r="FK833" s="183"/>
      <c r="FL833" s="183"/>
      <c r="FM833" s="183"/>
      <c r="FN833" s="183"/>
      <c r="FO833" s="183"/>
      <c r="FP833" s="183"/>
      <c r="FQ833" s="183"/>
      <c r="FR833" s="183"/>
      <c r="FS833" s="183"/>
      <c r="FT833" s="183"/>
      <c r="FU833" s="183"/>
      <c r="FV833" s="183"/>
      <c r="FW833" s="183"/>
      <c r="FX833" s="183"/>
      <c r="FY833" s="183"/>
      <c r="FZ833" s="183"/>
      <c r="GA833" s="183"/>
      <c r="GB833" s="183"/>
      <c r="GC833" s="183"/>
      <c r="GD833" s="183"/>
      <c r="GE833" s="183"/>
      <c r="GF833" s="183"/>
      <c r="GG833" s="183"/>
      <c r="GH833" s="183"/>
    </row>
    <row r="834" spans="1:190" x14ac:dyDescent="0.25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  <c r="FE834" s="183"/>
      <c r="FF834" s="183"/>
      <c r="FG834" s="183"/>
      <c r="FH834" s="183"/>
      <c r="FI834" s="183"/>
      <c r="FJ834" s="183"/>
      <c r="FK834" s="183"/>
      <c r="FL834" s="183"/>
      <c r="FM834" s="183"/>
      <c r="FN834" s="183"/>
      <c r="FO834" s="183"/>
      <c r="FP834" s="183"/>
      <c r="FQ834" s="183"/>
      <c r="FR834" s="183"/>
      <c r="FS834" s="183"/>
      <c r="FT834" s="183"/>
      <c r="FU834" s="183"/>
      <c r="FV834" s="183"/>
      <c r="FW834" s="183"/>
      <c r="FX834" s="183"/>
      <c r="FY834" s="183"/>
      <c r="FZ834" s="183"/>
      <c r="GA834" s="183"/>
      <c r="GB834" s="183"/>
      <c r="GC834" s="183"/>
      <c r="GD834" s="183"/>
      <c r="GE834" s="183"/>
      <c r="GF834" s="183"/>
      <c r="GG834" s="183"/>
      <c r="GH834" s="183"/>
    </row>
    <row r="835" spans="1:190" x14ac:dyDescent="0.25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  <c r="FE835" s="183"/>
      <c r="FF835" s="183"/>
      <c r="FG835" s="183"/>
      <c r="FH835" s="183"/>
      <c r="FI835" s="183"/>
      <c r="FJ835" s="183"/>
      <c r="FK835" s="183"/>
      <c r="FL835" s="183"/>
      <c r="FM835" s="183"/>
      <c r="FN835" s="183"/>
      <c r="FO835" s="183"/>
      <c r="FP835" s="183"/>
      <c r="FQ835" s="183"/>
      <c r="FR835" s="183"/>
      <c r="FS835" s="183"/>
      <c r="FT835" s="183"/>
      <c r="FU835" s="183"/>
      <c r="FV835" s="183"/>
      <c r="FW835" s="183"/>
      <c r="FX835" s="183"/>
      <c r="FY835" s="183"/>
      <c r="FZ835" s="183"/>
      <c r="GA835" s="183"/>
      <c r="GB835" s="183"/>
      <c r="GC835" s="183"/>
      <c r="GD835" s="183"/>
      <c r="GE835" s="183"/>
      <c r="GF835" s="183"/>
      <c r="GG835" s="183"/>
      <c r="GH835" s="183"/>
    </row>
    <row r="836" spans="1:190" x14ac:dyDescent="0.25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  <c r="FE836" s="183"/>
      <c r="FF836" s="183"/>
      <c r="FG836" s="183"/>
      <c r="FH836" s="183"/>
      <c r="FI836" s="183"/>
      <c r="FJ836" s="183"/>
      <c r="FK836" s="183"/>
      <c r="FL836" s="183"/>
      <c r="FM836" s="183"/>
      <c r="FN836" s="183"/>
      <c r="FO836" s="183"/>
      <c r="FP836" s="183"/>
      <c r="FQ836" s="183"/>
      <c r="FR836" s="183"/>
      <c r="FS836" s="183"/>
      <c r="FT836" s="183"/>
      <c r="FU836" s="183"/>
      <c r="FV836" s="183"/>
      <c r="FW836" s="183"/>
      <c r="FX836" s="183"/>
      <c r="FY836" s="183"/>
      <c r="FZ836" s="183"/>
      <c r="GA836" s="183"/>
      <c r="GB836" s="183"/>
      <c r="GC836" s="183"/>
      <c r="GD836" s="183"/>
      <c r="GE836" s="183"/>
      <c r="GF836" s="183"/>
      <c r="GG836" s="183"/>
      <c r="GH836" s="183"/>
    </row>
    <row r="837" spans="1:190" x14ac:dyDescent="0.25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  <c r="FE837" s="183"/>
      <c r="FF837" s="183"/>
      <c r="FG837" s="183"/>
      <c r="FH837" s="183"/>
      <c r="FI837" s="183"/>
      <c r="FJ837" s="183"/>
      <c r="FK837" s="183"/>
      <c r="FL837" s="183"/>
      <c r="FM837" s="183"/>
      <c r="FN837" s="183"/>
      <c r="FO837" s="183"/>
      <c r="FP837" s="183"/>
      <c r="FQ837" s="183"/>
      <c r="FR837" s="183"/>
      <c r="FS837" s="183"/>
      <c r="FT837" s="183"/>
      <c r="FU837" s="183"/>
      <c r="FV837" s="183"/>
      <c r="FW837" s="183"/>
      <c r="FX837" s="183"/>
      <c r="FY837" s="183"/>
      <c r="FZ837" s="183"/>
      <c r="GA837" s="183"/>
      <c r="GB837" s="183"/>
      <c r="GC837" s="183"/>
      <c r="GD837" s="183"/>
      <c r="GE837" s="183"/>
      <c r="GF837" s="183"/>
      <c r="GG837" s="183"/>
      <c r="GH837" s="183"/>
    </row>
    <row r="838" spans="1:190" x14ac:dyDescent="0.25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  <c r="FE838" s="183"/>
      <c r="FF838" s="183"/>
      <c r="FG838" s="183"/>
      <c r="FH838" s="183"/>
      <c r="FI838" s="183"/>
      <c r="FJ838" s="183"/>
      <c r="FK838" s="183"/>
      <c r="FL838" s="183"/>
      <c r="FM838" s="183"/>
      <c r="FN838" s="183"/>
      <c r="FO838" s="183"/>
      <c r="FP838" s="183"/>
      <c r="FQ838" s="183"/>
      <c r="FR838" s="183"/>
      <c r="FS838" s="183"/>
      <c r="FT838" s="183"/>
      <c r="FU838" s="183"/>
      <c r="FV838" s="183"/>
      <c r="FW838" s="183"/>
      <c r="FX838" s="183"/>
      <c r="FY838" s="183"/>
      <c r="FZ838" s="183"/>
      <c r="GA838" s="183"/>
      <c r="GB838" s="183"/>
      <c r="GC838" s="183"/>
      <c r="GD838" s="183"/>
      <c r="GE838" s="183"/>
      <c r="GF838" s="183"/>
      <c r="GG838" s="183"/>
      <c r="GH838" s="183"/>
    </row>
    <row r="839" spans="1:190" x14ac:dyDescent="0.25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  <c r="FE839" s="183"/>
      <c r="FF839" s="183"/>
      <c r="FG839" s="183"/>
      <c r="FH839" s="183"/>
      <c r="FI839" s="183"/>
      <c r="FJ839" s="183"/>
      <c r="FK839" s="183"/>
      <c r="FL839" s="183"/>
      <c r="FM839" s="183"/>
      <c r="FN839" s="183"/>
      <c r="FO839" s="183"/>
      <c r="FP839" s="183"/>
      <c r="FQ839" s="183"/>
      <c r="FR839" s="183"/>
      <c r="FS839" s="183"/>
      <c r="FT839" s="183"/>
      <c r="FU839" s="183"/>
      <c r="FV839" s="183"/>
      <c r="FW839" s="183"/>
      <c r="FX839" s="183"/>
      <c r="FY839" s="183"/>
      <c r="FZ839" s="183"/>
      <c r="GA839" s="183"/>
      <c r="GB839" s="183"/>
      <c r="GC839" s="183"/>
      <c r="GD839" s="183"/>
      <c r="GE839" s="183"/>
      <c r="GF839" s="183"/>
      <c r="GG839" s="183"/>
      <c r="GH839" s="183"/>
    </row>
    <row r="840" spans="1:190" x14ac:dyDescent="0.25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  <c r="FE840" s="183"/>
      <c r="FF840" s="183"/>
      <c r="FG840" s="183"/>
      <c r="FH840" s="183"/>
      <c r="FI840" s="183"/>
      <c r="FJ840" s="183"/>
      <c r="FK840" s="183"/>
      <c r="FL840" s="183"/>
      <c r="FM840" s="183"/>
      <c r="FN840" s="183"/>
      <c r="FO840" s="183"/>
      <c r="FP840" s="183"/>
      <c r="FQ840" s="183"/>
      <c r="FR840" s="183"/>
      <c r="FS840" s="183"/>
      <c r="FT840" s="183"/>
      <c r="FU840" s="183"/>
      <c r="FV840" s="183"/>
      <c r="FW840" s="183"/>
      <c r="FX840" s="183"/>
      <c r="FY840" s="183"/>
      <c r="FZ840" s="183"/>
      <c r="GA840" s="183"/>
      <c r="GB840" s="183"/>
      <c r="GC840" s="183"/>
      <c r="GD840" s="183"/>
      <c r="GE840" s="183"/>
      <c r="GF840" s="183"/>
      <c r="GG840" s="183"/>
      <c r="GH840" s="183"/>
    </row>
    <row r="841" spans="1:190" x14ac:dyDescent="0.25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  <c r="FE841" s="183"/>
      <c r="FF841" s="183"/>
      <c r="FG841" s="183"/>
      <c r="FH841" s="183"/>
      <c r="FI841" s="183"/>
      <c r="FJ841" s="183"/>
      <c r="FK841" s="183"/>
      <c r="FL841" s="183"/>
      <c r="FM841" s="183"/>
      <c r="FN841" s="183"/>
      <c r="FO841" s="183"/>
      <c r="FP841" s="183"/>
      <c r="FQ841" s="183"/>
      <c r="FR841" s="183"/>
      <c r="FS841" s="183"/>
      <c r="FT841" s="183"/>
      <c r="FU841" s="183"/>
      <c r="FV841" s="183"/>
      <c r="FW841" s="183"/>
      <c r="FX841" s="183"/>
      <c r="FY841" s="183"/>
      <c r="FZ841" s="183"/>
      <c r="GA841" s="183"/>
      <c r="GB841" s="183"/>
      <c r="GC841" s="183"/>
      <c r="GD841" s="183"/>
      <c r="GE841" s="183"/>
      <c r="GF841" s="183"/>
      <c r="GG841" s="183"/>
      <c r="GH841" s="183"/>
    </row>
    <row r="842" spans="1:190" x14ac:dyDescent="0.25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  <c r="FE842" s="183"/>
      <c r="FF842" s="183"/>
      <c r="FG842" s="183"/>
      <c r="FH842" s="183"/>
      <c r="FI842" s="183"/>
      <c r="FJ842" s="183"/>
      <c r="FK842" s="183"/>
      <c r="FL842" s="183"/>
      <c r="FM842" s="183"/>
      <c r="FN842" s="183"/>
      <c r="FO842" s="183"/>
      <c r="FP842" s="183"/>
      <c r="FQ842" s="183"/>
      <c r="FR842" s="183"/>
      <c r="FS842" s="183"/>
      <c r="FT842" s="183"/>
      <c r="FU842" s="183"/>
      <c r="FV842" s="183"/>
      <c r="FW842" s="183"/>
      <c r="FX842" s="183"/>
      <c r="FY842" s="183"/>
      <c r="FZ842" s="183"/>
      <c r="GA842" s="183"/>
      <c r="GB842" s="183"/>
      <c r="GC842" s="183"/>
      <c r="GD842" s="183"/>
      <c r="GE842" s="183"/>
      <c r="GF842" s="183"/>
      <c r="GG842" s="183"/>
      <c r="GH842" s="183"/>
    </row>
    <row r="843" spans="1:190" x14ac:dyDescent="0.25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  <c r="FE843" s="183"/>
      <c r="FF843" s="183"/>
      <c r="FG843" s="183"/>
      <c r="FH843" s="183"/>
      <c r="FI843" s="183"/>
      <c r="FJ843" s="183"/>
      <c r="FK843" s="183"/>
      <c r="FL843" s="183"/>
      <c r="FM843" s="183"/>
      <c r="FN843" s="183"/>
      <c r="FO843" s="183"/>
      <c r="FP843" s="183"/>
      <c r="FQ843" s="183"/>
      <c r="FR843" s="183"/>
      <c r="FS843" s="183"/>
      <c r="FT843" s="183"/>
      <c r="FU843" s="183"/>
      <c r="FV843" s="183"/>
      <c r="FW843" s="183"/>
      <c r="FX843" s="183"/>
      <c r="FY843" s="183"/>
      <c r="FZ843" s="183"/>
      <c r="GA843" s="183"/>
      <c r="GB843" s="183"/>
      <c r="GC843" s="183"/>
      <c r="GD843" s="183"/>
      <c r="GE843" s="183"/>
      <c r="GF843" s="183"/>
      <c r="GG843" s="183"/>
      <c r="GH843" s="183"/>
    </row>
    <row r="844" spans="1:190" x14ac:dyDescent="0.25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  <c r="FE844" s="183"/>
      <c r="FF844" s="183"/>
      <c r="FG844" s="183"/>
      <c r="FH844" s="183"/>
      <c r="FI844" s="183"/>
      <c r="FJ844" s="183"/>
      <c r="FK844" s="183"/>
      <c r="FL844" s="183"/>
      <c r="FM844" s="183"/>
      <c r="FN844" s="183"/>
      <c r="FO844" s="183"/>
      <c r="FP844" s="183"/>
      <c r="FQ844" s="183"/>
      <c r="FR844" s="183"/>
      <c r="FS844" s="183"/>
      <c r="FT844" s="183"/>
      <c r="FU844" s="183"/>
      <c r="FV844" s="183"/>
      <c r="FW844" s="183"/>
      <c r="FX844" s="183"/>
      <c r="FY844" s="183"/>
      <c r="FZ844" s="183"/>
      <c r="GA844" s="183"/>
      <c r="GB844" s="183"/>
      <c r="GC844" s="183"/>
      <c r="GD844" s="183"/>
      <c r="GE844" s="183"/>
      <c r="GF844" s="183"/>
      <c r="GG844" s="183"/>
      <c r="GH844" s="183"/>
    </row>
    <row r="845" spans="1:190" x14ac:dyDescent="0.25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  <c r="FE845" s="183"/>
      <c r="FF845" s="183"/>
      <c r="FG845" s="183"/>
      <c r="FH845" s="183"/>
      <c r="FI845" s="183"/>
      <c r="FJ845" s="183"/>
      <c r="FK845" s="183"/>
      <c r="FL845" s="183"/>
      <c r="FM845" s="183"/>
      <c r="FN845" s="183"/>
      <c r="FO845" s="183"/>
      <c r="FP845" s="183"/>
      <c r="FQ845" s="183"/>
      <c r="FR845" s="183"/>
      <c r="FS845" s="183"/>
      <c r="FT845" s="183"/>
      <c r="FU845" s="183"/>
      <c r="FV845" s="183"/>
      <c r="FW845" s="183"/>
      <c r="FX845" s="183"/>
      <c r="FY845" s="183"/>
      <c r="FZ845" s="183"/>
      <c r="GA845" s="183"/>
      <c r="GB845" s="183"/>
      <c r="GC845" s="183"/>
      <c r="GD845" s="183"/>
      <c r="GE845" s="183"/>
      <c r="GF845" s="183"/>
      <c r="GG845" s="183"/>
      <c r="GH845" s="183"/>
    </row>
    <row r="846" spans="1:190" x14ac:dyDescent="0.25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  <c r="FE846" s="183"/>
      <c r="FF846" s="183"/>
      <c r="FG846" s="183"/>
      <c r="FH846" s="183"/>
      <c r="FI846" s="183"/>
      <c r="FJ846" s="183"/>
      <c r="FK846" s="183"/>
      <c r="FL846" s="183"/>
      <c r="FM846" s="183"/>
      <c r="FN846" s="183"/>
      <c r="FO846" s="183"/>
      <c r="FP846" s="183"/>
      <c r="FQ846" s="183"/>
      <c r="FR846" s="183"/>
      <c r="FS846" s="183"/>
      <c r="FT846" s="183"/>
      <c r="FU846" s="183"/>
      <c r="FV846" s="183"/>
      <c r="FW846" s="183"/>
      <c r="FX846" s="183"/>
      <c r="FY846" s="183"/>
      <c r="FZ846" s="183"/>
      <c r="GA846" s="183"/>
      <c r="GB846" s="183"/>
      <c r="GC846" s="183"/>
      <c r="GD846" s="183"/>
      <c r="GE846" s="183"/>
      <c r="GF846" s="183"/>
      <c r="GG846" s="183"/>
      <c r="GH846" s="183"/>
    </row>
    <row r="847" spans="1:190" x14ac:dyDescent="0.25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  <c r="FE847" s="183"/>
      <c r="FF847" s="183"/>
      <c r="FG847" s="183"/>
      <c r="FH847" s="183"/>
      <c r="FI847" s="183"/>
      <c r="FJ847" s="183"/>
      <c r="FK847" s="183"/>
      <c r="FL847" s="183"/>
      <c r="FM847" s="183"/>
      <c r="FN847" s="183"/>
      <c r="FO847" s="183"/>
      <c r="FP847" s="183"/>
      <c r="FQ847" s="183"/>
      <c r="FR847" s="183"/>
      <c r="FS847" s="183"/>
      <c r="FT847" s="183"/>
      <c r="FU847" s="183"/>
      <c r="FV847" s="183"/>
      <c r="FW847" s="183"/>
      <c r="FX847" s="183"/>
      <c r="FY847" s="183"/>
      <c r="FZ847" s="183"/>
      <c r="GA847" s="183"/>
      <c r="GB847" s="183"/>
      <c r="GC847" s="183"/>
      <c r="GD847" s="183"/>
      <c r="GE847" s="183"/>
      <c r="GF847" s="183"/>
      <c r="GG847" s="183"/>
      <c r="GH847" s="183"/>
    </row>
    <row r="848" spans="1:190" x14ac:dyDescent="0.25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  <c r="FE848" s="183"/>
      <c r="FF848" s="183"/>
      <c r="FG848" s="183"/>
      <c r="FH848" s="183"/>
      <c r="FI848" s="183"/>
      <c r="FJ848" s="183"/>
      <c r="FK848" s="183"/>
      <c r="FL848" s="183"/>
      <c r="FM848" s="183"/>
      <c r="FN848" s="183"/>
      <c r="FO848" s="183"/>
      <c r="FP848" s="183"/>
      <c r="FQ848" s="183"/>
      <c r="FR848" s="183"/>
      <c r="FS848" s="183"/>
      <c r="FT848" s="183"/>
      <c r="FU848" s="183"/>
      <c r="FV848" s="183"/>
      <c r="FW848" s="183"/>
      <c r="FX848" s="183"/>
      <c r="FY848" s="183"/>
      <c r="FZ848" s="183"/>
      <c r="GA848" s="183"/>
      <c r="GB848" s="183"/>
      <c r="GC848" s="183"/>
      <c r="GD848" s="183"/>
      <c r="GE848" s="183"/>
      <c r="GF848" s="183"/>
      <c r="GG848" s="183"/>
      <c r="GH848" s="183"/>
    </row>
    <row r="849" spans="1:190" x14ac:dyDescent="0.25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  <c r="FE849" s="183"/>
      <c r="FF849" s="183"/>
      <c r="FG849" s="183"/>
      <c r="FH849" s="183"/>
      <c r="FI849" s="183"/>
      <c r="FJ849" s="183"/>
      <c r="FK849" s="183"/>
      <c r="FL849" s="183"/>
      <c r="FM849" s="183"/>
      <c r="FN849" s="183"/>
      <c r="FO849" s="183"/>
      <c r="FP849" s="183"/>
      <c r="FQ849" s="183"/>
      <c r="FR849" s="183"/>
      <c r="FS849" s="183"/>
      <c r="FT849" s="183"/>
      <c r="FU849" s="183"/>
      <c r="FV849" s="183"/>
      <c r="FW849" s="183"/>
      <c r="FX849" s="183"/>
      <c r="FY849" s="183"/>
      <c r="FZ849" s="183"/>
      <c r="GA849" s="183"/>
      <c r="GB849" s="183"/>
      <c r="GC849" s="183"/>
      <c r="GD849" s="183"/>
      <c r="GE849" s="183"/>
      <c r="GF849" s="183"/>
      <c r="GG849" s="183"/>
      <c r="GH849" s="183"/>
    </row>
    <row r="850" spans="1:190" x14ac:dyDescent="0.25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  <c r="FE850" s="183"/>
      <c r="FF850" s="183"/>
      <c r="FG850" s="183"/>
      <c r="FH850" s="183"/>
      <c r="FI850" s="183"/>
      <c r="FJ850" s="183"/>
      <c r="FK850" s="183"/>
      <c r="FL850" s="183"/>
      <c r="FM850" s="183"/>
      <c r="FN850" s="183"/>
      <c r="FO850" s="183"/>
      <c r="FP850" s="183"/>
      <c r="FQ850" s="183"/>
      <c r="FR850" s="183"/>
      <c r="FS850" s="183"/>
      <c r="FT850" s="183"/>
      <c r="FU850" s="183"/>
      <c r="FV850" s="183"/>
      <c r="FW850" s="183"/>
      <c r="FX850" s="183"/>
      <c r="FY850" s="183"/>
      <c r="FZ850" s="183"/>
      <c r="GA850" s="183"/>
      <c r="GB850" s="183"/>
      <c r="GC850" s="183"/>
      <c r="GD850" s="183"/>
      <c r="GE850" s="183"/>
      <c r="GF850" s="183"/>
      <c r="GG850" s="183"/>
      <c r="GH850" s="183"/>
    </row>
    <row r="851" spans="1:190" x14ac:dyDescent="0.25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  <c r="FE851" s="183"/>
      <c r="FF851" s="183"/>
      <c r="FG851" s="183"/>
      <c r="FH851" s="183"/>
      <c r="FI851" s="183"/>
      <c r="FJ851" s="183"/>
      <c r="FK851" s="183"/>
      <c r="FL851" s="183"/>
      <c r="FM851" s="183"/>
      <c r="FN851" s="183"/>
      <c r="FO851" s="183"/>
      <c r="FP851" s="183"/>
      <c r="FQ851" s="183"/>
      <c r="FR851" s="183"/>
      <c r="FS851" s="183"/>
      <c r="FT851" s="183"/>
      <c r="FU851" s="183"/>
      <c r="FV851" s="183"/>
      <c r="FW851" s="183"/>
      <c r="FX851" s="183"/>
      <c r="FY851" s="183"/>
      <c r="FZ851" s="183"/>
      <c r="GA851" s="183"/>
      <c r="GB851" s="183"/>
      <c r="GC851" s="183"/>
      <c r="GD851" s="183"/>
      <c r="GE851" s="183"/>
      <c r="GF851" s="183"/>
      <c r="GG851" s="183"/>
      <c r="GH851" s="183"/>
    </row>
    <row r="852" spans="1:190" x14ac:dyDescent="0.25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  <c r="FE852" s="183"/>
      <c r="FF852" s="183"/>
      <c r="FG852" s="183"/>
      <c r="FH852" s="183"/>
      <c r="FI852" s="183"/>
      <c r="FJ852" s="183"/>
      <c r="FK852" s="183"/>
      <c r="FL852" s="183"/>
      <c r="FM852" s="183"/>
      <c r="FN852" s="183"/>
      <c r="FO852" s="183"/>
      <c r="FP852" s="183"/>
      <c r="FQ852" s="183"/>
      <c r="FR852" s="183"/>
      <c r="FS852" s="183"/>
      <c r="FT852" s="183"/>
      <c r="FU852" s="183"/>
      <c r="FV852" s="183"/>
      <c r="FW852" s="183"/>
      <c r="FX852" s="183"/>
      <c r="FY852" s="183"/>
      <c r="FZ852" s="183"/>
      <c r="GA852" s="183"/>
      <c r="GB852" s="183"/>
      <c r="GC852" s="183"/>
      <c r="GD852" s="183"/>
      <c r="GE852" s="183"/>
      <c r="GF852" s="183"/>
      <c r="GG852" s="183"/>
      <c r="GH852" s="183"/>
    </row>
    <row r="853" spans="1:190" x14ac:dyDescent="0.25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  <c r="FE853" s="183"/>
      <c r="FF853" s="183"/>
      <c r="FG853" s="183"/>
      <c r="FH853" s="183"/>
      <c r="FI853" s="183"/>
      <c r="FJ853" s="183"/>
      <c r="FK853" s="183"/>
      <c r="FL853" s="183"/>
      <c r="FM853" s="183"/>
      <c r="FN853" s="183"/>
      <c r="FO853" s="183"/>
      <c r="FP853" s="183"/>
      <c r="FQ853" s="183"/>
      <c r="FR853" s="183"/>
      <c r="FS853" s="183"/>
      <c r="FT853" s="183"/>
      <c r="FU853" s="183"/>
      <c r="FV853" s="183"/>
      <c r="FW853" s="183"/>
      <c r="FX853" s="183"/>
      <c r="FY853" s="183"/>
      <c r="FZ853" s="183"/>
      <c r="GA853" s="183"/>
      <c r="GB853" s="183"/>
      <c r="GC853" s="183"/>
      <c r="GD853" s="183"/>
      <c r="GE853" s="183"/>
      <c r="GF853" s="183"/>
      <c r="GG853" s="183"/>
      <c r="GH853" s="183"/>
    </row>
    <row r="854" spans="1:190" x14ac:dyDescent="0.25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  <c r="FE854" s="183"/>
      <c r="FF854" s="183"/>
      <c r="FG854" s="183"/>
      <c r="FH854" s="183"/>
      <c r="FI854" s="183"/>
      <c r="FJ854" s="183"/>
      <c r="FK854" s="183"/>
      <c r="FL854" s="183"/>
      <c r="FM854" s="183"/>
      <c r="FN854" s="183"/>
      <c r="FO854" s="183"/>
      <c r="FP854" s="183"/>
      <c r="FQ854" s="183"/>
      <c r="FR854" s="183"/>
      <c r="FS854" s="183"/>
      <c r="FT854" s="183"/>
      <c r="FU854" s="183"/>
      <c r="FV854" s="183"/>
      <c r="FW854" s="183"/>
      <c r="FX854" s="183"/>
      <c r="FY854" s="183"/>
      <c r="FZ854" s="183"/>
      <c r="GA854" s="183"/>
      <c r="GB854" s="183"/>
      <c r="GC854" s="183"/>
      <c r="GD854" s="183"/>
      <c r="GE854" s="183"/>
      <c r="GF854" s="183"/>
      <c r="GG854" s="183"/>
      <c r="GH854" s="183"/>
    </row>
    <row r="855" spans="1:190" x14ac:dyDescent="0.25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  <c r="FE855" s="183"/>
      <c r="FF855" s="183"/>
      <c r="FG855" s="183"/>
      <c r="FH855" s="183"/>
      <c r="FI855" s="183"/>
      <c r="FJ855" s="183"/>
      <c r="FK855" s="183"/>
      <c r="FL855" s="183"/>
      <c r="FM855" s="183"/>
      <c r="FN855" s="183"/>
      <c r="FO855" s="183"/>
      <c r="FP855" s="183"/>
      <c r="FQ855" s="183"/>
      <c r="FR855" s="183"/>
      <c r="FS855" s="183"/>
      <c r="FT855" s="183"/>
      <c r="FU855" s="183"/>
      <c r="FV855" s="183"/>
      <c r="FW855" s="183"/>
      <c r="FX855" s="183"/>
      <c r="FY855" s="183"/>
      <c r="FZ855" s="183"/>
      <c r="GA855" s="183"/>
      <c r="GB855" s="183"/>
      <c r="GC855" s="183"/>
      <c r="GD855" s="183"/>
      <c r="GE855" s="183"/>
      <c r="GF855" s="183"/>
      <c r="GG855" s="183"/>
      <c r="GH855" s="183"/>
    </row>
    <row r="856" spans="1:190" x14ac:dyDescent="0.25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  <c r="FE856" s="183"/>
      <c r="FF856" s="183"/>
      <c r="FG856" s="183"/>
      <c r="FH856" s="183"/>
      <c r="FI856" s="183"/>
      <c r="FJ856" s="183"/>
      <c r="FK856" s="183"/>
      <c r="FL856" s="183"/>
      <c r="FM856" s="183"/>
      <c r="FN856" s="183"/>
      <c r="FO856" s="183"/>
      <c r="FP856" s="183"/>
      <c r="FQ856" s="183"/>
      <c r="FR856" s="183"/>
      <c r="FS856" s="183"/>
      <c r="FT856" s="183"/>
      <c r="FU856" s="183"/>
      <c r="FV856" s="183"/>
      <c r="FW856" s="183"/>
      <c r="FX856" s="183"/>
      <c r="FY856" s="183"/>
      <c r="FZ856" s="183"/>
      <c r="GA856" s="183"/>
      <c r="GB856" s="183"/>
      <c r="GC856" s="183"/>
      <c r="GD856" s="183"/>
      <c r="GE856" s="183"/>
      <c r="GF856" s="183"/>
      <c r="GG856" s="183"/>
      <c r="GH856" s="183"/>
    </row>
    <row r="857" spans="1:190" x14ac:dyDescent="0.25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  <c r="FE857" s="183"/>
      <c r="FF857" s="183"/>
      <c r="FG857" s="183"/>
      <c r="FH857" s="183"/>
      <c r="FI857" s="183"/>
      <c r="FJ857" s="183"/>
      <c r="FK857" s="183"/>
      <c r="FL857" s="183"/>
      <c r="FM857" s="183"/>
      <c r="FN857" s="183"/>
      <c r="FO857" s="183"/>
      <c r="FP857" s="183"/>
      <c r="FQ857" s="183"/>
      <c r="FR857" s="183"/>
      <c r="FS857" s="183"/>
      <c r="FT857" s="183"/>
      <c r="FU857" s="183"/>
      <c r="FV857" s="183"/>
      <c r="FW857" s="183"/>
      <c r="FX857" s="183"/>
      <c r="FY857" s="183"/>
      <c r="FZ857" s="183"/>
      <c r="GA857" s="183"/>
      <c r="GB857" s="183"/>
      <c r="GC857" s="183"/>
      <c r="GD857" s="183"/>
      <c r="GE857" s="183"/>
      <c r="GF857" s="183"/>
      <c r="GG857" s="183"/>
      <c r="GH857" s="183"/>
    </row>
    <row r="858" spans="1:190" x14ac:dyDescent="0.25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  <c r="FE858" s="183"/>
      <c r="FF858" s="183"/>
      <c r="FG858" s="183"/>
      <c r="FH858" s="183"/>
      <c r="FI858" s="183"/>
      <c r="FJ858" s="183"/>
      <c r="FK858" s="183"/>
      <c r="FL858" s="183"/>
      <c r="FM858" s="183"/>
      <c r="FN858" s="183"/>
      <c r="FO858" s="183"/>
      <c r="FP858" s="183"/>
      <c r="FQ858" s="183"/>
      <c r="FR858" s="183"/>
      <c r="FS858" s="183"/>
      <c r="FT858" s="183"/>
      <c r="FU858" s="183"/>
      <c r="FV858" s="183"/>
      <c r="FW858" s="183"/>
      <c r="FX858" s="183"/>
      <c r="FY858" s="183"/>
      <c r="FZ858" s="183"/>
      <c r="GA858" s="183"/>
      <c r="GB858" s="183"/>
      <c r="GC858" s="183"/>
      <c r="GD858" s="183"/>
      <c r="GE858" s="183"/>
      <c r="GF858" s="183"/>
      <c r="GG858" s="183"/>
      <c r="GH858" s="183"/>
    </row>
    <row r="859" spans="1:190" x14ac:dyDescent="0.25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  <c r="FE859" s="183"/>
      <c r="FF859" s="183"/>
      <c r="FG859" s="183"/>
      <c r="FH859" s="183"/>
      <c r="FI859" s="183"/>
      <c r="FJ859" s="183"/>
      <c r="FK859" s="183"/>
      <c r="FL859" s="183"/>
      <c r="FM859" s="183"/>
      <c r="FN859" s="183"/>
      <c r="FO859" s="183"/>
      <c r="FP859" s="183"/>
      <c r="FQ859" s="183"/>
      <c r="FR859" s="183"/>
      <c r="FS859" s="183"/>
      <c r="FT859" s="183"/>
      <c r="FU859" s="183"/>
      <c r="FV859" s="183"/>
      <c r="FW859" s="183"/>
      <c r="FX859" s="183"/>
      <c r="FY859" s="183"/>
      <c r="FZ859" s="183"/>
      <c r="GA859" s="183"/>
      <c r="GB859" s="183"/>
      <c r="GC859" s="183"/>
      <c r="GD859" s="183"/>
      <c r="GE859" s="183"/>
      <c r="GF859" s="183"/>
      <c r="GG859" s="183"/>
      <c r="GH859" s="183"/>
    </row>
    <row r="860" spans="1:190" x14ac:dyDescent="0.25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  <c r="FE860" s="183"/>
      <c r="FF860" s="183"/>
      <c r="FG860" s="183"/>
      <c r="FH860" s="183"/>
      <c r="FI860" s="183"/>
      <c r="FJ860" s="183"/>
      <c r="FK860" s="183"/>
      <c r="FL860" s="183"/>
      <c r="FM860" s="183"/>
      <c r="FN860" s="183"/>
      <c r="FO860" s="183"/>
      <c r="FP860" s="183"/>
      <c r="FQ860" s="183"/>
      <c r="FR860" s="183"/>
      <c r="FS860" s="183"/>
      <c r="FT860" s="183"/>
      <c r="FU860" s="183"/>
      <c r="FV860" s="183"/>
      <c r="FW860" s="183"/>
      <c r="FX860" s="183"/>
      <c r="FY860" s="183"/>
      <c r="FZ860" s="183"/>
      <c r="GA860" s="183"/>
      <c r="GB860" s="183"/>
      <c r="GC860" s="183"/>
      <c r="GD860" s="183"/>
      <c r="GE860" s="183"/>
      <c r="GF860" s="183"/>
      <c r="GG860" s="183"/>
      <c r="GH860" s="183"/>
    </row>
    <row r="861" spans="1:190" x14ac:dyDescent="0.25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  <c r="FE861" s="183"/>
      <c r="FF861" s="183"/>
      <c r="FG861" s="183"/>
      <c r="FH861" s="183"/>
      <c r="FI861" s="183"/>
      <c r="FJ861" s="183"/>
      <c r="FK861" s="183"/>
      <c r="FL861" s="183"/>
      <c r="FM861" s="183"/>
      <c r="FN861" s="183"/>
      <c r="FO861" s="183"/>
      <c r="FP861" s="183"/>
      <c r="FQ861" s="183"/>
      <c r="FR861" s="183"/>
      <c r="FS861" s="183"/>
      <c r="FT861" s="183"/>
      <c r="FU861" s="183"/>
      <c r="FV861" s="183"/>
      <c r="FW861" s="183"/>
      <c r="FX861" s="183"/>
      <c r="FY861" s="183"/>
      <c r="FZ861" s="183"/>
      <c r="GA861" s="183"/>
      <c r="GB861" s="183"/>
      <c r="GC861" s="183"/>
      <c r="GD861" s="183"/>
      <c r="GE861" s="183"/>
      <c r="GF861" s="183"/>
      <c r="GG861" s="183"/>
      <c r="GH861" s="183"/>
    </row>
    <row r="862" spans="1:190" x14ac:dyDescent="0.25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  <c r="FE862" s="183"/>
      <c r="FF862" s="183"/>
      <c r="FG862" s="183"/>
      <c r="FH862" s="183"/>
      <c r="FI862" s="183"/>
      <c r="FJ862" s="183"/>
      <c r="FK862" s="183"/>
      <c r="FL862" s="183"/>
      <c r="FM862" s="183"/>
      <c r="FN862" s="183"/>
      <c r="FO862" s="183"/>
      <c r="FP862" s="183"/>
      <c r="FQ862" s="183"/>
      <c r="FR862" s="183"/>
      <c r="FS862" s="183"/>
      <c r="FT862" s="183"/>
      <c r="FU862" s="183"/>
      <c r="FV862" s="183"/>
      <c r="FW862" s="183"/>
      <c r="FX862" s="183"/>
      <c r="FY862" s="183"/>
      <c r="FZ862" s="183"/>
      <c r="GA862" s="183"/>
      <c r="GB862" s="183"/>
      <c r="GC862" s="183"/>
      <c r="GD862" s="183"/>
      <c r="GE862" s="183"/>
      <c r="GF862" s="183"/>
      <c r="GG862" s="183"/>
      <c r="GH862" s="183"/>
    </row>
    <row r="863" spans="1:190" x14ac:dyDescent="0.25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  <c r="FE863" s="183"/>
      <c r="FF863" s="183"/>
      <c r="FG863" s="183"/>
      <c r="FH863" s="183"/>
      <c r="FI863" s="183"/>
      <c r="FJ863" s="183"/>
      <c r="FK863" s="183"/>
      <c r="FL863" s="183"/>
      <c r="FM863" s="183"/>
      <c r="FN863" s="183"/>
      <c r="FO863" s="183"/>
      <c r="FP863" s="183"/>
      <c r="FQ863" s="183"/>
      <c r="FR863" s="183"/>
      <c r="FS863" s="183"/>
      <c r="FT863" s="183"/>
      <c r="FU863" s="183"/>
      <c r="FV863" s="183"/>
      <c r="FW863" s="183"/>
      <c r="FX863" s="183"/>
      <c r="FY863" s="183"/>
      <c r="FZ863" s="183"/>
      <c r="GA863" s="183"/>
      <c r="GB863" s="183"/>
      <c r="GC863" s="183"/>
      <c r="GD863" s="183"/>
      <c r="GE863" s="183"/>
      <c r="GF863" s="183"/>
      <c r="GG863" s="183"/>
      <c r="GH863" s="183"/>
    </row>
    <row r="864" spans="1:190" x14ac:dyDescent="0.25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  <c r="FE864" s="183"/>
      <c r="FF864" s="183"/>
      <c r="FG864" s="183"/>
      <c r="FH864" s="183"/>
      <c r="FI864" s="183"/>
      <c r="FJ864" s="183"/>
      <c r="FK864" s="183"/>
      <c r="FL864" s="183"/>
      <c r="FM864" s="183"/>
      <c r="FN864" s="183"/>
      <c r="FO864" s="183"/>
      <c r="FP864" s="183"/>
      <c r="FQ864" s="183"/>
      <c r="FR864" s="183"/>
      <c r="FS864" s="183"/>
      <c r="FT864" s="183"/>
      <c r="FU864" s="183"/>
      <c r="FV864" s="183"/>
      <c r="FW864" s="183"/>
      <c r="FX864" s="183"/>
      <c r="FY864" s="183"/>
      <c r="FZ864" s="183"/>
      <c r="GA864" s="183"/>
      <c r="GB864" s="183"/>
      <c r="GC864" s="183"/>
      <c r="GD864" s="183"/>
      <c r="GE864" s="183"/>
      <c r="GF864" s="183"/>
      <c r="GG864" s="183"/>
      <c r="GH864" s="183"/>
    </row>
    <row r="865" spans="1:190" x14ac:dyDescent="0.25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  <c r="FE865" s="183"/>
      <c r="FF865" s="183"/>
      <c r="FG865" s="183"/>
      <c r="FH865" s="183"/>
      <c r="FI865" s="183"/>
      <c r="FJ865" s="183"/>
      <c r="FK865" s="183"/>
      <c r="FL865" s="183"/>
      <c r="FM865" s="183"/>
      <c r="FN865" s="183"/>
      <c r="FO865" s="183"/>
      <c r="FP865" s="183"/>
      <c r="FQ865" s="183"/>
      <c r="FR865" s="183"/>
      <c r="FS865" s="183"/>
      <c r="FT865" s="183"/>
      <c r="FU865" s="183"/>
      <c r="FV865" s="183"/>
      <c r="FW865" s="183"/>
      <c r="FX865" s="183"/>
      <c r="FY865" s="183"/>
      <c r="FZ865" s="183"/>
      <c r="GA865" s="183"/>
      <c r="GB865" s="183"/>
      <c r="GC865" s="183"/>
      <c r="GD865" s="183"/>
      <c r="GE865" s="183"/>
      <c r="GF865" s="183"/>
      <c r="GG865" s="183"/>
      <c r="GH865" s="183"/>
    </row>
    <row r="866" spans="1:190" x14ac:dyDescent="0.25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  <c r="FE866" s="183"/>
      <c r="FF866" s="183"/>
      <c r="FG866" s="183"/>
      <c r="FH866" s="183"/>
      <c r="FI866" s="183"/>
      <c r="FJ866" s="183"/>
      <c r="FK866" s="183"/>
      <c r="FL866" s="183"/>
      <c r="FM866" s="183"/>
      <c r="FN866" s="183"/>
      <c r="FO866" s="183"/>
      <c r="FP866" s="183"/>
      <c r="FQ866" s="183"/>
      <c r="FR866" s="183"/>
      <c r="FS866" s="183"/>
      <c r="FT866" s="183"/>
      <c r="FU866" s="183"/>
      <c r="FV866" s="183"/>
      <c r="FW866" s="183"/>
      <c r="FX866" s="183"/>
      <c r="FY866" s="183"/>
      <c r="FZ866" s="183"/>
      <c r="GA866" s="183"/>
      <c r="GB866" s="183"/>
      <c r="GC866" s="183"/>
      <c r="GD866" s="183"/>
      <c r="GE866" s="183"/>
      <c r="GF866" s="183"/>
      <c r="GG866" s="183"/>
      <c r="GH866" s="183"/>
    </row>
    <row r="867" spans="1:190" x14ac:dyDescent="0.25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  <c r="FE867" s="183"/>
      <c r="FF867" s="183"/>
      <c r="FG867" s="183"/>
      <c r="FH867" s="183"/>
      <c r="FI867" s="183"/>
      <c r="FJ867" s="183"/>
      <c r="FK867" s="183"/>
      <c r="FL867" s="183"/>
      <c r="FM867" s="183"/>
      <c r="FN867" s="183"/>
      <c r="FO867" s="183"/>
      <c r="FP867" s="183"/>
      <c r="FQ867" s="183"/>
      <c r="FR867" s="183"/>
      <c r="FS867" s="183"/>
      <c r="FT867" s="183"/>
      <c r="FU867" s="183"/>
      <c r="FV867" s="183"/>
      <c r="FW867" s="183"/>
      <c r="FX867" s="183"/>
      <c r="FY867" s="183"/>
      <c r="FZ867" s="183"/>
      <c r="GA867" s="183"/>
      <c r="GB867" s="183"/>
      <c r="GC867" s="183"/>
      <c r="GD867" s="183"/>
      <c r="GE867" s="183"/>
      <c r="GF867" s="183"/>
      <c r="GG867" s="183"/>
      <c r="GH867" s="183"/>
    </row>
    <row r="868" spans="1:190" x14ac:dyDescent="0.25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  <c r="FE868" s="183"/>
      <c r="FF868" s="183"/>
      <c r="FG868" s="183"/>
      <c r="FH868" s="183"/>
      <c r="FI868" s="183"/>
      <c r="FJ868" s="183"/>
      <c r="FK868" s="183"/>
      <c r="FL868" s="183"/>
      <c r="FM868" s="183"/>
      <c r="FN868" s="183"/>
      <c r="FO868" s="183"/>
      <c r="FP868" s="183"/>
      <c r="FQ868" s="183"/>
      <c r="FR868" s="183"/>
      <c r="FS868" s="183"/>
      <c r="FT868" s="183"/>
      <c r="FU868" s="183"/>
      <c r="FV868" s="183"/>
      <c r="FW868" s="183"/>
      <c r="FX868" s="183"/>
      <c r="FY868" s="183"/>
      <c r="FZ868" s="183"/>
      <c r="GA868" s="183"/>
      <c r="GB868" s="183"/>
      <c r="GC868" s="183"/>
      <c r="GD868" s="183"/>
      <c r="GE868" s="183"/>
      <c r="GF868" s="183"/>
      <c r="GG868" s="183"/>
      <c r="GH868" s="183"/>
    </row>
    <row r="869" spans="1:190" x14ac:dyDescent="0.25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  <c r="FE869" s="183"/>
      <c r="FF869" s="183"/>
      <c r="FG869" s="183"/>
      <c r="FH869" s="183"/>
      <c r="FI869" s="183"/>
      <c r="FJ869" s="183"/>
      <c r="FK869" s="183"/>
      <c r="FL869" s="183"/>
      <c r="FM869" s="183"/>
      <c r="FN869" s="183"/>
      <c r="FO869" s="183"/>
      <c r="FP869" s="183"/>
      <c r="FQ869" s="183"/>
      <c r="FR869" s="183"/>
      <c r="FS869" s="183"/>
      <c r="FT869" s="183"/>
      <c r="FU869" s="183"/>
      <c r="FV869" s="183"/>
      <c r="FW869" s="183"/>
      <c r="FX869" s="183"/>
      <c r="FY869" s="183"/>
      <c r="FZ869" s="183"/>
      <c r="GA869" s="183"/>
      <c r="GB869" s="183"/>
      <c r="GC869" s="183"/>
      <c r="GD869" s="183"/>
      <c r="GE869" s="183"/>
      <c r="GF869" s="183"/>
      <c r="GG869" s="183"/>
      <c r="GH869" s="183"/>
    </row>
    <row r="870" spans="1:190" x14ac:dyDescent="0.25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  <c r="FE870" s="183"/>
      <c r="FF870" s="183"/>
      <c r="FG870" s="183"/>
      <c r="FH870" s="183"/>
      <c r="FI870" s="183"/>
      <c r="FJ870" s="183"/>
      <c r="FK870" s="183"/>
      <c r="FL870" s="183"/>
      <c r="FM870" s="183"/>
      <c r="FN870" s="183"/>
      <c r="FO870" s="183"/>
      <c r="FP870" s="183"/>
      <c r="FQ870" s="183"/>
      <c r="FR870" s="183"/>
      <c r="FS870" s="183"/>
      <c r="FT870" s="183"/>
      <c r="FU870" s="183"/>
      <c r="FV870" s="183"/>
      <c r="FW870" s="183"/>
      <c r="FX870" s="183"/>
      <c r="FY870" s="183"/>
      <c r="FZ870" s="183"/>
      <c r="GA870" s="183"/>
      <c r="GB870" s="183"/>
      <c r="GC870" s="183"/>
      <c r="GD870" s="183"/>
      <c r="GE870" s="183"/>
      <c r="GF870" s="183"/>
      <c r="GG870" s="183"/>
      <c r="GH870" s="183"/>
    </row>
    <row r="871" spans="1:190" x14ac:dyDescent="0.25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  <c r="FE871" s="183"/>
      <c r="FF871" s="183"/>
      <c r="FG871" s="183"/>
      <c r="FH871" s="183"/>
      <c r="FI871" s="183"/>
      <c r="FJ871" s="183"/>
      <c r="FK871" s="183"/>
      <c r="FL871" s="183"/>
      <c r="FM871" s="183"/>
      <c r="FN871" s="183"/>
      <c r="FO871" s="183"/>
      <c r="FP871" s="183"/>
      <c r="FQ871" s="183"/>
      <c r="FR871" s="183"/>
      <c r="FS871" s="183"/>
      <c r="FT871" s="183"/>
      <c r="FU871" s="183"/>
      <c r="FV871" s="183"/>
      <c r="FW871" s="183"/>
      <c r="FX871" s="183"/>
      <c r="FY871" s="183"/>
      <c r="FZ871" s="183"/>
      <c r="GA871" s="183"/>
      <c r="GB871" s="183"/>
      <c r="GC871" s="183"/>
      <c r="GD871" s="183"/>
      <c r="GE871" s="183"/>
      <c r="GF871" s="183"/>
      <c r="GG871" s="183"/>
      <c r="GH871" s="183"/>
    </row>
    <row r="872" spans="1:190" x14ac:dyDescent="0.25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  <c r="FE872" s="183"/>
      <c r="FF872" s="183"/>
      <c r="FG872" s="183"/>
      <c r="FH872" s="183"/>
      <c r="FI872" s="183"/>
      <c r="FJ872" s="183"/>
      <c r="FK872" s="183"/>
      <c r="FL872" s="183"/>
      <c r="FM872" s="183"/>
      <c r="FN872" s="183"/>
      <c r="FO872" s="183"/>
      <c r="FP872" s="183"/>
      <c r="FQ872" s="183"/>
      <c r="FR872" s="183"/>
      <c r="FS872" s="183"/>
      <c r="FT872" s="183"/>
      <c r="FU872" s="183"/>
      <c r="FV872" s="183"/>
      <c r="FW872" s="183"/>
      <c r="FX872" s="183"/>
      <c r="FY872" s="183"/>
      <c r="FZ872" s="183"/>
      <c r="GA872" s="183"/>
      <c r="GB872" s="183"/>
      <c r="GC872" s="183"/>
      <c r="GD872" s="183"/>
      <c r="GE872" s="183"/>
      <c r="GF872" s="183"/>
      <c r="GG872" s="183"/>
      <c r="GH872" s="183"/>
    </row>
    <row r="873" spans="1:190" x14ac:dyDescent="0.25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  <c r="FE873" s="183"/>
      <c r="FF873" s="183"/>
      <c r="FG873" s="183"/>
      <c r="FH873" s="183"/>
      <c r="FI873" s="183"/>
      <c r="FJ873" s="183"/>
      <c r="FK873" s="183"/>
      <c r="FL873" s="183"/>
      <c r="FM873" s="183"/>
      <c r="FN873" s="183"/>
      <c r="FO873" s="183"/>
      <c r="FP873" s="183"/>
      <c r="FQ873" s="183"/>
      <c r="FR873" s="183"/>
      <c r="FS873" s="183"/>
      <c r="FT873" s="183"/>
      <c r="FU873" s="183"/>
      <c r="FV873" s="183"/>
      <c r="FW873" s="183"/>
      <c r="FX873" s="183"/>
      <c r="FY873" s="183"/>
      <c r="FZ873" s="183"/>
      <c r="GA873" s="183"/>
      <c r="GB873" s="183"/>
      <c r="GC873" s="183"/>
      <c r="GD873" s="183"/>
      <c r="GE873" s="183"/>
      <c r="GF873" s="183"/>
      <c r="GG873" s="183"/>
      <c r="GH873" s="183"/>
    </row>
    <row r="874" spans="1:190" x14ac:dyDescent="0.25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  <c r="FE874" s="183"/>
      <c r="FF874" s="183"/>
      <c r="FG874" s="183"/>
      <c r="FH874" s="183"/>
      <c r="FI874" s="183"/>
      <c r="FJ874" s="183"/>
      <c r="FK874" s="183"/>
      <c r="FL874" s="183"/>
      <c r="FM874" s="183"/>
      <c r="FN874" s="183"/>
      <c r="FO874" s="183"/>
      <c r="FP874" s="183"/>
      <c r="FQ874" s="183"/>
      <c r="FR874" s="183"/>
      <c r="FS874" s="183"/>
      <c r="FT874" s="183"/>
      <c r="FU874" s="183"/>
      <c r="FV874" s="183"/>
      <c r="FW874" s="183"/>
      <c r="FX874" s="183"/>
      <c r="FY874" s="183"/>
      <c r="FZ874" s="183"/>
      <c r="GA874" s="183"/>
      <c r="GB874" s="183"/>
      <c r="GC874" s="183"/>
      <c r="GD874" s="183"/>
      <c r="GE874" s="183"/>
      <c r="GF874" s="183"/>
      <c r="GG874" s="183"/>
      <c r="GH874" s="183"/>
    </row>
    <row r="875" spans="1:190" x14ac:dyDescent="0.25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  <c r="FE875" s="183"/>
      <c r="FF875" s="183"/>
      <c r="FG875" s="183"/>
      <c r="FH875" s="183"/>
      <c r="FI875" s="183"/>
      <c r="FJ875" s="183"/>
      <c r="FK875" s="183"/>
      <c r="FL875" s="183"/>
      <c r="FM875" s="183"/>
      <c r="FN875" s="183"/>
      <c r="FO875" s="183"/>
      <c r="FP875" s="183"/>
      <c r="FQ875" s="183"/>
      <c r="FR875" s="183"/>
      <c r="FS875" s="183"/>
      <c r="FT875" s="183"/>
      <c r="FU875" s="183"/>
      <c r="FV875" s="183"/>
      <c r="FW875" s="183"/>
      <c r="FX875" s="183"/>
      <c r="FY875" s="183"/>
      <c r="FZ875" s="183"/>
      <c r="GA875" s="183"/>
      <c r="GB875" s="183"/>
      <c r="GC875" s="183"/>
      <c r="GD875" s="183"/>
      <c r="GE875" s="183"/>
      <c r="GF875" s="183"/>
      <c r="GG875" s="183"/>
      <c r="GH875" s="183"/>
    </row>
    <row r="876" spans="1:190" x14ac:dyDescent="0.25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  <c r="FE876" s="183"/>
      <c r="FF876" s="183"/>
      <c r="FG876" s="183"/>
      <c r="FH876" s="183"/>
      <c r="FI876" s="183"/>
      <c r="FJ876" s="183"/>
      <c r="FK876" s="183"/>
      <c r="FL876" s="183"/>
      <c r="FM876" s="183"/>
      <c r="FN876" s="183"/>
      <c r="FO876" s="183"/>
      <c r="FP876" s="183"/>
      <c r="FQ876" s="183"/>
      <c r="FR876" s="183"/>
      <c r="FS876" s="183"/>
      <c r="FT876" s="183"/>
      <c r="FU876" s="183"/>
      <c r="FV876" s="183"/>
      <c r="FW876" s="183"/>
      <c r="FX876" s="183"/>
      <c r="FY876" s="183"/>
      <c r="FZ876" s="183"/>
      <c r="GA876" s="183"/>
      <c r="GB876" s="183"/>
      <c r="GC876" s="183"/>
      <c r="GD876" s="183"/>
      <c r="GE876" s="183"/>
      <c r="GF876" s="183"/>
      <c r="GG876" s="183"/>
      <c r="GH876" s="183"/>
    </row>
    <row r="877" spans="1:190" x14ac:dyDescent="0.25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  <c r="FE877" s="183"/>
      <c r="FF877" s="183"/>
      <c r="FG877" s="183"/>
      <c r="FH877" s="183"/>
      <c r="FI877" s="183"/>
      <c r="FJ877" s="183"/>
      <c r="FK877" s="183"/>
      <c r="FL877" s="183"/>
      <c r="FM877" s="183"/>
      <c r="FN877" s="183"/>
      <c r="FO877" s="183"/>
      <c r="FP877" s="183"/>
      <c r="FQ877" s="183"/>
      <c r="FR877" s="183"/>
      <c r="FS877" s="183"/>
      <c r="FT877" s="183"/>
      <c r="FU877" s="183"/>
      <c r="FV877" s="183"/>
      <c r="FW877" s="183"/>
      <c r="FX877" s="183"/>
      <c r="FY877" s="183"/>
      <c r="FZ877" s="183"/>
      <c r="GA877" s="183"/>
      <c r="GB877" s="183"/>
      <c r="GC877" s="183"/>
      <c r="GD877" s="183"/>
      <c r="GE877" s="183"/>
      <c r="GF877" s="183"/>
      <c r="GG877" s="183"/>
      <c r="GH877" s="183"/>
    </row>
    <row r="878" spans="1:190" x14ac:dyDescent="0.25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  <c r="FE878" s="183"/>
      <c r="FF878" s="183"/>
      <c r="FG878" s="183"/>
      <c r="FH878" s="183"/>
      <c r="FI878" s="183"/>
      <c r="FJ878" s="183"/>
      <c r="FK878" s="183"/>
      <c r="FL878" s="183"/>
      <c r="FM878" s="183"/>
      <c r="FN878" s="183"/>
      <c r="FO878" s="183"/>
      <c r="FP878" s="183"/>
      <c r="FQ878" s="183"/>
      <c r="FR878" s="183"/>
      <c r="FS878" s="183"/>
      <c r="FT878" s="183"/>
      <c r="FU878" s="183"/>
      <c r="FV878" s="183"/>
      <c r="FW878" s="183"/>
      <c r="FX878" s="183"/>
      <c r="FY878" s="183"/>
      <c r="FZ878" s="183"/>
      <c r="GA878" s="183"/>
      <c r="GB878" s="183"/>
      <c r="GC878" s="183"/>
      <c r="GD878" s="183"/>
      <c r="GE878" s="183"/>
      <c r="GF878" s="183"/>
      <c r="GG878" s="183"/>
      <c r="GH878" s="183"/>
    </row>
    <row r="879" spans="1:190" x14ac:dyDescent="0.25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  <c r="FE879" s="183"/>
      <c r="FF879" s="183"/>
      <c r="FG879" s="183"/>
      <c r="FH879" s="183"/>
      <c r="FI879" s="183"/>
      <c r="FJ879" s="183"/>
      <c r="FK879" s="183"/>
      <c r="FL879" s="183"/>
      <c r="FM879" s="183"/>
      <c r="FN879" s="183"/>
      <c r="FO879" s="183"/>
      <c r="FP879" s="183"/>
      <c r="FQ879" s="183"/>
      <c r="FR879" s="183"/>
      <c r="FS879" s="183"/>
      <c r="FT879" s="183"/>
      <c r="FU879" s="183"/>
      <c r="FV879" s="183"/>
      <c r="FW879" s="183"/>
      <c r="FX879" s="183"/>
      <c r="FY879" s="183"/>
      <c r="FZ879" s="183"/>
      <c r="GA879" s="183"/>
      <c r="GB879" s="183"/>
      <c r="GC879" s="183"/>
      <c r="GD879" s="183"/>
      <c r="GE879" s="183"/>
      <c r="GF879" s="183"/>
      <c r="GG879" s="183"/>
      <c r="GH879" s="183"/>
    </row>
    <row r="880" spans="1:190" x14ac:dyDescent="0.25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  <c r="FE880" s="183"/>
      <c r="FF880" s="183"/>
      <c r="FG880" s="183"/>
      <c r="FH880" s="183"/>
      <c r="FI880" s="183"/>
      <c r="FJ880" s="183"/>
      <c r="FK880" s="183"/>
      <c r="FL880" s="183"/>
      <c r="FM880" s="183"/>
      <c r="FN880" s="183"/>
      <c r="FO880" s="183"/>
      <c r="FP880" s="183"/>
      <c r="FQ880" s="183"/>
      <c r="FR880" s="183"/>
      <c r="FS880" s="183"/>
      <c r="FT880" s="183"/>
      <c r="FU880" s="183"/>
      <c r="FV880" s="183"/>
      <c r="FW880" s="183"/>
      <c r="FX880" s="183"/>
      <c r="FY880" s="183"/>
      <c r="FZ880" s="183"/>
      <c r="GA880" s="183"/>
      <c r="GB880" s="183"/>
      <c r="GC880" s="183"/>
      <c r="GD880" s="183"/>
      <c r="GE880" s="183"/>
      <c r="GF880" s="183"/>
      <c r="GG880" s="183"/>
      <c r="GH880" s="183"/>
    </row>
    <row r="881" spans="1:190" x14ac:dyDescent="0.25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  <c r="FE881" s="183"/>
      <c r="FF881" s="183"/>
      <c r="FG881" s="183"/>
      <c r="FH881" s="183"/>
      <c r="FI881" s="183"/>
      <c r="FJ881" s="183"/>
      <c r="FK881" s="183"/>
      <c r="FL881" s="183"/>
      <c r="FM881" s="183"/>
      <c r="FN881" s="183"/>
      <c r="FO881" s="183"/>
      <c r="FP881" s="183"/>
      <c r="FQ881" s="183"/>
      <c r="FR881" s="183"/>
      <c r="FS881" s="183"/>
      <c r="FT881" s="183"/>
      <c r="FU881" s="183"/>
      <c r="FV881" s="183"/>
      <c r="FW881" s="183"/>
      <c r="FX881" s="183"/>
      <c r="FY881" s="183"/>
      <c r="FZ881" s="183"/>
      <c r="GA881" s="183"/>
      <c r="GB881" s="183"/>
      <c r="GC881" s="183"/>
      <c r="GD881" s="183"/>
      <c r="GE881" s="183"/>
      <c r="GF881" s="183"/>
      <c r="GG881" s="183"/>
      <c r="GH881" s="183"/>
    </row>
    <row r="882" spans="1:190" x14ac:dyDescent="0.25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  <c r="FE882" s="183"/>
      <c r="FF882" s="183"/>
      <c r="FG882" s="183"/>
      <c r="FH882" s="183"/>
      <c r="FI882" s="183"/>
      <c r="FJ882" s="183"/>
      <c r="FK882" s="183"/>
      <c r="FL882" s="183"/>
      <c r="FM882" s="183"/>
      <c r="FN882" s="183"/>
      <c r="FO882" s="183"/>
      <c r="FP882" s="183"/>
      <c r="FQ882" s="183"/>
      <c r="FR882" s="183"/>
      <c r="FS882" s="183"/>
      <c r="FT882" s="183"/>
      <c r="FU882" s="183"/>
      <c r="FV882" s="183"/>
      <c r="FW882" s="183"/>
      <c r="FX882" s="183"/>
      <c r="FY882" s="183"/>
      <c r="FZ882" s="183"/>
      <c r="GA882" s="183"/>
      <c r="GB882" s="183"/>
      <c r="GC882" s="183"/>
      <c r="GD882" s="183"/>
      <c r="GE882" s="183"/>
      <c r="GF882" s="183"/>
      <c r="GG882" s="183"/>
      <c r="GH882" s="183"/>
    </row>
    <row r="883" spans="1:190" x14ac:dyDescent="0.25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  <c r="FE883" s="183"/>
      <c r="FF883" s="183"/>
      <c r="FG883" s="183"/>
      <c r="FH883" s="183"/>
      <c r="FI883" s="183"/>
      <c r="FJ883" s="183"/>
      <c r="FK883" s="183"/>
      <c r="FL883" s="183"/>
      <c r="FM883" s="183"/>
      <c r="FN883" s="183"/>
      <c r="FO883" s="183"/>
      <c r="FP883" s="183"/>
      <c r="FQ883" s="183"/>
      <c r="FR883" s="183"/>
      <c r="FS883" s="183"/>
      <c r="FT883" s="183"/>
      <c r="FU883" s="183"/>
      <c r="FV883" s="183"/>
      <c r="FW883" s="183"/>
      <c r="FX883" s="183"/>
      <c r="FY883" s="183"/>
      <c r="FZ883" s="183"/>
      <c r="GA883" s="183"/>
      <c r="GB883" s="183"/>
      <c r="GC883" s="183"/>
      <c r="GD883" s="183"/>
      <c r="GE883" s="183"/>
      <c r="GF883" s="183"/>
      <c r="GG883" s="183"/>
      <c r="GH883" s="183"/>
    </row>
    <row r="884" spans="1:190" x14ac:dyDescent="0.25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  <c r="FE884" s="183"/>
      <c r="FF884" s="183"/>
      <c r="FG884" s="183"/>
      <c r="FH884" s="183"/>
      <c r="FI884" s="183"/>
      <c r="FJ884" s="183"/>
      <c r="FK884" s="183"/>
      <c r="FL884" s="183"/>
      <c r="FM884" s="183"/>
      <c r="FN884" s="183"/>
      <c r="FO884" s="183"/>
      <c r="FP884" s="183"/>
      <c r="FQ884" s="183"/>
      <c r="FR884" s="183"/>
      <c r="FS884" s="183"/>
      <c r="FT884" s="183"/>
      <c r="FU884" s="183"/>
      <c r="FV884" s="183"/>
      <c r="FW884" s="183"/>
      <c r="FX884" s="183"/>
      <c r="FY884" s="183"/>
      <c r="FZ884" s="183"/>
      <c r="GA884" s="183"/>
      <c r="GB884" s="183"/>
      <c r="GC884" s="183"/>
      <c r="GD884" s="183"/>
      <c r="GE884" s="183"/>
      <c r="GF884" s="183"/>
      <c r="GG884" s="183"/>
      <c r="GH884" s="183"/>
    </row>
    <row r="885" spans="1:190" x14ac:dyDescent="0.25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  <c r="FE885" s="183"/>
      <c r="FF885" s="183"/>
      <c r="FG885" s="183"/>
      <c r="FH885" s="183"/>
      <c r="FI885" s="183"/>
      <c r="FJ885" s="183"/>
      <c r="FK885" s="183"/>
      <c r="FL885" s="183"/>
      <c r="FM885" s="183"/>
      <c r="FN885" s="183"/>
      <c r="FO885" s="183"/>
      <c r="FP885" s="183"/>
      <c r="FQ885" s="183"/>
      <c r="FR885" s="183"/>
      <c r="FS885" s="183"/>
      <c r="FT885" s="183"/>
      <c r="FU885" s="183"/>
      <c r="FV885" s="183"/>
      <c r="FW885" s="183"/>
      <c r="FX885" s="183"/>
      <c r="FY885" s="183"/>
      <c r="FZ885" s="183"/>
      <c r="GA885" s="183"/>
      <c r="GB885" s="183"/>
      <c r="GC885" s="183"/>
      <c r="GD885" s="183"/>
      <c r="GE885" s="183"/>
      <c r="GF885" s="183"/>
      <c r="GG885" s="183"/>
      <c r="GH885" s="183"/>
    </row>
    <row r="886" spans="1:190" x14ac:dyDescent="0.25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  <c r="FE886" s="183"/>
      <c r="FF886" s="183"/>
      <c r="FG886" s="183"/>
      <c r="FH886" s="183"/>
      <c r="FI886" s="183"/>
      <c r="FJ886" s="183"/>
      <c r="FK886" s="183"/>
      <c r="FL886" s="183"/>
      <c r="FM886" s="183"/>
      <c r="FN886" s="183"/>
      <c r="FO886" s="183"/>
      <c r="FP886" s="183"/>
      <c r="FQ886" s="183"/>
      <c r="FR886" s="183"/>
      <c r="FS886" s="183"/>
      <c r="FT886" s="183"/>
      <c r="FU886" s="183"/>
      <c r="FV886" s="183"/>
      <c r="FW886" s="183"/>
      <c r="FX886" s="183"/>
      <c r="FY886" s="183"/>
      <c r="FZ886" s="183"/>
      <c r="GA886" s="183"/>
      <c r="GB886" s="183"/>
      <c r="GC886" s="183"/>
      <c r="GD886" s="183"/>
      <c r="GE886" s="183"/>
      <c r="GF886" s="183"/>
      <c r="GG886" s="183"/>
      <c r="GH886" s="183"/>
    </row>
    <row r="887" spans="1:190" x14ac:dyDescent="0.25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  <c r="FE887" s="183"/>
      <c r="FF887" s="183"/>
      <c r="FG887" s="183"/>
      <c r="FH887" s="183"/>
      <c r="FI887" s="183"/>
      <c r="FJ887" s="183"/>
      <c r="FK887" s="183"/>
      <c r="FL887" s="183"/>
      <c r="FM887" s="183"/>
      <c r="FN887" s="183"/>
      <c r="FO887" s="183"/>
      <c r="FP887" s="183"/>
      <c r="FQ887" s="183"/>
      <c r="FR887" s="183"/>
      <c r="FS887" s="183"/>
      <c r="FT887" s="183"/>
      <c r="FU887" s="183"/>
      <c r="FV887" s="183"/>
      <c r="FW887" s="183"/>
      <c r="FX887" s="183"/>
      <c r="FY887" s="183"/>
      <c r="FZ887" s="183"/>
      <c r="GA887" s="183"/>
      <c r="GB887" s="183"/>
      <c r="GC887" s="183"/>
      <c r="GD887" s="183"/>
      <c r="GE887" s="183"/>
      <c r="GF887" s="183"/>
      <c r="GG887" s="183"/>
      <c r="GH887" s="183"/>
    </row>
    <row r="888" spans="1:190" x14ac:dyDescent="0.25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  <c r="FE888" s="183"/>
      <c r="FF888" s="183"/>
      <c r="FG888" s="183"/>
      <c r="FH888" s="183"/>
      <c r="FI888" s="183"/>
      <c r="FJ888" s="183"/>
      <c r="FK888" s="183"/>
      <c r="FL888" s="183"/>
      <c r="FM888" s="183"/>
      <c r="FN888" s="183"/>
      <c r="FO888" s="183"/>
      <c r="FP888" s="183"/>
      <c r="FQ888" s="183"/>
      <c r="FR888" s="183"/>
      <c r="FS888" s="183"/>
      <c r="FT888" s="183"/>
      <c r="FU888" s="183"/>
      <c r="FV888" s="183"/>
      <c r="FW888" s="183"/>
      <c r="FX888" s="183"/>
      <c r="FY888" s="183"/>
      <c r="FZ888" s="183"/>
      <c r="GA888" s="183"/>
      <c r="GB888" s="183"/>
      <c r="GC888" s="183"/>
      <c r="GD888" s="183"/>
      <c r="GE888" s="183"/>
      <c r="GF888" s="183"/>
      <c r="GG888" s="183"/>
      <c r="GH888" s="183"/>
    </row>
    <row r="889" spans="1:190" x14ac:dyDescent="0.25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  <c r="FE889" s="183"/>
      <c r="FF889" s="183"/>
      <c r="FG889" s="183"/>
      <c r="FH889" s="183"/>
      <c r="FI889" s="183"/>
      <c r="FJ889" s="183"/>
      <c r="FK889" s="183"/>
      <c r="FL889" s="183"/>
      <c r="FM889" s="183"/>
      <c r="FN889" s="183"/>
      <c r="FO889" s="183"/>
      <c r="FP889" s="183"/>
      <c r="FQ889" s="183"/>
      <c r="FR889" s="183"/>
      <c r="FS889" s="183"/>
      <c r="FT889" s="183"/>
      <c r="FU889" s="183"/>
      <c r="FV889" s="183"/>
      <c r="FW889" s="183"/>
      <c r="FX889" s="183"/>
      <c r="FY889" s="183"/>
      <c r="FZ889" s="183"/>
      <c r="GA889" s="183"/>
      <c r="GB889" s="183"/>
      <c r="GC889" s="183"/>
      <c r="GD889" s="183"/>
      <c r="GE889" s="183"/>
      <c r="GF889" s="183"/>
      <c r="GG889" s="183"/>
      <c r="GH889" s="183"/>
    </row>
    <row r="890" spans="1:190" x14ac:dyDescent="0.25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  <c r="FE890" s="183"/>
      <c r="FF890" s="183"/>
      <c r="FG890" s="183"/>
      <c r="FH890" s="183"/>
      <c r="FI890" s="183"/>
      <c r="FJ890" s="183"/>
      <c r="FK890" s="183"/>
      <c r="FL890" s="183"/>
      <c r="FM890" s="183"/>
      <c r="FN890" s="183"/>
      <c r="FO890" s="183"/>
      <c r="FP890" s="183"/>
      <c r="FQ890" s="183"/>
      <c r="FR890" s="183"/>
      <c r="FS890" s="183"/>
      <c r="FT890" s="183"/>
      <c r="FU890" s="183"/>
      <c r="FV890" s="183"/>
      <c r="FW890" s="183"/>
      <c r="FX890" s="183"/>
      <c r="FY890" s="183"/>
      <c r="FZ890" s="183"/>
      <c r="GA890" s="183"/>
      <c r="GB890" s="183"/>
      <c r="GC890" s="183"/>
      <c r="GD890" s="183"/>
      <c r="GE890" s="183"/>
      <c r="GF890" s="183"/>
      <c r="GG890" s="183"/>
      <c r="GH890" s="183"/>
    </row>
    <row r="891" spans="1:190" x14ac:dyDescent="0.25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  <c r="FE891" s="183"/>
      <c r="FF891" s="183"/>
      <c r="FG891" s="183"/>
      <c r="FH891" s="183"/>
      <c r="FI891" s="183"/>
      <c r="FJ891" s="183"/>
      <c r="FK891" s="183"/>
      <c r="FL891" s="183"/>
      <c r="FM891" s="183"/>
      <c r="FN891" s="183"/>
      <c r="FO891" s="183"/>
      <c r="FP891" s="183"/>
      <c r="FQ891" s="183"/>
      <c r="FR891" s="183"/>
      <c r="FS891" s="183"/>
      <c r="FT891" s="183"/>
      <c r="FU891" s="183"/>
      <c r="FV891" s="183"/>
      <c r="FW891" s="183"/>
      <c r="FX891" s="183"/>
      <c r="FY891" s="183"/>
      <c r="FZ891" s="183"/>
      <c r="GA891" s="183"/>
      <c r="GB891" s="183"/>
      <c r="GC891" s="183"/>
      <c r="GD891" s="183"/>
      <c r="GE891" s="183"/>
      <c r="GF891" s="183"/>
      <c r="GG891" s="183"/>
      <c r="GH891" s="183"/>
    </row>
    <row r="892" spans="1:190" x14ac:dyDescent="0.25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  <c r="FE892" s="183"/>
      <c r="FF892" s="183"/>
      <c r="FG892" s="183"/>
      <c r="FH892" s="183"/>
      <c r="FI892" s="183"/>
      <c r="FJ892" s="183"/>
      <c r="FK892" s="183"/>
      <c r="FL892" s="183"/>
      <c r="FM892" s="183"/>
      <c r="FN892" s="183"/>
      <c r="FO892" s="183"/>
      <c r="FP892" s="183"/>
      <c r="FQ892" s="183"/>
      <c r="FR892" s="183"/>
      <c r="FS892" s="183"/>
      <c r="FT892" s="183"/>
      <c r="FU892" s="183"/>
      <c r="FV892" s="183"/>
      <c r="FW892" s="183"/>
      <c r="FX892" s="183"/>
      <c r="FY892" s="183"/>
      <c r="FZ892" s="183"/>
      <c r="GA892" s="183"/>
      <c r="GB892" s="183"/>
      <c r="GC892" s="183"/>
      <c r="GD892" s="183"/>
      <c r="GE892" s="183"/>
      <c r="GF892" s="183"/>
      <c r="GG892" s="183"/>
      <c r="GH892" s="183"/>
    </row>
    <row r="893" spans="1:190" x14ac:dyDescent="0.25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  <c r="FE893" s="183"/>
      <c r="FF893" s="183"/>
      <c r="FG893" s="183"/>
      <c r="FH893" s="183"/>
      <c r="FI893" s="183"/>
      <c r="FJ893" s="183"/>
      <c r="FK893" s="183"/>
      <c r="FL893" s="183"/>
      <c r="FM893" s="183"/>
      <c r="FN893" s="183"/>
      <c r="FO893" s="183"/>
      <c r="FP893" s="183"/>
      <c r="FQ893" s="183"/>
      <c r="FR893" s="183"/>
      <c r="FS893" s="183"/>
      <c r="FT893" s="183"/>
      <c r="FU893" s="183"/>
      <c r="FV893" s="183"/>
      <c r="FW893" s="183"/>
      <c r="FX893" s="183"/>
      <c r="FY893" s="183"/>
      <c r="FZ893" s="183"/>
      <c r="GA893" s="183"/>
      <c r="GB893" s="183"/>
      <c r="GC893" s="183"/>
      <c r="GD893" s="183"/>
      <c r="GE893" s="183"/>
      <c r="GF893" s="183"/>
      <c r="GG893" s="183"/>
      <c r="GH893" s="183"/>
    </row>
    <row r="894" spans="1:190" x14ac:dyDescent="0.25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  <c r="FE894" s="183"/>
      <c r="FF894" s="183"/>
      <c r="FG894" s="183"/>
      <c r="FH894" s="183"/>
      <c r="FI894" s="183"/>
      <c r="FJ894" s="183"/>
      <c r="FK894" s="183"/>
      <c r="FL894" s="183"/>
      <c r="FM894" s="183"/>
      <c r="FN894" s="183"/>
      <c r="FO894" s="183"/>
      <c r="FP894" s="183"/>
      <c r="FQ894" s="183"/>
      <c r="FR894" s="183"/>
      <c r="FS894" s="183"/>
      <c r="FT894" s="183"/>
      <c r="FU894" s="183"/>
      <c r="FV894" s="183"/>
      <c r="FW894" s="183"/>
      <c r="FX894" s="183"/>
      <c r="FY894" s="183"/>
      <c r="FZ894" s="183"/>
      <c r="GA894" s="183"/>
      <c r="GB894" s="183"/>
      <c r="GC894" s="183"/>
      <c r="GD894" s="183"/>
      <c r="GE894" s="183"/>
      <c r="GF894" s="183"/>
      <c r="GG894" s="183"/>
      <c r="GH894" s="183"/>
    </row>
    <row r="895" spans="1:190" x14ac:dyDescent="0.25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  <c r="FE895" s="183"/>
      <c r="FF895" s="183"/>
      <c r="FG895" s="183"/>
      <c r="FH895" s="183"/>
      <c r="FI895" s="183"/>
      <c r="FJ895" s="183"/>
      <c r="FK895" s="183"/>
      <c r="FL895" s="183"/>
      <c r="FM895" s="183"/>
      <c r="FN895" s="183"/>
      <c r="FO895" s="183"/>
      <c r="FP895" s="183"/>
      <c r="FQ895" s="183"/>
      <c r="FR895" s="183"/>
      <c r="FS895" s="183"/>
      <c r="FT895" s="183"/>
      <c r="FU895" s="183"/>
      <c r="FV895" s="183"/>
      <c r="FW895" s="183"/>
      <c r="FX895" s="183"/>
      <c r="FY895" s="183"/>
      <c r="FZ895" s="183"/>
      <c r="GA895" s="183"/>
      <c r="GB895" s="183"/>
      <c r="GC895" s="183"/>
      <c r="GD895" s="183"/>
      <c r="GE895" s="183"/>
      <c r="GF895" s="183"/>
      <c r="GG895" s="183"/>
      <c r="GH895" s="183"/>
    </row>
    <row r="896" spans="1:190" x14ac:dyDescent="0.25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  <c r="FE896" s="183"/>
      <c r="FF896" s="183"/>
      <c r="FG896" s="183"/>
      <c r="FH896" s="183"/>
      <c r="FI896" s="183"/>
      <c r="FJ896" s="183"/>
      <c r="FK896" s="183"/>
      <c r="FL896" s="183"/>
      <c r="FM896" s="183"/>
      <c r="FN896" s="183"/>
      <c r="FO896" s="183"/>
      <c r="FP896" s="183"/>
      <c r="FQ896" s="183"/>
      <c r="FR896" s="183"/>
      <c r="FS896" s="183"/>
      <c r="FT896" s="183"/>
      <c r="FU896" s="183"/>
      <c r="FV896" s="183"/>
      <c r="FW896" s="183"/>
      <c r="FX896" s="183"/>
      <c r="FY896" s="183"/>
      <c r="FZ896" s="183"/>
      <c r="GA896" s="183"/>
      <c r="GB896" s="183"/>
      <c r="GC896" s="183"/>
      <c r="GD896" s="183"/>
      <c r="GE896" s="183"/>
      <c r="GF896" s="183"/>
      <c r="GG896" s="183"/>
      <c r="GH896" s="183"/>
    </row>
    <row r="897" spans="1:190" x14ac:dyDescent="0.25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  <c r="FE897" s="183"/>
      <c r="FF897" s="183"/>
      <c r="FG897" s="183"/>
      <c r="FH897" s="183"/>
      <c r="FI897" s="183"/>
      <c r="FJ897" s="183"/>
      <c r="FK897" s="183"/>
      <c r="FL897" s="183"/>
      <c r="FM897" s="183"/>
      <c r="FN897" s="183"/>
      <c r="FO897" s="183"/>
      <c r="FP897" s="183"/>
      <c r="FQ897" s="183"/>
      <c r="FR897" s="183"/>
      <c r="FS897" s="183"/>
      <c r="FT897" s="183"/>
      <c r="FU897" s="183"/>
      <c r="FV897" s="183"/>
      <c r="FW897" s="183"/>
      <c r="FX897" s="183"/>
      <c r="FY897" s="183"/>
      <c r="FZ897" s="183"/>
      <c r="GA897" s="183"/>
      <c r="GB897" s="183"/>
      <c r="GC897" s="183"/>
      <c r="GD897" s="183"/>
      <c r="GE897" s="183"/>
      <c r="GF897" s="183"/>
      <c r="GG897" s="183"/>
      <c r="GH897" s="183"/>
    </row>
    <row r="898" spans="1:190" x14ac:dyDescent="0.25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  <c r="FE898" s="183"/>
      <c r="FF898" s="183"/>
      <c r="FG898" s="183"/>
      <c r="FH898" s="183"/>
      <c r="FI898" s="183"/>
      <c r="FJ898" s="183"/>
      <c r="FK898" s="183"/>
      <c r="FL898" s="183"/>
      <c r="FM898" s="183"/>
      <c r="FN898" s="183"/>
      <c r="FO898" s="183"/>
      <c r="FP898" s="183"/>
      <c r="FQ898" s="183"/>
      <c r="FR898" s="183"/>
      <c r="FS898" s="183"/>
      <c r="FT898" s="183"/>
      <c r="FU898" s="183"/>
      <c r="FV898" s="183"/>
      <c r="FW898" s="183"/>
      <c r="FX898" s="183"/>
      <c r="FY898" s="183"/>
      <c r="FZ898" s="183"/>
      <c r="GA898" s="183"/>
      <c r="GB898" s="183"/>
      <c r="GC898" s="183"/>
      <c r="GD898" s="183"/>
      <c r="GE898" s="183"/>
      <c r="GF898" s="183"/>
      <c r="GG898" s="183"/>
      <c r="GH898" s="183"/>
    </row>
    <row r="899" spans="1:190" x14ac:dyDescent="0.25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  <c r="FE899" s="183"/>
      <c r="FF899" s="183"/>
      <c r="FG899" s="183"/>
      <c r="FH899" s="183"/>
      <c r="FI899" s="183"/>
      <c r="FJ899" s="183"/>
      <c r="FK899" s="183"/>
      <c r="FL899" s="183"/>
      <c r="FM899" s="183"/>
      <c r="FN899" s="183"/>
      <c r="FO899" s="183"/>
      <c r="FP899" s="183"/>
      <c r="FQ899" s="183"/>
      <c r="FR899" s="183"/>
      <c r="FS899" s="183"/>
      <c r="FT899" s="183"/>
      <c r="FU899" s="183"/>
      <c r="FV899" s="183"/>
      <c r="FW899" s="183"/>
      <c r="FX899" s="183"/>
      <c r="FY899" s="183"/>
      <c r="FZ899" s="183"/>
      <c r="GA899" s="183"/>
      <c r="GB899" s="183"/>
      <c r="GC899" s="183"/>
      <c r="GD899" s="183"/>
      <c r="GE899" s="183"/>
      <c r="GF899" s="183"/>
      <c r="GG899" s="183"/>
      <c r="GH899" s="183"/>
    </row>
    <row r="900" spans="1:190" x14ac:dyDescent="0.25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  <c r="FE900" s="183"/>
      <c r="FF900" s="183"/>
      <c r="FG900" s="183"/>
      <c r="FH900" s="183"/>
      <c r="FI900" s="183"/>
      <c r="FJ900" s="183"/>
      <c r="FK900" s="183"/>
      <c r="FL900" s="183"/>
      <c r="FM900" s="183"/>
      <c r="FN900" s="183"/>
      <c r="FO900" s="183"/>
      <c r="FP900" s="183"/>
      <c r="FQ900" s="183"/>
      <c r="FR900" s="183"/>
      <c r="FS900" s="183"/>
      <c r="FT900" s="183"/>
      <c r="FU900" s="183"/>
      <c r="FV900" s="183"/>
      <c r="FW900" s="183"/>
      <c r="FX900" s="183"/>
      <c r="FY900" s="183"/>
      <c r="FZ900" s="183"/>
      <c r="GA900" s="183"/>
      <c r="GB900" s="183"/>
      <c r="GC900" s="183"/>
      <c r="GD900" s="183"/>
      <c r="GE900" s="183"/>
      <c r="GF900" s="183"/>
      <c r="GG900" s="183"/>
      <c r="GH900" s="183"/>
    </row>
    <row r="901" spans="1:190" x14ac:dyDescent="0.25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  <c r="FE901" s="183"/>
      <c r="FF901" s="183"/>
      <c r="FG901" s="183"/>
      <c r="FH901" s="183"/>
      <c r="FI901" s="183"/>
      <c r="FJ901" s="183"/>
      <c r="FK901" s="183"/>
      <c r="FL901" s="183"/>
      <c r="FM901" s="183"/>
      <c r="FN901" s="183"/>
      <c r="FO901" s="183"/>
      <c r="FP901" s="183"/>
      <c r="FQ901" s="183"/>
      <c r="FR901" s="183"/>
      <c r="FS901" s="183"/>
      <c r="FT901" s="183"/>
      <c r="FU901" s="183"/>
      <c r="FV901" s="183"/>
      <c r="FW901" s="183"/>
      <c r="FX901" s="183"/>
      <c r="FY901" s="183"/>
      <c r="FZ901" s="183"/>
      <c r="GA901" s="183"/>
      <c r="GB901" s="183"/>
      <c r="GC901" s="183"/>
      <c r="GD901" s="183"/>
      <c r="GE901" s="183"/>
      <c r="GF901" s="183"/>
      <c r="GG901" s="183"/>
      <c r="GH901" s="183"/>
    </row>
    <row r="902" spans="1:190" x14ac:dyDescent="0.25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  <c r="FE902" s="183"/>
      <c r="FF902" s="183"/>
      <c r="FG902" s="183"/>
      <c r="FH902" s="183"/>
      <c r="FI902" s="183"/>
      <c r="FJ902" s="183"/>
      <c r="FK902" s="183"/>
      <c r="FL902" s="183"/>
      <c r="FM902" s="183"/>
      <c r="FN902" s="183"/>
      <c r="FO902" s="183"/>
      <c r="FP902" s="183"/>
      <c r="FQ902" s="183"/>
      <c r="FR902" s="183"/>
      <c r="FS902" s="183"/>
      <c r="FT902" s="183"/>
      <c r="FU902" s="183"/>
      <c r="FV902" s="183"/>
      <c r="FW902" s="183"/>
      <c r="FX902" s="183"/>
      <c r="FY902" s="183"/>
      <c r="FZ902" s="183"/>
      <c r="GA902" s="183"/>
      <c r="GB902" s="183"/>
      <c r="GC902" s="183"/>
      <c r="GD902" s="183"/>
      <c r="GE902" s="183"/>
      <c r="GF902" s="183"/>
      <c r="GG902" s="183"/>
      <c r="GH902" s="183"/>
    </row>
    <row r="903" spans="1:190" x14ac:dyDescent="0.25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  <c r="FE903" s="183"/>
      <c r="FF903" s="183"/>
      <c r="FG903" s="183"/>
      <c r="FH903" s="183"/>
      <c r="FI903" s="183"/>
      <c r="FJ903" s="183"/>
      <c r="FK903" s="183"/>
      <c r="FL903" s="183"/>
      <c r="FM903" s="183"/>
      <c r="FN903" s="183"/>
      <c r="FO903" s="183"/>
      <c r="FP903" s="183"/>
      <c r="FQ903" s="183"/>
      <c r="FR903" s="183"/>
      <c r="FS903" s="183"/>
      <c r="FT903" s="183"/>
      <c r="FU903" s="183"/>
      <c r="FV903" s="183"/>
      <c r="FW903" s="183"/>
      <c r="FX903" s="183"/>
      <c r="FY903" s="183"/>
      <c r="FZ903" s="183"/>
      <c r="GA903" s="183"/>
      <c r="GB903" s="183"/>
      <c r="GC903" s="183"/>
      <c r="GD903" s="183"/>
      <c r="GE903" s="183"/>
      <c r="GF903" s="183"/>
      <c r="GG903" s="183"/>
      <c r="GH903" s="183"/>
    </row>
    <row r="904" spans="1:190" x14ac:dyDescent="0.25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  <c r="FE904" s="183"/>
      <c r="FF904" s="183"/>
      <c r="FG904" s="183"/>
      <c r="FH904" s="183"/>
      <c r="FI904" s="183"/>
      <c r="FJ904" s="183"/>
      <c r="FK904" s="183"/>
      <c r="FL904" s="183"/>
      <c r="FM904" s="183"/>
      <c r="FN904" s="183"/>
      <c r="FO904" s="183"/>
      <c r="FP904" s="183"/>
      <c r="FQ904" s="183"/>
      <c r="FR904" s="183"/>
      <c r="FS904" s="183"/>
      <c r="FT904" s="183"/>
      <c r="FU904" s="183"/>
      <c r="FV904" s="183"/>
      <c r="FW904" s="183"/>
      <c r="FX904" s="183"/>
      <c r="FY904" s="183"/>
      <c r="FZ904" s="183"/>
      <c r="GA904" s="183"/>
      <c r="GB904" s="183"/>
      <c r="GC904" s="183"/>
      <c r="GD904" s="183"/>
      <c r="GE904" s="183"/>
      <c r="GF904" s="183"/>
      <c r="GG904" s="183"/>
      <c r="GH904" s="183"/>
    </row>
    <row r="905" spans="1:190" x14ac:dyDescent="0.25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  <c r="FE905" s="183"/>
      <c r="FF905" s="183"/>
      <c r="FG905" s="183"/>
      <c r="FH905" s="183"/>
      <c r="FI905" s="183"/>
      <c r="FJ905" s="183"/>
      <c r="FK905" s="183"/>
      <c r="FL905" s="183"/>
      <c r="FM905" s="183"/>
      <c r="FN905" s="183"/>
      <c r="FO905" s="183"/>
      <c r="FP905" s="183"/>
      <c r="FQ905" s="183"/>
      <c r="FR905" s="183"/>
      <c r="FS905" s="183"/>
      <c r="FT905" s="183"/>
      <c r="FU905" s="183"/>
      <c r="FV905" s="183"/>
      <c r="FW905" s="183"/>
      <c r="FX905" s="183"/>
      <c r="FY905" s="183"/>
      <c r="FZ905" s="183"/>
      <c r="GA905" s="183"/>
      <c r="GB905" s="183"/>
      <c r="GC905" s="183"/>
      <c r="GD905" s="183"/>
      <c r="GE905" s="183"/>
      <c r="GF905" s="183"/>
      <c r="GG905" s="183"/>
      <c r="GH905" s="183"/>
    </row>
    <row r="906" spans="1:190" x14ac:dyDescent="0.25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  <c r="FE906" s="183"/>
      <c r="FF906" s="183"/>
      <c r="FG906" s="183"/>
      <c r="FH906" s="183"/>
      <c r="FI906" s="183"/>
      <c r="FJ906" s="183"/>
      <c r="FK906" s="183"/>
      <c r="FL906" s="183"/>
      <c r="FM906" s="183"/>
      <c r="FN906" s="183"/>
      <c r="FO906" s="183"/>
      <c r="FP906" s="183"/>
      <c r="FQ906" s="183"/>
      <c r="FR906" s="183"/>
      <c r="FS906" s="183"/>
      <c r="FT906" s="183"/>
      <c r="FU906" s="183"/>
      <c r="FV906" s="183"/>
      <c r="FW906" s="183"/>
      <c r="FX906" s="183"/>
      <c r="FY906" s="183"/>
      <c r="FZ906" s="183"/>
      <c r="GA906" s="183"/>
      <c r="GB906" s="183"/>
      <c r="GC906" s="183"/>
      <c r="GD906" s="183"/>
      <c r="GE906" s="183"/>
      <c r="GF906" s="183"/>
      <c r="GG906" s="183"/>
      <c r="GH906" s="183"/>
    </row>
    <row r="907" spans="1:190" x14ac:dyDescent="0.25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  <c r="FE907" s="183"/>
      <c r="FF907" s="183"/>
      <c r="FG907" s="183"/>
      <c r="FH907" s="183"/>
      <c r="FI907" s="183"/>
      <c r="FJ907" s="183"/>
      <c r="FK907" s="183"/>
      <c r="FL907" s="183"/>
      <c r="FM907" s="183"/>
      <c r="FN907" s="183"/>
      <c r="FO907" s="183"/>
      <c r="FP907" s="183"/>
      <c r="FQ907" s="183"/>
      <c r="FR907" s="183"/>
      <c r="FS907" s="183"/>
      <c r="FT907" s="183"/>
      <c r="FU907" s="183"/>
      <c r="FV907" s="183"/>
      <c r="FW907" s="183"/>
      <c r="FX907" s="183"/>
      <c r="FY907" s="183"/>
      <c r="FZ907" s="183"/>
      <c r="GA907" s="183"/>
      <c r="GB907" s="183"/>
      <c r="GC907" s="183"/>
      <c r="GD907" s="183"/>
      <c r="GE907" s="183"/>
      <c r="GF907" s="183"/>
      <c r="GG907" s="183"/>
      <c r="GH907" s="183"/>
    </row>
    <row r="908" spans="1:190" x14ac:dyDescent="0.25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  <c r="FE908" s="183"/>
      <c r="FF908" s="183"/>
      <c r="FG908" s="183"/>
      <c r="FH908" s="183"/>
      <c r="FI908" s="183"/>
      <c r="FJ908" s="183"/>
      <c r="FK908" s="183"/>
      <c r="FL908" s="183"/>
      <c r="FM908" s="183"/>
      <c r="FN908" s="183"/>
      <c r="FO908" s="183"/>
      <c r="FP908" s="183"/>
      <c r="FQ908" s="183"/>
      <c r="FR908" s="183"/>
      <c r="FS908" s="183"/>
      <c r="FT908" s="183"/>
      <c r="FU908" s="183"/>
      <c r="FV908" s="183"/>
      <c r="FW908" s="183"/>
      <c r="FX908" s="183"/>
      <c r="FY908" s="183"/>
      <c r="FZ908" s="183"/>
      <c r="GA908" s="183"/>
      <c r="GB908" s="183"/>
      <c r="GC908" s="183"/>
      <c r="GD908" s="183"/>
      <c r="GE908" s="183"/>
      <c r="GF908" s="183"/>
      <c r="GG908" s="183"/>
      <c r="GH908" s="183"/>
    </row>
    <row r="909" spans="1:190" x14ac:dyDescent="0.25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  <c r="FE909" s="183"/>
      <c r="FF909" s="183"/>
      <c r="FG909" s="183"/>
      <c r="FH909" s="183"/>
      <c r="FI909" s="183"/>
      <c r="FJ909" s="183"/>
      <c r="FK909" s="183"/>
      <c r="FL909" s="183"/>
      <c r="FM909" s="183"/>
      <c r="FN909" s="183"/>
      <c r="FO909" s="183"/>
      <c r="FP909" s="183"/>
      <c r="FQ909" s="183"/>
      <c r="FR909" s="183"/>
      <c r="FS909" s="183"/>
      <c r="FT909" s="183"/>
      <c r="FU909" s="183"/>
      <c r="FV909" s="183"/>
      <c r="FW909" s="183"/>
      <c r="FX909" s="183"/>
      <c r="FY909" s="183"/>
      <c r="FZ909" s="183"/>
      <c r="GA909" s="183"/>
      <c r="GB909" s="183"/>
      <c r="GC909" s="183"/>
      <c r="GD909" s="183"/>
      <c r="GE909" s="183"/>
      <c r="GF909" s="183"/>
      <c r="GG909" s="183"/>
      <c r="GH909" s="183"/>
    </row>
    <row r="910" spans="1:190" x14ac:dyDescent="0.25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  <c r="FE910" s="183"/>
      <c r="FF910" s="183"/>
      <c r="FG910" s="183"/>
      <c r="FH910" s="183"/>
      <c r="FI910" s="183"/>
      <c r="FJ910" s="183"/>
      <c r="FK910" s="183"/>
      <c r="FL910" s="183"/>
      <c r="FM910" s="183"/>
      <c r="FN910" s="183"/>
      <c r="FO910" s="183"/>
      <c r="FP910" s="183"/>
      <c r="FQ910" s="183"/>
      <c r="FR910" s="183"/>
      <c r="FS910" s="183"/>
      <c r="FT910" s="183"/>
      <c r="FU910" s="183"/>
      <c r="FV910" s="183"/>
      <c r="FW910" s="183"/>
      <c r="FX910" s="183"/>
      <c r="FY910" s="183"/>
      <c r="FZ910" s="183"/>
      <c r="GA910" s="183"/>
      <c r="GB910" s="183"/>
      <c r="GC910" s="183"/>
      <c r="GD910" s="183"/>
      <c r="GE910" s="183"/>
      <c r="GF910" s="183"/>
      <c r="GG910" s="183"/>
      <c r="GH910" s="183"/>
    </row>
    <row r="911" spans="1:190" x14ac:dyDescent="0.25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  <c r="FE911" s="183"/>
      <c r="FF911" s="183"/>
      <c r="FG911" s="183"/>
      <c r="FH911" s="183"/>
      <c r="FI911" s="183"/>
      <c r="FJ911" s="183"/>
      <c r="FK911" s="183"/>
      <c r="FL911" s="183"/>
      <c r="FM911" s="183"/>
      <c r="FN911" s="183"/>
      <c r="FO911" s="183"/>
      <c r="FP911" s="183"/>
      <c r="FQ911" s="183"/>
      <c r="FR911" s="183"/>
      <c r="FS911" s="183"/>
      <c r="FT911" s="183"/>
      <c r="FU911" s="183"/>
      <c r="FV911" s="183"/>
      <c r="FW911" s="183"/>
      <c r="FX911" s="183"/>
      <c r="FY911" s="183"/>
      <c r="FZ911" s="183"/>
      <c r="GA911" s="183"/>
      <c r="GB911" s="183"/>
      <c r="GC911" s="183"/>
      <c r="GD911" s="183"/>
      <c r="GE911" s="183"/>
      <c r="GF911" s="183"/>
      <c r="GG911" s="183"/>
      <c r="GH911" s="183"/>
    </row>
    <row r="912" spans="1:190" x14ac:dyDescent="0.25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  <c r="FE912" s="183"/>
      <c r="FF912" s="183"/>
      <c r="FG912" s="183"/>
      <c r="FH912" s="183"/>
      <c r="FI912" s="183"/>
      <c r="FJ912" s="183"/>
      <c r="FK912" s="183"/>
      <c r="FL912" s="183"/>
      <c r="FM912" s="183"/>
      <c r="FN912" s="183"/>
      <c r="FO912" s="183"/>
      <c r="FP912" s="183"/>
      <c r="FQ912" s="183"/>
      <c r="FR912" s="183"/>
      <c r="FS912" s="183"/>
      <c r="FT912" s="183"/>
      <c r="FU912" s="183"/>
      <c r="FV912" s="183"/>
      <c r="FW912" s="183"/>
      <c r="FX912" s="183"/>
      <c r="FY912" s="183"/>
      <c r="FZ912" s="183"/>
      <c r="GA912" s="183"/>
      <c r="GB912" s="183"/>
      <c r="GC912" s="183"/>
      <c r="GD912" s="183"/>
      <c r="GE912" s="183"/>
      <c r="GF912" s="183"/>
      <c r="GG912" s="183"/>
      <c r="GH912" s="183"/>
    </row>
    <row r="913" spans="1:190" x14ac:dyDescent="0.25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  <c r="FE913" s="183"/>
      <c r="FF913" s="183"/>
      <c r="FG913" s="183"/>
      <c r="FH913" s="183"/>
      <c r="FI913" s="183"/>
      <c r="FJ913" s="183"/>
      <c r="FK913" s="183"/>
      <c r="FL913" s="183"/>
      <c r="FM913" s="183"/>
      <c r="FN913" s="183"/>
      <c r="FO913" s="183"/>
      <c r="FP913" s="183"/>
      <c r="FQ913" s="183"/>
      <c r="FR913" s="183"/>
      <c r="FS913" s="183"/>
      <c r="FT913" s="183"/>
      <c r="FU913" s="183"/>
      <c r="FV913" s="183"/>
      <c r="FW913" s="183"/>
      <c r="FX913" s="183"/>
      <c r="FY913" s="183"/>
      <c r="FZ913" s="183"/>
      <c r="GA913" s="183"/>
      <c r="GB913" s="183"/>
      <c r="GC913" s="183"/>
      <c r="GD913" s="183"/>
      <c r="GE913" s="183"/>
      <c r="GF913" s="183"/>
      <c r="GG913" s="183"/>
      <c r="GH913" s="183"/>
    </row>
    <row r="914" spans="1:190" x14ac:dyDescent="0.25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  <c r="FE914" s="183"/>
      <c r="FF914" s="183"/>
      <c r="FG914" s="183"/>
      <c r="FH914" s="183"/>
      <c r="FI914" s="183"/>
      <c r="FJ914" s="183"/>
      <c r="FK914" s="183"/>
      <c r="FL914" s="183"/>
      <c r="FM914" s="183"/>
      <c r="FN914" s="183"/>
      <c r="FO914" s="183"/>
      <c r="FP914" s="183"/>
      <c r="FQ914" s="183"/>
      <c r="FR914" s="183"/>
      <c r="FS914" s="183"/>
      <c r="FT914" s="183"/>
      <c r="FU914" s="183"/>
      <c r="FV914" s="183"/>
      <c r="FW914" s="183"/>
      <c r="FX914" s="183"/>
      <c r="FY914" s="183"/>
      <c r="FZ914" s="183"/>
      <c r="GA914" s="183"/>
      <c r="GB914" s="183"/>
      <c r="GC914" s="183"/>
      <c r="GD914" s="183"/>
      <c r="GE914" s="183"/>
      <c r="GF914" s="183"/>
      <c r="GG914" s="183"/>
      <c r="GH914" s="183"/>
    </row>
    <row r="915" spans="1:190" x14ac:dyDescent="0.25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  <c r="FE915" s="183"/>
      <c r="FF915" s="183"/>
      <c r="FG915" s="183"/>
      <c r="FH915" s="183"/>
      <c r="FI915" s="183"/>
      <c r="FJ915" s="183"/>
      <c r="FK915" s="183"/>
      <c r="FL915" s="183"/>
      <c r="FM915" s="183"/>
      <c r="FN915" s="183"/>
      <c r="FO915" s="183"/>
      <c r="FP915" s="183"/>
      <c r="FQ915" s="183"/>
      <c r="FR915" s="183"/>
      <c r="FS915" s="183"/>
      <c r="FT915" s="183"/>
      <c r="FU915" s="183"/>
      <c r="FV915" s="183"/>
      <c r="FW915" s="183"/>
      <c r="FX915" s="183"/>
      <c r="FY915" s="183"/>
      <c r="FZ915" s="183"/>
      <c r="GA915" s="183"/>
      <c r="GB915" s="183"/>
      <c r="GC915" s="183"/>
      <c r="GD915" s="183"/>
      <c r="GE915" s="183"/>
      <c r="GF915" s="183"/>
      <c r="GG915" s="183"/>
      <c r="GH915" s="183"/>
    </row>
    <row r="916" spans="1:190" x14ac:dyDescent="0.25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  <c r="FE916" s="183"/>
      <c r="FF916" s="183"/>
      <c r="FG916" s="183"/>
      <c r="FH916" s="183"/>
      <c r="FI916" s="183"/>
      <c r="FJ916" s="183"/>
      <c r="FK916" s="183"/>
      <c r="FL916" s="183"/>
      <c r="FM916" s="183"/>
      <c r="FN916" s="183"/>
      <c r="FO916" s="183"/>
      <c r="FP916" s="183"/>
      <c r="FQ916" s="183"/>
      <c r="FR916" s="183"/>
      <c r="FS916" s="183"/>
      <c r="FT916" s="183"/>
      <c r="FU916" s="183"/>
      <c r="FV916" s="183"/>
      <c r="FW916" s="183"/>
      <c r="FX916" s="183"/>
      <c r="FY916" s="183"/>
      <c r="FZ916" s="183"/>
      <c r="GA916" s="183"/>
      <c r="GB916" s="183"/>
      <c r="GC916" s="183"/>
      <c r="GD916" s="183"/>
      <c r="GE916" s="183"/>
      <c r="GF916" s="183"/>
      <c r="GG916" s="183"/>
      <c r="GH916" s="183"/>
    </row>
    <row r="917" spans="1:190" x14ac:dyDescent="0.25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  <c r="FE917" s="183"/>
      <c r="FF917" s="183"/>
      <c r="FG917" s="183"/>
      <c r="FH917" s="183"/>
      <c r="FI917" s="183"/>
      <c r="FJ917" s="183"/>
      <c r="FK917" s="183"/>
      <c r="FL917" s="183"/>
      <c r="FM917" s="183"/>
      <c r="FN917" s="183"/>
      <c r="FO917" s="183"/>
      <c r="FP917" s="183"/>
      <c r="FQ917" s="183"/>
      <c r="FR917" s="183"/>
      <c r="FS917" s="183"/>
      <c r="FT917" s="183"/>
      <c r="FU917" s="183"/>
      <c r="FV917" s="183"/>
      <c r="FW917" s="183"/>
      <c r="FX917" s="183"/>
      <c r="FY917" s="183"/>
      <c r="FZ917" s="183"/>
      <c r="GA917" s="183"/>
      <c r="GB917" s="183"/>
      <c r="GC917" s="183"/>
      <c r="GD917" s="183"/>
      <c r="GE917" s="183"/>
      <c r="GF917" s="183"/>
      <c r="GG917" s="183"/>
      <c r="GH917" s="183"/>
    </row>
    <row r="918" spans="1:190" x14ac:dyDescent="0.25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  <c r="FE918" s="183"/>
      <c r="FF918" s="183"/>
      <c r="FG918" s="183"/>
      <c r="FH918" s="183"/>
      <c r="FI918" s="183"/>
      <c r="FJ918" s="183"/>
      <c r="FK918" s="183"/>
      <c r="FL918" s="183"/>
      <c r="FM918" s="183"/>
      <c r="FN918" s="183"/>
      <c r="FO918" s="183"/>
      <c r="FP918" s="183"/>
      <c r="FQ918" s="183"/>
      <c r="FR918" s="183"/>
      <c r="FS918" s="183"/>
      <c r="FT918" s="183"/>
      <c r="FU918" s="183"/>
      <c r="FV918" s="183"/>
      <c r="FW918" s="183"/>
      <c r="FX918" s="183"/>
      <c r="FY918" s="183"/>
      <c r="FZ918" s="183"/>
      <c r="GA918" s="183"/>
      <c r="GB918" s="183"/>
      <c r="GC918" s="183"/>
      <c r="GD918" s="183"/>
      <c r="GE918" s="183"/>
      <c r="GF918" s="183"/>
      <c r="GG918" s="183"/>
      <c r="GH918" s="183"/>
    </row>
    <row r="919" spans="1:190" x14ac:dyDescent="0.25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  <c r="FE919" s="183"/>
      <c r="FF919" s="183"/>
      <c r="FG919" s="183"/>
      <c r="FH919" s="183"/>
      <c r="FI919" s="183"/>
      <c r="FJ919" s="183"/>
      <c r="FK919" s="183"/>
      <c r="FL919" s="183"/>
      <c r="FM919" s="183"/>
      <c r="FN919" s="183"/>
      <c r="FO919" s="183"/>
      <c r="FP919" s="183"/>
      <c r="FQ919" s="183"/>
      <c r="FR919" s="183"/>
      <c r="FS919" s="183"/>
      <c r="FT919" s="183"/>
      <c r="FU919" s="183"/>
      <c r="FV919" s="183"/>
      <c r="FW919" s="183"/>
      <c r="FX919" s="183"/>
      <c r="FY919" s="183"/>
      <c r="FZ919" s="183"/>
      <c r="GA919" s="183"/>
      <c r="GB919" s="183"/>
      <c r="GC919" s="183"/>
      <c r="GD919" s="183"/>
      <c r="GE919" s="183"/>
      <c r="GF919" s="183"/>
      <c r="GG919" s="183"/>
      <c r="GH919" s="183"/>
    </row>
    <row r="920" spans="1:190" x14ac:dyDescent="0.25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  <c r="FE920" s="183"/>
      <c r="FF920" s="183"/>
      <c r="FG920" s="183"/>
      <c r="FH920" s="183"/>
      <c r="FI920" s="183"/>
      <c r="FJ920" s="183"/>
      <c r="FK920" s="183"/>
      <c r="FL920" s="183"/>
      <c r="FM920" s="183"/>
      <c r="FN920" s="183"/>
      <c r="FO920" s="183"/>
      <c r="FP920" s="183"/>
      <c r="FQ920" s="183"/>
      <c r="FR920" s="183"/>
      <c r="FS920" s="183"/>
      <c r="FT920" s="183"/>
      <c r="FU920" s="183"/>
      <c r="FV920" s="183"/>
      <c r="FW920" s="183"/>
      <c r="FX920" s="183"/>
      <c r="FY920" s="183"/>
      <c r="FZ920" s="183"/>
      <c r="GA920" s="183"/>
      <c r="GB920" s="183"/>
      <c r="GC920" s="183"/>
      <c r="GD920" s="183"/>
      <c r="GE920" s="183"/>
      <c r="GF920" s="183"/>
      <c r="GG920" s="183"/>
      <c r="GH920" s="183"/>
    </row>
    <row r="921" spans="1:190" x14ac:dyDescent="0.25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  <c r="FE921" s="183"/>
      <c r="FF921" s="183"/>
      <c r="FG921" s="183"/>
      <c r="FH921" s="183"/>
      <c r="FI921" s="183"/>
      <c r="FJ921" s="183"/>
      <c r="FK921" s="183"/>
      <c r="FL921" s="183"/>
      <c r="FM921" s="183"/>
      <c r="FN921" s="183"/>
      <c r="FO921" s="183"/>
      <c r="FP921" s="183"/>
      <c r="FQ921" s="183"/>
      <c r="FR921" s="183"/>
      <c r="FS921" s="183"/>
      <c r="FT921" s="183"/>
      <c r="FU921" s="183"/>
      <c r="FV921" s="183"/>
      <c r="FW921" s="183"/>
      <c r="FX921" s="183"/>
      <c r="FY921" s="183"/>
      <c r="FZ921" s="183"/>
      <c r="GA921" s="183"/>
      <c r="GB921" s="183"/>
      <c r="GC921" s="183"/>
      <c r="GD921" s="183"/>
      <c r="GE921" s="183"/>
      <c r="GF921" s="183"/>
      <c r="GG921" s="183"/>
      <c r="GH921" s="183"/>
    </row>
    <row r="922" spans="1:190" x14ac:dyDescent="0.25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  <c r="FE922" s="183"/>
      <c r="FF922" s="183"/>
      <c r="FG922" s="183"/>
      <c r="FH922" s="183"/>
      <c r="FI922" s="183"/>
      <c r="FJ922" s="183"/>
      <c r="FK922" s="183"/>
      <c r="FL922" s="183"/>
      <c r="FM922" s="183"/>
      <c r="FN922" s="183"/>
      <c r="FO922" s="183"/>
      <c r="FP922" s="183"/>
      <c r="FQ922" s="183"/>
      <c r="FR922" s="183"/>
      <c r="FS922" s="183"/>
      <c r="FT922" s="183"/>
      <c r="FU922" s="183"/>
      <c r="FV922" s="183"/>
      <c r="FW922" s="183"/>
      <c r="FX922" s="183"/>
      <c r="FY922" s="183"/>
      <c r="FZ922" s="183"/>
      <c r="GA922" s="183"/>
      <c r="GB922" s="183"/>
      <c r="GC922" s="183"/>
      <c r="GD922" s="183"/>
      <c r="GE922" s="183"/>
      <c r="GF922" s="183"/>
      <c r="GG922" s="183"/>
      <c r="GH922" s="183"/>
    </row>
    <row r="923" spans="1:190" x14ac:dyDescent="0.25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  <c r="FE923" s="183"/>
      <c r="FF923" s="183"/>
      <c r="FG923" s="183"/>
      <c r="FH923" s="183"/>
      <c r="FI923" s="183"/>
      <c r="FJ923" s="183"/>
      <c r="FK923" s="183"/>
      <c r="FL923" s="183"/>
      <c r="FM923" s="183"/>
      <c r="FN923" s="183"/>
      <c r="FO923" s="183"/>
      <c r="FP923" s="183"/>
      <c r="FQ923" s="183"/>
      <c r="FR923" s="183"/>
      <c r="FS923" s="183"/>
      <c r="FT923" s="183"/>
      <c r="FU923" s="183"/>
      <c r="FV923" s="183"/>
      <c r="FW923" s="183"/>
      <c r="FX923" s="183"/>
      <c r="FY923" s="183"/>
      <c r="FZ923" s="183"/>
      <c r="GA923" s="183"/>
      <c r="GB923" s="183"/>
      <c r="GC923" s="183"/>
      <c r="GD923" s="183"/>
      <c r="GE923" s="183"/>
      <c r="GF923" s="183"/>
      <c r="GG923" s="183"/>
      <c r="GH923" s="183"/>
    </row>
    <row r="924" spans="1:190" x14ac:dyDescent="0.25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  <c r="FE924" s="183"/>
      <c r="FF924" s="183"/>
      <c r="FG924" s="183"/>
      <c r="FH924" s="183"/>
      <c r="FI924" s="183"/>
      <c r="FJ924" s="183"/>
      <c r="FK924" s="183"/>
      <c r="FL924" s="183"/>
      <c r="FM924" s="183"/>
      <c r="FN924" s="183"/>
      <c r="FO924" s="183"/>
      <c r="FP924" s="183"/>
      <c r="FQ924" s="183"/>
      <c r="FR924" s="183"/>
      <c r="FS924" s="183"/>
      <c r="FT924" s="183"/>
      <c r="FU924" s="183"/>
      <c r="FV924" s="183"/>
      <c r="FW924" s="183"/>
      <c r="FX924" s="183"/>
      <c r="FY924" s="183"/>
      <c r="FZ924" s="183"/>
      <c r="GA924" s="183"/>
      <c r="GB924" s="183"/>
      <c r="GC924" s="183"/>
      <c r="GD924" s="183"/>
      <c r="GE924" s="183"/>
      <c r="GF924" s="183"/>
      <c r="GG924" s="183"/>
      <c r="GH924" s="183"/>
    </row>
    <row r="925" spans="1:190" x14ac:dyDescent="0.25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  <c r="FE925" s="183"/>
      <c r="FF925" s="183"/>
      <c r="FG925" s="183"/>
      <c r="FH925" s="183"/>
      <c r="FI925" s="183"/>
      <c r="FJ925" s="183"/>
      <c r="FK925" s="183"/>
      <c r="FL925" s="183"/>
      <c r="FM925" s="183"/>
      <c r="FN925" s="183"/>
      <c r="FO925" s="183"/>
      <c r="FP925" s="183"/>
      <c r="FQ925" s="183"/>
      <c r="FR925" s="183"/>
      <c r="FS925" s="183"/>
      <c r="FT925" s="183"/>
      <c r="FU925" s="183"/>
      <c r="FV925" s="183"/>
      <c r="FW925" s="183"/>
      <c r="FX925" s="183"/>
      <c r="FY925" s="183"/>
      <c r="FZ925" s="183"/>
      <c r="GA925" s="183"/>
      <c r="GB925" s="183"/>
      <c r="GC925" s="183"/>
      <c r="GD925" s="183"/>
      <c r="GE925" s="183"/>
      <c r="GF925" s="183"/>
      <c r="GG925" s="183"/>
      <c r="GH925" s="183"/>
    </row>
    <row r="926" spans="1:190" x14ac:dyDescent="0.25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  <c r="FE926" s="183"/>
      <c r="FF926" s="183"/>
      <c r="FG926" s="183"/>
      <c r="FH926" s="183"/>
      <c r="FI926" s="183"/>
      <c r="FJ926" s="183"/>
      <c r="FK926" s="183"/>
      <c r="FL926" s="183"/>
      <c r="FM926" s="183"/>
      <c r="FN926" s="183"/>
      <c r="FO926" s="183"/>
      <c r="FP926" s="183"/>
      <c r="FQ926" s="183"/>
      <c r="FR926" s="183"/>
      <c r="FS926" s="183"/>
      <c r="FT926" s="183"/>
      <c r="FU926" s="183"/>
      <c r="FV926" s="183"/>
      <c r="FW926" s="183"/>
      <c r="FX926" s="183"/>
      <c r="FY926" s="183"/>
      <c r="FZ926" s="183"/>
      <c r="GA926" s="183"/>
      <c r="GB926" s="183"/>
      <c r="GC926" s="183"/>
      <c r="GD926" s="183"/>
      <c r="GE926" s="183"/>
      <c r="GF926" s="183"/>
      <c r="GG926" s="183"/>
      <c r="GH926" s="183"/>
    </row>
    <row r="927" spans="1:190" x14ac:dyDescent="0.25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  <c r="FE927" s="183"/>
      <c r="FF927" s="183"/>
      <c r="FG927" s="183"/>
      <c r="FH927" s="183"/>
      <c r="FI927" s="183"/>
      <c r="FJ927" s="183"/>
      <c r="FK927" s="183"/>
      <c r="FL927" s="183"/>
      <c r="FM927" s="183"/>
      <c r="FN927" s="183"/>
      <c r="FO927" s="183"/>
      <c r="FP927" s="183"/>
      <c r="FQ927" s="183"/>
      <c r="FR927" s="183"/>
      <c r="FS927" s="183"/>
      <c r="FT927" s="183"/>
      <c r="FU927" s="183"/>
      <c r="FV927" s="183"/>
      <c r="FW927" s="183"/>
      <c r="FX927" s="183"/>
      <c r="FY927" s="183"/>
      <c r="FZ927" s="183"/>
      <c r="GA927" s="183"/>
      <c r="GB927" s="183"/>
      <c r="GC927" s="183"/>
      <c r="GD927" s="183"/>
      <c r="GE927" s="183"/>
      <c r="GF927" s="183"/>
      <c r="GG927" s="183"/>
      <c r="GH927" s="183"/>
    </row>
    <row r="928" spans="1:190" x14ac:dyDescent="0.25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  <c r="FE928" s="183"/>
      <c r="FF928" s="183"/>
      <c r="FG928" s="183"/>
      <c r="FH928" s="183"/>
      <c r="FI928" s="183"/>
      <c r="FJ928" s="183"/>
      <c r="FK928" s="183"/>
      <c r="FL928" s="183"/>
      <c r="FM928" s="183"/>
      <c r="FN928" s="183"/>
      <c r="FO928" s="183"/>
      <c r="FP928" s="183"/>
      <c r="FQ928" s="183"/>
      <c r="FR928" s="183"/>
      <c r="FS928" s="183"/>
      <c r="FT928" s="183"/>
      <c r="FU928" s="183"/>
      <c r="FV928" s="183"/>
      <c r="FW928" s="183"/>
      <c r="FX928" s="183"/>
      <c r="FY928" s="183"/>
      <c r="FZ928" s="183"/>
      <c r="GA928" s="183"/>
      <c r="GB928" s="183"/>
      <c r="GC928" s="183"/>
      <c r="GD928" s="183"/>
      <c r="GE928" s="183"/>
      <c r="GF928" s="183"/>
      <c r="GG928" s="183"/>
      <c r="GH928" s="183"/>
    </row>
    <row r="929" spans="1:190" x14ac:dyDescent="0.25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  <c r="FE929" s="183"/>
      <c r="FF929" s="183"/>
      <c r="FG929" s="183"/>
      <c r="FH929" s="183"/>
      <c r="FI929" s="183"/>
      <c r="FJ929" s="183"/>
      <c r="FK929" s="183"/>
      <c r="FL929" s="183"/>
      <c r="FM929" s="183"/>
      <c r="FN929" s="183"/>
      <c r="FO929" s="183"/>
      <c r="FP929" s="183"/>
      <c r="FQ929" s="183"/>
      <c r="FR929" s="183"/>
      <c r="FS929" s="183"/>
      <c r="FT929" s="183"/>
      <c r="FU929" s="183"/>
      <c r="FV929" s="183"/>
      <c r="FW929" s="183"/>
      <c r="FX929" s="183"/>
      <c r="FY929" s="183"/>
      <c r="FZ929" s="183"/>
      <c r="GA929" s="183"/>
      <c r="GB929" s="183"/>
      <c r="GC929" s="183"/>
      <c r="GD929" s="183"/>
      <c r="GE929" s="183"/>
      <c r="GF929" s="183"/>
      <c r="GG929" s="183"/>
      <c r="GH929" s="183"/>
    </row>
    <row r="930" spans="1:190" x14ac:dyDescent="0.25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  <c r="FE930" s="183"/>
      <c r="FF930" s="183"/>
      <c r="FG930" s="183"/>
      <c r="FH930" s="183"/>
      <c r="FI930" s="183"/>
      <c r="FJ930" s="183"/>
      <c r="FK930" s="183"/>
      <c r="FL930" s="183"/>
      <c r="FM930" s="183"/>
      <c r="FN930" s="183"/>
      <c r="FO930" s="183"/>
      <c r="FP930" s="183"/>
      <c r="FQ930" s="183"/>
      <c r="FR930" s="183"/>
      <c r="FS930" s="183"/>
      <c r="FT930" s="183"/>
      <c r="FU930" s="183"/>
      <c r="FV930" s="183"/>
      <c r="FW930" s="183"/>
      <c r="FX930" s="183"/>
      <c r="FY930" s="183"/>
      <c r="FZ930" s="183"/>
      <c r="GA930" s="183"/>
      <c r="GB930" s="183"/>
      <c r="GC930" s="183"/>
      <c r="GD930" s="183"/>
      <c r="GE930" s="183"/>
      <c r="GF930" s="183"/>
      <c r="GG930" s="183"/>
      <c r="GH930" s="183"/>
    </row>
    <row r="931" spans="1:190" x14ac:dyDescent="0.25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  <c r="FE931" s="183"/>
      <c r="FF931" s="183"/>
      <c r="FG931" s="183"/>
      <c r="FH931" s="183"/>
      <c r="FI931" s="183"/>
      <c r="FJ931" s="183"/>
      <c r="FK931" s="183"/>
      <c r="FL931" s="183"/>
      <c r="FM931" s="183"/>
      <c r="FN931" s="183"/>
      <c r="FO931" s="183"/>
      <c r="FP931" s="183"/>
      <c r="FQ931" s="183"/>
      <c r="FR931" s="183"/>
      <c r="FS931" s="183"/>
      <c r="FT931" s="183"/>
      <c r="FU931" s="183"/>
      <c r="FV931" s="183"/>
      <c r="FW931" s="183"/>
      <c r="FX931" s="183"/>
      <c r="FY931" s="183"/>
      <c r="FZ931" s="183"/>
      <c r="GA931" s="183"/>
      <c r="GB931" s="183"/>
      <c r="GC931" s="183"/>
      <c r="GD931" s="183"/>
      <c r="GE931" s="183"/>
      <c r="GF931" s="183"/>
      <c r="GG931" s="183"/>
      <c r="GH931" s="183"/>
    </row>
    <row r="932" spans="1:190" x14ac:dyDescent="0.25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  <c r="FE932" s="183"/>
      <c r="FF932" s="183"/>
      <c r="FG932" s="183"/>
      <c r="FH932" s="183"/>
      <c r="FI932" s="183"/>
      <c r="FJ932" s="183"/>
      <c r="FK932" s="183"/>
      <c r="FL932" s="183"/>
      <c r="FM932" s="183"/>
      <c r="FN932" s="183"/>
      <c r="FO932" s="183"/>
      <c r="FP932" s="183"/>
      <c r="FQ932" s="183"/>
      <c r="FR932" s="183"/>
      <c r="FS932" s="183"/>
      <c r="FT932" s="183"/>
      <c r="FU932" s="183"/>
      <c r="FV932" s="183"/>
      <c r="FW932" s="183"/>
      <c r="FX932" s="183"/>
      <c r="FY932" s="183"/>
      <c r="FZ932" s="183"/>
      <c r="GA932" s="183"/>
      <c r="GB932" s="183"/>
      <c r="GC932" s="183"/>
      <c r="GD932" s="183"/>
      <c r="GE932" s="183"/>
      <c r="GF932" s="183"/>
      <c r="GG932" s="183"/>
      <c r="GH932" s="183"/>
    </row>
    <row r="933" spans="1:190" x14ac:dyDescent="0.25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  <c r="FE933" s="183"/>
      <c r="FF933" s="183"/>
      <c r="FG933" s="183"/>
      <c r="FH933" s="183"/>
      <c r="FI933" s="183"/>
      <c r="FJ933" s="183"/>
      <c r="FK933" s="183"/>
      <c r="FL933" s="183"/>
      <c r="FM933" s="183"/>
      <c r="FN933" s="183"/>
      <c r="FO933" s="183"/>
      <c r="FP933" s="183"/>
      <c r="FQ933" s="183"/>
      <c r="FR933" s="183"/>
      <c r="FS933" s="183"/>
      <c r="FT933" s="183"/>
      <c r="FU933" s="183"/>
      <c r="FV933" s="183"/>
      <c r="FW933" s="183"/>
      <c r="FX933" s="183"/>
      <c r="FY933" s="183"/>
      <c r="FZ933" s="183"/>
      <c r="GA933" s="183"/>
      <c r="GB933" s="183"/>
      <c r="GC933" s="183"/>
      <c r="GD933" s="183"/>
      <c r="GE933" s="183"/>
      <c r="GF933" s="183"/>
      <c r="GG933" s="183"/>
      <c r="GH933" s="183"/>
    </row>
    <row r="934" spans="1:190" x14ac:dyDescent="0.25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  <c r="FE934" s="183"/>
      <c r="FF934" s="183"/>
      <c r="FG934" s="183"/>
      <c r="FH934" s="183"/>
      <c r="FI934" s="183"/>
      <c r="FJ934" s="183"/>
      <c r="FK934" s="183"/>
      <c r="FL934" s="183"/>
      <c r="FM934" s="183"/>
      <c r="FN934" s="183"/>
      <c r="FO934" s="183"/>
      <c r="FP934" s="183"/>
      <c r="FQ934" s="183"/>
      <c r="FR934" s="183"/>
      <c r="FS934" s="183"/>
      <c r="FT934" s="183"/>
      <c r="FU934" s="183"/>
      <c r="FV934" s="183"/>
      <c r="FW934" s="183"/>
      <c r="FX934" s="183"/>
      <c r="FY934" s="183"/>
      <c r="FZ934" s="183"/>
      <c r="GA934" s="183"/>
      <c r="GB934" s="183"/>
      <c r="GC934" s="183"/>
      <c r="GD934" s="183"/>
      <c r="GE934" s="183"/>
      <c r="GF934" s="183"/>
      <c r="GG934" s="183"/>
      <c r="GH934" s="183"/>
    </row>
    <row r="935" spans="1:190" x14ac:dyDescent="0.25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  <c r="FE935" s="183"/>
      <c r="FF935" s="183"/>
      <c r="FG935" s="183"/>
      <c r="FH935" s="183"/>
      <c r="FI935" s="183"/>
      <c r="FJ935" s="183"/>
      <c r="FK935" s="183"/>
      <c r="FL935" s="183"/>
      <c r="FM935" s="183"/>
      <c r="FN935" s="183"/>
      <c r="FO935" s="183"/>
      <c r="FP935" s="183"/>
      <c r="FQ935" s="183"/>
      <c r="FR935" s="183"/>
      <c r="FS935" s="183"/>
      <c r="FT935" s="183"/>
      <c r="FU935" s="183"/>
      <c r="FV935" s="183"/>
      <c r="FW935" s="183"/>
      <c r="FX935" s="183"/>
      <c r="FY935" s="183"/>
      <c r="FZ935" s="183"/>
      <c r="GA935" s="183"/>
      <c r="GB935" s="183"/>
      <c r="GC935" s="183"/>
      <c r="GD935" s="183"/>
      <c r="GE935" s="183"/>
      <c r="GF935" s="183"/>
      <c r="GG935" s="183"/>
      <c r="GH935" s="183"/>
    </row>
    <row r="936" spans="1:190" x14ac:dyDescent="0.25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  <c r="FE936" s="183"/>
      <c r="FF936" s="183"/>
      <c r="FG936" s="183"/>
      <c r="FH936" s="183"/>
      <c r="FI936" s="183"/>
      <c r="FJ936" s="183"/>
      <c r="FK936" s="183"/>
      <c r="FL936" s="183"/>
      <c r="FM936" s="183"/>
      <c r="FN936" s="183"/>
      <c r="FO936" s="183"/>
      <c r="FP936" s="183"/>
      <c r="FQ936" s="183"/>
      <c r="FR936" s="183"/>
      <c r="FS936" s="183"/>
      <c r="FT936" s="183"/>
      <c r="FU936" s="183"/>
      <c r="FV936" s="183"/>
      <c r="FW936" s="183"/>
      <c r="FX936" s="183"/>
      <c r="FY936" s="183"/>
      <c r="FZ936" s="183"/>
      <c r="GA936" s="183"/>
      <c r="GB936" s="183"/>
      <c r="GC936" s="183"/>
      <c r="GD936" s="183"/>
      <c r="GE936" s="183"/>
      <c r="GF936" s="183"/>
      <c r="GG936" s="183"/>
      <c r="GH936" s="183"/>
    </row>
    <row r="937" spans="1:190" x14ac:dyDescent="0.25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  <c r="FE937" s="183"/>
      <c r="FF937" s="183"/>
      <c r="FG937" s="183"/>
      <c r="FH937" s="183"/>
      <c r="FI937" s="183"/>
      <c r="FJ937" s="183"/>
      <c r="FK937" s="183"/>
      <c r="FL937" s="183"/>
      <c r="FM937" s="183"/>
      <c r="FN937" s="183"/>
      <c r="FO937" s="183"/>
      <c r="FP937" s="183"/>
      <c r="FQ937" s="183"/>
      <c r="FR937" s="183"/>
      <c r="FS937" s="183"/>
      <c r="FT937" s="183"/>
      <c r="FU937" s="183"/>
      <c r="FV937" s="183"/>
      <c r="FW937" s="183"/>
      <c r="FX937" s="183"/>
      <c r="FY937" s="183"/>
      <c r="FZ937" s="183"/>
      <c r="GA937" s="183"/>
      <c r="GB937" s="183"/>
      <c r="GC937" s="183"/>
      <c r="GD937" s="183"/>
      <c r="GE937" s="183"/>
      <c r="GF937" s="183"/>
      <c r="GG937" s="183"/>
      <c r="GH937" s="183"/>
    </row>
    <row r="938" spans="1:190" x14ac:dyDescent="0.25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  <c r="FE938" s="183"/>
      <c r="FF938" s="183"/>
      <c r="FG938" s="183"/>
      <c r="FH938" s="183"/>
      <c r="FI938" s="183"/>
      <c r="FJ938" s="183"/>
      <c r="FK938" s="183"/>
      <c r="FL938" s="183"/>
      <c r="FM938" s="183"/>
      <c r="FN938" s="183"/>
      <c r="FO938" s="183"/>
      <c r="FP938" s="183"/>
      <c r="FQ938" s="183"/>
      <c r="FR938" s="183"/>
      <c r="FS938" s="183"/>
      <c r="FT938" s="183"/>
      <c r="FU938" s="183"/>
      <c r="FV938" s="183"/>
      <c r="FW938" s="183"/>
      <c r="FX938" s="183"/>
      <c r="FY938" s="183"/>
      <c r="FZ938" s="183"/>
      <c r="GA938" s="183"/>
      <c r="GB938" s="183"/>
      <c r="GC938" s="183"/>
      <c r="GD938" s="183"/>
      <c r="GE938" s="183"/>
      <c r="GF938" s="183"/>
      <c r="GG938" s="183"/>
      <c r="GH938" s="183"/>
    </row>
    <row r="939" spans="1:190" x14ac:dyDescent="0.25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  <c r="FE939" s="183"/>
      <c r="FF939" s="183"/>
      <c r="FG939" s="183"/>
      <c r="FH939" s="183"/>
      <c r="FI939" s="183"/>
      <c r="FJ939" s="183"/>
      <c r="FK939" s="183"/>
      <c r="FL939" s="183"/>
      <c r="FM939" s="183"/>
      <c r="FN939" s="183"/>
      <c r="FO939" s="183"/>
      <c r="FP939" s="183"/>
      <c r="FQ939" s="183"/>
      <c r="FR939" s="183"/>
      <c r="FS939" s="183"/>
      <c r="FT939" s="183"/>
      <c r="FU939" s="183"/>
      <c r="FV939" s="183"/>
      <c r="FW939" s="183"/>
      <c r="FX939" s="183"/>
      <c r="FY939" s="183"/>
      <c r="FZ939" s="183"/>
      <c r="GA939" s="183"/>
      <c r="GB939" s="183"/>
      <c r="GC939" s="183"/>
      <c r="GD939" s="183"/>
      <c r="GE939" s="183"/>
      <c r="GF939" s="183"/>
      <c r="GG939" s="183"/>
      <c r="GH939" s="183"/>
    </row>
    <row r="940" spans="1:190" x14ac:dyDescent="0.25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  <c r="FE940" s="183"/>
      <c r="FF940" s="183"/>
      <c r="FG940" s="183"/>
      <c r="FH940" s="183"/>
      <c r="FI940" s="183"/>
      <c r="FJ940" s="183"/>
      <c r="FK940" s="183"/>
      <c r="FL940" s="183"/>
      <c r="FM940" s="183"/>
      <c r="FN940" s="183"/>
      <c r="FO940" s="183"/>
      <c r="FP940" s="183"/>
      <c r="FQ940" s="183"/>
      <c r="FR940" s="183"/>
      <c r="FS940" s="183"/>
      <c r="FT940" s="183"/>
      <c r="FU940" s="183"/>
      <c r="FV940" s="183"/>
      <c r="FW940" s="183"/>
      <c r="FX940" s="183"/>
      <c r="FY940" s="183"/>
      <c r="FZ940" s="183"/>
      <c r="GA940" s="183"/>
      <c r="GB940" s="183"/>
      <c r="GC940" s="183"/>
      <c r="GD940" s="183"/>
      <c r="GE940" s="183"/>
      <c r="GF940" s="183"/>
      <c r="GG940" s="183"/>
      <c r="GH940" s="183"/>
    </row>
    <row r="941" spans="1:190" x14ac:dyDescent="0.25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  <c r="FE941" s="183"/>
      <c r="FF941" s="183"/>
      <c r="FG941" s="183"/>
      <c r="FH941" s="183"/>
      <c r="FI941" s="183"/>
      <c r="FJ941" s="183"/>
      <c r="FK941" s="183"/>
      <c r="FL941" s="183"/>
      <c r="FM941" s="183"/>
      <c r="FN941" s="183"/>
      <c r="FO941" s="183"/>
      <c r="FP941" s="183"/>
      <c r="FQ941" s="183"/>
      <c r="FR941" s="183"/>
      <c r="FS941" s="183"/>
      <c r="FT941" s="183"/>
      <c r="FU941" s="183"/>
      <c r="FV941" s="183"/>
      <c r="FW941" s="183"/>
      <c r="FX941" s="183"/>
      <c r="FY941" s="183"/>
      <c r="FZ941" s="183"/>
      <c r="GA941" s="183"/>
      <c r="GB941" s="183"/>
      <c r="GC941" s="183"/>
      <c r="GD941" s="183"/>
      <c r="GE941" s="183"/>
      <c r="GF941" s="183"/>
      <c r="GG941" s="183"/>
      <c r="GH941" s="183"/>
    </row>
    <row r="942" spans="1:190" x14ac:dyDescent="0.25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  <c r="FE942" s="183"/>
      <c r="FF942" s="183"/>
      <c r="FG942" s="183"/>
      <c r="FH942" s="183"/>
      <c r="FI942" s="183"/>
      <c r="FJ942" s="183"/>
      <c r="FK942" s="183"/>
      <c r="FL942" s="183"/>
      <c r="FM942" s="183"/>
      <c r="FN942" s="183"/>
      <c r="FO942" s="183"/>
      <c r="FP942" s="183"/>
      <c r="FQ942" s="183"/>
      <c r="FR942" s="183"/>
      <c r="FS942" s="183"/>
      <c r="FT942" s="183"/>
      <c r="FU942" s="183"/>
      <c r="FV942" s="183"/>
      <c r="FW942" s="183"/>
      <c r="FX942" s="183"/>
      <c r="FY942" s="183"/>
      <c r="FZ942" s="183"/>
      <c r="GA942" s="183"/>
      <c r="GB942" s="183"/>
      <c r="GC942" s="183"/>
      <c r="GD942" s="183"/>
      <c r="GE942" s="183"/>
      <c r="GF942" s="183"/>
      <c r="GG942" s="183"/>
      <c r="GH942" s="183"/>
    </row>
    <row r="943" spans="1:190" x14ac:dyDescent="0.25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  <c r="FE943" s="183"/>
      <c r="FF943" s="183"/>
      <c r="FG943" s="183"/>
      <c r="FH943" s="183"/>
      <c r="FI943" s="183"/>
      <c r="FJ943" s="183"/>
      <c r="FK943" s="183"/>
      <c r="FL943" s="183"/>
      <c r="FM943" s="183"/>
      <c r="FN943" s="183"/>
      <c r="FO943" s="183"/>
      <c r="FP943" s="183"/>
      <c r="FQ943" s="183"/>
      <c r="FR943" s="183"/>
      <c r="FS943" s="183"/>
      <c r="FT943" s="183"/>
      <c r="FU943" s="183"/>
      <c r="FV943" s="183"/>
      <c r="FW943" s="183"/>
      <c r="FX943" s="183"/>
      <c r="FY943" s="183"/>
      <c r="FZ943" s="183"/>
      <c r="GA943" s="183"/>
      <c r="GB943" s="183"/>
      <c r="GC943" s="183"/>
      <c r="GD943" s="183"/>
      <c r="GE943" s="183"/>
      <c r="GF943" s="183"/>
      <c r="GG943" s="183"/>
      <c r="GH943" s="183"/>
    </row>
    <row r="944" spans="1:190" x14ac:dyDescent="0.25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  <c r="FE944" s="183"/>
      <c r="FF944" s="183"/>
      <c r="FG944" s="183"/>
      <c r="FH944" s="183"/>
      <c r="FI944" s="183"/>
      <c r="FJ944" s="183"/>
      <c r="FK944" s="183"/>
      <c r="FL944" s="183"/>
      <c r="FM944" s="183"/>
      <c r="FN944" s="183"/>
      <c r="FO944" s="183"/>
      <c r="FP944" s="183"/>
      <c r="FQ944" s="183"/>
      <c r="FR944" s="183"/>
      <c r="FS944" s="183"/>
      <c r="FT944" s="183"/>
      <c r="FU944" s="183"/>
      <c r="FV944" s="183"/>
      <c r="FW944" s="183"/>
      <c r="FX944" s="183"/>
      <c r="FY944" s="183"/>
      <c r="FZ944" s="183"/>
      <c r="GA944" s="183"/>
      <c r="GB944" s="183"/>
      <c r="GC944" s="183"/>
      <c r="GD944" s="183"/>
      <c r="GE944" s="183"/>
      <c r="GF944" s="183"/>
      <c r="GG944" s="183"/>
      <c r="GH944" s="183"/>
    </row>
    <row r="945" spans="1:190" x14ac:dyDescent="0.25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  <c r="FE945" s="183"/>
      <c r="FF945" s="183"/>
      <c r="FG945" s="183"/>
      <c r="FH945" s="183"/>
      <c r="FI945" s="183"/>
      <c r="FJ945" s="183"/>
      <c r="FK945" s="183"/>
      <c r="FL945" s="183"/>
      <c r="FM945" s="183"/>
      <c r="FN945" s="183"/>
      <c r="FO945" s="183"/>
      <c r="FP945" s="183"/>
      <c r="FQ945" s="183"/>
      <c r="FR945" s="183"/>
      <c r="FS945" s="183"/>
      <c r="FT945" s="183"/>
      <c r="FU945" s="183"/>
      <c r="FV945" s="183"/>
      <c r="FW945" s="183"/>
      <c r="FX945" s="183"/>
      <c r="FY945" s="183"/>
      <c r="FZ945" s="183"/>
      <c r="GA945" s="183"/>
      <c r="GB945" s="183"/>
      <c r="GC945" s="183"/>
      <c r="GD945" s="183"/>
      <c r="GE945" s="183"/>
      <c r="GF945" s="183"/>
      <c r="GG945" s="183"/>
      <c r="GH945" s="183"/>
    </row>
    <row r="946" spans="1:190" x14ac:dyDescent="0.25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  <c r="FE946" s="183"/>
      <c r="FF946" s="183"/>
      <c r="FG946" s="183"/>
      <c r="FH946" s="183"/>
      <c r="FI946" s="183"/>
      <c r="FJ946" s="183"/>
      <c r="FK946" s="183"/>
      <c r="FL946" s="183"/>
      <c r="FM946" s="183"/>
      <c r="FN946" s="183"/>
      <c r="FO946" s="183"/>
      <c r="FP946" s="183"/>
      <c r="FQ946" s="183"/>
      <c r="FR946" s="183"/>
      <c r="FS946" s="183"/>
      <c r="FT946" s="183"/>
      <c r="FU946" s="183"/>
      <c r="FV946" s="183"/>
      <c r="FW946" s="183"/>
      <c r="FX946" s="183"/>
      <c r="FY946" s="183"/>
      <c r="FZ946" s="183"/>
      <c r="GA946" s="183"/>
      <c r="GB946" s="183"/>
      <c r="GC946" s="183"/>
      <c r="GD946" s="183"/>
      <c r="GE946" s="183"/>
      <c r="GF946" s="183"/>
      <c r="GG946" s="183"/>
      <c r="GH946" s="183"/>
    </row>
    <row r="947" spans="1:190" x14ac:dyDescent="0.25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  <c r="FE947" s="183"/>
      <c r="FF947" s="183"/>
      <c r="FG947" s="183"/>
      <c r="FH947" s="183"/>
      <c r="FI947" s="183"/>
      <c r="FJ947" s="183"/>
      <c r="FK947" s="183"/>
      <c r="FL947" s="183"/>
      <c r="FM947" s="183"/>
      <c r="FN947" s="183"/>
      <c r="FO947" s="183"/>
      <c r="FP947" s="183"/>
      <c r="FQ947" s="183"/>
      <c r="FR947" s="183"/>
      <c r="FS947" s="183"/>
      <c r="FT947" s="183"/>
      <c r="FU947" s="183"/>
      <c r="FV947" s="183"/>
      <c r="FW947" s="183"/>
      <c r="FX947" s="183"/>
      <c r="FY947" s="183"/>
      <c r="FZ947" s="183"/>
      <c r="GA947" s="183"/>
      <c r="GB947" s="183"/>
      <c r="GC947" s="183"/>
      <c r="GD947" s="183"/>
      <c r="GE947" s="183"/>
      <c r="GF947" s="183"/>
      <c r="GG947" s="183"/>
      <c r="GH947" s="183"/>
    </row>
    <row r="948" spans="1:190" x14ac:dyDescent="0.25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  <c r="FE948" s="183"/>
      <c r="FF948" s="183"/>
      <c r="FG948" s="183"/>
      <c r="FH948" s="183"/>
      <c r="FI948" s="183"/>
      <c r="FJ948" s="183"/>
      <c r="FK948" s="183"/>
      <c r="FL948" s="183"/>
      <c r="FM948" s="183"/>
      <c r="FN948" s="183"/>
      <c r="FO948" s="183"/>
      <c r="FP948" s="183"/>
      <c r="FQ948" s="183"/>
      <c r="FR948" s="183"/>
      <c r="FS948" s="183"/>
      <c r="FT948" s="183"/>
      <c r="FU948" s="183"/>
      <c r="FV948" s="183"/>
      <c r="FW948" s="183"/>
      <c r="FX948" s="183"/>
      <c r="FY948" s="183"/>
      <c r="FZ948" s="183"/>
      <c r="GA948" s="183"/>
      <c r="GB948" s="183"/>
      <c r="GC948" s="183"/>
      <c r="GD948" s="183"/>
      <c r="GE948" s="183"/>
      <c r="GF948" s="183"/>
      <c r="GG948" s="183"/>
      <c r="GH948" s="183"/>
    </row>
    <row r="949" spans="1:190" x14ac:dyDescent="0.25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  <c r="FE949" s="183"/>
      <c r="FF949" s="183"/>
      <c r="FG949" s="183"/>
      <c r="FH949" s="183"/>
      <c r="FI949" s="183"/>
      <c r="FJ949" s="183"/>
      <c r="FK949" s="183"/>
      <c r="FL949" s="183"/>
      <c r="FM949" s="183"/>
      <c r="FN949" s="183"/>
      <c r="FO949" s="183"/>
      <c r="FP949" s="183"/>
      <c r="FQ949" s="183"/>
      <c r="FR949" s="183"/>
      <c r="FS949" s="183"/>
      <c r="FT949" s="183"/>
      <c r="FU949" s="183"/>
      <c r="FV949" s="183"/>
      <c r="FW949" s="183"/>
      <c r="FX949" s="183"/>
      <c r="FY949" s="183"/>
      <c r="FZ949" s="183"/>
      <c r="GA949" s="183"/>
      <c r="GB949" s="183"/>
      <c r="GC949" s="183"/>
      <c r="GD949" s="183"/>
      <c r="GE949" s="183"/>
      <c r="GF949" s="183"/>
      <c r="GG949" s="183"/>
      <c r="GH949" s="183"/>
    </row>
    <row r="950" spans="1:190" x14ac:dyDescent="0.25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  <c r="FE950" s="183"/>
      <c r="FF950" s="183"/>
      <c r="FG950" s="183"/>
      <c r="FH950" s="183"/>
      <c r="FI950" s="183"/>
      <c r="FJ950" s="183"/>
      <c r="FK950" s="183"/>
      <c r="FL950" s="183"/>
      <c r="FM950" s="183"/>
      <c r="FN950" s="183"/>
      <c r="FO950" s="183"/>
      <c r="FP950" s="183"/>
      <c r="FQ950" s="183"/>
      <c r="FR950" s="183"/>
      <c r="FS950" s="183"/>
      <c r="FT950" s="183"/>
      <c r="FU950" s="183"/>
      <c r="FV950" s="183"/>
      <c r="FW950" s="183"/>
      <c r="FX950" s="183"/>
      <c r="FY950" s="183"/>
      <c r="FZ950" s="183"/>
      <c r="GA950" s="183"/>
      <c r="GB950" s="183"/>
      <c r="GC950" s="183"/>
      <c r="GD950" s="183"/>
      <c r="GE950" s="183"/>
      <c r="GF950" s="183"/>
      <c r="GG950" s="183"/>
      <c r="GH950" s="183"/>
    </row>
    <row r="951" spans="1:190" x14ac:dyDescent="0.25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  <c r="FE951" s="183"/>
      <c r="FF951" s="183"/>
      <c r="FG951" s="183"/>
      <c r="FH951" s="183"/>
      <c r="FI951" s="183"/>
      <c r="FJ951" s="183"/>
      <c r="FK951" s="183"/>
      <c r="FL951" s="183"/>
      <c r="FM951" s="183"/>
      <c r="FN951" s="183"/>
      <c r="FO951" s="183"/>
      <c r="FP951" s="183"/>
      <c r="FQ951" s="183"/>
      <c r="FR951" s="183"/>
      <c r="FS951" s="183"/>
      <c r="FT951" s="183"/>
      <c r="FU951" s="183"/>
      <c r="FV951" s="183"/>
      <c r="FW951" s="183"/>
      <c r="FX951" s="183"/>
      <c r="FY951" s="183"/>
      <c r="FZ951" s="183"/>
      <c r="GA951" s="183"/>
      <c r="GB951" s="183"/>
      <c r="GC951" s="183"/>
      <c r="GD951" s="183"/>
      <c r="GE951" s="183"/>
      <c r="GF951" s="183"/>
      <c r="GG951" s="183"/>
      <c r="GH951" s="183"/>
    </row>
    <row r="952" spans="1:190" x14ac:dyDescent="0.25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  <c r="FE952" s="183"/>
      <c r="FF952" s="183"/>
      <c r="FG952" s="183"/>
      <c r="FH952" s="183"/>
      <c r="FI952" s="183"/>
      <c r="FJ952" s="183"/>
      <c r="FK952" s="183"/>
      <c r="FL952" s="183"/>
      <c r="FM952" s="183"/>
      <c r="FN952" s="183"/>
      <c r="FO952" s="183"/>
      <c r="FP952" s="183"/>
      <c r="FQ952" s="183"/>
      <c r="FR952" s="183"/>
      <c r="FS952" s="183"/>
      <c r="FT952" s="183"/>
      <c r="FU952" s="183"/>
      <c r="FV952" s="183"/>
      <c r="FW952" s="183"/>
      <c r="FX952" s="183"/>
      <c r="FY952" s="183"/>
      <c r="FZ952" s="183"/>
      <c r="GA952" s="183"/>
      <c r="GB952" s="183"/>
      <c r="GC952" s="183"/>
      <c r="GD952" s="183"/>
      <c r="GE952" s="183"/>
      <c r="GF952" s="183"/>
      <c r="GG952" s="183"/>
      <c r="GH952" s="183"/>
    </row>
    <row r="953" spans="1:190" x14ac:dyDescent="0.25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  <c r="FE953" s="183"/>
      <c r="FF953" s="183"/>
      <c r="FG953" s="183"/>
      <c r="FH953" s="183"/>
      <c r="FI953" s="183"/>
      <c r="FJ953" s="183"/>
      <c r="FK953" s="183"/>
      <c r="FL953" s="183"/>
      <c r="FM953" s="183"/>
      <c r="FN953" s="183"/>
      <c r="FO953" s="183"/>
      <c r="FP953" s="183"/>
      <c r="FQ953" s="183"/>
      <c r="FR953" s="183"/>
      <c r="FS953" s="183"/>
      <c r="FT953" s="183"/>
      <c r="FU953" s="183"/>
      <c r="FV953" s="183"/>
      <c r="FW953" s="183"/>
      <c r="FX953" s="183"/>
      <c r="FY953" s="183"/>
      <c r="FZ953" s="183"/>
      <c r="GA953" s="183"/>
      <c r="GB953" s="183"/>
      <c r="GC953" s="183"/>
      <c r="GD953" s="183"/>
      <c r="GE953" s="183"/>
      <c r="GF953" s="183"/>
      <c r="GG953" s="183"/>
      <c r="GH953" s="183"/>
    </row>
    <row r="954" spans="1:190" x14ac:dyDescent="0.25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  <c r="FE954" s="183"/>
      <c r="FF954" s="183"/>
      <c r="FG954" s="183"/>
      <c r="FH954" s="183"/>
      <c r="FI954" s="183"/>
      <c r="FJ954" s="183"/>
      <c r="FK954" s="183"/>
      <c r="FL954" s="183"/>
      <c r="FM954" s="183"/>
      <c r="FN954" s="183"/>
      <c r="FO954" s="183"/>
      <c r="FP954" s="183"/>
      <c r="FQ954" s="183"/>
      <c r="FR954" s="183"/>
      <c r="FS954" s="183"/>
      <c r="FT954" s="183"/>
      <c r="FU954" s="183"/>
      <c r="FV954" s="183"/>
      <c r="FW954" s="183"/>
      <c r="FX954" s="183"/>
      <c r="FY954" s="183"/>
      <c r="FZ954" s="183"/>
      <c r="GA954" s="183"/>
      <c r="GB954" s="183"/>
      <c r="GC954" s="183"/>
      <c r="GD954" s="183"/>
      <c r="GE954" s="183"/>
      <c r="GF954" s="183"/>
      <c r="GG954" s="183"/>
      <c r="GH954" s="183"/>
    </row>
    <row r="955" spans="1:190" x14ac:dyDescent="0.25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  <c r="FE955" s="183"/>
      <c r="FF955" s="183"/>
      <c r="FG955" s="183"/>
      <c r="FH955" s="183"/>
      <c r="FI955" s="183"/>
      <c r="FJ955" s="183"/>
      <c r="FK955" s="183"/>
      <c r="FL955" s="183"/>
      <c r="FM955" s="183"/>
      <c r="FN955" s="183"/>
      <c r="FO955" s="183"/>
      <c r="FP955" s="183"/>
      <c r="FQ955" s="183"/>
      <c r="FR955" s="183"/>
      <c r="FS955" s="183"/>
      <c r="FT955" s="183"/>
      <c r="FU955" s="183"/>
      <c r="FV955" s="183"/>
      <c r="FW955" s="183"/>
      <c r="FX955" s="183"/>
      <c r="FY955" s="183"/>
      <c r="FZ955" s="183"/>
      <c r="GA955" s="183"/>
      <c r="GB955" s="183"/>
      <c r="GC955" s="183"/>
      <c r="GD955" s="183"/>
      <c r="GE955" s="183"/>
      <c r="GF955" s="183"/>
      <c r="GG955" s="183"/>
      <c r="GH955" s="183"/>
    </row>
    <row r="956" spans="1:190" x14ac:dyDescent="0.25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  <c r="FE956" s="183"/>
      <c r="FF956" s="183"/>
      <c r="FG956" s="183"/>
      <c r="FH956" s="183"/>
      <c r="FI956" s="183"/>
      <c r="FJ956" s="183"/>
      <c r="FK956" s="183"/>
      <c r="FL956" s="183"/>
      <c r="FM956" s="183"/>
      <c r="FN956" s="183"/>
      <c r="FO956" s="183"/>
      <c r="FP956" s="183"/>
      <c r="FQ956" s="183"/>
      <c r="FR956" s="183"/>
      <c r="FS956" s="183"/>
      <c r="FT956" s="183"/>
      <c r="FU956" s="183"/>
      <c r="FV956" s="183"/>
      <c r="FW956" s="183"/>
      <c r="FX956" s="183"/>
      <c r="FY956" s="183"/>
      <c r="FZ956" s="183"/>
      <c r="GA956" s="183"/>
      <c r="GB956" s="183"/>
      <c r="GC956" s="183"/>
      <c r="GD956" s="183"/>
      <c r="GE956" s="183"/>
      <c r="GF956" s="183"/>
      <c r="GG956" s="183"/>
      <c r="GH956" s="183"/>
    </row>
    <row r="957" spans="1:190" x14ac:dyDescent="0.25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  <c r="FE957" s="183"/>
      <c r="FF957" s="183"/>
      <c r="FG957" s="183"/>
      <c r="FH957" s="183"/>
      <c r="FI957" s="183"/>
      <c r="FJ957" s="183"/>
      <c r="FK957" s="183"/>
      <c r="FL957" s="183"/>
      <c r="FM957" s="183"/>
      <c r="FN957" s="183"/>
      <c r="FO957" s="183"/>
      <c r="FP957" s="183"/>
      <c r="FQ957" s="183"/>
      <c r="FR957" s="183"/>
      <c r="FS957" s="183"/>
      <c r="FT957" s="183"/>
      <c r="FU957" s="183"/>
      <c r="FV957" s="183"/>
      <c r="FW957" s="183"/>
      <c r="FX957" s="183"/>
      <c r="FY957" s="183"/>
      <c r="FZ957" s="183"/>
      <c r="GA957" s="183"/>
      <c r="GB957" s="183"/>
      <c r="GC957" s="183"/>
      <c r="GD957" s="183"/>
      <c r="GE957" s="183"/>
      <c r="GF957" s="183"/>
      <c r="GG957" s="183"/>
      <c r="GH957" s="183"/>
    </row>
    <row r="958" spans="1:190" x14ac:dyDescent="0.25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  <c r="FE958" s="183"/>
      <c r="FF958" s="183"/>
      <c r="FG958" s="183"/>
      <c r="FH958" s="183"/>
      <c r="FI958" s="183"/>
      <c r="FJ958" s="183"/>
      <c r="FK958" s="183"/>
      <c r="FL958" s="183"/>
      <c r="FM958" s="183"/>
      <c r="FN958" s="183"/>
      <c r="FO958" s="183"/>
      <c r="FP958" s="183"/>
      <c r="FQ958" s="183"/>
      <c r="FR958" s="183"/>
      <c r="FS958" s="183"/>
      <c r="FT958" s="183"/>
      <c r="FU958" s="183"/>
      <c r="FV958" s="183"/>
      <c r="FW958" s="183"/>
      <c r="FX958" s="183"/>
      <c r="FY958" s="183"/>
      <c r="FZ958" s="183"/>
      <c r="GA958" s="183"/>
      <c r="GB958" s="183"/>
      <c r="GC958" s="183"/>
      <c r="GD958" s="183"/>
      <c r="GE958" s="183"/>
      <c r="GF958" s="183"/>
      <c r="GG958" s="183"/>
      <c r="GH958" s="183"/>
    </row>
    <row r="959" spans="1:190" x14ac:dyDescent="0.25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  <c r="FE959" s="183"/>
      <c r="FF959" s="183"/>
      <c r="FG959" s="183"/>
      <c r="FH959" s="183"/>
      <c r="FI959" s="183"/>
      <c r="FJ959" s="183"/>
      <c r="FK959" s="183"/>
      <c r="FL959" s="183"/>
      <c r="FM959" s="183"/>
      <c r="FN959" s="183"/>
      <c r="FO959" s="183"/>
      <c r="FP959" s="183"/>
      <c r="FQ959" s="183"/>
      <c r="FR959" s="183"/>
      <c r="FS959" s="183"/>
      <c r="FT959" s="183"/>
      <c r="FU959" s="183"/>
      <c r="FV959" s="183"/>
      <c r="FW959" s="183"/>
      <c r="FX959" s="183"/>
      <c r="FY959" s="183"/>
      <c r="FZ959" s="183"/>
      <c r="GA959" s="183"/>
      <c r="GB959" s="183"/>
      <c r="GC959" s="183"/>
      <c r="GD959" s="183"/>
      <c r="GE959" s="183"/>
      <c r="GF959" s="183"/>
      <c r="GG959" s="183"/>
      <c r="GH959" s="183"/>
    </row>
    <row r="960" spans="1:190" x14ac:dyDescent="0.25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  <c r="FE960" s="183"/>
      <c r="FF960" s="183"/>
      <c r="FG960" s="183"/>
      <c r="FH960" s="183"/>
      <c r="FI960" s="183"/>
      <c r="FJ960" s="183"/>
      <c r="FK960" s="183"/>
      <c r="FL960" s="183"/>
      <c r="FM960" s="183"/>
      <c r="FN960" s="183"/>
      <c r="FO960" s="183"/>
      <c r="FP960" s="183"/>
      <c r="FQ960" s="183"/>
      <c r="FR960" s="183"/>
      <c r="FS960" s="183"/>
      <c r="FT960" s="183"/>
      <c r="FU960" s="183"/>
      <c r="FV960" s="183"/>
      <c r="FW960" s="183"/>
      <c r="FX960" s="183"/>
      <c r="FY960" s="183"/>
      <c r="FZ960" s="183"/>
      <c r="GA960" s="183"/>
      <c r="GB960" s="183"/>
      <c r="GC960" s="183"/>
      <c r="GD960" s="183"/>
      <c r="GE960" s="183"/>
      <c r="GF960" s="183"/>
      <c r="GG960" s="183"/>
      <c r="GH960" s="183"/>
    </row>
    <row r="961" spans="1:190" x14ac:dyDescent="0.25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  <c r="FE961" s="183"/>
      <c r="FF961" s="183"/>
      <c r="FG961" s="183"/>
      <c r="FH961" s="183"/>
      <c r="FI961" s="183"/>
      <c r="FJ961" s="183"/>
      <c r="FK961" s="183"/>
      <c r="FL961" s="183"/>
      <c r="FM961" s="183"/>
      <c r="FN961" s="183"/>
      <c r="FO961" s="183"/>
      <c r="FP961" s="183"/>
      <c r="FQ961" s="183"/>
      <c r="FR961" s="183"/>
      <c r="FS961" s="183"/>
      <c r="FT961" s="183"/>
      <c r="FU961" s="183"/>
      <c r="FV961" s="183"/>
      <c r="FW961" s="183"/>
      <c r="FX961" s="183"/>
      <c r="FY961" s="183"/>
      <c r="FZ961" s="183"/>
      <c r="GA961" s="183"/>
      <c r="GB961" s="183"/>
      <c r="GC961" s="183"/>
      <c r="GD961" s="183"/>
      <c r="GE961" s="183"/>
      <c r="GF961" s="183"/>
      <c r="GG961" s="183"/>
      <c r="GH961" s="183"/>
    </row>
    <row r="962" spans="1:190" x14ac:dyDescent="0.25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  <c r="FE962" s="183"/>
      <c r="FF962" s="183"/>
      <c r="FG962" s="183"/>
      <c r="FH962" s="183"/>
      <c r="FI962" s="183"/>
      <c r="FJ962" s="183"/>
      <c r="FK962" s="183"/>
      <c r="FL962" s="183"/>
      <c r="FM962" s="183"/>
      <c r="FN962" s="183"/>
      <c r="FO962" s="183"/>
      <c r="FP962" s="183"/>
      <c r="FQ962" s="183"/>
      <c r="FR962" s="183"/>
      <c r="FS962" s="183"/>
      <c r="FT962" s="183"/>
      <c r="FU962" s="183"/>
      <c r="FV962" s="183"/>
      <c r="FW962" s="183"/>
      <c r="FX962" s="183"/>
      <c r="FY962" s="183"/>
      <c r="FZ962" s="183"/>
      <c r="GA962" s="183"/>
      <c r="GB962" s="183"/>
      <c r="GC962" s="183"/>
      <c r="GD962" s="183"/>
      <c r="GE962" s="183"/>
      <c r="GF962" s="183"/>
      <c r="GG962" s="183"/>
      <c r="GH962" s="183"/>
    </row>
    <row r="963" spans="1:190" x14ac:dyDescent="0.25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  <c r="FE963" s="183"/>
      <c r="FF963" s="183"/>
      <c r="FG963" s="183"/>
      <c r="FH963" s="183"/>
      <c r="FI963" s="183"/>
      <c r="FJ963" s="183"/>
      <c r="FK963" s="183"/>
      <c r="FL963" s="183"/>
      <c r="FM963" s="183"/>
      <c r="FN963" s="183"/>
      <c r="FO963" s="183"/>
      <c r="FP963" s="183"/>
      <c r="FQ963" s="183"/>
      <c r="FR963" s="183"/>
      <c r="FS963" s="183"/>
      <c r="FT963" s="183"/>
      <c r="FU963" s="183"/>
      <c r="FV963" s="183"/>
      <c r="FW963" s="183"/>
      <c r="FX963" s="183"/>
      <c r="FY963" s="183"/>
      <c r="FZ963" s="183"/>
      <c r="GA963" s="183"/>
      <c r="GB963" s="183"/>
      <c r="GC963" s="183"/>
      <c r="GD963" s="183"/>
      <c r="GE963" s="183"/>
      <c r="GF963" s="183"/>
      <c r="GG963" s="183"/>
      <c r="GH963" s="183"/>
    </row>
    <row r="964" spans="1:190" x14ac:dyDescent="0.25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  <c r="FE964" s="183"/>
      <c r="FF964" s="183"/>
      <c r="FG964" s="183"/>
      <c r="FH964" s="183"/>
      <c r="FI964" s="183"/>
      <c r="FJ964" s="183"/>
      <c r="FK964" s="183"/>
      <c r="FL964" s="183"/>
      <c r="FM964" s="183"/>
      <c r="FN964" s="183"/>
      <c r="FO964" s="183"/>
      <c r="FP964" s="183"/>
      <c r="FQ964" s="183"/>
      <c r="FR964" s="183"/>
      <c r="FS964" s="183"/>
      <c r="FT964" s="183"/>
      <c r="FU964" s="183"/>
      <c r="FV964" s="183"/>
      <c r="FW964" s="183"/>
      <c r="FX964" s="183"/>
      <c r="FY964" s="183"/>
      <c r="FZ964" s="183"/>
      <c r="GA964" s="183"/>
      <c r="GB964" s="183"/>
      <c r="GC964" s="183"/>
      <c r="GD964" s="183"/>
      <c r="GE964" s="183"/>
      <c r="GF964" s="183"/>
      <c r="GG964" s="183"/>
      <c r="GH964" s="183"/>
    </row>
    <row r="965" spans="1:190" x14ac:dyDescent="0.25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  <c r="FE965" s="183"/>
      <c r="FF965" s="183"/>
      <c r="FG965" s="183"/>
      <c r="FH965" s="183"/>
      <c r="FI965" s="183"/>
      <c r="FJ965" s="183"/>
      <c r="FK965" s="183"/>
      <c r="FL965" s="183"/>
      <c r="FM965" s="183"/>
      <c r="FN965" s="183"/>
      <c r="FO965" s="183"/>
      <c r="FP965" s="183"/>
      <c r="FQ965" s="183"/>
      <c r="FR965" s="183"/>
      <c r="FS965" s="183"/>
      <c r="FT965" s="183"/>
      <c r="FU965" s="183"/>
      <c r="FV965" s="183"/>
      <c r="FW965" s="183"/>
      <c r="FX965" s="183"/>
      <c r="FY965" s="183"/>
      <c r="FZ965" s="183"/>
      <c r="GA965" s="183"/>
      <c r="GB965" s="183"/>
      <c r="GC965" s="183"/>
      <c r="GD965" s="183"/>
      <c r="GE965" s="183"/>
      <c r="GF965" s="183"/>
      <c r="GG965" s="183"/>
      <c r="GH965" s="183"/>
    </row>
    <row r="966" spans="1:190" x14ac:dyDescent="0.25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  <c r="FE966" s="183"/>
      <c r="FF966" s="183"/>
      <c r="FG966" s="183"/>
      <c r="FH966" s="183"/>
      <c r="FI966" s="183"/>
      <c r="FJ966" s="183"/>
      <c r="FK966" s="183"/>
      <c r="FL966" s="183"/>
      <c r="FM966" s="183"/>
      <c r="FN966" s="183"/>
      <c r="FO966" s="183"/>
      <c r="FP966" s="183"/>
      <c r="FQ966" s="183"/>
      <c r="FR966" s="183"/>
      <c r="FS966" s="183"/>
      <c r="FT966" s="183"/>
      <c r="FU966" s="183"/>
      <c r="FV966" s="183"/>
      <c r="FW966" s="183"/>
      <c r="FX966" s="183"/>
      <c r="FY966" s="183"/>
      <c r="FZ966" s="183"/>
      <c r="GA966" s="183"/>
      <c r="GB966" s="183"/>
      <c r="GC966" s="183"/>
      <c r="GD966" s="183"/>
      <c r="GE966" s="183"/>
      <c r="GF966" s="183"/>
      <c r="GG966" s="183"/>
      <c r="GH966" s="183"/>
    </row>
    <row r="967" spans="1:190" x14ac:dyDescent="0.25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  <c r="FE967" s="183"/>
      <c r="FF967" s="183"/>
      <c r="FG967" s="183"/>
      <c r="FH967" s="183"/>
      <c r="FI967" s="183"/>
      <c r="FJ967" s="183"/>
      <c r="FK967" s="183"/>
      <c r="FL967" s="183"/>
      <c r="FM967" s="183"/>
      <c r="FN967" s="183"/>
      <c r="FO967" s="183"/>
      <c r="FP967" s="183"/>
      <c r="FQ967" s="183"/>
      <c r="FR967" s="183"/>
      <c r="FS967" s="183"/>
      <c r="FT967" s="183"/>
      <c r="FU967" s="183"/>
      <c r="FV967" s="183"/>
      <c r="FW967" s="183"/>
      <c r="FX967" s="183"/>
      <c r="FY967" s="183"/>
      <c r="FZ967" s="183"/>
      <c r="GA967" s="183"/>
      <c r="GB967" s="183"/>
      <c r="GC967" s="183"/>
      <c r="GD967" s="183"/>
      <c r="GE967" s="183"/>
      <c r="GF967" s="183"/>
      <c r="GG967" s="183"/>
      <c r="GH967" s="183"/>
    </row>
    <row r="968" spans="1:190" x14ac:dyDescent="0.25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  <c r="FE968" s="183"/>
      <c r="FF968" s="183"/>
      <c r="FG968" s="183"/>
      <c r="FH968" s="183"/>
      <c r="FI968" s="183"/>
      <c r="FJ968" s="183"/>
      <c r="FK968" s="183"/>
      <c r="FL968" s="183"/>
      <c r="FM968" s="183"/>
      <c r="FN968" s="183"/>
      <c r="FO968" s="183"/>
      <c r="FP968" s="183"/>
      <c r="FQ968" s="183"/>
      <c r="FR968" s="183"/>
      <c r="FS968" s="183"/>
      <c r="FT968" s="183"/>
      <c r="FU968" s="183"/>
      <c r="FV968" s="183"/>
      <c r="FW968" s="183"/>
      <c r="FX968" s="183"/>
      <c r="FY968" s="183"/>
      <c r="FZ968" s="183"/>
      <c r="GA968" s="183"/>
      <c r="GB968" s="183"/>
      <c r="GC968" s="183"/>
      <c r="GD968" s="183"/>
      <c r="GE968" s="183"/>
      <c r="GF968" s="183"/>
      <c r="GG968" s="183"/>
      <c r="GH968" s="183"/>
    </row>
    <row r="969" spans="1:190" x14ac:dyDescent="0.25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  <c r="FE969" s="183"/>
      <c r="FF969" s="183"/>
      <c r="FG969" s="183"/>
      <c r="FH969" s="183"/>
      <c r="FI969" s="183"/>
      <c r="FJ969" s="183"/>
      <c r="FK969" s="183"/>
      <c r="FL969" s="183"/>
      <c r="FM969" s="183"/>
      <c r="FN969" s="183"/>
      <c r="FO969" s="183"/>
      <c r="FP969" s="183"/>
      <c r="FQ969" s="183"/>
      <c r="FR969" s="183"/>
      <c r="FS969" s="183"/>
      <c r="FT969" s="183"/>
      <c r="FU969" s="183"/>
      <c r="FV969" s="183"/>
      <c r="FW969" s="183"/>
      <c r="FX969" s="183"/>
      <c r="FY969" s="183"/>
      <c r="FZ969" s="183"/>
      <c r="GA969" s="183"/>
      <c r="GB969" s="183"/>
      <c r="GC969" s="183"/>
      <c r="GD969" s="183"/>
      <c r="GE969" s="183"/>
      <c r="GF969" s="183"/>
      <c r="GG969" s="183"/>
      <c r="GH969" s="183"/>
    </row>
    <row r="970" spans="1:190" x14ac:dyDescent="0.25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  <c r="FE970" s="183"/>
      <c r="FF970" s="183"/>
      <c r="FG970" s="183"/>
      <c r="FH970" s="183"/>
      <c r="FI970" s="183"/>
      <c r="FJ970" s="183"/>
      <c r="FK970" s="183"/>
      <c r="FL970" s="183"/>
      <c r="FM970" s="183"/>
      <c r="FN970" s="183"/>
      <c r="FO970" s="183"/>
      <c r="FP970" s="183"/>
      <c r="FQ970" s="183"/>
      <c r="FR970" s="183"/>
      <c r="FS970" s="183"/>
      <c r="FT970" s="183"/>
      <c r="FU970" s="183"/>
      <c r="FV970" s="183"/>
      <c r="FW970" s="183"/>
      <c r="FX970" s="183"/>
      <c r="FY970" s="183"/>
      <c r="FZ970" s="183"/>
      <c r="GA970" s="183"/>
      <c r="GB970" s="183"/>
      <c r="GC970" s="183"/>
      <c r="GD970" s="183"/>
      <c r="GE970" s="183"/>
      <c r="GF970" s="183"/>
      <c r="GG970" s="183"/>
      <c r="GH970" s="183"/>
    </row>
    <row r="971" spans="1:190" x14ac:dyDescent="0.25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  <c r="FE971" s="183"/>
      <c r="FF971" s="183"/>
      <c r="FG971" s="183"/>
      <c r="FH971" s="183"/>
      <c r="FI971" s="183"/>
      <c r="FJ971" s="183"/>
      <c r="FK971" s="183"/>
      <c r="FL971" s="183"/>
      <c r="FM971" s="183"/>
      <c r="FN971" s="183"/>
      <c r="FO971" s="183"/>
      <c r="FP971" s="183"/>
      <c r="FQ971" s="183"/>
      <c r="FR971" s="183"/>
      <c r="FS971" s="183"/>
      <c r="FT971" s="183"/>
      <c r="FU971" s="183"/>
      <c r="FV971" s="183"/>
      <c r="FW971" s="183"/>
      <c r="FX971" s="183"/>
      <c r="FY971" s="183"/>
      <c r="FZ971" s="183"/>
      <c r="GA971" s="183"/>
      <c r="GB971" s="183"/>
      <c r="GC971" s="183"/>
      <c r="GD971" s="183"/>
      <c r="GE971" s="183"/>
      <c r="GF971" s="183"/>
      <c r="GG971" s="183"/>
      <c r="GH971" s="183"/>
    </row>
    <row r="972" spans="1:190" x14ac:dyDescent="0.25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  <c r="FE972" s="183"/>
      <c r="FF972" s="183"/>
      <c r="FG972" s="183"/>
      <c r="FH972" s="183"/>
      <c r="FI972" s="183"/>
      <c r="FJ972" s="183"/>
      <c r="FK972" s="183"/>
      <c r="FL972" s="183"/>
      <c r="FM972" s="183"/>
      <c r="FN972" s="183"/>
      <c r="FO972" s="183"/>
      <c r="FP972" s="183"/>
      <c r="FQ972" s="183"/>
      <c r="FR972" s="183"/>
      <c r="FS972" s="183"/>
      <c r="FT972" s="183"/>
      <c r="FU972" s="183"/>
      <c r="FV972" s="183"/>
      <c r="FW972" s="183"/>
      <c r="FX972" s="183"/>
      <c r="FY972" s="183"/>
      <c r="FZ972" s="183"/>
      <c r="GA972" s="183"/>
      <c r="GB972" s="183"/>
      <c r="GC972" s="183"/>
      <c r="GD972" s="183"/>
      <c r="GE972" s="183"/>
      <c r="GF972" s="183"/>
      <c r="GG972" s="183"/>
      <c r="GH972" s="183"/>
    </row>
    <row r="973" spans="1:190" x14ac:dyDescent="0.25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  <c r="FE973" s="183"/>
      <c r="FF973" s="183"/>
      <c r="FG973" s="183"/>
      <c r="FH973" s="183"/>
      <c r="FI973" s="183"/>
      <c r="FJ973" s="183"/>
      <c r="FK973" s="183"/>
      <c r="FL973" s="183"/>
      <c r="FM973" s="183"/>
      <c r="FN973" s="183"/>
      <c r="FO973" s="183"/>
      <c r="FP973" s="183"/>
      <c r="FQ973" s="183"/>
      <c r="FR973" s="183"/>
      <c r="FS973" s="183"/>
      <c r="FT973" s="183"/>
      <c r="FU973" s="183"/>
      <c r="FV973" s="183"/>
      <c r="FW973" s="183"/>
      <c r="FX973" s="183"/>
      <c r="FY973" s="183"/>
      <c r="FZ973" s="183"/>
      <c r="GA973" s="183"/>
      <c r="GB973" s="183"/>
      <c r="GC973" s="183"/>
      <c r="GD973" s="183"/>
      <c r="GE973" s="183"/>
      <c r="GF973" s="183"/>
      <c r="GG973" s="183"/>
      <c r="GH973" s="183"/>
    </row>
    <row r="974" spans="1:190" x14ac:dyDescent="0.25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  <c r="FE974" s="183"/>
      <c r="FF974" s="183"/>
      <c r="FG974" s="183"/>
      <c r="FH974" s="183"/>
      <c r="FI974" s="183"/>
      <c r="FJ974" s="183"/>
      <c r="FK974" s="183"/>
      <c r="FL974" s="183"/>
      <c r="FM974" s="183"/>
      <c r="FN974" s="183"/>
      <c r="FO974" s="183"/>
      <c r="FP974" s="183"/>
      <c r="FQ974" s="183"/>
      <c r="FR974" s="183"/>
      <c r="FS974" s="183"/>
      <c r="FT974" s="183"/>
      <c r="FU974" s="183"/>
      <c r="FV974" s="183"/>
      <c r="FW974" s="183"/>
      <c r="FX974" s="183"/>
      <c r="FY974" s="183"/>
      <c r="FZ974" s="183"/>
      <c r="GA974" s="183"/>
      <c r="GB974" s="183"/>
      <c r="GC974" s="183"/>
      <c r="GD974" s="183"/>
      <c r="GE974" s="183"/>
      <c r="GF974" s="183"/>
      <c r="GG974" s="183"/>
      <c r="GH974" s="183"/>
    </row>
    <row r="975" spans="1:190" x14ac:dyDescent="0.25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  <c r="FE975" s="183"/>
      <c r="FF975" s="183"/>
      <c r="FG975" s="183"/>
      <c r="FH975" s="183"/>
      <c r="FI975" s="183"/>
      <c r="FJ975" s="183"/>
      <c r="FK975" s="183"/>
      <c r="FL975" s="183"/>
      <c r="FM975" s="183"/>
      <c r="FN975" s="183"/>
      <c r="FO975" s="183"/>
      <c r="FP975" s="183"/>
      <c r="FQ975" s="183"/>
      <c r="FR975" s="183"/>
      <c r="FS975" s="183"/>
      <c r="FT975" s="183"/>
      <c r="FU975" s="183"/>
      <c r="FV975" s="183"/>
      <c r="FW975" s="183"/>
      <c r="FX975" s="183"/>
      <c r="FY975" s="183"/>
      <c r="FZ975" s="183"/>
      <c r="GA975" s="183"/>
      <c r="GB975" s="183"/>
      <c r="GC975" s="183"/>
      <c r="GD975" s="183"/>
      <c r="GE975" s="183"/>
      <c r="GF975" s="183"/>
      <c r="GG975" s="183"/>
      <c r="GH975" s="183"/>
    </row>
    <row r="976" spans="1:190" x14ac:dyDescent="0.25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  <c r="FE976" s="183"/>
      <c r="FF976" s="183"/>
      <c r="FG976" s="183"/>
      <c r="FH976" s="183"/>
      <c r="FI976" s="183"/>
      <c r="FJ976" s="183"/>
      <c r="FK976" s="183"/>
      <c r="FL976" s="183"/>
      <c r="FM976" s="183"/>
      <c r="FN976" s="183"/>
      <c r="FO976" s="183"/>
      <c r="FP976" s="183"/>
      <c r="FQ976" s="183"/>
      <c r="FR976" s="183"/>
      <c r="FS976" s="183"/>
      <c r="FT976" s="183"/>
      <c r="FU976" s="183"/>
      <c r="FV976" s="183"/>
      <c r="FW976" s="183"/>
      <c r="FX976" s="183"/>
      <c r="FY976" s="183"/>
      <c r="FZ976" s="183"/>
      <c r="GA976" s="183"/>
      <c r="GB976" s="183"/>
      <c r="GC976" s="183"/>
      <c r="GD976" s="183"/>
      <c r="GE976" s="183"/>
      <c r="GF976" s="183"/>
      <c r="GG976" s="183"/>
      <c r="GH976" s="183"/>
    </row>
    <row r="977" spans="1:190" x14ac:dyDescent="0.25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  <c r="FE977" s="183"/>
      <c r="FF977" s="183"/>
      <c r="FG977" s="183"/>
      <c r="FH977" s="183"/>
      <c r="FI977" s="183"/>
      <c r="FJ977" s="183"/>
      <c r="FK977" s="183"/>
      <c r="FL977" s="183"/>
      <c r="FM977" s="183"/>
      <c r="FN977" s="183"/>
      <c r="FO977" s="183"/>
      <c r="FP977" s="183"/>
      <c r="FQ977" s="183"/>
      <c r="FR977" s="183"/>
      <c r="FS977" s="183"/>
      <c r="FT977" s="183"/>
      <c r="FU977" s="183"/>
      <c r="FV977" s="183"/>
      <c r="FW977" s="183"/>
      <c r="FX977" s="183"/>
      <c r="FY977" s="183"/>
      <c r="FZ977" s="183"/>
      <c r="GA977" s="183"/>
      <c r="GB977" s="183"/>
      <c r="GC977" s="183"/>
      <c r="GD977" s="183"/>
      <c r="GE977" s="183"/>
      <c r="GF977" s="183"/>
      <c r="GG977" s="183"/>
      <c r="GH977" s="183"/>
    </row>
    <row r="978" spans="1:190" x14ac:dyDescent="0.25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  <c r="FE978" s="183"/>
      <c r="FF978" s="183"/>
      <c r="FG978" s="183"/>
      <c r="FH978" s="183"/>
      <c r="FI978" s="183"/>
      <c r="FJ978" s="183"/>
      <c r="FK978" s="183"/>
      <c r="FL978" s="183"/>
      <c r="FM978" s="183"/>
      <c r="FN978" s="183"/>
      <c r="FO978" s="183"/>
      <c r="FP978" s="183"/>
      <c r="FQ978" s="183"/>
      <c r="FR978" s="183"/>
      <c r="FS978" s="183"/>
      <c r="FT978" s="183"/>
      <c r="FU978" s="183"/>
      <c r="FV978" s="183"/>
      <c r="FW978" s="183"/>
      <c r="FX978" s="183"/>
      <c r="FY978" s="183"/>
      <c r="FZ978" s="183"/>
      <c r="GA978" s="183"/>
      <c r="GB978" s="183"/>
      <c r="GC978" s="183"/>
      <c r="GD978" s="183"/>
      <c r="GE978" s="183"/>
      <c r="GF978" s="183"/>
      <c r="GG978" s="183"/>
      <c r="GH978" s="183"/>
    </row>
    <row r="979" spans="1:190" x14ac:dyDescent="0.25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  <c r="FE979" s="183"/>
      <c r="FF979" s="183"/>
      <c r="FG979" s="183"/>
      <c r="FH979" s="183"/>
      <c r="FI979" s="183"/>
      <c r="FJ979" s="183"/>
      <c r="FK979" s="183"/>
      <c r="FL979" s="183"/>
      <c r="FM979" s="183"/>
      <c r="FN979" s="183"/>
      <c r="FO979" s="183"/>
      <c r="FP979" s="183"/>
      <c r="FQ979" s="183"/>
      <c r="FR979" s="183"/>
      <c r="FS979" s="183"/>
      <c r="FT979" s="183"/>
      <c r="FU979" s="183"/>
      <c r="FV979" s="183"/>
      <c r="FW979" s="183"/>
      <c r="FX979" s="183"/>
      <c r="FY979" s="183"/>
      <c r="FZ979" s="183"/>
      <c r="GA979" s="183"/>
      <c r="GB979" s="183"/>
      <c r="GC979" s="183"/>
      <c r="GD979" s="183"/>
      <c r="GE979" s="183"/>
      <c r="GF979" s="183"/>
      <c r="GG979" s="183"/>
      <c r="GH979" s="183"/>
    </row>
    <row r="980" spans="1:190" x14ac:dyDescent="0.25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  <c r="FE980" s="183"/>
      <c r="FF980" s="183"/>
      <c r="FG980" s="183"/>
      <c r="FH980" s="183"/>
      <c r="FI980" s="183"/>
      <c r="FJ980" s="183"/>
      <c r="FK980" s="183"/>
      <c r="FL980" s="183"/>
      <c r="FM980" s="183"/>
      <c r="FN980" s="183"/>
      <c r="FO980" s="183"/>
      <c r="FP980" s="183"/>
      <c r="FQ980" s="183"/>
      <c r="FR980" s="183"/>
      <c r="FS980" s="183"/>
      <c r="FT980" s="183"/>
      <c r="FU980" s="183"/>
      <c r="FV980" s="183"/>
      <c r="FW980" s="183"/>
      <c r="FX980" s="183"/>
      <c r="FY980" s="183"/>
      <c r="FZ980" s="183"/>
      <c r="GA980" s="183"/>
      <c r="GB980" s="183"/>
      <c r="GC980" s="183"/>
      <c r="GD980" s="183"/>
      <c r="GE980" s="183"/>
      <c r="GF980" s="183"/>
      <c r="GG980" s="183"/>
      <c r="GH980" s="183"/>
    </row>
    <row r="981" spans="1:190" x14ac:dyDescent="0.25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  <c r="FE981" s="183"/>
      <c r="FF981" s="183"/>
      <c r="FG981" s="183"/>
      <c r="FH981" s="183"/>
      <c r="FI981" s="183"/>
      <c r="FJ981" s="183"/>
      <c r="FK981" s="183"/>
      <c r="FL981" s="183"/>
      <c r="FM981" s="183"/>
      <c r="FN981" s="183"/>
      <c r="FO981" s="183"/>
      <c r="FP981" s="183"/>
      <c r="FQ981" s="183"/>
      <c r="FR981" s="183"/>
      <c r="FS981" s="183"/>
      <c r="FT981" s="183"/>
      <c r="FU981" s="183"/>
      <c r="FV981" s="183"/>
      <c r="FW981" s="183"/>
      <c r="FX981" s="183"/>
      <c r="FY981" s="183"/>
      <c r="FZ981" s="183"/>
      <c r="GA981" s="183"/>
      <c r="GB981" s="183"/>
      <c r="GC981" s="183"/>
      <c r="GD981" s="183"/>
      <c r="GE981" s="183"/>
      <c r="GF981" s="183"/>
      <c r="GG981" s="183"/>
      <c r="GH981" s="183"/>
    </row>
    <row r="982" spans="1:190" x14ac:dyDescent="0.25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  <c r="FE982" s="183"/>
      <c r="FF982" s="183"/>
      <c r="FG982" s="183"/>
      <c r="FH982" s="183"/>
      <c r="FI982" s="183"/>
      <c r="FJ982" s="183"/>
      <c r="FK982" s="183"/>
      <c r="FL982" s="183"/>
      <c r="FM982" s="183"/>
      <c r="FN982" s="183"/>
      <c r="FO982" s="183"/>
      <c r="FP982" s="183"/>
      <c r="FQ982" s="183"/>
      <c r="FR982" s="183"/>
      <c r="FS982" s="183"/>
      <c r="FT982" s="183"/>
      <c r="FU982" s="183"/>
      <c r="FV982" s="183"/>
      <c r="FW982" s="183"/>
      <c r="FX982" s="183"/>
      <c r="FY982" s="183"/>
      <c r="FZ982" s="183"/>
      <c r="GA982" s="183"/>
      <c r="GB982" s="183"/>
      <c r="GC982" s="183"/>
      <c r="GD982" s="183"/>
      <c r="GE982" s="183"/>
      <c r="GF982" s="183"/>
      <c r="GG982" s="183"/>
      <c r="GH982" s="183"/>
    </row>
    <row r="983" spans="1:190" x14ac:dyDescent="0.25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  <c r="FE983" s="183"/>
      <c r="FF983" s="183"/>
      <c r="FG983" s="183"/>
      <c r="FH983" s="183"/>
      <c r="FI983" s="183"/>
      <c r="FJ983" s="183"/>
      <c r="FK983" s="183"/>
      <c r="FL983" s="183"/>
      <c r="FM983" s="183"/>
      <c r="FN983" s="183"/>
      <c r="FO983" s="183"/>
      <c r="FP983" s="183"/>
      <c r="FQ983" s="183"/>
      <c r="FR983" s="183"/>
      <c r="FS983" s="183"/>
      <c r="FT983" s="183"/>
      <c r="FU983" s="183"/>
      <c r="FV983" s="183"/>
      <c r="FW983" s="183"/>
      <c r="FX983" s="183"/>
      <c r="FY983" s="183"/>
      <c r="FZ983" s="183"/>
      <c r="GA983" s="183"/>
      <c r="GB983" s="183"/>
      <c r="GC983" s="183"/>
      <c r="GD983" s="183"/>
      <c r="GE983" s="183"/>
      <c r="GF983" s="183"/>
      <c r="GG983" s="183"/>
      <c r="GH983" s="183"/>
    </row>
    <row r="984" spans="1:190" x14ac:dyDescent="0.25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  <c r="FE984" s="183"/>
      <c r="FF984" s="183"/>
      <c r="FG984" s="183"/>
      <c r="FH984" s="183"/>
      <c r="FI984" s="183"/>
      <c r="FJ984" s="183"/>
      <c r="FK984" s="183"/>
      <c r="FL984" s="183"/>
      <c r="FM984" s="183"/>
      <c r="FN984" s="183"/>
      <c r="FO984" s="183"/>
      <c r="FP984" s="183"/>
      <c r="FQ984" s="183"/>
      <c r="FR984" s="183"/>
      <c r="FS984" s="183"/>
      <c r="FT984" s="183"/>
      <c r="FU984" s="183"/>
      <c r="FV984" s="183"/>
      <c r="FW984" s="183"/>
      <c r="FX984" s="183"/>
      <c r="FY984" s="183"/>
      <c r="FZ984" s="183"/>
      <c r="GA984" s="183"/>
      <c r="GB984" s="183"/>
      <c r="GC984" s="183"/>
      <c r="GD984" s="183"/>
      <c r="GE984" s="183"/>
      <c r="GF984" s="183"/>
      <c r="GG984" s="183"/>
      <c r="GH984" s="183"/>
    </row>
    <row r="985" spans="1:190" x14ac:dyDescent="0.25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  <c r="FE985" s="183"/>
      <c r="FF985" s="183"/>
      <c r="FG985" s="183"/>
      <c r="FH985" s="183"/>
      <c r="FI985" s="183"/>
      <c r="FJ985" s="183"/>
      <c r="FK985" s="183"/>
      <c r="FL985" s="183"/>
      <c r="FM985" s="183"/>
      <c r="FN985" s="183"/>
      <c r="FO985" s="183"/>
      <c r="FP985" s="183"/>
      <c r="FQ985" s="183"/>
      <c r="FR985" s="183"/>
      <c r="FS985" s="183"/>
      <c r="FT985" s="183"/>
      <c r="FU985" s="183"/>
      <c r="FV985" s="183"/>
      <c r="FW985" s="183"/>
      <c r="FX985" s="183"/>
      <c r="FY985" s="183"/>
      <c r="FZ985" s="183"/>
      <c r="GA985" s="183"/>
      <c r="GB985" s="183"/>
      <c r="GC985" s="183"/>
      <c r="GD985" s="183"/>
      <c r="GE985" s="183"/>
      <c r="GF985" s="183"/>
      <c r="GG985" s="183"/>
      <c r="GH985" s="183"/>
    </row>
    <row r="986" spans="1:190" x14ac:dyDescent="0.25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  <c r="FE986" s="183"/>
      <c r="FF986" s="183"/>
      <c r="FG986" s="183"/>
      <c r="FH986" s="183"/>
      <c r="FI986" s="183"/>
      <c r="FJ986" s="183"/>
      <c r="FK986" s="183"/>
      <c r="FL986" s="183"/>
      <c r="FM986" s="183"/>
      <c r="FN986" s="183"/>
      <c r="FO986" s="183"/>
      <c r="FP986" s="183"/>
      <c r="FQ986" s="183"/>
      <c r="FR986" s="183"/>
      <c r="FS986" s="183"/>
      <c r="FT986" s="183"/>
      <c r="FU986" s="183"/>
      <c r="FV986" s="183"/>
      <c r="FW986" s="183"/>
      <c r="FX986" s="183"/>
      <c r="FY986" s="183"/>
      <c r="FZ986" s="183"/>
      <c r="GA986" s="183"/>
      <c r="GB986" s="183"/>
      <c r="GC986" s="183"/>
      <c r="GD986" s="183"/>
      <c r="GE986" s="183"/>
      <c r="GF986" s="183"/>
      <c r="GG986" s="183"/>
      <c r="GH986" s="183"/>
    </row>
    <row r="987" spans="1:190" x14ac:dyDescent="0.25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  <c r="FE987" s="183"/>
      <c r="FF987" s="183"/>
      <c r="FG987" s="183"/>
      <c r="FH987" s="183"/>
      <c r="FI987" s="183"/>
      <c r="FJ987" s="183"/>
      <c r="FK987" s="183"/>
      <c r="FL987" s="183"/>
      <c r="FM987" s="183"/>
      <c r="FN987" s="183"/>
      <c r="FO987" s="183"/>
      <c r="FP987" s="183"/>
      <c r="FQ987" s="183"/>
      <c r="FR987" s="183"/>
      <c r="FS987" s="183"/>
      <c r="FT987" s="183"/>
      <c r="FU987" s="183"/>
      <c r="FV987" s="183"/>
      <c r="FW987" s="183"/>
      <c r="FX987" s="183"/>
      <c r="FY987" s="183"/>
      <c r="FZ987" s="183"/>
      <c r="GA987" s="183"/>
      <c r="GB987" s="183"/>
      <c r="GC987" s="183"/>
      <c r="GD987" s="183"/>
      <c r="GE987" s="183"/>
      <c r="GF987" s="183"/>
      <c r="GG987" s="183"/>
      <c r="GH987" s="183"/>
    </row>
    <row r="988" spans="1:190" x14ac:dyDescent="0.25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  <c r="FE988" s="183"/>
      <c r="FF988" s="183"/>
      <c r="FG988" s="183"/>
      <c r="FH988" s="183"/>
      <c r="FI988" s="183"/>
      <c r="FJ988" s="183"/>
      <c r="FK988" s="183"/>
      <c r="FL988" s="183"/>
      <c r="FM988" s="183"/>
      <c r="FN988" s="183"/>
      <c r="FO988" s="183"/>
      <c r="FP988" s="183"/>
      <c r="FQ988" s="183"/>
      <c r="FR988" s="183"/>
      <c r="FS988" s="183"/>
      <c r="FT988" s="183"/>
      <c r="FU988" s="183"/>
      <c r="FV988" s="183"/>
      <c r="FW988" s="183"/>
      <c r="FX988" s="183"/>
      <c r="FY988" s="183"/>
      <c r="FZ988" s="183"/>
      <c r="GA988" s="183"/>
      <c r="GB988" s="183"/>
      <c r="GC988" s="183"/>
      <c r="GD988" s="183"/>
      <c r="GE988" s="183"/>
      <c r="GF988" s="183"/>
      <c r="GG988" s="183"/>
      <c r="GH988" s="183"/>
    </row>
    <row r="989" spans="1:190" x14ac:dyDescent="0.25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  <c r="FE989" s="183"/>
      <c r="FF989" s="183"/>
      <c r="FG989" s="183"/>
      <c r="FH989" s="183"/>
      <c r="FI989" s="183"/>
      <c r="FJ989" s="183"/>
      <c r="FK989" s="183"/>
      <c r="FL989" s="183"/>
      <c r="FM989" s="183"/>
      <c r="FN989" s="183"/>
      <c r="FO989" s="183"/>
      <c r="FP989" s="183"/>
      <c r="FQ989" s="183"/>
      <c r="FR989" s="183"/>
      <c r="FS989" s="183"/>
      <c r="FT989" s="183"/>
      <c r="FU989" s="183"/>
      <c r="FV989" s="183"/>
      <c r="FW989" s="183"/>
      <c r="FX989" s="183"/>
      <c r="FY989" s="183"/>
      <c r="FZ989" s="183"/>
      <c r="GA989" s="183"/>
      <c r="GB989" s="183"/>
      <c r="GC989" s="183"/>
      <c r="GD989" s="183"/>
      <c r="GE989" s="183"/>
      <c r="GF989" s="183"/>
      <c r="GG989" s="183"/>
      <c r="GH989" s="183"/>
    </row>
    <row r="990" spans="1:190" x14ac:dyDescent="0.25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  <c r="FE990" s="183"/>
      <c r="FF990" s="183"/>
      <c r="FG990" s="183"/>
      <c r="FH990" s="183"/>
      <c r="FI990" s="183"/>
      <c r="FJ990" s="183"/>
      <c r="FK990" s="183"/>
      <c r="FL990" s="183"/>
      <c r="FM990" s="183"/>
      <c r="FN990" s="183"/>
      <c r="FO990" s="183"/>
      <c r="FP990" s="183"/>
      <c r="FQ990" s="183"/>
      <c r="FR990" s="183"/>
      <c r="FS990" s="183"/>
      <c r="FT990" s="183"/>
      <c r="FU990" s="183"/>
      <c r="FV990" s="183"/>
      <c r="FW990" s="183"/>
      <c r="FX990" s="183"/>
      <c r="FY990" s="183"/>
      <c r="FZ990" s="183"/>
      <c r="GA990" s="183"/>
      <c r="GB990" s="183"/>
      <c r="GC990" s="183"/>
      <c r="GD990" s="183"/>
      <c r="GE990" s="183"/>
      <c r="GF990" s="183"/>
      <c r="GG990" s="183"/>
      <c r="GH990" s="183"/>
    </row>
    <row r="991" spans="1:190" x14ac:dyDescent="0.25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  <c r="FE991" s="183"/>
      <c r="FF991" s="183"/>
      <c r="FG991" s="183"/>
      <c r="FH991" s="183"/>
      <c r="FI991" s="183"/>
      <c r="FJ991" s="183"/>
      <c r="FK991" s="183"/>
      <c r="FL991" s="183"/>
      <c r="FM991" s="183"/>
      <c r="FN991" s="183"/>
      <c r="FO991" s="183"/>
      <c r="FP991" s="183"/>
      <c r="FQ991" s="183"/>
      <c r="FR991" s="183"/>
      <c r="FS991" s="183"/>
      <c r="FT991" s="183"/>
      <c r="FU991" s="183"/>
      <c r="FV991" s="183"/>
      <c r="FW991" s="183"/>
      <c r="FX991" s="183"/>
      <c r="FY991" s="183"/>
      <c r="FZ991" s="183"/>
      <c r="GA991" s="183"/>
      <c r="GB991" s="183"/>
      <c r="GC991" s="183"/>
      <c r="GD991" s="183"/>
      <c r="GE991" s="183"/>
      <c r="GF991" s="183"/>
      <c r="GG991" s="183"/>
      <c r="GH991" s="183"/>
    </row>
    <row r="992" spans="1:190" x14ac:dyDescent="0.25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  <c r="FE992" s="183"/>
      <c r="FF992" s="183"/>
      <c r="FG992" s="183"/>
      <c r="FH992" s="183"/>
      <c r="FI992" s="183"/>
      <c r="FJ992" s="183"/>
      <c r="FK992" s="183"/>
      <c r="FL992" s="183"/>
      <c r="FM992" s="183"/>
      <c r="FN992" s="183"/>
      <c r="FO992" s="183"/>
      <c r="FP992" s="183"/>
      <c r="FQ992" s="183"/>
      <c r="FR992" s="183"/>
      <c r="FS992" s="183"/>
      <c r="FT992" s="183"/>
      <c r="FU992" s="183"/>
      <c r="FV992" s="183"/>
      <c r="FW992" s="183"/>
      <c r="FX992" s="183"/>
      <c r="FY992" s="183"/>
      <c r="FZ992" s="183"/>
      <c r="GA992" s="183"/>
      <c r="GB992" s="183"/>
      <c r="GC992" s="183"/>
      <c r="GD992" s="183"/>
      <c r="GE992" s="183"/>
      <c r="GF992" s="183"/>
      <c r="GG992" s="183"/>
      <c r="GH992" s="183"/>
    </row>
    <row r="993" spans="1:190" x14ac:dyDescent="0.25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  <c r="FE993" s="183"/>
      <c r="FF993" s="183"/>
      <c r="FG993" s="183"/>
      <c r="FH993" s="183"/>
      <c r="FI993" s="183"/>
      <c r="FJ993" s="183"/>
      <c r="FK993" s="183"/>
      <c r="FL993" s="183"/>
      <c r="FM993" s="183"/>
      <c r="FN993" s="183"/>
      <c r="FO993" s="183"/>
      <c r="FP993" s="183"/>
      <c r="FQ993" s="183"/>
      <c r="FR993" s="183"/>
      <c r="FS993" s="183"/>
      <c r="FT993" s="183"/>
      <c r="FU993" s="183"/>
      <c r="FV993" s="183"/>
      <c r="FW993" s="183"/>
      <c r="FX993" s="183"/>
      <c r="FY993" s="183"/>
      <c r="FZ993" s="183"/>
      <c r="GA993" s="183"/>
      <c r="GB993" s="183"/>
      <c r="GC993" s="183"/>
      <c r="GD993" s="183"/>
      <c r="GE993" s="183"/>
      <c r="GF993" s="183"/>
      <c r="GG993" s="183"/>
      <c r="GH993" s="183"/>
    </row>
    <row r="994" spans="1:190" x14ac:dyDescent="0.25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  <c r="FE994" s="183"/>
      <c r="FF994" s="183"/>
      <c r="FG994" s="183"/>
      <c r="FH994" s="183"/>
      <c r="FI994" s="183"/>
      <c r="FJ994" s="183"/>
      <c r="FK994" s="183"/>
      <c r="FL994" s="183"/>
      <c r="FM994" s="183"/>
      <c r="FN994" s="183"/>
      <c r="FO994" s="183"/>
      <c r="FP994" s="183"/>
      <c r="FQ994" s="183"/>
      <c r="FR994" s="183"/>
      <c r="FS994" s="183"/>
      <c r="FT994" s="183"/>
      <c r="FU994" s="183"/>
      <c r="FV994" s="183"/>
      <c r="FW994" s="183"/>
      <c r="FX994" s="183"/>
      <c r="FY994" s="183"/>
      <c r="FZ994" s="183"/>
      <c r="GA994" s="183"/>
      <c r="GB994" s="183"/>
      <c r="GC994" s="183"/>
      <c r="GD994" s="183"/>
      <c r="GE994" s="183"/>
      <c r="GF994" s="183"/>
      <c r="GG994" s="183"/>
      <c r="GH994" s="183"/>
    </row>
    <row r="995" spans="1:190" x14ac:dyDescent="0.25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  <c r="FE995" s="183"/>
      <c r="FF995" s="183"/>
      <c r="FG995" s="183"/>
      <c r="FH995" s="183"/>
      <c r="FI995" s="183"/>
      <c r="FJ995" s="183"/>
      <c r="FK995" s="183"/>
      <c r="FL995" s="183"/>
      <c r="FM995" s="183"/>
      <c r="FN995" s="183"/>
      <c r="FO995" s="183"/>
      <c r="FP995" s="183"/>
      <c r="FQ995" s="183"/>
      <c r="FR995" s="183"/>
      <c r="FS995" s="183"/>
      <c r="FT995" s="183"/>
      <c r="FU995" s="183"/>
      <c r="FV995" s="183"/>
      <c r="FW995" s="183"/>
      <c r="FX995" s="183"/>
      <c r="FY995" s="183"/>
      <c r="FZ995" s="183"/>
      <c r="GA995" s="183"/>
      <c r="GB995" s="183"/>
      <c r="GC995" s="183"/>
      <c r="GD995" s="183"/>
      <c r="GE995" s="183"/>
      <c r="GF995" s="183"/>
      <c r="GG995" s="183"/>
      <c r="GH995" s="183"/>
    </row>
    <row r="996" spans="1:190" x14ac:dyDescent="0.25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  <c r="FE996" s="183"/>
      <c r="FF996" s="183"/>
      <c r="FG996" s="183"/>
      <c r="FH996" s="183"/>
      <c r="FI996" s="183"/>
      <c r="FJ996" s="183"/>
      <c r="FK996" s="183"/>
      <c r="FL996" s="183"/>
      <c r="FM996" s="183"/>
      <c r="FN996" s="183"/>
      <c r="FO996" s="183"/>
      <c r="FP996" s="183"/>
      <c r="FQ996" s="183"/>
      <c r="FR996" s="183"/>
      <c r="FS996" s="183"/>
      <c r="FT996" s="183"/>
      <c r="FU996" s="183"/>
      <c r="FV996" s="183"/>
      <c r="FW996" s="183"/>
      <c r="FX996" s="183"/>
      <c r="FY996" s="183"/>
      <c r="FZ996" s="183"/>
      <c r="GA996" s="183"/>
      <c r="GB996" s="183"/>
      <c r="GC996" s="183"/>
      <c r="GD996" s="183"/>
      <c r="GE996" s="183"/>
      <c r="GF996" s="183"/>
      <c r="GG996" s="183"/>
      <c r="GH996" s="183"/>
    </row>
    <row r="997" spans="1:190" x14ac:dyDescent="0.25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  <c r="FE997" s="183"/>
      <c r="FF997" s="183"/>
      <c r="FG997" s="183"/>
      <c r="FH997" s="183"/>
      <c r="FI997" s="183"/>
      <c r="FJ997" s="183"/>
      <c r="FK997" s="183"/>
      <c r="FL997" s="183"/>
      <c r="FM997" s="183"/>
      <c r="FN997" s="183"/>
      <c r="FO997" s="183"/>
      <c r="FP997" s="183"/>
      <c r="FQ997" s="183"/>
      <c r="FR997" s="183"/>
      <c r="FS997" s="183"/>
      <c r="FT997" s="183"/>
      <c r="FU997" s="183"/>
      <c r="FV997" s="183"/>
      <c r="FW997" s="183"/>
      <c r="FX997" s="183"/>
      <c r="FY997" s="183"/>
      <c r="FZ997" s="183"/>
      <c r="GA997" s="183"/>
      <c r="GB997" s="183"/>
      <c r="GC997" s="183"/>
      <c r="GD997" s="183"/>
      <c r="GE997" s="183"/>
      <c r="GF997" s="183"/>
      <c r="GG997" s="183"/>
      <c r="GH997" s="183"/>
    </row>
    <row r="998" spans="1:190" x14ac:dyDescent="0.25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  <c r="FE998" s="183"/>
      <c r="FF998" s="183"/>
      <c r="FG998" s="183"/>
      <c r="FH998" s="183"/>
      <c r="FI998" s="183"/>
      <c r="FJ998" s="183"/>
      <c r="FK998" s="183"/>
      <c r="FL998" s="183"/>
      <c r="FM998" s="183"/>
      <c r="FN998" s="183"/>
      <c r="FO998" s="183"/>
      <c r="FP998" s="183"/>
      <c r="FQ998" s="183"/>
      <c r="FR998" s="183"/>
      <c r="FS998" s="183"/>
      <c r="FT998" s="183"/>
      <c r="FU998" s="183"/>
      <c r="FV998" s="183"/>
      <c r="FW998" s="183"/>
      <c r="FX998" s="183"/>
      <c r="FY998" s="183"/>
      <c r="FZ998" s="183"/>
      <c r="GA998" s="183"/>
      <c r="GB998" s="183"/>
      <c r="GC998" s="183"/>
      <c r="GD998" s="183"/>
      <c r="GE998" s="183"/>
      <c r="GF998" s="183"/>
      <c r="GG998" s="183"/>
      <c r="GH998" s="183"/>
    </row>
    <row r="999" spans="1:190" x14ac:dyDescent="0.25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  <c r="FE999" s="183"/>
      <c r="FF999" s="183"/>
      <c r="FG999" s="183"/>
      <c r="FH999" s="183"/>
      <c r="FI999" s="183"/>
      <c r="FJ999" s="183"/>
      <c r="FK999" s="183"/>
      <c r="FL999" s="183"/>
      <c r="FM999" s="183"/>
      <c r="FN999" s="183"/>
      <c r="FO999" s="183"/>
      <c r="FP999" s="183"/>
      <c r="FQ999" s="183"/>
      <c r="FR999" s="183"/>
      <c r="FS999" s="183"/>
      <c r="FT999" s="183"/>
      <c r="FU999" s="183"/>
      <c r="FV999" s="183"/>
      <c r="FW999" s="183"/>
      <c r="FX999" s="183"/>
      <c r="FY999" s="183"/>
      <c r="FZ999" s="183"/>
      <c r="GA999" s="183"/>
      <c r="GB999" s="183"/>
      <c r="GC999" s="183"/>
      <c r="GD999" s="183"/>
      <c r="GE999" s="183"/>
      <c r="GF999" s="183"/>
      <c r="GG999" s="183"/>
      <c r="GH999" s="183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workbookViewId="0"/>
  </sheetViews>
  <sheetFormatPr defaultRowHeight="13.2" x14ac:dyDescent="0.25"/>
  <cols>
    <col min="1" max="1" width="9.6640625" style="39" customWidth="1"/>
    <col min="2" max="18" width="7.6640625" style="37" customWidth="1"/>
    <col min="19" max="19" width="18" style="185" customWidth="1"/>
    <col min="20" max="160" width="8.6640625" style="186" customWidth="1"/>
  </cols>
  <sheetData>
    <row r="1" spans="1:160" ht="16.2" thickBot="1" x14ac:dyDescent="0.3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</row>
    <row r="2" spans="1:160" x14ac:dyDescent="0.25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</row>
    <row r="3" spans="1:160" ht="13.8" thickBot="1" x14ac:dyDescent="0.3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f>U2</f>
        <v>-0.1</v>
      </c>
      <c r="N3" s="31">
        <f>V2</f>
        <v>-0.05</v>
      </c>
      <c r="O3" s="31">
        <f>W2</f>
        <v>0.05</v>
      </c>
      <c r="P3" s="31">
        <f>X2</f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</row>
    <row r="4" spans="1:160" x14ac:dyDescent="0.25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</row>
    <row r="5" spans="1:160" x14ac:dyDescent="0.25">
      <c r="A5" s="33">
        <v>36739</v>
      </c>
      <c r="B5" s="34">
        <v>52.9885631</v>
      </c>
      <c r="C5" s="34">
        <v>0</v>
      </c>
      <c r="D5" s="34">
        <v>31.983805629999999</v>
      </c>
      <c r="E5" s="34">
        <v>21.004757470000001</v>
      </c>
      <c r="F5" s="34">
        <v>21.004757470000001</v>
      </c>
      <c r="G5" s="34">
        <v>0</v>
      </c>
      <c r="H5" s="38">
        <v>0</v>
      </c>
      <c r="I5" s="36">
        <v>0.43523946540000003</v>
      </c>
      <c r="J5" s="37">
        <v>-0.62702504000000003</v>
      </c>
      <c r="K5" s="37">
        <f>'HEDGE QUANTITIES'!K5-'WEST HEDGE QUANTITIES'!K5</f>
        <v>-152.94095546</v>
      </c>
      <c r="L5" s="37">
        <f>'HEDGE QUANTITIES'!L5-'WEST HEDGE QUANTITIES'!L5</f>
        <v>-94.335141120000003</v>
      </c>
      <c r="M5" s="37">
        <f>'HEDGE QUANTITIES'!M5-'WEST HEDGE QUANTITIES'!M5</f>
        <v>-43.409003009999999</v>
      </c>
      <c r="N5" s="37">
        <f>'HEDGE QUANTITIES'!N5-'WEST HEDGE QUANTITIES'!N5</f>
        <v>-20.7914955</v>
      </c>
      <c r="O5" s="37">
        <f>'HEDGE QUANTITIES'!O5-'WEST HEDGE QUANTITIES'!O5</f>
        <v>19.041839079999999</v>
      </c>
      <c r="P5" s="37">
        <f>'HEDGE QUANTITIES'!P5-'WEST HEDGE QUANTITIES'!P5</f>
        <v>36.424401639999999</v>
      </c>
      <c r="Q5" s="37">
        <f>'HEDGE QUANTITIES'!Q5-'WEST HEDGE QUANTITIES'!Q5</f>
        <v>66.618016830000002</v>
      </c>
      <c r="R5" s="37">
        <f>'HEDGE QUANTITIES'!R5-'WEST HEDGE QUANTITIES'!R5</f>
        <v>91.43293018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</row>
    <row r="6" spans="1:160" x14ac:dyDescent="0.25">
      <c r="A6" s="33">
        <v>36770</v>
      </c>
      <c r="B6" s="34">
        <v>-24.368368870000001</v>
      </c>
      <c r="C6" s="34">
        <v>0</v>
      </c>
      <c r="D6" s="34">
        <v>-419.80099288000002</v>
      </c>
      <c r="E6" s="34">
        <v>395.43262400999998</v>
      </c>
      <c r="F6" s="34">
        <v>395.43262400999998</v>
      </c>
      <c r="G6" s="34">
        <v>0</v>
      </c>
      <c r="H6" s="38">
        <v>0</v>
      </c>
      <c r="I6" s="36">
        <v>-2.2414287655999998</v>
      </c>
      <c r="J6" s="37">
        <v>0.73140117000000004</v>
      </c>
      <c r="K6" s="37">
        <f>'HEDGE QUANTITIES'!K6-'WEST HEDGE QUANTITIES'!K6</f>
        <v>-50.062541010000004</v>
      </c>
      <c r="L6" s="37">
        <f>'HEDGE QUANTITIES'!L6-'WEST HEDGE QUANTITIES'!L6</f>
        <v>-34.975470649999991</v>
      </c>
      <c r="M6" s="37">
        <f>'HEDGE QUANTITIES'!M6-'WEST HEDGE QUANTITIES'!M6</f>
        <v>-18.167766120000003</v>
      </c>
      <c r="N6" s="37">
        <f>'HEDGE QUANTITIES'!N6-'WEST HEDGE QUANTITIES'!N6</f>
        <v>-9.2203817199999989</v>
      </c>
      <c r="O6" s="37">
        <f>'HEDGE QUANTITIES'!O6-'WEST HEDGE QUANTITIES'!O6</f>
        <v>9.4158727799999991</v>
      </c>
      <c r="P6" s="37">
        <f>'HEDGE QUANTITIES'!P6-'WEST HEDGE QUANTITIES'!P6</f>
        <v>18.94681581</v>
      </c>
      <c r="Q6" s="37">
        <f>'HEDGE QUANTITIES'!Q6-'WEST HEDGE QUANTITIES'!Q6</f>
        <v>38.04251052</v>
      </c>
      <c r="R6" s="37">
        <f>'HEDGE QUANTITIES'!R6-'WEST HEDGE QUANTITIES'!R6</f>
        <v>56.710634979999995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</row>
    <row r="7" spans="1:160" x14ac:dyDescent="0.25">
      <c r="A7" s="33">
        <v>36800</v>
      </c>
      <c r="B7" s="34">
        <v>11.61075419</v>
      </c>
      <c r="C7" s="34">
        <v>0</v>
      </c>
      <c r="D7" s="34">
        <v>-303.73609508999999</v>
      </c>
      <c r="E7" s="34">
        <v>315.34684928000001</v>
      </c>
      <c r="F7" s="34">
        <v>315.34684928000001</v>
      </c>
      <c r="G7" s="34">
        <v>0</v>
      </c>
      <c r="H7" s="38">
        <v>0</v>
      </c>
      <c r="I7" s="36">
        <v>-3.6085411166000001</v>
      </c>
      <c r="J7" s="37">
        <v>0.84844149000000002</v>
      </c>
      <c r="K7" s="37">
        <f>'HEDGE QUANTITIES'!K7-'WEST HEDGE QUANTITIES'!K7</f>
        <v>-122.59806515999999</v>
      </c>
      <c r="L7" s="37">
        <f>'HEDGE QUANTITIES'!L7-'WEST HEDGE QUANTITIES'!L7</f>
        <v>-78.250449189999998</v>
      </c>
      <c r="M7" s="37">
        <f>'HEDGE QUANTITIES'!M7-'WEST HEDGE QUANTITIES'!M7</f>
        <v>-37.403167510000003</v>
      </c>
      <c r="N7" s="37">
        <f>'HEDGE QUANTITIES'!N7-'WEST HEDGE QUANTITIES'!N7</f>
        <v>-18.276559169999999</v>
      </c>
      <c r="O7" s="37">
        <f>'HEDGE QUANTITIES'!O7-'WEST HEDGE QUANTITIES'!O7</f>
        <v>17.441479409999999</v>
      </c>
      <c r="P7" s="37">
        <f>'HEDGE QUANTITIES'!P7-'WEST HEDGE QUANTITIES'!P7</f>
        <v>34.064359750000001</v>
      </c>
      <c r="Q7" s="37">
        <f>'HEDGE QUANTITIES'!Q7-'WEST HEDGE QUANTITIES'!Q7</f>
        <v>64.930154959999996</v>
      </c>
      <c r="R7" s="37">
        <f>'HEDGE QUANTITIES'!R7-'WEST HEDGE QUANTITIES'!R7</f>
        <v>92.768363800000003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</row>
    <row r="8" spans="1:160" x14ac:dyDescent="0.25">
      <c r="A8" s="33">
        <v>36831</v>
      </c>
      <c r="B8" s="34">
        <v>16.227203020000001</v>
      </c>
      <c r="C8" s="34">
        <v>0</v>
      </c>
      <c r="D8" s="34">
        <v>-326.61808509000002</v>
      </c>
      <c r="E8" s="34">
        <v>342.84528811000001</v>
      </c>
      <c r="F8" s="34">
        <v>342.84528811000001</v>
      </c>
      <c r="G8" s="34">
        <v>0</v>
      </c>
      <c r="H8" s="38">
        <v>0</v>
      </c>
      <c r="I8" s="36">
        <v>-0.7624420381</v>
      </c>
      <c r="J8" s="37">
        <v>0.16101832999999999</v>
      </c>
      <c r="K8" s="37">
        <f>'HEDGE QUANTITIES'!K8-'WEST HEDGE QUANTITIES'!K8</f>
        <v>-18.87731659</v>
      </c>
      <c r="L8" s="37">
        <f>'HEDGE QUANTITIES'!L8-'WEST HEDGE QUANTITIES'!L8</f>
        <v>-12.61816262</v>
      </c>
      <c r="M8" s="37">
        <f>'HEDGE QUANTITIES'!M8-'WEST HEDGE QUANTITIES'!M8</f>
        <v>-6.2888888300000003</v>
      </c>
      <c r="N8" s="37">
        <f>'HEDGE QUANTITIES'!N8-'WEST HEDGE QUANTITIES'!N8</f>
        <v>-3.1328526999999999</v>
      </c>
      <c r="O8" s="37">
        <f>'HEDGE QUANTITIES'!O8-'WEST HEDGE QUANTITIES'!O8</f>
        <v>3.0984780700000005</v>
      </c>
      <c r="P8" s="37">
        <f>'HEDGE QUANTITIES'!P8-'WEST HEDGE QUANTITIES'!P8</f>
        <v>6.1523132599999997</v>
      </c>
      <c r="Q8" s="37">
        <f>'HEDGE QUANTITIES'!Q8-'WEST HEDGE QUANTITIES'!Q8</f>
        <v>12.090063689999999</v>
      </c>
      <c r="R8" s="37">
        <f>'HEDGE QUANTITIES'!R8-'WEST HEDGE QUANTITIES'!R8</f>
        <v>17.750546669999999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</row>
    <row r="9" spans="1:160" x14ac:dyDescent="0.25">
      <c r="A9" s="33">
        <v>36861</v>
      </c>
      <c r="B9" s="34">
        <v>-0.72309312000000003</v>
      </c>
      <c r="C9" s="34">
        <v>0</v>
      </c>
      <c r="D9" s="34">
        <v>-298.33931726999998</v>
      </c>
      <c r="E9" s="34">
        <v>297.61622414999999</v>
      </c>
      <c r="F9" s="34">
        <v>297.61622414999999</v>
      </c>
      <c r="G9" s="34">
        <v>0</v>
      </c>
      <c r="H9" s="38">
        <v>0</v>
      </c>
      <c r="I9" s="36">
        <v>-0.18867938040000001</v>
      </c>
      <c r="J9" s="37">
        <v>5.0234969999999997E-2</v>
      </c>
      <c r="K9" s="37">
        <f>'HEDGE QUANTITIES'!K9-'WEST HEDGE QUANTITIES'!K9</f>
        <v>-12.354675320000002</v>
      </c>
      <c r="L9" s="37">
        <f>'HEDGE QUANTITIES'!L9-'WEST HEDGE QUANTITIES'!L9</f>
        <v>-8.1585324700000008</v>
      </c>
      <c r="M9" s="37">
        <f>'HEDGE QUANTITIES'!M9-'WEST HEDGE QUANTITIES'!M9</f>
        <v>-4.0259649200000007</v>
      </c>
      <c r="N9" s="37">
        <f>'HEDGE QUANTITIES'!N9-'WEST HEDGE QUANTITIES'!N9</f>
        <v>-1.9971608400000003</v>
      </c>
      <c r="O9" s="37">
        <f>'HEDGE QUANTITIES'!O9-'WEST HEDGE QUANTITIES'!O9</f>
        <v>1.9613855400000002</v>
      </c>
      <c r="P9" s="37">
        <f>'HEDGE QUANTITIES'!P9-'WEST HEDGE QUANTITIES'!P9</f>
        <v>3.883251780000001</v>
      </c>
      <c r="Q9" s="37">
        <f>'HEDGE QUANTITIES'!Q9-'WEST HEDGE QUANTITIES'!Q9</f>
        <v>7.5963810600000006</v>
      </c>
      <c r="R9" s="37">
        <f>'HEDGE QUANTITIES'!R9-'WEST HEDGE QUANTITIES'!R9</f>
        <v>11.119676210000002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</row>
    <row r="10" spans="1:160" x14ac:dyDescent="0.25">
      <c r="A10" s="33">
        <v>36892</v>
      </c>
      <c r="B10" s="34">
        <v>11.32726596</v>
      </c>
      <c r="C10" s="34">
        <v>0</v>
      </c>
      <c r="D10" s="34">
        <v>-109.63270777</v>
      </c>
      <c r="E10" s="34">
        <v>120.95997373</v>
      </c>
      <c r="F10" s="34">
        <v>120.95997373</v>
      </c>
      <c r="G10" s="34">
        <v>0</v>
      </c>
      <c r="H10" s="38">
        <v>0</v>
      </c>
      <c r="I10" s="36">
        <v>0.83459581770000002</v>
      </c>
      <c r="J10" s="37">
        <v>-9.1587580000000002E-2</v>
      </c>
      <c r="K10" s="37">
        <f>'HEDGE QUANTITIES'!K10-'WEST HEDGE QUANTITIES'!K10</f>
        <v>-7.5005781599999963</v>
      </c>
      <c r="L10" s="37">
        <f>'HEDGE QUANTITIES'!L10-'WEST HEDGE QUANTITIES'!L10</f>
        <v>-5.1016934599999999</v>
      </c>
      <c r="M10" s="37">
        <f>'HEDGE QUANTITIES'!M10-'WEST HEDGE QUANTITIES'!M10</f>
        <v>-2.5903631300000001</v>
      </c>
      <c r="N10" s="37">
        <f>'HEDGE QUANTITIES'!N10-'WEST HEDGE QUANTITIES'!N10</f>
        <v>-1.3029836600000007</v>
      </c>
      <c r="O10" s="37">
        <f>'HEDGE QUANTITIES'!O10-'WEST HEDGE QUANTITIES'!O10</f>
        <v>1.3145509300000002</v>
      </c>
      <c r="P10" s="37">
        <f>'HEDGE QUANTITIES'!P10-'WEST HEDGE QUANTITIES'!P10</f>
        <v>2.6369945700000006</v>
      </c>
      <c r="Q10" s="37">
        <f>'HEDGE QUANTITIES'!Q10-'WEST HEDGE QUANTITIES'!Q10</f>
        <v>5.2909895800000015</v>
      </c>
      <c r="R10" s="37">
        <f>'HEDGE QUANTITIES'!R10-'WEST HEDGE QUANTITIES'!R10</f>
        <v>7.934446389999998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</row>
    <row r="11" spans="1:160" x14ac:dyDescent="0.25">
      <c r="A11" s="33">
        <v>36923</v>
      </c>
      <c r="B11" s="34">
        <v>42.848247960000002</v>
      </c>
      <c r="C11" s="34">
        <v>0</v>
      </c>
      <c r="D11" s="34">
        <v>-155.59687167999999</v>
      </c>
      <c r="E11" s="34">
        <v>198.44511964</v>
      </c>
      <c r="F11" s="34">
        <v>198.44511964</v>
      </c>
      <c r="G11" s="34">
        <v>0</v>
      </c>
      <c r="H11" s="38">
        <v>0</v>
      </c>
      <c r="I11" s="36">
        <v>0.37014608310000002</v>
      </c>
      <c r="J11" s="37">
        <v>-8.3205599999999994E-3</v>
      </c>
      <c r="K11" s="37">
        <f>'HEDGE QUANTITIES'!K11-'WEST HEDGE QUANTITIES'!K11</f>
        <v>6.6786040500000041</v>
      </c>
      <c r="L11" s="37">
        <f>'HEDGE QUANTITIES'!L11-'WEST HEDGE QUANTITIES'!L11</f>
        <v>3.9461691999999999</v>
      </c>
      <c r="M11" s="37">
        <f>'HEDGE QUANTITIES'!M11-'WEST HEDGE QUANTITIES'!M11</f>
        <v>1.7362570599999998</v>
      </c>
      <c r="N11" s="37">
        <f>'HEDGE QUANTITIES'!N11-'WEST HEDGE QUANTITIES'!N11</f>
        <v>0.81199768000000017</v>
      </c>
      <c r="O11" s="37">
        <f>'HEDGE QUANTITIES'!O11-'WEST HEDGE QUANTITIES'!O11</f>
        <v>-0.70641332999999928</v>
      </c>
      <c r="P11" s="37">
        <f>'HEDGE QUANTITIES'!P11-'WEST HEDGE QUANTITIES'!P11</f>
        <v>-1.3132192299999996</v>
      </c>
      <c r="Q11" s="37">
        <f>'HEDGE QUANTITIES'!Q11-'WEST HEDGE QUANTITIES'!Q11</f>
        <v>-2.2501285600000003</v>
      </c>
      <c r="R11" s="37">
        <f>'HEDGE QUANTITIES'!R11-'WEST HEDGE QUANTITIES'!R11</f>
        <v>-2.8521398100000042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</row>
    <row r="12" spans="1:160" x14ac:dyDescent="0.25">
      <c r="A12" s="33">
        <v>36951</v>
      </c>
      <c r="B12" s="34">
        <v>35.92687179</v>
      </c>
      <c r="C12" s="34">
        <v>0</v>
      </c>
      <c r="D12" s="34">
        <v>-106.73286074000001</v>
      </c>
      <c r="E12" s="34">
        <v>142.65973253000001</v>
      </c>
      <c r="F12" s="34">
        <v>142.65973253000001</v>
      </c>
      <c r="G12" s="34">
        <v>0</v>
      </c>
      <c r="H12" s="38">
        <v>0</v>
      </c>
      <c r="I12" s="36">
        <v>-0.1187860942</v>
      </c>
      <c r="J12" s="37">
        <v>3.4899060000000003E-2</v>
      </c>
      <c r="K12" s="37">
        <f>'HEDGE QUANTITIES'!K12-'WEST HEDGE QUANTITIES'!K12</f>
        <v>-41.210186820000004</v>
      </c>
      <c r="L12" s="37">
        <f>'HEDGE QUANTITIES'!L12-'WEST HEDGE QUANTITIES'!L12</f>
        <v>-26.898205709999999</v>
      </c>
      <c r="M12" s="37">
        <f>'HEDGE QUANTITIES'!M12-'WEST HEDGE QUANTITIES'!M12</f>
        <v>-13.16387896</v>
      </c>
      <c r="N12" s="37">
        <f>'HEDGE QUANTITIES'!N12-'WEST HEDGE QUANTITIES'!N12</f>
        <v>-6.5113112500000003</v>
      </c>
      <c r="O12" s="37">
        <f>'HEDGE QUANTITIES'!O12-'WEST HEDGE QUANTITIES'!O12</f>
        <v>6.37174101</v>
      </c>
      <c r="P12" s="37">
        <f>'HEDGE QUANTITIES'!P12-'WEST HEDGE QUANTITIES'!P12</f>
        <v>12.605887559999999</v>
      </c>
      <c r="Q12" s="37">
        <f>'HEDGE QUANTITIES'!Q12-'WEST HEDGE QUANTITIES'!Q12</f>
        <v>24.67018762</v>
      </c>
      <c r="R12" s="37">
        <f>'HEDGE QUANTITIES'!R12-'WEST HEDGE QUANTITIES'!R12</f>
        <v>36.212502069999999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</row>
    <row r="13" spans="1:160" x14ac:dyDescent="0.25">
      <c r="A13" s="33">
        <v>36982</v>
      </c>
      <c r="B13" s="34">
        <v>38.270457309999998</v>
      </c>
      <c r="C13" s="34">
        <v>0</v>
      </c>
      <c r="D13" s="34">
        <v>-94.276239750000002</v>
      </c>
      <c r="E13" s="34">
        <v>132.54669706000001</v>
      </c>
      <c r="F13" s="34">
        <v>132.54669706000001</v>
      </c>
      <c r="G13" s="34">
        <v>0</v>
      </c>
      <c r="H13" s="38">
        <v>0</v>
      </c>
      <c r="I13" s="36">
        <v>-0.5226477356</v>
      </c>
      <c r="J13" s="37">
        <v>6.550744E-2</v>
      </c>
      <c r="K13" s="37">
        <f>'HEDGE QUANTITIES'!K13-'WEST HEDGE QUANTITIES'!K13</f>
        <v>-2.5251411500000001</v>
      </c>
      <c r="L13" s="37">
        <f>'HEDGE QUANTITIES'!L13-'WEST HEDGE QUANTITIES'!L13</f>
        <v>-1.4887943699999999</v>
      </c>
      <c r="M13" s="37">
        <f>'HEDGE QUANTITIES'!M13-'WEST HEDGE QUANTITIES'!M13</f>
        <v>-0.64814504000000006</v>
      </c>
      <c r="N13" s="37">
        <f>'HEDGE QUANTITIES'!N13-'WEST HEDGE QUANTITIES'!N13</f>
        <v>-0.30047908000000001</v>
      </c>
      <c r="O13" s="37">
        <f>'HEDGE QUANTITIES'!O13-'WEST HEDGE QUANTITIES'!O13</f>
        <v>0.25456457000000005</v>
      </c>
      <c r="P13" s="37">
        <f>'HEDGE QUANTITIES'!P13-'WEST HEDGE QUANTITIES'!P13</f>
        <v>0.46463500000000013</v>
      </c>
      <c r="Q13" s="37">
        <f>'HEDGE QUANTITIES'!Q13-'WEST HEDGE QUANTITIES'!Q13</f>
        <v>0.75746758999999986</v>
      </c>
      <c r="R13" s="37">
        <f>'HEDGE QUANTITIES'!R13-'WEST HEDGE QUANTITIES'!R13</f>
        <v>0.89170199000000006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</row>
    <row r="14" spans="1:160" x14ac:dyDescent="0.25">
      <c r="A14" s="33">
        <v>37012</v>
      </c>
      <c r="B14" s="34">
        <v>51.436079890000002</v>
      </c>
      <c r="C14" s="34">
        <v>0</v>
      </c>
      <c r="D14" s="34">
        <v>-93.279091370000003</v>
      </c>
      <c r="E14" s="34">
        <v>144.71517126000001</v>
      </c>
      <c r="F14" s="34">
        <v>144.71517126000001</v>
      </c>
      <c r="G14" s="34">
        <v>0</v>
      </c>
      <c r="H14" s="38">
        <v>0</v>
      </c>
      <c r="I14" s="36">
        <v>-0.394371943</v>
      </c>
      <c r="J14" s="37">
        <v>5.3804789999999998E-2</v>
      </c>
      <c r="K14" s="37">
        <f>'HEDGE QUANTITIES'!K14-'WEST HEDGE QUANTITIES'!K14</f>
        <v>-1.5979894899999998</v>
      </c>
      <c r="L14" s="37">
        <f>'HEDGE QUANTITIES'!L14-'WEST HEDGE QUANTITIES'!L14</f>
        <v>-1.03447705</v>
      </c>
      <c r="M14" s="37">
        <f>'HEDGE QUANTITIES'!M14-'WEST HEDGE QUANTITIES'!M14</f>
        <v>-0.49606817999999997</v>
      </c>
      <c r="N14" s="37">
        <f>'HEDGE QUANTITIES'!N14-'WEST HEDGE QUANTITIES'!N14</f>
        <v>-0.24177876000000004</v>
      </c>
      <c r="O14" s="37">
        <f>'HEDGE QUANTITIES'!O14-'WEST HEDGE QUANTITIES'!O14</f>
        <v>0.22726015000000005</v>
      </c>
      <c r="P14" s="37">
        <f>'HEDGE QUANTITIES'!P14-'WEST HEDGE QUANTITIES'!P14</f>
        <v>0.43780290000000011</v>
      </c>
      <c r="Q14" s="37">
        <f>'HEDGE QUANTITIES'!Q14-'WEST HEDGE QUANTITIES'!Q14</f>
        <v>0.80429108999999999</v>
      </c>
      <c r="R14" s="37">
        <f>'HEDGE QUANTITIES'!R14-'WEST HEDGE QUANTITIES'!R14</f>
        <v>1.0923314799999999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</row>
    <row r="15" spans="1:160" x14ac:dyDescent="0.25">
      <c r="A15" s="33">
        <v>37043</v>
      </c>
      <c r="B15" s="34">
        <v>5.0153005899999998</v>
      </c>
      <c r="C15" s="34">
        <v>0</v>
      </c>
      <c r="D15" s="34">
        <v>9.1168485100000005</v>
      </c>
      <c r="E15" s="34">
        <v>-4.1015479199999998</v>
      </c>
      <c r="F15" s="34">
        <v>-4.1015479199999998</v>
      </c>
      <c r="G15" s="34">
        <v>0</v>
      </c>
      <c r="H15" s="38">
        <v>0</v>
      </c>
      <c r="I15" s="36">
        <v>-0.36338591399999998</v>
      </c>
      <c r="J15" s="37">
        <v>1.7083669999999999E-2</v>
      </c>
      <c r="K15" s="37">
        <f>'HEDGE QUANTITIES'!K15-'WEST HEDGE QUANTITIES'!K15</f>
        <v>0.25369251000000004</v>
      </c>
      <c r="L15" s="37">
        <f>'HEDGE QUANTITIES'!L15-'WEST HEDGE QUANTITIES'!L15</f>
        <v>0.27329601000000014</v>
      </c>
      <c r="M15" s="37">
        <f>'HEDGE QUANTITIES'!M15-'WEST HEDGE QUANTITIES'!M15</f>
        <v>0.18924083999999997</v>
      </c>
      <c r="N15" s="37">
        <f>'HEDGE QUANTITIES'!N15-'WEST HEDGE QUANTITIES'!N15</f>
        <v>0.10778773000000003</v>
      </c>
      <c r="O15" s="37">
        <f>'HEDGE QUANTITIES'!O15-'WEST HEDGE QUANTITIES'!O15</f>
        <v>-0.13397495999999998</v>
      </c>
      <c r="P15" s="37">
        <f>'HEDGE QUANTITIES'!P15-'WEST HEDGE QUANTITIES'!P15</f>
        <v>-0.29461491999999989</v>
      </c>
      <c r="Q15" s="37">
        <f>'HEDGE QUANTITIES'!Q15-'WEST HEDGE QUANTITIES'!Q15</f>
        <v>-0.69596123999999993</v>
      </c>
      <c r="R15" s="37">
        <f>'HEDGE QUANTITIES'!R15-'WEST HEDGE QUANTITIES'!R15</f>
        <v>-1.2005132900000004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</row>
    <row r="16" spans="1:160" x14ac:dyDescent="0.25">
      <c r="A16" s="33">
        <v>37073</v>
      </c>
      <c r="B16" s="34">
        <v>6.6577240599999996</v>
      </c>
      <c r="C16" s="34">
        <v>0</v>
      </c>
      <c r="D16" s="34">
        <v>9.0182001799999991</v>
      </c>
      <c r="E16" s="34">
        <v>-2.36047612</v>
      </c>
      <c r="F16" s="34">
        <v>-2.36047612</v>
      </c>
      <c r="G16" s="34">
        <v>0</v>
      </c>
      <c r="H16" s="38">
        <v>0</v>
      </c>
      <c r="I16" s="36">
        <v>-0.35406222479999999</v>
      </c>
      <c r="J16" s="37">
        <v>1.378919E-2</v>
      </c>
      <c r="K16" s="37">
        <f>'HEDGE QUANTITIES'!K16-'WEST HEDGE QUANTITIES'!K16</f>
        <v>1.0226893499999998</v>
      </c>
      <c r="L16" s="37">
        <f>'HEDGE QUANTITIES'!L16-'WEST HEDGE QUANTITIES'!L16</f>
        <v>0.75645766000000014</v>
      </c>
      <c r="M16" s="37">
        <f>'HEDGE QUANTITIES'!M16-'WEST HEDGE QUANTITIES'!M16</f>
        <v>0.41671111999999999</v>
      </c>
      <c r="N16" s="37">
        <f>'HEDGE QUANTITIES'!N16-'WEST HEDGE QUANTITIES'!N16</f>
        <v>0.21813201999999998</v>
      </c>
      <c r="O16" s="37">
        <f>'HEDGE QUANTITIES'!O16-'WEST HEDGE QUANTITIES'!O16</f>
        <v>-0.23789324000000001</v>
      </c>
      <c r="P16" s="37">
        <f>'HEDGE QUANTITIES'!P16-'WEST HEDGE QUANTITIES'!P16</f>
        <v>-0.49599307999999998</v>
      </c>
      <c r="Q16" s="37">
        <f>'HEDGE QUANTITIES'!Q16-'WEST HEDGE QUANTITIES'!Q16</f>
        <v>-1.0753504899999999</v>
      </c>
      <c r="R16" s="37">
        <f>'HEDGE QUANTITIES'!R16-'WEST HEDGE QUANTITIES'!R16</f>
        <v>-1.7377899900000005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</row>
    <row r="17" spans="1:160" x14ac:dyDescent="0.25">
      <c r="A17" s="33">
        <v>37104</v>
      </c>
      <c r="B17" s="34">
        <v>6.3435181700000003</v>
      </c>
      <c r="C17" s="34">
        <v>0</v>
      </c>
      <c r="D17" s="34">
        <v>9.2138297199999997</v>
      </c>
      <c r="E17" s="34">
        <v>-2.8703115499999998</v>
      </c>
      <c r="F17" s="34">
        <v>-2.8703115499999998</v>
      </c>
      <c r="G17" s="34">
        <v>0</v>
      </c>
      <c r="H17" s="38">
        <v>0</v>
      </c>
      <c r="I17" s="36">
        <v>-0.1755460137</v>
      </c>
      <c r="J17" s="37">
        <v>6.3220899999999998E-3</v>
      </c>
      <c r="K17" s="37">
        <f>'HEDGE QUANTITIES'!K17-'WEST HEDGE QUANTITIES'!K17</f>
        <v>4.4641805999999997</v>
      </c>
      <c r="L17" s="37">
        <f>'HEDGE QUANTITIES'!L17-'WEST HEDGE QUANTITIES'!L17</f>
        <v>3.0145823099999998</v>
      </c>
      <c r="M17" s="37">
        <f>'HEDGE QUANTITIES'!M17-'WEST HEDGE QUANTITIES'!M17</f>
        <v>1.5241892100000003</v>
      </c>
      <c r="N17" s="37">
        <f>'HEDGE QUANTITIES'!N17-'WEST HEDGE QUANTITIES'!N17</f>
        <v>0.76589316000000007</v>
      </c>
      <c r="O17" s="37">
        <f>'HEDGE QUANTITIES'!O17-'WEST HEDGE QUANTITIES'!O17</f>
        <v>-0.7726818299999999</v>
      </c>
      <c r="P17" s="37">
        <f>'HEDGE QUANTITIES'!P17-'WEST HEDGE QUANTITIES'!P17</f>
        <v>-1.5516469300000002</v>
      </c>
      <c r="Q17" s="37">
        <f>'HEDGE QUANTITIES'!Q17-'WEST HEDGE QUANTITIES'!Q17</f>
        <v>-3.1277659399999997</v>
      </c>
      <c r="R17" s="37">
        <f>'HEDGE QUANTITIES'!R17-'WEST HEDGE QUANTITIES'!R17</f>
        <v>-4.7231054799999992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</row>
    <row r="18" spans="1:160" x14ac:dyDescent="0.25">
      <c r="A18" s="33">
        <v>37135</v>
      </c>
      <c r="B18" s="34">
        <v>3.6648542700000002</v>
      </c>
      <c r="C18" s="34">
        <v>0</v>
      </c>
      <c r="D18" s="34">
        <v>31.020762779999998</v>
      </c>
      <c r="E18" s="34">
        <v>-27.355908509999999</v>
      </c>
      <c r="F18" s="34">
        <v>-27.355908509999999</v>
      </c>
      <c r="G18" s="34">
        <v>0</v>
      </c>
      <c r="H18" s="38">
        <v>0</v>
      </c>
      <c r="I18" s="36">
        <v>-0.26933431660000001</v>
      </c>
      <c r="J18" s="37">
        <v>3.7062000000000002E-3</v>
      </c>
      <c r="K18" s="37">
        <f>'HEDGE QUANTITIES'!K18-'WEST HEDGE QUANTITIES'!K18</f>
        <v>3.6327727600000004</v>
      </c>
      <c r="L18" s="37">
        <f>'HEDGE QUANTITIES'!L18-'WEST HEDGE QUANTITIES'!L18</f>
        <v>2.4427920700000003</v>
      </c>
      <c r="M18" s="37">
        <f>'HEDGE QUANTITIES'!M18-'WEST HEDGE QUANTITIES'!M18</f>
        <v>1.2300984100000001</v>
      </c>
      <c r="N18" s="37">
        <f>'HEDGE QUANTITIES'!N18-'WEST HEDGE QUANTITIES'!N18</f>
        <v>0.61695529000000005</v>
      </c>
      <c r="O18" s="37">
        <f>'HEDGE QUANTITIES'!O18-'WEST HEDGE QUANTITIES'!O18</f>
        <v>-0.62024214</v>
      </c>
      <c r="P18" s="37">
        <f>'HEDGE QUANTITIES'!P18-'WEST HEDGE QUANTITIES'!P18</f>
        <v>-1.2436738600000001</v>
      </c>
      <c r="Q18" s="37">
        <f>'HEDGE QUANTITIES'!Q18-'WEST HEDGE QUANTITIES'!Q18</f>
        <v>-2.5001127700000003</v>
      </c>
      <c r="R18" s="37">
        <f>'HEDGE QUANTITIES'!R18-'WEST HEDGE QUANTITIES'!R18</f>
        <v>-3.7666046799999999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</row>
    <row r="19" spans="1:160" x14ac:dyDescent="0.25">
      <c r="A19" s="33">
        <v>37165</v>
      </c>
      <c r="B19" s="34">
        <v>0.35812372999999997</v>
      </c>
      <c r="C19" s="34">
        <v>0</v>
      </c>
      <c r="D19" s="34">
        <v>52.20308327</v>
      </c>
      <c r="E19" s="34">
        <v>-51.844959539999998</v>
      </c>
      <c r="F19" s="34">
        <v>-51.844959539999998</v>
      </c>
      <c r="G19" s="34">
        <v>0</v>
      </c>
      <c r="H19" s="38">
        <v>0</v>
      </c>
      <c r="I19" s="36">
        <v>-0.35879221900000002</v>
      </c>
      <c r="J19" s="37">
        <v>6.8177000000000005E-4</v>
      </c>
      <c r="K19" s="37">
        <f>'HEDGE QUANTITIES'!K19-'WEST HEDGE QUANTITIES'!K19</f>
        <v>-0.15424693999999994</v>
      </c>
      <c r="L19" s="37">
        <f>'HEDGE QUANTITIES'!L19-'WEST HEDGE QUANTITIES'!L19</f>
        <v>-0.28169578999999989</v>
      </c>
      <c r="M19" s="37">
        <f>'HEDGE QUANTITIES'!M19-'WEST HEDGE QUANTITIES'!M19</f>
        <v>-0.22326048000000004</v>
      </c>
      <c r="N19" s="37">
        <f>'HEDGE QUANTITIES'!N19-'WEST HEDGE QUANTITIES'!N19</f>
        <v>-0.13089112999999999</v>
      </c>
      <c r="O19" s="37">
        <f>'HEDGE QUANTITIES'!O19-'WEST HEDGE QUANTITIES'!O19</f>
        <v>0.16665483000000003</v>
      </c>
      <c r="P19" s="37">
        <f>'HEDGE QUANTITIES'!P19-'WEST HEDGE QUANTITIES'!P19</f>
        <v>0.36566614000000003</v>
      </c>
      <c r="Q19" s="37">
        <f>'HEDGE QUANTITIES'!Q19-'WEST HEDGE QUANTITIES'!Q19</f>
        <v>0.85002566000000002</v>
      </c>
      <c r="R19" s="37">
        <f>'HEDGE QUANTITIES'!R19-'WEST HEDGE QUANTITIES'!R19</f>
        <v>1.4328500099999999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</row>
    <row r="20" spans="1:160" x14ac:dyDescent="0.25">
      <c r="A20" s="33">
        <v>37196</v>
      </c>
      <c r="B20" s="34">
        <v>-0.65178314000000004</v>
      </c>
      <c r="C20" s="34">
        <v>0</v>
      </c>
      <c r="D20" s="34">
        <v>53.85817419</v>
      </c>
      <c r="E20" s="34">
        <v>-54.509957329999999</v>
      </c>
      <c r="F20" s="34">
        <v>-54.509957329999999</v>
      </c>
      <c r="G20" s="34">
        <v>0</v>
      </c>
      <c r="H20" s="38">
        <v>0</v>
      </c>
      <c r="I20" s="36">
        <v>-0.4200372544</v>
      </c>
      <c r="J20" s="37">
        <v>1.17541E-3</v>
      </c>
      <c r="K20" s="37">
        <f>'HEDGE QUANTITIES'!K20-'WEST HEDGE QUANTITIES'!K20</f>
        <v>-5.0865934399999997</v>
      </c>
      <c r="L20" s="37">
        <f>'HEDGE QUANTITIES'!L20-'WEST HEDGE QUANTITIES'!L20</f>
        <v>-3.4338270300000002</v>
      </c>
      <c r="M20" s="37">
        <f>'HEDGE QUANTITIES'!M20-'WEST HEDGE QUANTITIES'!M20</f>
        <v>-1.7314649199999999</v>
      </c>
      <c r="N20" s="37">
        <f>'HEDGE QUANTITIES'!N20-'WEST HEDGE QUANTITIES'!N20</f>
        <v>-0.86828275999999993</v>
      </c>
      <c r="O20" s="37">
        <f>'HEDGE QUANTITIES'!O20-'WEST HEDGE QUANTITIES'!O20</f>
        <v>0.87132993000000003</v>
      </c>
      <c r="P20" s="37">
        <f>'HEDGE QUANTITIES'!P20-'WEST HEDGE QUANTITIES'!P20</f>
        <v>1.7437622300000002</v>
      </c>
      <c r="Q20" s="37">
        <f>'HEDGE QUANTITIES'!Q20-'WEST HEDGE QUANTITIES'!Q20</f>
        <v>3.4847091300000006</v>
      </c>
      <c r="R20" s="37">
        <f>'HEDGE QUANTITIES'!R20-'WEST HEDGE QUANTITIES'!R20</f>
        <v>5.20968243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</row>
    <row r="21" spans="1:160" x14ac:dyDescent="0.25">
      <c r="A21" s="33">
        <v>37226</v>
      </c>
      <c r="B21" s="34">
        <v>2.9344518800000001</v>
      </c>
      <c r="C21" s="34">
        <v>0</v>
      </c>
      <c r="D21" s="34">
        <v>60.385981829999999</v>
      </c>
      <c r="E21" s="34">
        <v>-57.451529950000001</v>
      </c>
      <c r="F21" s="34">
        <v>-57.451529950000001</v>
      </c>
      <c r="G21" s="34">
        <v>0</v>
      </c>
      <c r="H21" s="38">
        <v>0</v>
      </c>
      <c r="I21" s="36">
        <v>-0.4071735145</v>
      </c>
      <c r="J21" s="37">
        <v>-2.588E-4</v>
      </c>
      <c r="K21" s="37">
        <f>'HEDGE QUANTITIES'!K21-'WEST HEDGE QUANTITIES'!K21</f>
        <v>-8.370339640000001</v>
      </c>
      <c r="L21" s="37">
        <f>'HEDGE QUANTITIES'!L21-'WEST HEDGE QUANTITIES'!L21</f>
        <v>-5.5182248400000002</v>
      </c>
      <c r="M21" s="37">
        <f>'HEDGE QUANTITIES'!M21-'WEST HEDGE QUANTITIES'!M21</f>
        <v>-2.7241788099999997</v>
      </c>
      <c r="N21" s="37">
        <f>'HEDGE QUANTITIES'!N21-'WEST HEDGE QUANTITIES'!N21</f>
        <v>-1.3527015699999998</v>
      </c>
      <c r="O21" s="37">
        <f>'HEDGE QUANTITIES'!O21-'WEST HEDGE QUANTITIES'!O21</f>
        <v>1.33273942</v>
      </c>
      <c r="P21" s="37">
        <f>'HEDGE QUANTITIES'!P21-'WEST HEDGE QUANTITIES'!P21</f>
        <v>2.64444955</v>
      </c>
      <c r="Q21" s="37">
        <f>'HEDGE QUANTITIES'!Q21-'WEST HEDGE QUANTITIES'!Q21</f>
        <v>5.2011029299999993</v>
      </c>
      <c r="R21" s="37">
        <f>'HEDGE QUANTITIES'!R21-'WEST HEDGE QUANTITIES'!R21</f>
        <v>7.6637291599999999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</row>
    <row r="22" spans="1:160" x14ac:dyDescent="0.25">
      <c r="A22" s="33">
        <v>37257</v>
      </c>
      <c r="B22" s="34">
        <v>5.1833323199999999</v>
      </c>
      <c r="C22" s="34">
        <v>0</v>
      </c>
      <c r="D22" s="34">
        <v>89.793211510000006</v>
      </c>
      <c r="E22" s="34">
        <v>-84.609879190000001</v>
      </c>
      <c r="F22" s="34">
        <v>-84.609879190000001</v>
      </c>
      <c r="G22" s="34">
        <v>0</v>
      </c>
      <c r="H22" s="38">
        <v>0</v>
      </c>
      <c r="I22" s="36">
        <v>-1.1411207938000001</v>
      </c>
      <c r="J22" s="37">
        <v>1.208944E-2</v>
      </c>
      <c r="K22" s="37">
        <f>'HEDGE QUANTITIES'!K22-'WEST HEDGE QUANTITIES'!K22</f>
        <v>-5.9023224799999996</v>
      </c>
      <c r="L22" s="37">
        <f>'HEDGE QUANTITIES'!L22-'WEST HEDGE QUANTITIES'!L22</f>
        <v>-3.8077334599999997</v>
      </c>
      <c r="M22" s="37">
        <f>'HEDGE QUANTITIES'!M22-'WEST HEDGE QUANTITIES'!M22</f>
        <v>-1.8424362799999998</v>
      </c>
      <c r="N22" s="37">
        <f>'HEDGE QUANTITIES'!N22-'WEST HEDGE QUANTITIES'!N22</f>
        <v>-0.90626384000000004</v>
      </c>
      <c r="O22" s="37">
        <f>'HEDGE QUANTITIES'!O22-'WEST HEDGE QUANTITIES'!O22</f>
        <v>0.87715171999999997</v>
      </c>
      <c r="P22" s="37">
        <f>'HEDGE QUANTITIES'!P22-'WEST HEDGE QUANTITIES'!P22</f>
        <v>1.72597797</v>
      </c>
      <c r="Q22" s="37">
        <f>'HEDGE QUANTITIES'!Q22-'WEST HEDGE QUANTITIES'!Q22</f>
        <v>3.3418472299999999</v>
      </c>
      <c r="R22" s="37">
        <f>'HEDGE QUANTITIES'!R22-'WEST HEDGE QUANTITIES'!R22</f>
        <v>4.8537700200000007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</row>
    <row r="23" spans="1:160" x14ac:dyDescent="0.25">
      <c r="A23" s="33">
        <v>37288</v>
      </c>
      <c r="B23" s="34">
        <v>2.8964012800000001</v>
      </c>
      <c r="C23" s="34">
        <v>0</v>
      </c>
      <c r="D23" s="34">
        <v>90.860472060000006</v>
      </c>
      <c r="E23" s="34">
        <v>-87.96407078</v>
      </c>
      <c r="F23" s="34">
        <v>-87.96407078</v>
      </c>
      <c r="G23" s="34">
        <v>0</v>
      </c>
      <c r="H23" s="38">
        <v>0</v>
      </c>
      <c r="I23" s="36">
        <v>-1.0643950415000001</v>
      </c>
      <c r="J23" s="37">
        <v>8.4953400000000005E-3</v>
      </c>
      <c r="K23" s="37">
        <f>'HEDGE QUANTITIES'!K23-'WEST HEDGE QUANTITIES'!K23</f>
        <v>-7.3507756500000001</v>
      </c>
      <c r="L23" s="37">
        <f>'HEDGE QUANTITIES'!L23-'WEST HEDGE QUANTITIES'!L23</f>
        <v>-4.74160599</v>
      </c>
      <c r="M23" s="37">
        <f>'HEDGE QUANTITIES'!M23-'WEST HEDGE QUANTITIES'!M23</f>
        <v>-2.2940740399999999</v>
      </c>
      <c r="N23" s="37">
        <f>'HEDGE QUANTITIES'!N23-'WEST HEDGE QUANTITIES'!N23</f>
        <v>-1.1285146099999999</v>
      </c>
      <c r="O23" s="37">
        <f>'HEDGE QUANTITIES'!O23-'WEST HEDGE QUANTITIES'!O23</f>
        <v>1.0924816000000002</v>
      </c>
      <c r="P23" s="37">
        <f>'HEDGE QUANTITIES'!P23-'WEST HEDGE QUANTITIES'!P23</f>
        <v>2.1499625199999999</v>
      </c>
      <c r="Q23" s="37">
        <f>'HEDGE QUANTITIES'!Q23-'WEST HEDGE QUANTITIES'!Q23</f>
        <v>4.1639703499999996</v>
      </c>
      <c r="R23" s="37">
        <f>'HEDGE QUANTITIES'!R23-'WEST HEDGE QUANTITIES'!R23</f>
        <v>6.0498911900000003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</row>
    <row r="24" spans="1:160" x14ac:dyDescent="0.25">
      <c r="A24" s="33">
        <v>37316</v>
      </c>
      <c r="B24" s="34">
        <v>5.2297371000000004</v>
      </c>
      <c r="C24" s="34">
        <v>0</v>
      </c>
      <c r="D24" s="34">
        <v>47.47839184</v>
      </c>
      <c r="E24" s="34">
        <v>-42.248654739999999</v>
      </c>
      <c r="F24" s="34">
        <v>-42.248654739999999</v>
      </c>
      <c r="G24" s="34">
        <v>0</v>
      </c>
      <c r="H24" s="38">
        <v>0</v>
      </c>
      <c r="I24" s="36">
        <v>-0.19826377219999999</v>
      </c>
      <c r="J24" s="37">
        <v>-3.4032200000000002E-3</v>
      </c>
      <c r="K24" s="37">
        <f>'HEDGE QUANTITIES'!K24-'WEST HEDGE QUANTITIES'!K24</f>
        <v>-11.282502839999999</v>
      </c>
      <c r="L24" s="37">
        <f>'HEDGE QUANTITIES'!L24-'WEST HEDGE QUANTITIES'!L24</f>
        <v>-7.3486662299999992</v>
      </c>
      <c r="M24" s="37">
        <f>'HEDGE QUANTITIES'!M24-'WEST HEDGE QUANTITIES'!M24</f>
        <v>-3.58475229</v>
      </c>
      <c r="N24" s="37">
        <f>'HEDGE QUANTITIES'!N24-'WEST HEDGE QUANTITIES'!N24</f>
        <v>-1.7694880500000001</v>
      </c>
      <c r="O24" s="37">
        <f>'HEDGE QUANTITIES'!O24-'WEST HEDGE QUANTITIES'!O24</f>
        <v>1.72318591</v>
      </c>
      <c r="P24" s="37">
        <f>'HEDGE QUANTITIES'!P24-'WEST HEDGE QUANTITIES'!P24</f>
        <v>3.3998516100000002</v>
      </c>
      <c r="Q24" s="37">
        <f>'HEDGE QUANTITIES'!Q24-'WEST HEDGE QUANTITIES'!Q24</f>
        <v>6.6129963700000003</v>
      </c>
      <c r="R24" s="37">
        <f>'HEDGE QUANTITIES'!R24-'WEST HEDGE QUANTITIES'!R24</f>
        <v>9.6400326100000004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</row>
    <row r="25" spans="1:160" x14ac:dyDescent="0.25">
      <c r="A25" s="33">
        <v>37347</v>
      </c>
      <c r="B25" s="34">
        <v>3.10097712</v>
      </c>
      <c r="C25" s="34">
        <v>0</v>
      </c>
      <c r="D25" s="34">
        <v>42.264341690000002</v>
      </c>
      <c r="E25" s="34">
        <v>-39.163364569999999</v>
      </c>
      <c r="F25" s="34">
        <v>-39.163364569999999</v>
      </c>
      <c r="G25" s="34">
        <v>0</v>
      </c>
      <c r="H25" s="38">
        <v>0</v>
      </c>
      <c r="I25" s="36">
        <v>-0.25647856969999999</v>
      </c>
      <c r="J25" s="37">
        <v>-2.0128099999999999E-3</v>
      </c>
      <c r="K25" s="37">
        <f>'HEDGE QUANTITIES'!K25-'WEST HEDGE QUANTITIES'!K25</f>
        <v>-7.4671547599999997</v>
      </c>
      <c r="L25" s="37">
        <f>'HEDGE QUANTITIES'!L25-'WEST HEDGE QUANTITIES'!L25</f>
        <v>-4.8462308399999996</v>
      </c>
      <c r="M25" s="37">
        <f>'HEDGE QUANTITIES'!M25-'WEST HEDGE QUANTITIES'!M25</f>
        <v>-2.3559066299999998</v>
      </c>
      <c r="N25" s="37">
        <f>'HEDGE QUANTITIES'!N25-'WEST HEDGE QUANTITIES'!N25</f>
        <v>-1.1609880699999999</v>
      </c>
      <c r="O25" s="37">
        <f>'HEDGE QUANTITIES'!O25-'WEST HEDGE QUANTITIES'!O25</f>
        <v>1.1266611399999999</v>
      </c>
      <c r="P25" s="37">
        <f>'HEDGE QUANTITIES'!P25-'WEST HEDGE QUANTITIES'!P25</f>
        <v>2.2190519499999999</v>
      </c>
      <c r="Q25" s="37">
        <f>'HEDGE QUANTITIES'!Q25-'WEST HEDGE QUANTITIES'!Q25</f>
        <v>4.3018197200000001</v>
      </c>
      <c r="R25" s="37">
        <f>'HEDGE QUANTITIES'!R25-'WEST HEDGE QUANTITIES'!R25</f>
        <v>6.2501915400000003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</row>
    <row r="26" spans="1:160" x14ac:dyDescent="0.25">
      <c r="A26" s="33">
        <v>37377</v>
      </c>
      <c r="B26" s="34">
        <v>0.54729247000000003</v>
      </c>
      <c r="C26" s="34">
        <v>0</v>
      </c>
      <c r="D26" s="34">
        <v>41.907945380000001</v>
      </c>
      <c r="E26" s="34">
        <v>-41.360652909999999</v>
      </c>
      <c r="F26" s="34">
        <v>-41.360652909999999</v>
      </c>
      <c r="G26" s="34">
        <v>0</v>
      </c>
      <c r="H26" s="38">
        <v>0</v>
      </c>
      <c r="I26" s="36">
        <v>-0.26595731620000002</v>
      </c>
      <c r="J26" s="37">
        <v>-2.8180900000000001E-3</v>
      </c>
      <c r="K26" s="37">
        <f>'HEDGE QUANTITIES'!K26-'WEST HEDGE QUANTITIES'!K26</f>
        <v>-7.1168641600000004</v>
      </c>
      <c r="L26" s="37">
        <f>'HEDGE QUANTITIES'!L26-'WEST HEDGE QUANTITIES'!L26</f>
        <v>-4.6244094599999999</v>
      </c>
      <c r="M26" s="37">
        <f>'HEDGE QUANTITIES'!M26-'WEST HEDGE QUANTITIES'!M26</f>
        <v>-2.2507140699999999</v>
      </c>
      <c r="N26" s="37">
        <f>'HEDGE QUANTITIES'!N26-'WEST HEDGE QUANTITIES'!N26</f>
        <v>-1.1098120600000001</v>
      </c>
      <c r="O26" s="37">
        <f>'HEDGE QUANTITIES'!O26-'WEST HEDGE QUANTITIES'!O26</f>
        <v>1.0782542100000001</v>
      </c>
      <c r="P26" s="37">
        <f>'HEDGE QUANTITIES'!P26-'WEST HEDGE QUANTITIES'!P26</f>
        <v>2.1248828999999998</v>
      </c>
      <c r="Q26" s="37">
        <f>'HEDGE QUANTITIES'!Q26-'WEST HEDGE QUANTITIES'!Q26</f>
        <v>4.1237330300000004</v>
      </c>
      <c r="R26" s="37">
        <f>'HEDGE QUANTITIES'!R26-'WEST HEDGE QUANTITIES'!R26</f>
        <v>5.9979745199999996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</row>
    <row r="27" spans="1:160" x14ac:dyDescent="0.25">
      <c r="A27" s="33">
        <v>37408</v>
      </c>
      <c r="B27" s="34">
        <v>-2.0324680900000001</v>
      </c>
      <c r="C27" s="34">
        <v>0</v>
      </c>
      <c r="D27" s="34">
        <v>13.182886910000001</v>
      </c>
      <c r="E27" s="34">
        <v>-15.215355000000001</v>
      </c>
      <c r="F27" s="34">
        <v>-15.215355000000001</v>
      </c>
      <c r="G27" s="34">
        <v>0</v>
      </c>
      <c r="H27" s="38">
        <v>0</v>
      </c>
      <c r="I27" s="36">
        <v>0.69922678469999999</v>
      </c>
      <c r="J27" s="37">
        <v>-1.385638E-2</v>
      </c>
      <c r="K27" s="37">
        <f>'HEDGE QUANTITIES'!K27-'WEST HEDGE QUANTITIES'!K27</f>
        <v>-7.2365041400000001</v>
      </c>
      <c r="L27" s="37">
        <f>'HEDGE QUANTITIES'!L27-'WEST HEDGE QUANTITIES'!L27</f>
        <v>-4.6925055699999998</v>
      </c>
      <c r="M27" s="37">
        <f>'HEDGE QUANTITIES'!M27-'WEST HEDGE QUANTITIES'!M27</f>
        <v>-2.2795597299999999</v>
      </c>
      <c r="N27" s="37">
        <f>'HEDGE QUANTITIES'!N27-'WEST HEDGE QUANTITIES'!N27</f>
        <v>-1.1230384099999999</v>
      </c>
      <c r="O27" s="37">
        <f>'HEDGE QUANTITIES'!O27-'WEST HEDGE QUANTITIES'!O27</f>
        <v>1.08929023</v>
      </c>
      <c r="P27" s="37">
        <f>'HEDGE QUANTITIES'!P27-'WEST HEDGE QUANTITIES'!P27</f>
        <v>2.1449678099999998</v>
      </c>
      <c r="Q27" s="37">
        <f>'HEDGE QUANTITIES'!Q27-'WEST HEDGE QUANTITIES'!Q27</f>
        <v>4.1566338299999996</v>
      </c>
      <c r="R27" s="37">
        <f>'HEDGE QUANTITIES'!R27-'WEST HEDGE QUANTITIES'!R27</f>
        <v>6.0376033199999997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</row>
    <row r="28" spans="1:160" x14ac:dyDescent="0.25">
      <c r="A28" s="33">
        <v>37438</v>
      </c>
      <c r="B28" s="34">
        <v>-2.1867480499999998</v>
      </c>
      <c r="C28" s="34">
        <v>0</v>
      </c>
      <c r="D28" s="34">
        <v>13.97534117</v>
      </c>
      <c r="E28" s="34">
        <v>-16.162089219999999</v>
      </c>
      <c r="F28" s="34">
        <v>-16.162089219999999</v>
      </c>
      <c r="G28" s="34">
        <v>0</v>
      </c>
      <c r="H28" s="38">
        <v>0</v>
      </c>
      <c r="I28" s="36">
        <v>0.67956147899999997</v>
      </c>
      <c r="J28" s="37">
        <v>-1.3159239999999999E-2</v>
      </c>
      <c r="K28" s="37">
        <f>'HEDGE QUANTITIES'!K28-'WEST HEDGE QUANTITIES'!K28</f>
        <v>-7.0912083800000003</v>
      </c>
      <c r="L28" s="37">
        <f>'HEDGE QUANTITIES'!L28-'WEST HEDGE QUANTITIES'!L28</f>
        <v>-4.5943813999999996</v>
      </c>
      <c r="M28" s="37">
        <f>'HEDGE QUANTITIES'!M28-'WEST HEDGE QUANTITIES'!M28</f>
        <v>-2.23030471</v>
      </c>
      <c r="N28" s="37">
        <f>'HEDGE QUANTITIES'!N28-'WEST HEDGE QUANTITIES'!N28</f>
        <v>-1.09840286</v>
      </c>
      <c r="O28" s="37">
        <f>'HEDGE QUANTITIES'!O28-'WEST HEDGE QUANTITIES'!O28</f>
        <v>1.0648412</v>
      </c>
      <c r="P28" s="37">
        <f>'HEDGE QUANTITIES'!P28-'WEST HEDGE QUANTITIES'!P28</f>
        <v>2.0964143499999999</v>
      </c>
      <c r="Q28" s="37">
        <f>'HEDGE QUANTITIES'!Q28-'WEST HEDGE QUANTITIES'!Q28</f>
        <v>4.0612816</v>
      </c>
      <c r="R28" s="37">
        <f>'HEDGE QUANTITIES'!R28-'WEST HEDGE QUANTITIES'!R28</f>
        <v>5.8976122999999996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</row>
    <row r="29" spans="1:160" x14ac:dyDescent="0.25">
      <c r="A29" s="33">
        <v>37469</v>
      </c>
      <c r="B29" s="34">
        <v>-2.4057317399999998</v>
      </c>
      <c r="C29" s="34">
        <v>0</v>
      </c>
      <c r="D29" s="34">
        <v>12.53764938</v>
      </c>
      <c r="E29" s="34">
        <v>-14.94338112</v>
      </c>
      <c r="F29" s="34">
        <v>-14.94338112</v>
      </c>
      <c r="G29" s="34">
        <v>0</v>
      </c>
      <c r="H29" s="38">
        <v>0</v>
      </c>
      <c r="I29" s="36">
        <v>0.65196903969999997</v>
      </c>
      <c r="J29" s="37">
        <v>-1.2069440000000001E-2</v>
      </c>
      <c r="K29" s="37">
        <f>'HEDGE QUANTITIES'!K29-'WEST HEDGE QUANTITIES'!K29</f>
        <v>-6.5536015699999997</v>
      </c>
      <c r="L29" s="37">
        <f>'HEDGE QUANTITIES'!L29-'WEST HEDGE QUANTITIES'!L29</f>
        <v>-4.2511142599999996</v>
      </c>
      <c r="M29" s="37">
        <f>'HEDGE QUANTITIES'!M29-'WEST HEDGE QUANTITIES'!M29</f>
        <v>-2.0660852699999999</v>
      </c>
      <c r="N29" s="37">
        <f>'HEDGE QUANTITIES'!N29-'WEST HEDGE QUANTITIES'!N29</f>
        <v>-1.01810029</v>
      </c>
      <c r="O29" s="37">
        <f>'HEDGE QUANTITIES'!O29-'WEST HEDGE QUANTITIES'!O29</f>
        <v>0.98813426000000004</v>
      </c>
      <c r="P29" s="37">
        <f>'HEDGE QUANTITIES'!P29-'WEST HEDGE QUANTITIES'!P29</f>
        <v>1.94651295</v>
      </c>
      <c r="Q29" s="37">
        <f>'HEDGE QUANTITIES'!Q29-'WEST HEDGE QUANTITIES'!Q29</f>
        <v>3.7751604799999998</v>
      </c>
      <c r="R29" s="37">
        <f>'HEDGE QUANTITIES'!R29-'WEST HEDGE QUANTITIES'!R29</f>
        <v>5.4881396799999997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</row>
    <row r="30" spans="1:160" x14ac:dyDescent="0.25">
      <c r="A30" s="33">
        <v>37500</v>
      </c>
      <c r="B30" s="34">
        <v>-2.60824034</v>
      </c>
      <c r="C30" s="34">
        <v>0</v>
      </c>
      <c r="D30" s="34">
        <v>13.49899649</v>
      </c>
      <c r="E30" s="34">
        <v>-16.107236830000002</v>
      </c>
      <c r="F30" s="34">
        <v>-16.107236830000002</v>
      </c>
      <c r="G30" s="34">
        <v>0</v>
      </c>
      <c r="H30" s="38">
        <v>0</v>
      </c>
      <c r="I30" s="36">
        <v>0.65595279200000001</v>
      </c>
      <c r="J30" s="37">
        <v>-1.1987960000000001E-2</v>
      </c>
      <c r="K30" s="37">
        <f>'HEDGE QUANTITIES'!K30-'WEST HEDGE QUANTITIES'!K30</f>
        <v>-6.5882048199999996</v>
      </c>
      <c r="L30" s="37">
        <f>'HEDGE QUANTITIES'!L30-'WEST HEDGE QUANTITIES'!L30</f>
        <v>-4.2631469700000002</v>
      </c>
      <c r="M30" s="37">
        <f>'HEDGE QUANTITIES'!M30-'WEST HEDGE QUANTITIES'!M30</f>
        <v>-2.0673135899999999</v>
      </c>
      <c r="N30" s="37">
        <f>'HEDGE QUANTITIES'!N30-'WEST HEDGE QUANTITIES'!N30</f>
        <v>-1.01761459</v>
      </c>
      <c r="O30" s="37">
        <f>'HEDGE QUANTITIES'!O30-'WEST HEDGE QUANTITIES'!O30</f>
        <v>0.98588856000000002</v>
      </c>
      <c r="P30" s="37">
        <f>'HEDGE QUANTITIES'!P30-'WEST HEDGE QUANTITIES'!P30</f>
        <v>1.9404892</v>
      </c>
      <c r="Q30" s="37">
        <f>'HEDGE QUANTITIES'!Q30-'WEST HEDGE QUANTITIES'!Q30</f>
        <v>3.7578212999999998</v>
      </c>
      <c r="R30" s="37">
        <f>'HEDGE QUANTITIES'!R30-'WEST HEDGE QUANTITIES'!R30</f>
        <v>5.4554024600000002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</row>
    <row r="31" spans="1:160" x14ac:dyDescent="0.25">
      <c r="A31" s="33">
        <v>37530</v>
      </c>
      <c r="B31" s="34">
        <v>-2.44416945</v>
      </c>
      <c r="C31" s="34">
        <v>0</v>
      </c>
      <c r="D31" s="34">
        <v>13.43150939</v>
      </c>
      <c r="E31" s="34">
        <v>-15.875678840000001</v>
      </c>
      <c r="F31" s="34">
        <v>-15.875678840000001</v>
      </c>
      <c r="G31" s="34">
        <v>0</v>
      </c>
      <c r="H31" s="38">
        <v>0</v>
      </c>
      <c r="I31" s="36">
        <v>0.65100851339999999</v>
      </c>
      <c r="J31" s="37">
        <v>-1.1503340000000001E-2</v>
      </c>
      <c r="K31" s="37">
        <f>'HEDGE QUANTITIES'!K31-'WEST HEDGE QUANTITIES'!K31</f>
        <v>-6.2106017199999997</v>
      </c>
      <c r="L31" s="37">
        <f>'HEDGE QUANTITIES'!L31-'WEST HEDGE QUANTITIES'!L31</f>
        <v>-3.9948751800000002</v>
      </c>
      <c r="M31" s="37">
        <f>'HEDGE QUANTITIES'!M31-'WEST HEDGE QUANTITIES'!M31</f>
        <v>-1.9272369499999999</v>
      </c>
      <c r="N31" s="37">
        <f>'HEDGE QUANTITIES'!N31-'WEST HEDGE QUANTITIES'!N31</f>
        <v>-0.94657835000000001</v>
      </c>
      <c r="O31" s="37">
        <f>'HEDGE QUANTITIES'!O31-'WEST HEDGE QUANTITIES'!O31</f>
        <v>0.91350023999999996</v>
      </c>
      <c r="P31" s="37">
        <f>'HEDGE QUANTITIES'!P31-'WEST HEDGE QUANTITIES'!P31</f>
        <v>1.7948493999999999</v>
      </c>
      <c r="Q31" s="37">
        <f>'HEDGE QUANTITIES'!Q31-'WEST HEDGE QUANTITIES'!Q31</f>
        <v>3.4644361699999999</v>
      </c>
      <c r="R31" s="37">
        <f>'HEDGE QUANTITIES'!R31-'WEST HEDGE QUANTITIES'!R31</f>
        <v>5.0169903700000003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</row>
    <row r="32" spans="1:160" x14ac:dyDescent="0.25">
      <c r="A32" s="33">
        <v>37561</v>
      </c>
      <c r="B32" s="34">
        <v>-2.3534117299999999</v>
      </c>
      <c r="C32" s="34">
        <v>0</v>
      </c>
      <c r="D32" s="34">
        <v>11.915641600000001</v>
      </c>
      <c r="E32" s="34">
        <v>-14.26905333</v>
      </c>
      <c r="F32" s="34">
        <v>-14.26905333</v>
      </c>
      <c r="G32" s="34">
        <v>0</v>
      </c>
      <c r="H32" s="38">
        <v>0</v>
      </c>
      <c r="I32" s="36">
        <v>0.63534562890000001</v>
      </c>
      <c r="J32" s="37">
        <v>-1.067245E-2</v>
      </c>
      <c r="K32" s="37">
        <f>'HEDGE QUANTITIES'!K32-'WEST HEDGE QUANTITIES'!K32</f>
        <v>5.7011906000000003</v>
      </c>
      <c r="L32" s="37">
        <f>'HEDGE QUANTITIES'!L32-'WEST HEDGE QUANTITIES'!L32</f>
        <v>3.6894601200000001</v>
      </c>
      <c r="M32" s="37">
        <f>'HEDGE QUANTITIES'!M32-'WEST HEDGE QUANTITIES'!M32</f>
        <v>1.78876206</v>
      </c>
      <c r="N32" s="37">
        <f>'HEDGE QUANTITIES'!N32-'WEST HEDGE QUANTITIES'!N32</f>
        <v>0.88042328999999997</v>
      </c>
      <c r="O32" s="37">
        <f>'HEDGE QUANTITIES'!O32-'WEST HEDGE QUANTITIES'!O32</f>
        <v>-0.85293459999999999</v>
      </c>
      <c r="P32" s="37">
        <f>'HEDGE QUANTITIES'!P32-'WEST HEDGE QUANTITIES'!P32</f>
        <v>-1.6782370799999999</v>
      </c>
      <c r="Q32" s="37">
        <f>'HEDGE QUANTITIES'!Q32-'WEST HEDGE QUANTITIES'!Q32</f>
        <v>-3.2472909599999999</v>
      </c>
      <c r="R32" s="37">
        <f>'HEDGE QUANTITIES'!R32-'WEST HEDGE QUANTITIES'!R32</f>
        <v>-4.7104601600000002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</row>
    <row r="33" spans="1:160" x14ac:dyDescent="0.25">
      <c r="A33" s="33">
        <v>37591</v>
      </c>
      <c r="B33" s="34">
        <v>-2.20524312</v>
      </c>
      <c r="C33" s="34">
        <v>0</v>
      </c>
      <c r="D33" s="34">
        <v>12.999502250000001</v>
      </c>
      <c r="E33" s="34">
        <v>-15.204745369999999</v>
      </c>
      <c r="F33" s="34">
        <v>-15.204745369999999</v>
      </c>
      <c r="G33" s="34">
        <v>0</v>
      </c>
      <c r="H33" s="38">
        <v>0</v>
      </c>
      <c r="I33" s="36">
        <v>0.64914133939999996</v>
      </c>
      <c r="J33" s="37">
        <v>-1.081157E-2</v>
      </c>
      <c r="K33" s="37">
        <f>'HEDGE QUANTITIES'!K33-'WEST HEDGE QUANTITIES'!K33</f>
        <v>-6.2729779999999999E-2</v>
      </c>
      <c r="L33" s="37">
        <f>'HEDGE QUANTITIES'!L33-'WEST HEDGE QUANTITIES'!L33</f>
        <v>-2.2590829999999999E-2</v>
      </c>
      <c r="M33" s="37">
        <f>'HEDGE QUANTITIES'!M33-'WEST HEDGE QUANTITIES'!M33</f>
        <v>-2.64262E-3</v>
      </c>
      <c r="N33" s="37">
        <f>'HEDGE QUANTITIES'!N33-'WEST HEDGE QUANTITIES'!N33</f>
        <v>6.7703999999999996E-4</v>
      </c>
      <c r="O33" s="37">
        <f>'HEDGE QUANTITIES'!O33-'WEST HEDGE QUANTITIES'!O33</f>
        <v>-4.6676900000000004E-3</v>
      </c>
      <c r="P33" s="37">
        <f>'HEDGE QUANTITIES'!P33-'WEST HEDGE QUANTITIES'!P33</f>
        <v>-1.290003E-2</v>
      </c>
      <c r="Q33" s="37">
        <f>'HEDGE QUANTITIES'!Q33-'WEST HEDGE QUANTITIES'!Q33</f>
        <v>-3.869322E-2</v>
      </c>
      <c r="R33" s="37">
        <f>'HEDGE QUANTITIES'!R33-'WEST HEDGE QUANTITIES'!R33</f>
        <v>-7.5641529999999998E-2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</row>
    <row r="34" spans="1:160" x14ac:dyDescent="0.25">
      <c r="A34" s="33">
        <v>37622</v>
      </c>
      <c r="B34" s="34">
        <v>2.1466148</v>
      </c>
      <c r="C34" s="34">
        <v>0</v>
      </c>
      <c r="D34" s="34">
        <v>21.05186617</v>
      </c>
      <c r="E34" s="34">
        <v>-18.905251369999998</v>
      </c>
      <c r="F34" s="34">
        <v>-18.905251369999998</v>
      </c>
      <c r="G34" s="34">
        <v>0</v>
      </c>
      <c r="H34" s="38">
        <v>0</v>
      </c>
      <c r="I34" s="36">
        <v>0.31114498270000002</v>
      </c>
      <c r="J34" s="37">
        <v>-7.3740300000000002E-3</v>
      </c>
      <c r="K34" s="37">
        <f>'HEDGE QUANTITIES'!K34-'WEST HEDGE QUANTITIES'!K34</f>
        <v>-0.13392156999999999</v>
      </c>
      <c r="L34" s="37">
        <f>'HEDGE QUANTITIES'!L34-'WEST HEDGE QUANTITIES'!L34</f>
        <v>-7.1166209999999994E-2</v>
      </c>
      <c r="M34" s="37">
        <f>'HEDGE QUANTITIES'!M34-'WEST HEDGE QUANTITIES'!M34</f>
        <v>-2.745131E-2</v>
      </c>
      <c r="N34" s="37">
        <f>'HEDGE QUANTITIES'!N34-'WEST HEDGE QUANTITIES'!N34</f>
        <v>-1.184638E-2</v>
      </c>
      <c r="O34" s="37">
        <f>'HEDGE QUANTITIES'!O34-'WEST HEDGE QUANTITIES'!O34</f>
        <v>8.3614699999999993E-3</v>
      </c>
      <c r="P34" s="37">
        <f>'HEDGE QUANTITIES'!P34-'WEST HEDGE QUANTITIES'!P34</f>
        <v>1.348822E-2</v>
      </c>
      <c r="Q34" s="37">
        <f>'HEDGE QUANTITIES'!Q34-'WEST HEDGE QUANTITIES'!Q34</f>
        <v>1.4563609999999999E-2</v>
      </c>
      <c r="R34" s="37">
        <f>'HEDGE QUANTITIES'!R34-'WEST HEDGE QUANTITIES'!R34</f>
        <v>4.93853E-3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</row>
    <row r="35" spans="1:160" x14ac:dyDescent="0.25">
      <c r="A35" s="33">
        <v>37653</v>
      </c>
      <c r="B35" s="34">
        <v>-8.6957557600000008</v>
      </c>
      <c r="C35" s="34">
        <v>0</v>
      </c>
      <c r="D35" s="34">
        <v>22.364370139999998</v>
      </c>
      <c r="E35" s="34">
        <v>-31.060125899999999</v>
      </c>
      <c r="F35" s="34">
        <v>-31.060125899999999</v>
      </c>
      <c r="G35" s="34">
        <v>0</v>
      </c>
      <c r="H35" s="38">
        <v>0</v>
      </c>
      <c r="I35" s="36">
        <v>-0.2479112097</v>
      </c>
      <c r="J35" s="37">
        <v>-3.04565E-3</v>
      </c>
      <c r="K35" s="37">
        <f>'HEDGE QUANTITIES'!K35-'WEST HEDGE QUANTITIES'!K35</f>
        <v>12.46076317</v>
      </c>
      <c r="L35" s="37">
        <f>'HEDGE QUANTITIES'!L35-'WEST HEDGE QUANTITIES'!L35</f>
        <v>8.0298902600000002</v>
      </c>
      <c r="M35" s="37">
        <f>'HEDGE QUANTITIES'!M35-'WEST HEDGE QUANTITIES'!M35</f>
        <v>3.8773128799999999</v>
      </c>
      <c r="N35" s="37">
        <f>'HEDGE QUANTITIES'!N35-'WEST HEDGE QUANTITIES'!N35</f>
        <v>1.9045842500000001</v>
      </c>
      <c r="O35" s="37">
        <f>'HEDGE QUANTITIES'!O35-'WEST HEDGE QUANTITIES'!O35</f>
        <v>-1.83735425</v>
      </c>
      <c r="P35" s="37">
        <f>'HEDGE QUANTITIES'!P35-'WEST HEDGE QUANTITIES'!P35</f>
        <v>-3.60855557</v>
      </c>
      <c r="Q35" s="37">
        <f>'HEDGE QUANTITIES'!Q35-'WEST HEDGE QUANTITIES'!Q35</f>
        <v>-6.9574811299999997</v>
      </c>
      <c r="R35" s="37">
        <f>'HEDGE QUANTITIES'!R35-'WEST HEDGE QUANTITIES'!R35</f>
        <v>-10.05779373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</row>
    <row r="36" spans="1:160" x14ac:dyDescent="0.25">
      <c r="A36" s="33">
        <v>37681</v>
      </c>
      <c r="B36" s="34">
        <v>0.53405796000000005</v>
      </c>
      <c r="C36" s="34">
        <v>0</v>
      </c>
      <c r="D36" s="34">
        <v>-3.2058257800000001</v>
      </c>
      <c r="E36" s="34">
        <v>3.7398837399999998</v>
      </c>
      <c r="F36" s="34">
        <v>3.7398837399999998</v>
      </c>
      <c r="G36" s="34">
        <v>0</v>
      </c>
      <c r="H36" s="38">
        <v>0</v>
      </c>
      <c r="I36" s="36">
        <v>-0.30030753939999999</v>
      </c>
      <c r="J36" s="37">
        <v>4.7663599999999999E-3</v>
      </c>
      <c r="K36" s="37">
        <f>'HEDGE QUANTITIES'!K36-'WEST HEDGE QUANTITIES'!K36</f>
        <v>-0.36540500999999997</v>
      </c>
      <c r="L36" s="37">
        <f>'HEDGE QUANTITIES'!L36-'WEST HEDGE QUANTITIES'!L36</f>
        <v>-0.21800142</v>
      </c>
      <c r="M36" s="37">
        <f>'HEDGE QUANTITIES'!M36-'WEST HEDGE QUANTITIES'!M36</f>
        <v>-9.8061549999999997E-2</v>
      </c>
      <c r="N36" s="37">
        <f>'HEDGE QUANTITIES'!N36-'WEST HEDGE QUANTITIES'!N36</f>
        <v>-4.6610270000000002E-2</v>
      </c>
      <c r="O36" s="37">
        <f>'HEDGE QUANTITIES'!O36-'WEST HEDGE QUANTITIES'!O36</f>
        <v>4.237084E-2</v>
      </c>
      <c r="P36" s="37">
        <f>'HEDGE QUANTITIES'!P36-'WEST HEDGE QUANTITIES'!P36</f>
        <v>8.0980399999999994E-2</v>
      </c>
      <c r="Q36" s="37">
        <f>'HEDGE QUANTITIES'!Q36-'WEST HEDGE QUANTITIES'!Q36</f>
        <v>0.14851211</v>
      </c>
      <c r="R36" s="37">
        <f>'HEDGE QUANTITIES'!R36-'WEST HEDGE QUANTITIES'!R36</f>
        <v>0.20525984999999999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</row>
    <row r="37" spans="1:160" x14ac:dyDescent="0.25">
      <c r="A37" s="33">
        <v>37712</v>
      </c>
      <c r="B37" s="34">
        <v>-1.02816452</v>
      </c>
      <c r="C37" s="34">
        <v>0</v>
      </c>
      <c r="D37" s="34">
        <v>-4.6021797900000001</v>
      </c>
      <c r="E37" s="34">
        <v>3.5740152699999999</v>
      </c>
      <c r="F37" s="34">
        <v>3.5740152699999999</v>
      </c>
      <c r="G37" s="34">
        <v>0</v>
      </c>
      <c r="H37" s="38">
        <v>0</v>
      </c>
      <c r="I37" s="36">
        <v>-0.30100103430000003</v>
      </c>
      <c r="J37" s="37">
        <v>4.4523599999999998E-3</v>
      </c>
      <c r="K37" s="37">
        <f>'HEDGE QUANTITIES'!K37-'WEST HEDGE QUANTITIES'!K37</f>
        <v>-0.35365928000000002</v>
      </c>
      <c r="L37" s="37">
        <f>'HEDGE QUANTITIES'!L37-'WEST HEDGE QUANTITIES'!L37</f>
        <v>-0.20736974999999999</v>
      </c>
      <c r="M37" s="37">
        <f>'HEDGE QUANTITIES'!M37-'WEST HEDGE QUANTITIES'!M37</f>
        <v>-9.1567670000000004E-2</v>
      </c>
      <c r="N37" s="37">
        <f>'HEDGE QUANTITIES'!N37-'WEST HEDGE QUANTITIES'!N37</f>
        <v>-4.3055379999999997E-2</v>
      </c>
      <c r="O37" s="37">
        <f>'HEDGE QUANTITIES'!O37-'WEST HEDGE QUANTITIES'!O37</f>
        <v>3.8358139999999999E-2</v>
      </c>
      <c r="P37" s="37">
        <f>'HEDGE QUANTITIES'!P37-'WEST HEDGE QUANTITIES'!P37</f>
        <v>7.2554690000000005E-2</v>
      </c>
      <c r="Q37" s="37">
        <f>'HEDGE QUANTITIES'!Q37-'WEST HEDGE QUANTITIES'!Q37</f>
        <v>0.13026325</v>
      </c>
      <c r="R37" s="37">
        <f>'HEDGE QUANTITIES'!R37-'WEST HEDGE QUANTITIES'!R37</f>
        <v>0.17615256000000001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</row>
    <row r="38" spans="1:160" x14ac:dyDescent="0.25">
      <c r="A38" s="33">
        <v>37742</v>
      </c>
      <c r="B38" s="34">
        <v>-13.174562740000001</v>
      </c>
      <c r="C38" s="34">
        <v>0</v>
      </c>
      <c r="D38" s="34">
        <v>-5.2891026099999996</v>
      </c>
      <c r="E38" s="34">
        <v>-7.8854601300000002</v>
      </c>
      <c r="F38" s="34">
        <v>-7.8854601300000002</v>
      </c>
      <c r="G38" s="34">
        <v>0</v>
      </c>
      <c r="H38" s="38">
        <v>0</v>
      </c>
      <c r="I38" s="36">
        <v>-0.81869550670000002</v>
      </c>
      <c r="J38" s="37">
        <v>7.3542299999999998E-3</v>
      </c>
      <c r="K38" s="37">
        <f>'HEDGE QUANTITIES'!K38-'WEST HEDGE QUANTITIES'!K38</f>
        <v>-0.35139173000000001</v>
      </c>
      <c r="L38" s="37">
        <f>'HEDGE QUANTITIES'!L38-'WEST HEDGE QUANTITIES'!L38</f>
        <v>-0.20823660999999999</v>
      </c>
      <c r="M38" s="37">
        <f>'HEDGE QUANTITIES'!M38-'WEST HEDGE QUANTITIES'!M38</f>
        <v>-9.2951740000000005E-2</v>
      </c>
      <c r="N38" s="37">
        <f>'HEDGE QUANTITIES'!N38-'WEST HEDGE QUANTITIES'!N38</f>
        <v>-4.402644E-2</v>
      </c>
      <c r="O38" s="37">
        <f>'HEDGE QUANTITIES'!O38-'WEST HEDGE QUANTITIES'!O38</f>
        <v>3.9732999999999997E-2</v>
      </c>
      <c r="P38" s="37">
        <f>'HEDGE QUANTITIES'!P38-'WEST HEDGE QUANTITIES'!P38</f>
        <v>7.5660160000000004E-2</v>
      </c>
      <c r="Q38" s="37">
        <f>'HEDGE QUANTITIES'!Q38-'WEST HEDGE QUANTITIES'!Q38</f>
        <v>0.13773221999999999</v>
      </c>
      <c r="R38" s="37">
        <f>'HEDGE QUANTITIES'!R38-'WEST HEDGE QUANTITIES'!R38</f>
        <v>0.18895654000000001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</row>
    <row r="39" spans="1:160" x14ac:dyDescent="0.25">
      <c r="A39" s="33">
        <v>37773</v>
      </c>
      <c r="B39" s="34">
        <v>-0.23825382000000001</v>
      </c>
      <c r="C39" s="34">
        <v>0</v>
      </c>
      <c r="D39" s="34">
        <v>-5.2145076799999996</v>
      </c>
      <c r="E39" s="34">
        <v>4.9762538599999999</v>
      </c>
      <c r="F39" s="34">
        <v>4.9762538599999999</v>
      </c>
      <c r="G39" s="34">
        <v>0</v>
      </c>
      <c r="H39" s="38">
        <v>0</v>
      </c>
      <c r="I39" s="36">
        <v>-0.36482180040000001</v>
      </c>
      <c r="J39" s="37">
        <v>4.8344700000000004E-3</v>
      </c>
      <c r="K39" s="37">
        <f>'HEDGE QUANTITIES'!K39-'WEST HEDGE QUANTITIES'!K39</f>
        <v>-0.34175925000000001</v>
      </c>
      <c r="L39" s="37">
        <f>'HEDGE QUANTITIES'!L39-'WEST HEDGE QUANTITIES'!L39</f>
        <v>-0.20009199</v>
      </c>
      <c r="M39" s="37">
        <f>'HEDGE QUANTITIES'!M39-'WEST HEDGE QUANTITIES'!M39</f>
        <v>-8.8077370000000002E-2</v>
      </c>
      <c r="N39" s="37">
        <f>'HEDGE QUANTITIES'!N39-'WEST HEDGE QUANTITIES'!N39</f>
        <v>-4.1423840000000003E-2</v>
      </c>
      <c r="O39" s="37">
        <f>'HEDGE QUANTITIES'!O39-'WEST HEDGE QUANTITIES'!O39</f>
        <v>3.6772399999999997E-2</v>
      </c>
      <c r="P39" s="37">
        <f>'HEDGE QUANTITIES'!P39-'WEST HEDGE QUANTITIES'!P39</f>
        <v>6.9402130000000006E-2</v>
      </c>
      <c r="Q39" s="37">
        <f>'HEDGE QUANTITIES'!Q39-'WEST HEDGE QUANTITIES'!Q39</f>
        <v>0.12396351999999999</v>
      </c>
      <c r="R39" s="37">
        <f>'HEDGE QUANTITIES'!R39-'WEST HEDGE QUANTITIES'!R39</f>
        <v>0.16662841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</row>
    <row r="40" spans="1:160" x14ac:dyDescent="0.25">
      <c r="A40" s="33">
        <v>37803</v>
      </c>
      <c r="B40" s="34">
        <v>-0.24793646</v>
      </c>
      <c r="C40" s="34">
        <v>0</v>
      </c>
      <c r="D40" s="34">
        <v>-5.3810966799999997</v>
      </c>
      <c r="E40" s="34">
        <v>5.1331602199999997</v>
      </c>
      <c r="F40" s="34">
        <v>5.1331602199999997</v>
      </c>
      <c r="G40" s="34">
        <v>0</v>
      </c>
      <c r="H40" s="38">
        <v>0</v>
      </c>
      <c r="I40" s="36">
        <v>-0.3812234256</v>
      </c>
      <c r="J40" s="37">
        <v>4.8957699999999998E-3</v>
      </c>
      <c r="K40" s="37">
        <f>'HEDGE QUANTITIES'!K40-'WEST HEDGE QUANTITIES'!K40</f>
        <v>-0.33533868999999999</v>
      </c>
      <c r="L40" s="37">
        <f>'HEDGE QUANTITIES'!L40-'WEST HEDGE QUANTITIES'!L40</f>
        <v>-0.19650736999999999</v>
      </c>
      <c r="M40" s="37">
        <f>'HEDGE QUANTITIES'!M40-'WEST HEDGE QUANTITIES'!M40</f>
        <v>-8.6605589999999996E-2</v>
      </c>
      <c r="N40" s="37">
        <f>'HEDGE QUANTITIES'!N40-'WEST HEDGE QUANTITIES'!N40</f>
        <v>-4.0734859999999998E-2</v>
      </c>
      <c r="O40" s="37">
        <f>'HEDGE QUANTITIES'!O40-'WEST HEDGE QUANTITIES'!O40</f>
        <v>3.61456E-2</v>
      </c>
      <c r="P40" s="37">
        <f>'HEDGE QUANTITIES'!P40-'WEST HEDGE QUANTITIES'!P40</f>
        <v>6.8184999999999996E-2</v>
      </c>
      <c r="Q40" s="37">
        <f>'HEDGE QUANTITIES'!Q40-'WEST HEDGE QUANTITIES'!Q40</f>
        <v>0.12160157000000001</v>
      </c>
      <c r="R40" s="37">
        <f>'HEDGE QUANTITIES'!R40-'WEST HEDGE QUANTITIES'!R40</f>
        <v>0.1630905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</row>
    <row r="41" spans="1:160" x14ac:dyDescent="0.25">
      <c r="A41" s="33">
        <v>37834</v>
      </c>
      <c r="B41" s="34">
        <v>-0.35769015999999998</v>
      </c>
      <c r="C41" s="34">
        <v>0</v>
      </c>
      <c r="D41" s="34">
        <v>-5.2980620399999996</v>
      </c>
      <c r="E41" s="34">
        <v>4.9403718799999998</v>
      </c>
      <c r="F41" s="34">
        <v>4.9403718799999998</v>
      </c>
      <c r="G41" s="34">
        <v>0</v>
      </c>
      <c r="H41" s="38">
        <v>0</v>
      </c>
      <c r="I41" s="36">
        <v>-0.3562554778</v>
      </c>
      <c r="J41" s="37">
        <v>4.5229700000000003E-3</v>
      </c>
      <c r="K41" s="37">
        <f>'HEDGE QUANTITIES'!K41-'WEST HEDGE QUANTITIES'!K41</f>
        <v>-0.34780969</v>
      </c>
      <c r="L41" s="37">
        <f>'HEDGE QUANTITIES'!L41-'WEST HEDGE QUANTITIES'!L41</f>
        <v>-0.20629764</v>
      </c>
      <c r="M41" s="37">
        <f>'HEDGE QUANTITIES'!M41-'WEST HEDGE QUANTITIES'!M41</f>
        <v>-9.2094490000000001E-2</v>
      </c>
      <c r="N41" s="37">
        <f>'HEDGE QUANTITIES'!N41-'WEST HEDGE QUANTITIES'!N41</f>
        <v>-4.3604900000000002E-2</v>
      </c>
      <c r="O41" s="37">
        <f>'HEDGE QUANTITIES'!O41-'WEST HEDGE QUANTITIES'!O41</f>
        <v>3.9229779999999999E-2</v>
      </c>
      <c r="P41" s="37">
        <f>'HEDGE QUANTITIES'!P41-'WEST HEDGE QUANTITIES'!P41</f>
        <v>7.4535260000000006E-2</v>
      </c>
      <c r="Q41" s="37">
        <f>'HEDGE QUANTITIES'!Q41-'WEST HEDGE QUANTITIES'!Q41</f>
        <v>0.13492066</v>
      </c>
      <c r="R41" s="37">
        <f>'HEDGE QUANTITIES'!R41-'WEST HEDGE QUANTITIES'!R41</f>
        <v>0.18381272000000001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</row>
    <row r="42" spans="1:160" x14ac:dyDescent="0.25">
      <c r="A42" s="33">
        <v>37865</v>
      </c>
      <c r="B42" s="34">
        <v>-0.67103113999999997</v>
      </c>
      <c r="C42" s="34">
        <v>0</v>
      </c>
      <c r="D42" s="34">
        <v>-5.6406268900000001</v>
      </c>
      <c r="E42" s="34">
        <v>4.9695957499999999</v>
      </c>
      <c r="F42" s="34">
        <v>4.9695957499999999</v>
      </c>
      <c r="G42" s="34">
        <v>0</v>
      </c>
      <c r="H42" s="38">
        <v>0</v>
      </c>
      <c r="I42" s="36">
        <v>-0.36835319480000001</v>
      </c>
      <c r="J42" s="37">
        <v>4.5523999999999998E-3</v>
      </c>
      <c r="K42" s="37">
        <f>'HEDGE QUANTITIES'!K42-'WEST HEDGE QUANTITIES'!K42</f>
        <v>-8.3862560000000003E-2</v>
      </c>
      <c r="L42" s="37">
        <f>'HEDGE QUANTITIES'!L42-'WEST HEDGE QUANTITIES'!L42</f>
        <v>-2.4150060000000001E-2</v>
      </c>
      <c r="M42" s="37">
        <f>'HEDGE QUANTITIES'!M42-'WEST HEDGE QUANTITIES'!M42</f>
        <v>1.3538000000000001E-3</v>
      </c>
      <c r="N42" s="37">
        <f>'HEDGE QUANTITIES'!N42-'WEST HEDGE QUANTITIES'!N42</f>
        <v>3.6040099999999999E-3</v>
      </c>
      <c r="O42" s="37">
        <f>'HEDGE QUANTITIES'!O42-'WEST HEDGE QUANTITIES'!O42</f>
        <v>-8.7262899999999994E-3</v>
      </c>
      <c r="P42" s="37">
        <f>'HEDGE QUANTITIES'!P42-'WEST HEDGE QUANTITIES'!P42</f>
        <v>-2.1915489999999999E-2</v>
      </c>
      <c r="Q42" s="37">
        <f>'HEDGE QUANTITIES'!Q42-'WEST HEDGE QUANTITIES'!Q42</f>
        <v>-5.9372840000000003E-2</v>
      </c>
      <c r="R42" s="37">
        <f>'HEDGE QUANTITIES'!R42-'WEST HEDGE QUANTITIES'!R42</f>
        <v>-0.10833143000000001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</row>
    <row r="43" spans="1:160" x14ac:dyDescent="0.25">
      <c r="A43" s="33">
        <v>37895</v>
      </c>
      <c r="B43" s="34">
        <v>-0.67565456999999995</v>
      </c>
      <c r="C43" s="34">
        <v>0</v>
      </c>
      <c r="D43" s="34">
        <v>-5.5146545800000002</v>
      </c>
      <c r="E43" s="34">
        <v>4.8390000100000004</v>
      </c>
      <c r="F43" s="34">
        <v>4.8390000100000004</v>
      </c>
      <c r="G43" s="34">
        <v>0</v>
      </c>
      <c r="H43" s="38">
        <v>0</v>
      </c>
      <c r="I43" s="36">
        <v>-0.36636208809999998</v>
      </c>
      <c r="J43" s="37">
        <v>4.40632E-3</v>
      </c>
      <c r="K43" s="37">
        <f>'HEDGE QUANTITIES'!K43-'WEST HEDGE QUANTITIES'!K43</f>
        <v>-0.27570043999999999</v>
      </c>
      <c r="L43" s="37">
        <f>'HEDGE QUANTITIES'!L43-'WEST HEDGE QUANTITIES'!L43</f>
        <v>-0.15259545999999999</v>
      </c>
      <c r="M43" s="37">
        <f>'HEDGE QUANTITIES'!M43-'WEST HEDGE QUANTITIES'!M43</f>
        <v>-6.2686729999999996E-2</v>
      </c>
      <c r="N43" s="37">
        <f>'HEDGE QUANTITIES'!N43-'WEST HEDGE QUANTITIES'!N43</f>
        <v>-2.827112E-2</v>
      </c>
      <c r="O43" s="37">
        <f>'HEDGE QUANTITIES'!O43-'WEST HEDGE QUANTITIES'!O43</f>
        <v>2.2719659999999999E-2</v>
      </c>
      <c r="P43" s="37">
        <f>'HEDGE QUANTITIES'!P43-'WEST HEDGE QUANTITIES'!P43</f>
        <v>4.0431000000000002E-2</v>
      </c>
      <c r="Q43" s="37">
        <f>'HEDGE QUANTITIES'!Q43-'WEST HEDGE QUANTITIES'!Q43</f>
        <v>6.2773300000000004E-2</v>
      </c>
      <c r="R43" s="37">
        <f>'HEDGE QUANTITIES'!R43-'WEST HEDGE QUANTITIES'!R43</f>
        <v>7.0506120000000005E-2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</row>
    <row r="44" spans="1:160" x14ac:dyDescent="0.25">
      <c r="A44" s="33">
        <v>37926</v>
      </c>
      <c r="B44" s="34">
        <v>-0.85536281999999997</v>
      </c>
      <c r="C44" s="34">
        <v>0</v>
      </c>
      <c r="D44" s="34">
        <v>-5.5374163300000001</v>
      </c>
      <c r="E44" s="34">
        <v>4.6820535100000003</v>
      </c>
      <c r="F44" s="34">
        <v>4.6820535100000003</v>
      </c>
      <c r="G44" s="34">
        <v>0</v>
      </c>
      <c r="H44" s="38">
        <v>0</v>
      </c>
      <c r="I44" s="36">
        <v>-0.35736739010000002</v>
      </c>
      <c r="J44" s="37">
        <v>4.2049599999999998E-3</v>
      </c>
      <c r="K44" s="37">
        <f>'HEDGE QUANTITIES'!K44-'WEST HEDGE QUANTITIES'!K44</f>
        <v>0.1101637</v>
      </c>
      <c r="L44" s="37">
        <f>'HEDGE QUANTITIES'!L44-'WEST HEDGE QUANTITIES'!L44</f>
        <v>0.1014679</v>
      </c>
      <c r="M44" s="37">
        <f>'HEDGE QUANTITIES'!M44-'WEST HEDGE QUANTITIES'!M44</f>
        <v>6.2858810000000001E-2</v>
      </c>
      <c r="N44" s="37">
        <f>'HEDGE QUANTITIES'!N44-'WEST HEDGE QUANTITIES'!N44</f>
        <v>3.4141119999999997E-2</v>
      </c>
      <c r="O44" s="37">
        <f>'HEDGE QUANTITIES'!O44-'WEST HEDGE QUANTITIES'!O44</f>
        <v>-3.8988290000000002E-2</v>
      </c>
      <c r="P44" s="37">
        <f>'HEDGE QUANTITIES'!P44-'WEST HEDGE QUANTITIES'!P44</f>
        <v>-8.2293770000000002E-2</v>
      </c>
      <c r="Q44" s="37">
        <f>'HEDGE QUANTITIES'!Q44-'WEST HEDGE QUANTITIES'!Q44</f>
        <v>-0.17994861000000001</v>
      </c>
      <c r="R44" s="37">
        <f>'HEDGE QUANTITIES'!R44-'WEST HEDGE QUANTITIES'!R44</f>
        <v>-0.28953248999999998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</row>
    <row r="45" spans="1:160" x14ac:dyDescent="0.25">
      <c r="A45" s="33">
        <v>37956</v>
      </c>
      <c r="B45" s="34">
        <v>-0.10816184</v>
      </c>
      <c r="C45" s="34">
        <v>0</v>
      </c>
      <c r="D45" s="34">
        <v>-4.7668005500000001</v>
      </c>
      <c r="E45" s="34">
        <v>4.65863871</v>
      </c>
      <c r="F45" s="34">
        <v>4.65863871</v>
      </c>
      <c r="G45" s="34">
        <v>0</v>
      </c>
      <c r="H45" s="38">
        <v>0</v>
      </c>
      <c r="I45" s="36">
        <v>-0.35821254479999998</v>
      </c>
      <c r="J45" s="37">
        <v>4.1350600000000003E-3</v>
      </c>
      <c r="K45" s="37">
        <f>'HEDGE QUANTITIES'!K45-'WEST HEDGE QUANTITIES'!K45</f>
        <v>7.3688000000000003E-2</v>
      </c>
      <c r="L45" s="37">
        <f>'HEDGE QUANTITIES'!L45-'WEST HEDGE QUANTITIES'!L45</f>
        <v>7.0805030000000005E-2</v>
      </c>
      <c r="M45" s="37">
        <f>'HEDGE QUANTITIES'!M45-'WEST HEDGE QUANTITIES'!M45</f>
        <v>4.4923989999999997E-2</v>
      </c>
      <c r="N45" s="37">
        <f>'HEDGE QUANTITIES'!N45-'WEST HEDGE QUANTITIES'!N45</f>
        <v>2.4617730000000001E-2</v>
      </c>
      <c r="O45" s="37">
        <f>'HEDGE QUANTITIES'!O45-'WEST HEDGE QUANTITIES'!O45</f>
        <v>-2.8521020000000001E-2</v>
      </c>
      <c r="P45" s="37">
        <f>'HEDGE QUANTITIES'!P45-'WEST HEDGE QUANTITIES'!P45</f>
        <v>-6.0567469999999998E-2</v>
      </c>
      <c r="Q45" s="37">
        <f>'HEDGE QUANTITIES'!Q45-'WEST HEDGE QUANTITIES'!Q45</f>
        <v>-0.13386488999999999</v>
      </c>
      <c r="R45" s="37">
        <f>'HEDGE QUANTITIES'!R45-'WEST HEDGE QUANTITIES'!R45</f>
        <v>-0.21740176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</row>
    <row r="46" spans="1:160" x14ac:dyDescent="0.25">
      <c r="A46" s="33">
        <v>37987</v>
      </c>
      <c r="B46" s="34">
        <v>-2.4523392799999999</v>
      </c>
      <c r="C46" s="34">
        <v>0</v>
      </c>
      <c r="D46" s="34">
        <v>-6.1789513400000002</v>
      </c>
      <c r="E46" s="34">
        <v>3.7266120599999999</v>
      </c>
      <c r="F46" s="34">
        <v>3.7266120599999999</v>
      </c>
      <c r="G46" s="34">
        <v>0</v>
      </c>
      <c r="H46" s="38">
        <v>0</v>
      </c>
      <c r="I46" s="36">
        <v>-0.29263209890000003</v>
      </c>
      <c r="J46" s="37">
        <v>3.3994199999999998E-3</v>
      </c>
      <c r="K46" s="37">
        <f>'HEDGE QUANTITIES'!K46-'WEST HEDGE QUANTITIES'!K46</f>
        <v>2.804253E-2</v>
      </c>
      <c r="L46" s="37">
        <f>'HEDGE QUANTITIES'!L46-'WEST HEDGE QUANTITIES'!L46</f>
        <v>4.3235290000000003E-2</v>
      </c>
      <c r="M46" s="37">
        <f>'HEDGE QUANTITIES'!M46-'WEST HEDGE QUANTITIES'!M46</f>
        <v>3.2376620000000002E-2</v>
      </c>
      <c r="N46" s="37">
        <f>'HEDGE QUANTITIES'!N46-'WEST HEDGE QUANTITIES'!N46</f>
        <v>1.862128E-2</v>
      </c>
      <c r="O46" s="37">
        <f>'HEDGE QUANTITIES'!O46-'WEST HEDGE QUANTITIES'!O46</f>
        <v>-2.302218E-2</v>
      </c>
      <c r="P46" s="37">
        <f>'HEDGE QUANTITIES'!P46-'WEST HEDGE QUANTITIES'!P46</f>
        <v>-5.0015810000000001E-2</v>
      </c>
      <c r="Q46" s="37">
        <f>'HEDGE QUANTITIES'!Q46-'WEST HEDGE QUANTITIES'!Q46</f>
        <v>-0.11436370999999999</v>
      </c>
      <c r="R46" s="37">
        <f>'HEDGE QUANTITIES'!R46-'WEST HEDGE QUANTITIES'!R46</f>
        <v>-0.1902327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</row>
    <row r="47" spans="1:160" x14ac:dyDescent="0.25">
      <c r="A47" s="33">
        <v>38018</v>
      </c>
      <c r="B47" s="34">
        <v>-4.1815813000000004</v>
      </c>
      <c r="C47" s="34">
        <v>0</v>
      </c>
      <c r="D47" s="34">
        <v>-3.584311</v>
      </c>
      <c r="E47" s="34">
        <v>-0.59727030000000003</v>
      </c>
      <c r="F47" s="34">
        <v>-0.59727030000000003</v>
      </c>
      <c r="G47" s="34">
        <v>0</v>
      </c>
      <c r="H47" s="38">
        <v>0</v>
      </c>
      <c r="I47" s="36">
        <v>-0.36159877080000002</v>
      </c>
      <c r="J47" s="37">
        <v>3.00928E-3</v>
      </c>
      <c r="K47" s="37">
        <f>'HEDGE QUANTITIES'!K47-'WEST HEDGE QUANTITIES'!K47</f>
        <v>-0.38763617</v>
      </c>
      <c r="L47" s="37">
        <f>'HEDGE QUANTITIES'!L47-'WEST HEDGE QUANTITIES'!L47</f>
        <v>-0.22242946</v>
      </c>
      <c r="M47" s="37">
        <f>'HEDGE QUANTITIES'!M47-'WEST HEDGE QUANTITIES'!M47</f>
        <v>-9.5278089999999996E-2</v>
      </c>
      <c r="N47" s="37">
        <f>'HEDGE QUANTITIES'!N47-'WEST HEDGE QUANTITIES'!N47</f>
        <v>-4.4000039999999997E-2</v>
      </c>
      <c r="O47" s="37">
        <f>'HEDGE QUANTITIES'!O47-'WEST HEDGE QUANTITIES'!O47</f>
        <v>3.7348689999999997E-2</v>
      </c>
      <c r="P47" s="37">
        <f>'HEDGE QUANTITIES'!P47-'WEST HEDGE QUANTITIES'!P47</f>
        <v>6.8625359999999996E-2</v>
      </c>
      <c r="Q47" s="37">
        <f>'HEDGE QUANTITIES'!Q47-'WEST HEDGE QUANTITIES'!Q47</f>
        <v>0.11506155</v>
      </c>
      <c r="R47" s="37">
        <f>'HEDGE QUANTITIES'!R47-'WEST HEDGE QUANTITIES'!R47</f>
        <v>0.14310866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</row>
    <row r="48" spans="1:160" x14ac:dyDescent="0.25">
      <c r="A48" s="33">
        <v>38047</v>
      </c>
      <c r="B48" s="34">
        <v>2.28286166</v>
      </c>
      <c r="C48" s="34">
        <v>0</v>
      </c>
      <c r="D48" s="34">
        <v>2.9120905100000001</v>
      </c>
      <c r="E48" s="34">
        <v>-0.62922884999999995</v>
      </c>
      <c r="F48" s="34">
        <v>-0.62922884999999995</v>
      </c>
      <c r="G48" s="34">
        <v>0</v>
      </c>
      <c r="H48" s="38">
        <v>0</v>
      </c>
      <c r="I48" s="36">
        <v>-0.35058728249999999</v>
      </c>
      <c r="J48" s="37">
        <v>2.8913099999999998E-3</v>
      </c>
      <c r="K48" s="37">
        <f>'HEDGE QUANTITIES'!K48-'WEST HEDGE QUANTITIES'!K48</f>
        <v>1.4587669299999999</v>
      </c>
      <c r="L48" s="37">
        <f>'HEDGE QUANTITIES'!L48-'WEST HEDGE QUANTITIES'!L48</f>
        <v>0.94107156000000003</v>
      </c>
      <c r="M48" s="37">
        <f>'HEDGE QUANTITIES'!M48-'WEST HEDGE QUANTITIES'!M48</f>
        <v>0.45474428</v>
      </c>
      <c r="N48" s="37">
        <f>'HEDGE QUANTITIES'!N48-'WEST HEDGE QUANTITIES'!N48</f>
        <v>0.22345197999999999</v>
      </c>
      <c r="O48" s="37">
        <f>'HEDGE QUANTITIES'!O48-'WEST HEDGE QUANTITIES'!O48</f>
        <v>-0.21573988999999999</v>
      </c>
      <c r="P48" s="37">
        <f>'HEDGE QUANTITIES'!P48-'WEST HEDGE QUANTITIES'!P48</f>
        <v>-0.42399229999999999</v>
      </c>
      <c r="Q48" s="37">
        <f>'HEDGE QUANTITIES'!Q48-'WEST HEDGE QUANTITIES'!Q48</f>
        <v>-0.81841103999999998</v>
      </c>
      <c r="R48" s="37">
        <f>'HEDGE QUANTITIES'!R48-'WEST HEDGE QUANTITIES'!R48</f>
        <v>-1.18408845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</row>
    <row r="49" spans="1:160" x14ac:dyDescent="0.25">
      <c r="A49" s="33">
        <v>38078</v>
      </c>
      <c r="B49" s="34">
        <v>1.5476705100000001</v>
      </c>
      <c r="C49" s="34">
        <v>0</v>
      </c>
      <c r="D49" s="34">
        <v>2.1448508899999998</v>
      </c>
      <c r="E49" s="34">
        <v>-0.59718037999999996</v>
      </c>
      <c r="F49" s="34">
        <v>-0.59718037999999996</v>
      </c>
      <c r="G49" s="34">
        <v>0</v>
      </c>
      <c r="H49" s="38">
        <v>0</v>
      </c>
      <c r="I49" s="36">
        <v>-0.3513096912</v>
      </c>
      <c r="J49" s="37">
        <v>2.76012E-3</v>
      </c>
      <c r="K49" s="37">
        <f>'HEDGE QUANTITIES'!K49-'WEST HEDGE QUANTITIES'!K49</f>
        <v>1.5022272400000001</v>
      </c>
      <c r="L49" s="37">
        <f>'HEDGE QUANTITIES'!L49-'WEST HEDGE QUANTITIES'!L49</f>
        <v>0.97104075000000001</v>
      </c>
      <c r="M49" s="37">
        <f>'HEDGE QUANTITIES'!M49-'WEST HEDGE QUANTITIES'!M49</f>
        <v>0.47015264000000001</v>
      </c>
      <c r="N49" s="37">
        <f>'HEDGE QUANTITIES'!N49-'WEST HEDGE QUANTITIES'!N49</f>
        <v>0.23124492999999999</v>
      </c>
      <c r="O49" s="37">
        <f>'HEDGE QUANTITIES'!O49-'WEST HEDGE QUANTITIES'!O49</f>
        <v>-0.22368825000000001</v>
      </c>
      <c r="P49" s="37">
        <f>'HEDGE QUANTITIES'!P49-'WEST HEDGE QUANTITIES'!P49</f>
        <v>-0.44005372999999998</v>
      </c>
      <c r="Q49" s="37">
        <f>'HEDGE QUANTITIES'!Q49-'WEST HEDGE QUANTITIES'!Q49</f>
        <v>-0.85115536000000003</v>
      </c>
      <c r="R49" s="37">
        <f>'HEDGE QUANTITIES'!R49-'WEST HEDGE QUANTITIES'!R49</f>
        <v>-1.23383205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</row>
    <row r="50" spans="1:160" x14ac:dyDescent="0.25">
      <c r="A50" s="33">
        <v>38108</v>
      </c>
      <c r="B50" s="34">
        <v>1.1756829999999999E-2</v>
      </c>
      <c r="C50" s="34">
        <v>0</v>
      </c>
      <c r="D50" s="34">
        <v>0.60133570999999997</v>
      </c>
      <c r="E50" s="34">
        <v>-0.58957888000000003</v>
      </c>
      <c r="F50" s="34">
        <v>-0.58957888000000003</v>
      </c>
      <c r="G50" s="34">
        <v>0</v>
      </c>
      <c r="H50" s="38">
        <v>0</v>
      </c>
      <c r="I50" s="36">
        <v>-0.3395547538</v>
      </c>
      <c r="J50" s="37">
        <v>2.61386E-3</v>
      </c>
      <c r="K50" s="37">
        <f>'HEDGE QUANTITIES'!K50-'WEST HEDGE QUANTITIES'!K50</f>
        <v>1.4077553300000001</v>
      </c>
      <c r="L50" s="37">
        <f>'HEDGE QUANTITIES'!L50-'WEST HEDGE QUANTITIES'!L50</f>
        <v>0.90985638000000002</v>
      </c>
      <c r="M50" s="37">
        <f>'HEDGE QUANTITIES'!M50-'WEST HEDGE QUANTITIES'!M50</f>
        <v>0.44052597999999998</v>
      </c>
      <c r="N50" s="37">
        <f>'HEDGE QUANTITIES'!N50-'WEST HEDGE QUANTITIES'!N50</f>
        <v>0.21669411999999999</v>
      </c>
      <c r="O50" s="37">
        <f>'HEDGE QUANTITIES'!O50-'WEST HEDGE QUANTITIES'!O50</f>
        <v>-0.20968713</v>
      </c>
      <c r="P50" s="37">
        <f>'HEDGE QUANTITIES'!P50-'WEST HEDGE QUANTITIES'!P50</f>
        <v>-0.41258524000000002</v>
      </c>
      <c r="Q50" s="37">
        <f>'HEDGE QUANTITIES'!Q50-'WEST HEDGE QUANTITIES'!Q50</f>
        <v>-0.79796792000000005</v>
      </c>
      <c r="R50" s="37">
        <f>'HEDGE QUANTITIES'!R50-'WEST HEDGE QUANTITIES'!R50</f>
        <v>-1.15682353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</row>
    <row r="51" spans="1:160" x14ac:dyDescent="0.25">
      <c r="A51" s="33">
        <v>38139</v>
      </c>
      <c r="B51" s="34">
        <v>-0.93660737000000005</v>
      </c>
      <c r="C51" s="34">
        <v>0</v>
      </c>
      <c r="D51" s="34">
        <v>-5.7804019799999997</v>
      </c>
      <c r="E51" s="34">
        <v>4.8437946099999998</v>
      </c>
      <c r="F51" s="34">
        <v>4.8437946099999998</v>
      </c>
      <c r="G51" s="34">
        <v>0</v>
      </c>
      <c r="H51" s="38">
        <v>0</v>
      </c>
      <c r="I51" s="36">
        <v>-0.13103488120000001</v>
      </c>
      <c r="J51" s="37">
        <v>2.0699099999999999E-3</v>
      </c>
      <c r="K51" s="37">
        <f>'HEDGE QUANTITIES'!K51-'WEST HEDGE QUANTITIES'!K51</f>
        <v>1.4125073299999999</v>
      </c>
      <c r="L51" s="37">
        <f>'HEDGE QUANTITIES'!L51-'WEST HEDGE QUANTITIES'!L51</f>
        <v>0.91385402999999998</v>
      </c>
      <c r="M51" s="37">
        <f>'HEDGE QUANTITIES'!M51-'WEST HEDGE QUANTITIES'!M51</f>
        <v>0.44293811</v>
      </c>
      <c r="N51" s="37">
        <f>'HEDGE QUANTITIES'!N51-'WEST HEDGE QUANTITIES'!N51</f>
        <v>0.21799806999999999</v>
      </c>
      <c r="O51" s="37">
        <f>'HEDGE QUANTITIES'!O51-'WEST HEDGE QUANTITIES'!O51</f>
        <v>-0.21125168</v>
      </c>
      <c r="P51" s="37">
        <f>'HEDGE QUANTITIES'!P51-'WEST HEDGE QUANTITIES'!P51</f>
        <v>-0.41584528999999998</v>
      </c>
      <c r="Q51" s="37">
        <f>'HEDGE QUANTITIES'!Q51-'WEST HEDGE QUANTITIES'!Q51</f>
        <v>-0.80492068999999999</v>
      </c>
      <c r="R51" s="37">
        <f>'HEDGE QUANTITIES'!R51-'WEST HEDGE QUANTITIES'!R51</f>
        <v>-1.16797569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</row>
    <row r="52" spans="1:160" x14ac:dyDescent="0.25">
      <c r="A52" s="33">
        <v>38169</v>
      </c>
      <c r="B52" s="34">
        <v>-0.51626000000000005</v>
      </c>
      <c r="C52" s="34">
        <v>0</v>
      </c>
      <c r="D52" s="34">
        <v>-5.7165494099999998</v>
      </c>
      <c r="E52" s="34">
        <v>5.2002894099999999</v>
      </c>
      <c r="F52" s="34">
        <v>5.2002894099999999</v>
      </c>
      <c r="G52" s="34">
        <v>0</v>
      </c>
      <c r="H52" s="38">
        <v>0</v>
      </c>
      <c r="I52" s="36">
        <v>-0.14345706799999999</v>
      </c>
      <c r="J52" s="37">
        <v>2.2059699999999998E-3</v>
      </c>
      <c r="K52" s="37">
        <f>'HEDGE QUANTITIES'!K52-'WEST HEDGE QUANTITIES'!K52</f>
        <v>1.3726946799999999</v>
      </c>
      <c r="L52" s="37">
        <f>'HEDGE QUANTITIES'!L52-'WEST HEDGE QUANTITIES'!L52</f>
        <v>0.88817316999999996</v>
      </c>
      <c r="M52" s="37">
        <f>'HEDGE QUANTITIES'!M52-'WEST HEDGE QUANTITIES'!M52</f>
        <v>0.43061892000000002</v>
      </c>
      <c r="N52" s="37">
        <f>'HEDGE QUANTITIES'!N52-'WEST HEDGE QUANTITIES'!N52</f>
        <v>0.21198705000000001</v>
      </c>
      <c r="O52" s="37">
        <f>'HEDGE QUANTITIES'!O52-'WEST HEDGE QUANTITIES'!O52</f>
        <v>-0.20552574000000001</v>
      </c>
      <c r="P52" s="37">
        <f>'HEDGE QUANTITIES'!P52-'WEST HEDGE QUANTITIES'!P52</f>
        <v>-0.40452539999999998</v>
      </c>
      <c r="Q52" s="37">
        <f>'HEDGE QUANTITIES'!Q52-'WEST HEDGE QUANTITIES'!Q52</f>
        <v>-0.78310581000000001</v>
      </c>
      <c r="R52" s="37">
        <f>'HEDGE QUANTITIES'!R52-'WEST HEDGE QUANTITIES'!R52</f>
        <v>-1.13663508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</row>
    <row r="53" spans="1:160" x14ac:dyDescent="0.25">
      <c r="A53" s="33">
        <v>38200</v>
      </c>
      <c r="B53" s="34">
        <v>-1.0089714599999999</v>
      </c>
      <c r="C53" s="34">
        <v>0</v>
      </c>
      <c r="D53" s="34">
        <v>-5.6977393999999997</v>
      </c>
      <c r="E53" s="34">
        <v>4.68876794</v>
      </c>
      <c r="F53" s="34">
        <v>4.68876794</v>
      </c>
      <c r="G53" s="34">
        <v>0</v>
      </c>
      <c r="H53" s="38">
        <v>0</v>
      </c>
      <c r="I53" s="36">
        <v>-0.12735123400000001</v>
      </c>
      <c r="J53" s="37">
        <v>1.9743E-3</v>
      </c>
      <c r="K53" s="37">
        <f>'HEDGE QUANTITIES'!K53-'WEST HEDGE QUANTITIES'!K53</f>
        <v>1.32901224</v>
      </c>
      <c r="L53" s="37">
        <f>'HEDGE QUANTITIES'!L53-'WEST HEDGE QUANTITIES'!L53</f>
        <v>0.85997725999999997</v>
      </c>
      <c r="M53" s="37">
        <f>'HEDGE QUANTITIES'!M53-'WEST HEDGE QUANTITIES'!M53</f>
        <v>0.41698354999999998</v>
      </c>
      <c r="N53" s="37">
        <f>'HEDGE QUANTITIES'!N53-'WEST HEDGE QUANTITIES'!N53</f>
        <v>0.20528094</v>
      </c>
      <c r="O53" s="37">
        <f>'HEDGE QUANTITIES'!O53-'WEST HEDGE QUANTITIES'!O53</f>
        <v>-0.19904337</v>
      </c>
      <c r="P53" s="37">
        <f>'HEDGE QUANTITIES'!P53-'WEST HEDGE QUANTITIES'!P53</f>
        <v>-0.39179995000000001</v>
      </c>
      <c r="Q53" s="37">
        <f>'HEDGE QUANTITIES'!Q53-'WEST HEDGE QUANTITIES'!Q53</f>
        <v>-0.75857478</v>
      </c>
      <c r="R53" s="37">
        <f>'HEDGE QUANTITIES'!R53-'WEST HEDGE QUANTITIES'!R53</f>
        <v>-1.10116876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</row>
    <row r="54" spans="1:160" x14ac:dyDescent="0.25">
      <c r="A54" s="33">
        <v>38231</v>
      </c>
      <c r="B54" s="34">
        <v>-1.16310746</v>
      </c>
      <c r="C54" s="34">
        <v>0</v>
      </c>
      <c r="D54" s="34">
        <v>-5.9381347900000003</v>
      </c>
      <c r="E54" s="34">
        <v>4.7750273300000003</v>
      </c>
      <c r="F54" s="34">
        <v>4.7750273300000003</v>
      </c>
      <c r="G54" s="34">
        <v>0</v>
      </c>
      <c r="H54" s="38">
        <v>0</v>
      </c>
      <c r="I54" s="36">
        <v>-0.1328122118</v>
      </c>
      <c r="J54" s="37">
        <v>2.0055300000000002E-3</v>
      </c>
      <c r="K54" s="37">
        <f>'HEDGE QUANTITIES'!K54-'WEST HEDGE QUANTITIES'!K54</f>
        <v>1.3232210200000001</v>
      </c>
      <c r="L54" s="37">
        <f>'HEDGE QUANTITIES'!L54-'WEST HEDGE QUANTITIES'!L54</f>
        <v>0.85623864000000005</v>
      </c>
      <c r="M54" s="37">
        <f>'HEDGE QUANTITIES'!M54-'WEST HEDGE QUANTITIES'!M54</f>
        <v>0.41520047999999998</v>
      </c>
      <c r="N54" s="37">
        <f>'HEDGE QUANTITIES'!N54-'WEST HEDGE QUANTITIES'!N54</f>
        <v>0.20441946999999999</v>
      </c>
      <c r="O54" s="37">
        <f>'HEDGE QUANTITIES'!O54-'WEST HEDGE QUANTITIES'!O54</f>
        <v>-0.1981648</v>
      </c>
      <c r="P54" s="37">
        <f>'HEDGE QUANTITIES'!P54-'WEST HEDGE QUANTITIES'!P54</f>
        <v>-0.39002754000000001</v>
      </c>
      <c r="Q54" s="37">
        <f>'HEDGE QUANTITIES'!Q54-'WEST HEDGE QUANTITIES'!Q54</f>
        <v>-0.75512575999999998</v>
      </c>
      <c r="R54" s="37">
        <f>'HEDGE QUANTITIES'!R54-'WEST HEDGE QUANTITIES'!R54</f>
        <v>-1.09617999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</row>
    <row r="55" spans="1:160" x14ac:dyDescent="0.25">
      <c r="A55" s="33">
        <v>38261</v>
      </c>
      <c r="B55" s="34">
        <v>-1.13303993</v>
      </c>
      <c r="C55" s="34">
        <v>0</v>
      </c>
      <c r="D55" s="34">
        <v>-5.8085479900000001</v>
      </c>
      <c r="E55" s="34">
        <v>4.6755080600000003</v>
      </c>
      <c r="F55" s="34">
        <v>4.6755080600000003</v>
      </c>
      <c r="G55" s="34">
        <v>0</v>
      </c>
      <c r="H55" s="38">
        <v>0</v>
      </c>
      <c r="I55" s="36">
        <v>-0.1329579746</v>
      </c>
      <c r="J55" s="37">
        <v>1.96451E-3</v>
      </c>
      <c r="K55" s="37">
        <f>'HEDGE QUANTITIES'!K55-'WEST HEDGE QUANTITIES'!K55</f>
        <v>1.00980553</v>
      </c>
      <c r="L55" s="37">
        <f>'HEDGE QUANTITIES'!L55-'WEST HEDGE QUANTITIES'!L55</f>
        <v>0.65352350000000003</v>
      </c>
      <c r="M55" s="37">
        <f>'HEDGE QUANTITIES'!M55-'WEST HEDGE QUANTITIES'!M55</f>
        <v>0.31709688000000003</v>
      </c>
      <c r="N55" s="37">
        <f>'HEDGE QUANTITIES'!N55-'WEST HEDGE QUANTITIES'!N55</f>
        <v>0.15613235</v>
      </c>
      <c r="O55" s="37">
        <f>'HEDGE QUANTITIES'!O55-'WEST HEDGE QUANTITIES'!O55</f>
        <v>-0.15129722000000001</v>
      </c>
      <c r="P55" s="37">
        <f>'HEDGE QUANTITIES'!P55-'WEST HEDGE QUANTITIES'!P55</f>
        <v>-0.29783491000000001</v>
      </c>
      <c r="Q55" s="37">
        <f>'HEDGE QUANTITIES'!Q55-'WEST HEDGE QUANTITIES'!Q55</f>
        <v>-0.57698537000000005</v>
      </c>
      <c r="R55" s="37">
        <f>'HEDGE QUANTITIES'!R55-'WEST HEDGE QUANTITIES'!R55</f>
        <v>-0.83823711000000001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</row>
    <row r="56" spans="1:160" x14ac:dyDescent="0.25">
      <c r="A56" s="33">
        <v>38292</v>
      </c>
      <c r="B56" s="34">
        <v>-1.0756121300000001</v>
      </c>
      <c r="C56" s="34">
        <v>0</v>
      </c>
      <c r="D56" s="34">
        <v>-5.6791964000000004</v>
      </c>
      <c r="E56" s="34">
        <v>4.6035842699999998</v>
      </c>
      <c r="F56" s="34">
        <v>4.6035842699999998</v>
      </c>
      <c r="G56" s="34">
        <v>0</v>
      </c>
      <c r="H56" s="38">
        <v>0</v>
      </c>
      <c r="I56" s="36">
        <v>-0.1341362351</v>
      </c>
      <c r="J56" s="37">
        <v>1.92957E-3</v>
      </c>
      <c r="K56" s="37">
        <f>'HEDGE QUANTITIES'!K56-'WEST HEDGE QUANTITIES'!K56</f>
        <v>1.20948989</v>
      </c>
      <c r="L56" s="37">
        <f>'HEDGE QUANTITIES'!L56-'WEST HEDGE QUANTITIES'!L56</f>
        <v>0.78867885000000004</v>
      </c>
      <c r="M56" s="37">
        <f>'HEDGE QUANTITIES'!M56-'WEST HEDGE QUANTITIES'!M56</f>
        <v>0.38538403999999998</v>
      </c>
      <c r="N56" s="37">
        <f>'HEDGE QUANTITIES'!N56-'WEST HEDGE QUANTITIES'!N56</f>
        <v>0.19045409999999999</v>
      </c>
      <c r="O56" s="37">
        <f>'HEDGE QUANTITIES'!O56-'WEST HEDGE QUANTITIES'!O56</f>
        <v>-0.18601187999999999</v>
      </c>
      <c r="P56" s="37">
        <f>'HEDGE QUANTITIES'!P56-'WEST HEDGE QUANTITIES'!P56</f>
        <v>-0.36762602999999999</v>
      </c>
      <c r="Q56" s="37">
        <f>'HEDGE QUANTITIES'!Q56-'WEST HEDGE QUANTITIES'!Q56</f>
        <v>-0.71788388999999997</v>
      </c>
      <c r="R56" s="37">
        <f>'HEDGE QUANTITIES'!R56-'WEST HEDGE QUANTITIES'!R56</f>
        <v>-1.0512897000000001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</row>
    <row r="57" spans="1:160" x14ac:dyDescent="0.25">
      <c r="A57" s="33">
        <v>38322</v>
      </c>
      <c r="B57" s="34">
        <v>-1.03201824</v>
      </c>
      <c r="C57" s="34">
        <v>0</v>
      </c>
      <c r="D57" s="34">
        <v>-5.4431297399999998</v>
      </c>
      <c r="E57" s="34">
        <v>4.4111114999999996</v>
      </c>
      <c r="F57" s="34">
        <v>4.4111114999999996</v>
      </c>
      <c r="G57" s="34">
        <v>0</v>
      </c>
      <c r="H57" s="38">
        <v>0</v>
      </c>
      <c r="I57" s="36">
        <v>-0.12716167019999999</v>
      </c>
      <c r="J57" s="37">
        <v>1.83351E-3</v>
      </c>
      <c r="K57" s="37">
        <f>'HEDGE QUANTITIES'!K57-'WEST HEDGE QUANTITIES'!K57</f>
        <v>1.7862204399999999</v>
      </c>
      <c r="L57" s="37">
        <f>'HEDGE QUANTITIES'!L57-'WEST HEDGE QUANTITIES'!L57</f>
        <v>1.1641780900000001</v>
      </c>
      <c r="M57" s="37">
        <f>'HEDGE QUANTITIES'!M57-'WEST HEDGE QUANTITIES'!M57</f>
        <v>0.56889898999999999</v>
      </c>
      <c r="N57" s="37">
        <f>'HEDGE QUANTITIES'!N57-'WEST HEDGE QUANTITIES'!N57</f>
        <v>0.28118363000000002</v>
      </c>
      <c r="O57" s="37">
        <f>'HEDGE QUANTITIES'!O57-'WEST HEDGE QUANTITIES'!O57</f>
        <v>-0.27472775999999999</v>
      </c>
      <c r="P57" s="37">
        <f>'HEDGE QUANTITIES'!P57-'WEST HEDGE QUANTITIES'!P57</f>
        <v>-0.54308407000000003</v>
      </c>
      <c r="Q57" s="37">
        <f>'HEDGE QUANTITIES'!Q57-'WEST HEDGE QUANTITIES'!Q57</f>
        <v>-1.0610549</v>
      </c>
      <c r="R57" s="37">
        <f>'HEDGE QUANTITIES'!R57-'WEST HEDGE QUANTITIES'!R57</f>
        <v>-1.5547131700000001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</row>
    <row r="58" spans="1:160" x14ac:dyDescent="0.25">
      <c r="A58" s="33">
        <v>38353</v>
      </c>
      <c r="B58" s="34">
        <v>-2.1441262499999998</v>
      </c>
      <c r="C58" s="34">
        <v>0</v>
      </c>
      <c r="D58" s="34">
        <v>-5.1864472499999996</v>
      </c>
      <c r="E58" s="34">
        <v>3.0423209999999998</v>
      </c>
      <c r="F58" s="34">
        <v>3.0423209999999998</v>
      </c>
      <c r="G58" s="34">
        <v>0</v>
      </c>
      <c r="H58" s="38">
        <v>0</v>
      </c>
      <c r="I58" s="36">
        <v>-8.0635590899999998E-2</v>
      </c>
      <c r="J58" s="37">
        <v>1.2639299999999999E-3</v>
      </c>
      <c r="K58" s="37">
        <f>'HEDGE QUANTITIES'!K58-'WEST HEDGE QUANTITIES'!K58</f>
        <v>1.86121721</v>
      </c>
      <c r="L58" s="37">
        <f>'HEDGE QUANTITIES'!L58-'WEST HEDGE QUANTITIES'!L58</f>
        <v>1.21306531</v>
      </c>
      <c r="M58" s="37">
        <f>'HEDGE QUANTITIES'!M58-'WEST HEDGE QUANTITIES'!M58</f>
        <v>0.59265161</v>
      </c>
      <c r="N58" s="37">
        <f>'HEDGE QUANTITIES'!N58-'WEST HEDGE QUANTITIES'!N58</f>
        <v>0.29287539000000001</v>
      </c>
      <c r="O58" s="37">
        <f>'HEDGE QUANTITIES'!O58-'WEST HEDGE QUANTITIES'!O58</f>
        <v>-0.28603287999999999</v>
      </c>
      <c r="P58" s="37">
        <f>'HEDGE QUANTITIES'!P58-'WEST HEDGE QUANTITIES'!P58</f>
        <v>-0.56529441000000002</v>
      </c>
      <c r="Q58" s="37">
        <f>'HEDGE QUANTITIES'!Q58-'WEST HEDGE QUANTITIES'!Q58</f>
        <v>-1.10384115</v>
      </c>
      <c r="R58" s="37">
        <f>'HEDGE QUANTITIES'!R58-'WEST HEDGE QUANTITIES'!R58</f>
        <v>-1.6164018600000001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</row>
    <row r="59" spans="1:160" x14ac:dyDescent="0.25">
      <c r="A59" s="33">
        <v>38384</v>
      </c>
      <c r="B59" s="34">
        <v>-1.0597348499999999</v>
      </c>
      <c r="C59" s="34">
        <v>0</v>
      </c>
      <c r="D59" s="34">
        <v>-3.53451242</v>
      </c>
      <c r="E59" s="34">
        <v>2.4747775700000001</v>
      </c>
      <c r="F59" s="34">
        <v>2.4747775700000001</v>
      </c>
      <c r="G59" s="34">
        <v>0</v>
      </c>
      <c r="H59" s="38">
        <v>0</v>
      </c>
      <c r="I59" s="36">
        <v>-0.12988297009999999</v>
      </c>
      <c r="J59" s="37">
        <v>1.42622E-3</v>
      </c>
      <c r="K59" s="37">
        <f>'HEDGE QUANTITIES'!K59-'WEST HEDGE QUANTITIES'!K59</f>
        <v>1.90180638</v>
      </c>
      <c r="L59" s="37">
        <f>'HEDGE QUANTITIES'!L59-'WEST HEDGE QUANTITIES'!L59</f>
        <v>1.2383683999999999</v>
      </c>
      <c r="M59" s="37">
        <f>'HEDGE QUANTITIES'!M59-'WEST HEDGE QUANTITIES'!M59</f>
        <v>0.60439030999999999</v>
      </c>
      <c r="N59" s="37">
        <f>'HEDGE QUANTITIES'!N59-'WEST HEDGE QUANTITIES'!N59</f>
        <v>0.29847390000000001</v>
      </c>
      <c r="O59" s="37">
        <f>'HEDGE QUANTITIES'!O59-'WEST HEDGE QUANTITIES'!O59</f>
        <v>-0.29096378000000001</v>
      </c>
      <c r="P59" s="37">
        <f>'HEDGE QUANTITIES'!P59-'WEST HEDGE QUANTITIES'!P59</f>
        <v>-0.57445805000000005</v>
      </c>
      <c r="Q59" s="37">
        <f>'HEDGE QUANTITIES'!Q59-'WEST HEDGE QUANTITIES'!Q59</f>
        <v>-1.1192854000000001</v>
      </c>
      <c r="R59" s="37">
        <f>'HEDGE QUANTITIES'!R59-'WEST HEDGE QUANTITIES'!R59</f>
        <v>-1.6351328199999999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</row>
    <row r="60" spans="1:160" x14ac:dyDescent="0.25">
      <c r="A60" s="33">
        <v>38412</v>
      </c>
      <c r="B60" s="34">
        <v>1.3477322599999999</v>
      </c>
      <c r="C60" s="34">
        <v>0</v>
      </c>
      <c r="D60" s="34">
        <v>-1.1735213900000001</v>
      </c>
      <c r="E60" s="34">
        <v>2.5212536499999998</v>
      </c>
      <c r="F60" s="34">
        <v>2.5212536499999998</v>
      </c>
      <c r="G60" s="34">
        <v>0</v>
      </c>
      <c r="H60" s="38">
        <v>0</v>
      </c>
      <c r="I60" s="36">
        <v>-0.1205360639</v>
      </c>
      <c r="J60" s="37">
        <v>1.36914E-3</v>
      </c>
      <c r="K60" s="37">
        <f>'HEDGE QUANTITIES'!K60-'WEST HEDGE QUANTITIES'!K60</f>
        <v>2.3401236600000002</v>
      </c>
      <c r="L60" s="37">
        <f>'HEDGE QUANTITIES'!L60-'WEST HEDGE QUANTITIES'!L60</f>
        <v>1.52342993</v>
      </c>
      <c r="M60" s="37">
        <f>'HEDGE QUANTITIES'!M60-'WEST HEDGE QUANTITIES'!M60</f>
        <v>0.74288631000000005</v>
      </c>
      <c r="N60" s="37">
        <f>'HEDGE QUANTITIES'!N60-'WEST HEDGE QUANTITIES'!N60</f>
        <v>0.36667758</v>
      </c>
      <c r="O60" s="37">
        <f>'HEDGE QUANTITIES'!O60-'WEST HEDGE QUANTITIES'!O60</f>
        <v>-0.35709051000000003</v>
      </c>
      <c r="P60" s="37">
        <f>'HEDGE QUANTITIES'!P60-'WEST HEDGE QUANTITIES'!P60</f>
        <v>-0.70458021000000004</v>
      </c>
      <c r="Q60" s="37">
        <f>'HEDGE QUANTITIES'!Q60-'WEST HEDGE QUANTITIES'!Q60</f>
        <v>-1.3708834400000001</v>
      </c>
      <c r="R60" s="37">
        <f>'HEDGE QUANTITIES'!R60-'WEST HEDGE QUANTITIES'!R60</f>
        <v>-1.99970738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</row>
    <row r="61" spans="1:160" x14ac:dyDescent="0.25">
      <c r="A61" s="33">
        <v>38443</v>
      </c>
      <c r="B61" s="34">
        <v>1.36596071</v>
      </c>
      <c r="C61" s="34">
        <v>0</v>
      </c>
      <c r="D61" s="34">
        <v>-1.24010888</v>
      </c>
      <c r="E61" s="34">
        <v>2.6060695900000002</v>
      </c>
      <c r="F61" s="34">
        <v>2.6060695900000002</v>
      </c>
      <c r="G61" s="34">
        <v>0</v>
      </c>
      <c r="H61" s="38">
        <v>0</v>
      </c>
      <c r="I61" s="36">
        <v>-0.1232855554</v>
      </c>
      <c r="J61" s="37">
        <v>1.3649599999999999E-3</v>
      </c>
      <c r="K61" s="37">
        <f>'HEDGE QUANTITIES'!K61-'WEST HEDGE QUANTITIES'!K61</f>
        <v>0.99856571000000005</v>
      </c>
      <c r="L61" s="37">
        <f>'HEDGE QUANTITIES'!L61-'WEST HEDGE QUANTITIES'!L61</f>
        <v>0.66090815999999997</v>
      </c>
      <c r="M61" s="37">
        <f>'HEDGE QUANTITIES'!M61-'WEST HEDGE QUANTITIES'!M61</f>
        <v>0.32717531</v>
      </c>
      <c r="N61" s="37">
        <f>'HEDGE QUANTITIES'!N61-'WEST HEDGE QUANTITIES'!N61</f>
        <v>0.16263111999999999</v>
      </c>
      <c r="O61" s="37">
        <f>'HEDGE QUANTITIES'!O61-'WEST HEDGE QUANTITIES'!O61</f>
        <v>-0.16049272000000001</v>
      </c>
      <c r="P61" s="37">
        <f>'HEDGE QUANTITIES'!P61-'WEST HEDGE QUANTITIES'!P61</f>
        <v>-0.31865597000000001</v>
      </c>
      <c r="Q61" s="37">
        <f>'HEDGE QUANTITIES'!Q61-'WEST HEDGE QUANTITIES'!Q61</f>
        <v>-0.62738117000000004</v>
      </c>
      <c r="R61" s="37">
        <f>'HEDGE QUANTITIES'!R61-'WEST HEDGE QUANTITIES'!R61</f>
        <v>-0.92548735000000004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</row>
    <row r="62" spans="1:160" x14ac:dyDescent="0.25">
      <c r="A62" s="33">
        <v>38473</v>
      </c>
      <c r="B62" s="34">
        <v>0.21243466999999999</v>
      </c>
      <c r="C62" s="34">
        <v>0</v>
      </c>
      <c r="D62" s="34">
        <v>-3.3013512299999999</v>
      </c>
      <c r="E62" s="34">
        <v>3.5137858999999998</v>
      </c>
      <c r="F62" s="34">
        <v>3.5137858999999998</v>
      </c>
      <c r="G62" s="34">
        <v>0</v>
      </c>
      <c r="H62" s="38">
        <v>0</v>
      </c>
      <c r="I62" s="36">
        <v>-0.1060427254</v>
      </c>
      <c r="J62" s="37">
        <v>1.4488700000000001E-3</v>
      </c>
      <c r="K62" s="37">
        <f>'HEDGE QUANTITIES'!K62-'WEST HEDGE QUANTITIES'!K62</f>
        <v>0.93049651</v>
      </c>
      <c r="L62" s="37">
        <f>'HEDGE QUANTITIES'!L62-'WEST HEDGE QUANTITIES'!L62</f>
        <v>0.61594901999999996</v>
      </c>
      <c r="M62" s="37">
        <f>'HEDGE QUANTITIES'!M62-'WEST HEDGE QUANTITIES'!M62</f>
        <v>0.30498145999999998</v>
      </c>
      <c r="N62" s="37">
        <f>'HEDGE QUANTITIES'!N62-'WEST HEDGE QUANTITIES'!N62</f>
        <v>0.15161716</v>
      </c>
      <c r="O62" s="37">
        <f>'HEDGE QUANTITIES'!O62-'WEST HEDGE QUANTITIES'!O62</f>
        <v>-0.14966320999999999</v>
      </c>
      <c r="P62" s="37">
        <f>'HEDGE QUANTITIES'!P62-'WEST HEDGE QUANTITIES'!P62</f>
        <v>-0.29719664000000001</v>
      </c>
      <c r="Q62" s="37">
        <f>'HEDGE QUANTITIES'!Q62-'WEST HEDGE QUANTITIES'!Q62</f>
        <v>-0.58531361000000004</v>
      </c>
      <c r="R62" s="37">
        <f>'HEDGE QUANTITIES'!R62-'WEST HEDGE QUANTITIES'!R62</f>
        <v>-0.86388372000000002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</row>
    <row r="63" spans="1:160" x14ac:dyDescent="0.25">
      <c r="A63" s="33">
        <v>38504</v>
      </c>
      <c r="B63" s="34">
        <v>1.6551723899999999</v>
      </c>
      <c r="C63" s="34">
        <v>0</v>
      </c>
      <c r="D63" s="34">
        <v>-2.4275863200000001</v>
      </c>
      <c r="E63" s="34">
        <v>4.0827587100000002</v>
      </c>
      <c r="F63" s="34">
        <v>4.0827587100000002</v>
      </c>
      <c r="G63" s="34">
        <v>0</v>
      </c>
      <c r="H63" s="38">
        <v>0</v>
      </c>
      <c r="I63" s="36">
        <v>-0.1229806177</v>
      </c>
      <c r="J63" s="37">
        <v>1.62284E-3</v>
      </c>
      <c r="K63" s="37">
        <f>'HEDGE QUANTITIES'!K63-'WEST HEDGE QUANTITIES'!K63</f>
        <v>0.93970542999999995</v>
      </c>
      <c r="L63" s="37">
        <f>'HEDGE QUANTITIES'!L63-'WEST HEDGE QUANTITIES'!L63</f>
        <v>0.62161407999999996</v>
      </c>
      <c r="M63" s="37">
        <f>'HEDGE QUANTITIES'!M63-'WEST HEDGE QUANTITIES'!M63</f>
        <v>0.30761916</v>
      </c>
      <c r="N63" s="37">
        <f>'HEDGE QUANTITIES'!N63-'WEST HEDGE QUANTITIES'!N63</f>
        <v>0.15289411</v>
      </c>
      <c r="O63" s="37">
        <f>'HEDGE QUANTITIES'!O63-'WEST HEDGE QUANTITIES'!O63</f>
        <v>-0.15086796999999999</v>
      </c>
      <c r="P63" s="37">
        <f>'HEDGE QUANTITIES'!P63-'WEST HEDGE QUANTITIES'!P63</f>
        <v>-0.29954419999999998</v>
      </c>
      <c r="Q63" s="37">
        <f>'HEDGE QUANTITIES'!Q63-'WEST HEDGE QUANTITIES'!Q63</f>
        <v>-0.58986086000000004</v>
      </c>
      <c r="R63" s="37">
        <f>'HEDGE QUANTITIES'!R63-'WEST HEDGE QUANTITIES'!R63</f>
        <v>-0.87053851999999998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</row>
    <row r="64" spans="1:160" x14ac:dyDescent="0.25">
      <c r="A64" s="33">
        <v>38534</v>
      </c>
      <c r="B64" s="34">
        <v>1.64635617</v>
      </c>
      <c r="C64" s="34">
        <v>0</v>
      </c>
      <c r="D64" s="34">
        <v>-2.7509247800000001</v>
      </c>
      <c r="E64" s="34">
        <v>4.3972809499999999</v>
      </c>
      <c r="F64" s="34">
        <v>4.3972809499999999</v>
      </c>
      <c r="G64" s="34">
        <v>0</v>
      </c>
      <c r="H64" s="38">
        <v>0</v>
      </c>
      <c r="I64" s="36">
        <v>-0.1313053354</v>
      </c>
      <c r="J64" s="37">
        <v>1.7188800000000001E-3</v>
      </c>
      <c r="K64" s="37">
        <f>'HEDGE QUANTITIES'!K64-'WEST HEDGE QUANTITIES'!K64</f>
        <v>0.92145052000000005</v>
      </c>
      <c r="L64" s="37">
        <f>'HEDGE QUANTITIES'!L64-'WEST HEDGE QUANTITIES'!L64</f>
        <v>0.60912376000000001</v>
      </c>
      <c r="M64" s="37">
        <f>'HEDGE QUANTITIES'!M64-'WEST HEDGE QUANTITIES'!M64</f>
        <v>0.30127389999999998</v>
      </c>
      <c r="N64" s="37">
        <f>'HEDGE QUANTITIES'!N64-'WEST HEDGE QUANTITIES'!N64</f>
        <v>0.14970607</v>
      </c>
      <c r="O64" s="37">
        <f>'HEDGE QUANTITIES'!O64-'WEST HEDGE QUANTITIES'!O64</f>
        <v>-0.14766536</v>
      </c>
      <c r="P64" s="37">
        <f>'HEDGE QUANTITIES'!P64-'WEST HEDGE QUANTITIES'!P64</f>
        <v>-0.29313860000000003</v>
      </c>
      <c r="Q64" s="37">
        <f>'HEDGE QUANTITIES'!Q64-'WEST HEDGE QUANTITIES'!Q64</f>
        <v>-0.57721051999999995</v>
      </c>
      <c r="R64" s="37">
        <f>'HEDGE QUANTITIES'!R64-'WEST HEDGE QUANTITIES'!R64</f>
        <v>-0.85170356999999997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</row>
    <row r="65" spans="1:160" x14ac:dyDescent="0.25">
      <c r="A65" s="33">
        <v>38565</v>
      </c>
      <c r="B65" s="34">
        <v>1.49165134</v>
      </c>
      <c r="C65" s="34">
        <v>0</v>
      </c>
      <c r="D65" s="34">
        <v>-2.5361349899999999</v>
      </c>
      <c r="E65" s="34">
        <v>4.0277863299999996</v>
      </c>
      <c r="F65" s="34">
        <v>4.0277863299999996</v>
      </c>
      <c r="G65" s="34">
        <v>0</v>
      </c>
      <c r="H65" s="38">
        <v>0</v>
      </c>
      <c r="I65" s="36">
        <v>-0.1243051852</v>
      </c>
      <c r="J65" s="37">
        <v>1.5785899999999999E-3</v>
      </c>
      <c r="K65" s="37">
        <f>'HEDGE QUANTITIES'!K65-'WEST HEDGE QUANTITIES'!K65</f>
        <v>0.19420999999999999</v>
      </c>
      <c r="L65" s="37">
        <f>'HEDGE QUANTITIES'!L65-'WEST HEDGE QUANTITIES'!L65</f>
        <v>0.1326898</v>
      </c>
      <c r="M65" s="37">
        <f>'HEDGE QUANTITIES'!M65-'WEST HEDGE QUANTITIES'!M65</f>
        <v>6.7858550000000004E-2</v>
      </c>
      <c r="N65" s="37">
        <f>'HEDGE QUANTITIES'!N65-'WEST HEDGE QUANTITIES'!N65</f>
        <v>3.4288569999999997E-2</v>
      </c>
      <c r="O65" s="37">
        <f>'HEDGE QUANTITIES'!O65-'WEST HEDGE QUANTITIES'!O65</f>
        <v>-3.4966740000000003E-2</v>
      </c>
      <c r="P65" s="37">
        <f>'HEDGE QUANTITIES'!P65-'WEST HEDGE QUANTITIES'!P65</f>
        <v>-7.0569919999999994E-2</v>
      </c>
      <c r="Q65" s="37">
        <f>'HEDGE QUANTITIES'!Q65-'WEST HEDGE QUANTITIES'!Q65</f>
        <v>-0.14367031999999999</v>
      </c>
      <c r="R65" s="37">
        <f>'HEDGE QUANTITIES'!R65-'WEST HEDGE QUANTITIES'!R65</f>
        <v>-0.21922109000000001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</row>
    <row r="66" spans="1:160" x14ac:dyDescent="0.25">
      <c r="A66" s="33">
        <v>38596</v>
      </c>
      <c r="B66" s="34">
        <v>1.1654857199999999</v>
      </c>
      <c r="C66" s="34">
        <v>0</v>
      </c>
      <c r="D66" s="34">
        <v>-2.8765078800000001</v>
      </c>
      <c r="E66" s="34">
        <v>4.0419935999999996</v>
      </c>
      <c r="F66" s="34">
        <v>4.0419935999999996</v>
      </c>
      <c r="G66" s="34">
        <v>0</v>
      </c>
      <c r="H66" s="38">
        <v>0</v>
      </c>
      <c r="I66" s="36">
        <v>-0.1220898248</v>
      </c>
      <c r="J66" s="37">
        <v>1.5736599999999999E-3</v>
      </c>
      <c r="K66" s="37">
        <f>'HEDGE QUANTITIES'!K66-'WEST HEDGE QUANTITIES'!K66</f>
        <v>0.20447007</v>
      </c>
      <c r="L66" s="37">
        <f>'HEDGE QUANTITIES'!L66-'WEST HEDGE QUANTITIES'!L66</f>
        <v>0.13895098</v>
      </c>
      <c r="M66" s="37">
        <f>'HEDGE QUANTITIES'!M66-'WEST HEDGE QUANTITIES'!M66</f>
        <v>7.0708419999999994E-2</v>
      </c>
      <c r="N66" s="37">
        <f>'HEDGE QUANTITIES'!N66-'WEST HEDGE QUANTITIES'!N66</f>
        <v>3.564523E-2</v>
      </c>
      <c r="O66" s="37">
        <f>'HEDGE QUANTITIES'!O66-'WEST HEDGE QUANTITIES'!O66</f>
        <v>-3.6191130000000002E-2</v>
      </c>
      <c r="P66" s="37">
        <f>'HEDGE QUANTITIES'!P66-'WEST HEDGE QUANTITIES'!P66</f>
        <v>-7.2891029999999996E-2</v>
      </c>
      <c r="Q66" s="37">
        <f>'HEDGE QUANTITIES'!Q66-'WEST HEDGE QUANTITIES'!Q66</f>
        <v>-0.1478256</v>
      </c>
      <c r="R66" s="37">
        <f>'HEDGE QUANTITIES'!R66-'WEST HEDGE QUANTITIES'!R66</f>
        <v>-0.22463674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</row>
    <row r="67" spans="1:160" x14ac:dyDescent="0.25">
      <c r="A67" s="33">
        <v>38626</v>
      </c>
      <c r="B67" s="34">
        <v>1.0891380399999999</v>
      </c>
      <c r="C67" s="34">
        <v>0</v>
      </c>
      <c r="D67" s="34">
        <v>-2.8744617899999998</v>
      </c>
      <c r="E67" s="34">
        <v>3.9635998300000002</v>
      </c>
      <c r="F67" s="34">
        <v>3.9635998300000002</v>
      </c>
      <c r="G67" s="34">
        <v>0</v>
      </c>
      <c r="H67" s="38">
        <v>0</v>
      </c>
      <c r="I67" s="36">
        <v>-0.1218344569</v>
      </c>
      <c r="J67" s="37">
        <v>1.54407E-3</v>
      </c>
      <c r="K67" s="37">
        <f>'HEDGE QUANTITIES'!K67-'WEST HEDGE QUANTITIES'!K67</f>
        <v>0.20087521999999999</v>
      </c>
      <c r="L67" s="37">
        <f>'HEDGE QUANTITIES'!L67-'WEST HEDGE QUANTITIES'!L67</f>
        <v>0.13625967</v>
      </c>
      <c r="M67" s="37">
        <f>'HEDGE QUANTITIES'!M67-'WEST HEDGE QUANTITIES'!M67</f>
        <v>6.9211789999999995E-2</v>
      </c>
      <c r="N67" s="37">
        <f>'HEDGE QUANTITIES'!N67-'WEST HEDGE QUANTITIES'!N67</f>
        <v>3.485883E-2</v>
      </c>
      <c r="O67" s="37">
        <f>'HEDGE QUANTITIES'!O67-'WEST HEDGE QUANTITIES'!O67</f>
        <v>-3.5326179999999999E-2</v>
      </c>
      <c r="P67" s="37">
        <f>'HEDGE QUANTITIES'!P67-'WEST HEDGE QUANTITIES'!P67</f>
        <v>-7.1151190000000003E-2</v>
      </c>
      <c r="Q67" s="37">
        <f>'HEDGE QUANTITIES'!Q67-'WEST HEDGE QUANTITIES'!Q67</f>
        <v>-0.14422645000000001</v>
      </c>
      <c r="R67" s="37">
        <f>'HEDGE QUANTITIES'!R67-'WEST HEDGE QUANTITIES'!R67</f>
        <v>-0.21865182999999999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</row>
    <row r="68" spans="1:160" x14ac:dyDescent="0.25">
      <c r="A68" s="33">
        <v>38657</v>
      </c>
      <c r="B68" s="34">
        <v>-1.12099745</v>
      </c>
      <c r="C68" s="34">
        <v>0</v>
      </c>
      <c r="D68" s="34">
        <v>-1.58942283</v>
      </c>
      <c r="E68" s="34">
        <v>0.46842538</v>
      </c>
      <c r="F68" s="34">
        <v>0.46842538</v>
      </c>
      <c r="G68" s="34">
        <v>0</v>
      </c>
      <c r="H68" s="38">
        <v>0</v>
      </c>
      <c r="I68" s="36">
        <v>-6.3216451899999998E-2</v>
      </c>
      <c r="J68" s="37">
        <v>4.0135000000000002E-4</v>
      </c>
      <c r="K68" s="37">
        <f>'HEDGE QUANTITIES'!K68-'WEST HEDGE QUANTITIES'!K68</f>
        <v>0.39558792999999998</v>
      </c>
      <c r="L68" s="37">
        <f>'HEDGE QUANTITIES'!L68-'WEST HEDGE QUANTITIES'!L68</f>
        <v>0.26741387</v>
      </c>
      <c r="M68" s="37">
        <f>'HEDGE QUANTITIES'!M68-'WEST HEDGE QUANTITIES'!M68</f>
        <v>0.13538067000000001</v>
      </c>
      <c r="N68" s="37">
        <f>'HEDGE QUANTITIES'!N68-'WEST HEDGE QUANTITIES'!N68</f>
        <v>6.8094849999999998E-2</v>
      </c>
      <c r="O68" s="37">
        <f>'HEDGE QUANTITIES'!O68-'WEST HEDGE QUANTITIES'!O68</f>
        <v>-6.8899790000000002E-2</v>
      </c>
      <c r="P68" s="37">
        <f>'HEDGE QUANTITIES'!P68-'WEST HEDGE QUANTITIES'!P68</f>
        <v>-0.13844502</v>
      </c>
      <c r="Q68" s="37">
        <f>'HEDGE QUANTITIES'!Q68-'WEST HEDGE QUANTITIES'!Q68</f>
        <v>-0.27912257000000001</v>
      </c>
      <c r="R68" s="37">
        <f>'HEDGE QUANTITIES'!R68-'WEST HEDGE QUANTITIES'!R68</f>
        <v>-0.42150105999999998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</row>
    <row r="69" spans="1:160" x14ac:dyDescent="0.25">
      <c r="A69" s="33">
        <v>38687</v>
      </c>
      <c r="B69" s="34">
        <v>-1.0603847</v>
      </c>
      <c r="C69" s="34">
        <v>0</v>
      </c>
      <c r="D69" s="34">
        <v>-1.37564931</v>
      </c>
      <c r="E69" s="34">
        <v>0.31526461</v>
      </c>
      <c r="F69" s="34">
        <v>0.31526461</v>
      </c>
      <c r="G69" s="34">
        <v>0</v>
      </c>
      <c r="H69" s="38">
        <v>0</v>
      </c>
      <c r="I69" s="36">
        <v>-6.2162219999999997E-2</v>
      </c>
      <c r="J69" s="37">
        <v>3.589E-4</v>
      </c>
      <c r="K69" s="37">
        <f>'HEDGE QUANTITIES'!K69-'WEST HEDGE QUANTITIES'!K69</f>
        <v>0.37429613</v>
      </c>
      <c r="L69" s="37">
        <f>'HEDGE QUANTITIES'!L69-'WEST HEDGE QUANTITIES'!L69</f>
        <v>0.25255875999999999</v>
      </c>
      <c r="M69" s="37">
        <f>'HEDGE QUANTITIES'!M69-'WEST HEDGE QUANTITIES'!M69</f>
        <v>0.12759553000000001</v>
      </c>
      <c r="N69" s="37">
        <f>'HEDGE QUANTITIES'!N69-'WEST HEDGE QUANTITIES'!N69</f>
        <v>6.4098089999999996E-2</v>
      </c>
      <c r="O69" s="37">
        <f>'HEDGE QUANTITIES'!O69-'WEST HEDGE QUANTITIES'!O69</f>
        <v>-6.464201E-2</v>
      </c>
      <c r="P69" s="37">
        <f>'HEDGE QUANTITIES'!P69-'WEST HEDGE QUANTITIES'!P69</f>
        <v>-0.12977196999999999</v>
      </c>
      <c r="Q69" s="37">
        <f>'HEDGE QUANTITIES'!Q69-'WEST HEDGE QUANTITIES'!Q69</f>
        <v>-0.26127681000000003</v>
      </c>
      <c r="R69" s="37">
        <f>'HEDGE QUANTITIES'!R69-'WEST HEDGE QUANTITIES'!R69</f>
        <v>-0.39408794000000003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</row>
    <row r="70" spans="1:160" x14ac:dyDescent="0.25">
      <c r="A70" s="33">
        <v>38718</v>
      </c>
      <c r="B70" s="34">
        <v>-1.2592132899999999</v>
      </c>
      <c r="C70" s="34">
        <v>0</v>
      </c>
      <c r="D70" s="34">
        <v>-1.4933647400000001</v>
      </c>
      <c r="E70" s="34">
        <v>0.23415145000000001</v>
      </c>
      <c r="F70" s="34">
        <v>0.23415145000000001</v>
      </c>
      <c r="G70" s="34">
        <v>0</v>
      </c>
      <c r="H70" s="38">
        <v>0</v>
      </c>
      <c r="I70" s="36">
        <v>-6.6847382900000002E-2</v>
      </c>
      <c r="J70" s="37">
        <v>3.5832000000000003E-4</v>
      </c>
      <c r="K70" s="37">
        <f>'HEDGE QUANTITIES'!K70-'WEST HEDGE QUANTITIES'!K70</f>
        <v>0.32698268000000003</v>
      </c>
      <c r="L70" s="37">
        <f>'HEDGE QUANTITIES'!L70-'WEST HEDGE QUANTITIES'!L70</f>
        <v>0.2213145</v>
      </c>
      <c r="M70" s="37">
        <f>'HEDGE QUANTITIES'!M70-'WEST HEDGE QUANTITIES'!M70</f>
        <v>0.11220492</v>
      </c>
      <c r="N70" s="37">
        <f>'HEDGE QUANTITIES'!N70-'WEST HEDGE QUANTITIES'!N70</f>
        <v>5.6433129999999998E-2</v>
      </c>
      <c r="O70" s="37">
        <f>'HEDGE QUANTITIES'!O70-'WEST HEDGE QUANTITIES'!O70</f>
        <v>-5.7045159999999998E-2</v>
      </c>
      <c r="P70" s="37">
        <f>'HEDGE QUANTITIES'!P70-'WEST HEDGE QUANTITIES'!P70</f>
        <v>-0.11465147000000001</v>
      </c>
      <c r="Q70" s="37">
        <f>'HEDGE QUANTITIES'!Q70-'WEST HEDGE QUANTITIES'!Q70</f>
        <v>-0.23134625</v>
      </c>
      <c r="R70" s="37">
        <f>'HEDGE QUANTITIES'!R70-'WEST HEDGE QUANTITIES'!R70</f>
        <v>-0.34968774000000002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</row>
    <row r="71" spans="1:160" x14ac:dyDescent="0.25">
      <c r="A71" s="33">
        <v>38749</v>
      </c>
      <c r="B71" s="34">
        <v>-1.09410892</v>
      </c>
      <c r="C71" s="34">
        <v>0</v>
      </c>
      <c r="D71" s="34">
        <v>-0.85152428000000002</v>
      </c>
      <c r="E71" s="34">
        <v>-0.24258463999999999</v>
      </c>
      <c r="F71" s="34">
        <v>-0.24258463999999999</v>
      </c>
      <c r="G71" s="34">
        <v>0</v>
      </c>
      <c r="H71" s="38">
        <v>0</v>
      </c>
      <c r="I71" s="36">
        <v>-0.13523274229999999</v>
      </c>
      <c r="J71" s="37">
        <v>5.6656999999999996E-4</v>
      </c>
      <c r="K71" s="37">
        <f>'HEDGE QUANTITIES'!K71-'WEST HEDGE QUANTITIES'!K71</f>
        <v>0.16952729</v>
      </c>
      <c r="L71" s="37">
        <f>'HEDGE QUANTITIES'!L71-'WEST HEDGE QUANTITIES'!L71</f>
        <v>0.11590105000000001</v>
      </c>
      <c r="M71" s="37">
        <f>'HEDGE QUANTITIES'!M71-'WEST HEDGE QUANTITIES'!M71</f>
        <v>5.9291429999999999E-2</v>
      </c>
      <c r="N71" s="37">
        <f>'HEDGE QUANTITIES'!N71-'WEST HEDGE QUANTITIES'!N71</f>
        <v>2.996267E-2</v>
      </c>
      <c r="O71" s="37">
        <f>'HEDGE QUANTITIES'!O71-'WEST HEDGE QUANTITIES'!O71</f>
        <v>-3.0648870000000002E-2</v>
      </c>
      <c r="P71" s="37">
        <f>'HEDGE QUANTITIES'!P71-'WEST HEDGE QUANTITIES'!P71</f>
        <v>-6.1952989999999999E-2</v>
      </c>
      <c r="Q71" s="37">
        <f>'HEDGE QUANTITIES'!Q71-'WEST HEDGE QUANTITIES'!Q71</f>
        <v>-0.12609445999999999</v>
      </c>
      <c r="R71" s="37">
        <f>'HEDGE QUANTITIES'!R71-'WEST HEDGE QUANTITIES'!R71</f>
        <v>-0.19202852000000001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</row>
    <row r="72" spans="1:160" x14ac:dyDescent="0.25">
      <c r="A72" s="33">
        <v>38777</v>
      </c>
      <c r="B72" s="34">
        <v>-1.0753464800000001</v>
      </c>
      <c r="C72" s="34">
        <v>0</v>
      </c>
      <c r="D72" s="34">
        <v>-0.95723011000000002</v>
      </c>
      <c r="E72" s="34">
        <v>-0.11811637</v>
      </c>
      <c r="F72" s="34">
        <v>-0.11811637</v>
      </c>
      <c r="G72" s="34">
        <v>0</v>
      </c>
      <c r="H72" s="38">
        <v>0</v>
      </c>
      <c r="I72" s="36">
        <v>-0.12769649120000001</v>
      </c>
      <c r="J72" s="37">
        <v>5.5289E-4</v>
      </c>
      <c r="K72" s="37">
        <f>'HEDGE QUANTITIES'!K72-'WEST HEDGE QUANTITIES'!K72</f>
        <v>0.17585200000000001</v>
      </c>
      <c r="L72" s="37">
        <f>'HEDGE QUANTITIES'!L72-'WEST HEDGE QUANTITIES'!L72</f>
        <v>0.11915087000000001</v>
      </c>
      <c r="M72" s="37">
        <f>'HEDGE QUANTITIES'!M72-'WEST HEDGE QUANTITIES'!M72</f>
        <v>6.0491110000000001E-2</v>
      </c>
      <c r="N72" s="37">
        <f>'HEDGE QUANTITIES'!N72-'WEST HEDGE QUANTITIES'!N72</f>
        <v>3.046538E-2</v>
      </c>
      <c r="O72" s="37">
        <f>'HEDGE QUANTITIES'!O72-'WEST HEDGE QUANTITIES'!O72</f>
        <v>-3.08849E-2</v>
      </c>
      <c r="P72" s="37">
        <f>'HEDGE QUANTITIES'!P72-'WEST HEDGE QUANTITIES'!P72</f>
        <v>-6.2167939999999998E-2</v>
      </c>
      <c r="Q72" s="37">
        <f>'HEDGE QUANTITIES'!Q72-'WEST HEDGE QUANTITIES'!Q72</f>
        <v>-0.12583753</v>
      </c>
      <c r="R72" s="37">
        <f>'HEDGE QUANTITIES'!R72-'WEST HEDGE QUANTITIES'!R72</f>
        <v>-0.19081882999999999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</row>
    <row r="73" spans="1:160" x14ac:dyDescent="0.25">
      <c r="A73" s="33">
        <v>38808</v>
      </c>
      <c r="B73" s="34">
        <v>-0.50642812999999998</v>
      </c>
      <c r="C73" s="34">
        <v>0</v>
      </c>
      <c r="D73" s="34">
        <v>-0.73761531000000002</v>
      </c>
      <c r="E73" s="34">
        <v>0.23118717999999999</v>
      </c>
      <c r="F73" s="34">
        <v>0.23118717999999999</v>
      </c>
      <c r="G73" s="34">
        <v>0</v>
      </c>
      <c r="H73" s="38">
        <v>0</v>
      </c>
      <c r="I73" s="36">
        <v>-9.6425151700000003E-2</v>
      </c>
      <c r="J73" s="37">
        <v>4.1849999999999998E-4</v>
      </c>
      <c r="K73" s="37">
        <f>'HEDGE QUANTITIES'!K73-'WEST HEDGE QUANTITIES'!K73</f>
        <v>0.19234150999999999</v>
      </c>
      <c r="L73" s="37">
        <f>'HEDGE QUANTITIES'!L73-'WEST HEDGE QUANTITIES'!L73</f>
        <v>0.13006187</v>
      </c>
      <c r="M73" s="37">
        <f>'HEDGE QUANTITIES'!M73-'WEST HEDGE QUANTITIES'!M73</f>
        <v>6.5913429999999995E-2</v>
      </c>
      <c r="N73" s="37">
        <f>'HEDGE QUANTITIES'!N73-'WEST HEDGE QUANTITIES'!N73</f>
        <v>3.3169440000000001E-2</v>
      </c>
      <c r="O73" s="37">
        <f>'HEDGE QUANTITIES'!O73-'WEST HEDGE QUANTITIES'!O73</f>
        <v>-3.3576620000000001E-2</v>
      </c>
      <c r="P73" s="37">
        <f>'HEDGE QUANTITIES'!P73-'WEST HEDGE QUANTITIES'!P73</f>
        <v>-6.7540550000000005E-2</v>
      </c>
      <c r="Q73" s="37">
        <f>'HEDGE QUANTITIES'!Q73-'WEST HEDGE QUANTITIES'!Q73</f>
        <v>-0.13654374999999999</v>
      </c>
      <c r="R73" s="37">
        <f>'HEDGE QUANTITIES'!R73-'WEST HEDGE QUANTITIES'!R73</f>
        <v>-0.20682531000000001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</row>
    <row r="74" spans="1:160" x14ac:dyDescent="0.25">
      <c r="A74" s="33">
        <v>38838</v>
      </c>
      <c r="B74" s="34">
        <v>-1.2806386700000001</v>
      </c>
      <c r="C74" s="34">
        <v>0</v>
      </c>
      <c r="D74" s="34">
        <v>-1.6993286400000001</v>
      </c>
      <c r="E74" s="34">
        <v>0.41868997000000002</v>
      </c>
      <c r="F74" s="34">
        <v>0.41868997000000002</v>
      </c>
      <c r="G74" s="34">
        <v>0</v>
      </c>
      <c r="H74" s="38">
        <v>0</v>
      </c>
      <c r="I74" s="36">
        <v>-5.61984315E-2</v>
      </c>
      <c r="J74" s="37">
        <v>2.9992000000000002E-4</v>
      </c>
      <c r="K74" s="37">
        <f>'HEDGE QUANTITIES'!K74-'WEST HEDGE QUANTITIES'!K74</f>
        <v>0.17004354999999999</v>
      </c>
      <c r="L74" s="37">
        <f>'HEDGE QUANTITIES'!L74-'WEST HEDGE QUANTITIES'!L74</f>
        <v>0.11566003</v>
      </c>
      <c r="M74" s="37">
        <f>'HEDGE QUANTITIES'!M74-'WEST HEDGE QUANTITIES'!M74</f>
        <v>5.8921179999999997E-2</v>
      </c>
      <c r="N74" s="37">
        <f>'HEDGE QUANTITIES'!N74-'WEST HEDGE QUANTITIES'!N74</f>
        <v>2.9721520000000001E-2</v>
      </c>
      <c r="O74" s="37">
        <f>'HEDGE QUANTITIES'!O74-'WEST HEDGE QUANTITIES'!O74</f>
        <v>-3.0217879999999999E-2</v>
      </c>
      <c r="P74" s="37">
        <f>'HEDGE QUANTITIES'!P74-'WEST HEDGE QUANTITIES'!P74</f>
        <v>-6.0905590000000003E-2</v>
      </c>
      <c r="Q74" s="37">
        <f>'HEDGE QUANTITIES'!Q74-'WEST HEDGE QUANTITIES'!Q74</f>
        <v>-0.12357981</v>
      </c>
      <c r="R74" s="37">
        <f>'HEDGE QUANTITIES'!R74-'WEST HEDGE QUANTITIES'!R74</f>
        <v>-0.18780817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</row>
    <row r="75" spans="1:160" x14ac:dyDescent="0.25">
      <c r="A75" s="33">
        <v>38869</v>
      </c>
      <c r="B75" s="34">
        <v>-0.84540130000000002</v>
      </c>
      <c r="C75" s="34">
        <v>0</v>
      </c>
      <c r="D75" s="34">
        <v>-1.26804622</v>
      </c>
      <c r="E75" s="34">
        <v>0.42264491999999998</v>
      </c>
      <c r="F75" s="34">
        <v>0.42264491999999998</v>
      </c>
      <c r="G75" s="34">
        <v>0</v>
      </c>
      <c r="H75" s="38">
        <v>0</v>
      </c>
      <c r="I75" s="36">
        <v>-3.5846143900000002E-2</v>
      </c>
      <c r="J75" s="37">
        <v>2.2076999999999999E-4</v>
      </c>
      <c r="K75" s="37">
        <f>'HEDGE QUANTITIES'!K75-'WEST HEDGE QUANTITIES'!K75</f>
        <v>0.17520561000000001</v>
      </c>
      <c r="L75" s="37">
        <f>'HEDGE QUANTITIES'!L75-'WEST HEDGE QUANTITIES'!L75</f>
        <v>0.11912971</v>
      </c>
      <c r="M75" s="37">
        <f>'HEDGE QUANTITIES'!M75-'WEST HEDGE QUANTITIES'!M75</f>
        <v>6.0662309999999997E-2</v>
      </c>
      <c r="N75" s="37">
        <f>'HEDGE QUANTITIES'!N75-'WEST HEDGE QUANTITIES'!N75</f>
        <v>3.0592330000000001E-2</v>
      </c>
      <c r="O75" s="37">
        <f>'HEDGE QUANTITIES'!O75-'WEST HEDGE QUANTITIES'!O75</f>
        <v>-3.1086920000000001E-2</v>
      </c>
      <c r="P75" s="37">
        <f>'HEDGE QUANTITIES'!P75-'WEST HEDGE QUANTITIES'!P75</f>
        <v>-6.2639680000000003E-2</v>
      </c>
      <c r="Q75" s="37">
        <f>'HEDGE QUANTITIES'!Q75-'WEST HEDGE QUANTITIES'!Q75</f>
        <v>-0.12702464999999999</v>
      </c>
      <c r="R75" s="37">
        <f>'HEDGE QUANTITIES'!R75-'WEST HEDGE QUANTITIES'!R75</f>
        <v>-0.19299073999999999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</row>
    <row r="76" spans="1:160" x14ac:dyDescent="0.25">
      <c r="A76" s="33">
        <v>38899</v>
      </c>
      <c r="B76" s="34">
        <v>-0.77382021000000001</v>
      </c>
      <c r="C76" s="34">
        <v>0</v>
      </c>
      <c r="D76" s="34">
        <v>-1.37583294</v>
      </c>
      <c r="E76" s="34">
        <v>0.60201273</v>
      </c>
      <c r="F76" s="34">
        <v>0.60201273</v>
      </c>
      <c r="G76" s="34">
        <v>0</v>
      </c>
      <c r="H76" s="38">
        <v>0</v>
      </c>
      <c r="I76" s="36">
        <v>-3.7218857500000001E-2</v>
      </c>
      <c r="J76" s="37">
        <v>2.6195999999999999E-4</v>
      </c>
      <c r="K76" s="37">
        <f>'HEDGE QUANTITIES'!K76-'WEST HEDGE QUANTITIES'!K76</f>
        <v>0.17557655</v>
      </c>
      <c r="L76" s="37">
        <f>'HEDGE QUANTITIES'!L76-'WEST HEDGE QUANTITIES'!L76</f>
        <v>0.11929835</v>
      </c>
      <c r="M76" s="37">
        <f>'HEDGE QUANTITIES'!M76-'WEST HEDGE QUANTITIES'!M76</f>
        <v>6.0703559999999997E-2</v>
      </c>
      <c r="N76" s="37">
        <f>'HEDGE QUANTITIES'!N76-'WEST HEDGE QUANTITIES'!N76</f>
        <v>3.0601639999999999E-2</v>
      </c>
      <c r="O76" s="37">
        <f>'HEDGE QUANTITIES'!O76-'WEST HEDGE QUANTITIES'!O76</f>
        <v>-3.107271E-2</v>
      </c>
      <c r="P76" s="37">
        <f>'HEDGE QUANTITIES'!P76-'WEST HEDGE QUANTITIES'!P76</f>
        <v>-6.2587180000000006E-2</v>
      </c>
      <c r="Q76" s="37">
        <f>'HEDGE QUANTITIES'!Q76-'WEST HEDGE QUANTITIES'!Q76</f>
        <v>-0.12682172999999999</v>
      </c>
      <c r="R76" s="37">
        <f>'HEDGE QUANTITIES'!R76-'WEST HEDGE QUANTITIES'!R76</f>
        <v>-0.19263679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</row>
    <row r="77" spans="1:160" x14ac:dyDescent="0.25">
      <c r="A77" s="33">
        <v>38930</v>
      </c>
      <c r="B77" s="34">
        <v>-0.74655841000000001</v>
      </c>
      <c r="C77" s="34">
        <v>0</v>
      </c>
      <c r="D77" s="34">
        <v>-1.2715644399999999</v>
      </c>
      <c r="E77" s="34">
        <v>0.52500603000000001</v>
      </c>
      <c r="F77" s="34">
        <v>0.52500603000000001</v>
      </c>
      <c r="G77" s="34">
        <v>0</v>
      </c>
      <c r="H77" s="38">
        <v>0</v>
      </c>
      <c r="I77" s="36">
        <v>-4.5898108999999999E-2</v>
      </c>
      <c r="J77" s="37">
        <v>2.7522000000000001E-4</v>
      </c>
      <c r="K77" s="37">
        <f>'HEDGE QUANTITIES'!K77-'WEST HEDGE QUANTITIES'!K77</f>
        <v>0.17605446</v>
      </c>
      <c r="L77" s="37">
        <f>'HEDGE QUANTITIES'!L77-'WEST HEDGE QUANTITIES'!L77</f>
        <v>0.11924936</v>
      </c>
      <c r="M77" s="37">
        <f>'HEDGE QUANTITIES'!M77-'WEST HEDGE QUANTITIES'!M77</f>
        <v>6.0505419999999997E-2</v>
      </c>
      <c r="N77" s="37">
        <f>'HEDGE QUANTITIES'!N77-'WEST HEDGE QUANTITIES'!N77</f>
        <v>3.0461060000000002E-2</v>
      </c>
      <c r="O77" s="37">
        <f>'HEDGE QUANTITIES'!O77-'WEST HEDGE QUANTITIES'!O77</f>
        <v>-3.0852930000000001E-2</v>
      </c>
      <c r="P77" s="37">
        <f>'HEDGE QUANTITIES'!P77-'WEST HEDGE QUANTITIES'!P77</f>
        <v>-6.2072210000000003E-2</v>
      </c>
      <c r="Q77" s="37">
        <f>'HEDGE QUANTITIES'!Q77-'WEST HEDGE QUANTITIES'!Q77</f>
        <v>-0.12550494000000001</v>
      </c>
      <c r="R77" s="37">
        <f>'HEDGE QUANTITIES'!R77-'WEST HEDGE QUANTITIES'!R77</f>
        <v>-0.19023119999999999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</row>
    <row r="78" spans="1:160" x14ac:dyDescent="0.25">
      <c r="A78" s="33">
        <v>38961</v>
      </c>
      <c r="B78" s="34">
        <v>-1.0614709</v>
      </c>
      <c r="C78" s="34">
        <v>0</v>
      </c>
      <c r="D78" s="34">
        <v>-1.58795997</v>
      </c>
      <c r="E78" s="34">
        <v>0.52648907</v>
      </c>
      <c r="F78" s="34">
        <v>0.52648907</v>
      </c>
      <c r="G78" s="34">
        <v>0</v>
      </c>
      <c r="H78" s="38">
        <v>0</v>
      </c>
      <c r="I78" s="36">
        <v>-4.8967391999999998E-2</v>
      </c>
      <c r="J78" s="37">
        <v>2.8399000000000002E-4</v>
      </c>
      <c r="K78" s="37">
        <f>'HEDGE QUANTITIES'!K78-'WEST HEDGE QUANTITIES'!K78</f>
        <v>0.18027090000000001</v>
      </c>
      <c r="L78" s="37">
        <f>'HEDGE QUANTITIES'!L78-'WEST HEDGE QUANTITIES'!L78</f>
        <v>0.12182058</v>
      </c>
      <c r="M78" s="37">
        <f>'HEDGE QUANTITIES'!M78-'WEST HEDGE QUANTITIES'!M78</f>
        <v>6.1672030000000003E-2</v>
      </c>
      <c r="N78" s="37">
        <f>'HEDGE QUANTITIES'!N78-'WEST HEDGE QUANTITIES'!N78</f>
        <v>3.1014960000000001E-2</v>
      </c>
      <c r="O78" s="37">
        <f>'HEDGE QUANTITIES'!O78-'WEST HEDGE QUANTITIES'!O78</f>
        <v>-3.1349040000000002E-2</v>
      </c>
      <c r="P78" s="37">
        <f>'HEDGE QUANTITIES'!P78-'WEST HEDGE QUANTITIES'!P78</f>
        <v>-6.3007820000000006E-2</v>
      </c>
      <c r="Q78" s="37">
        <f>'HEDGE QUANTITIES'!Q78-'WEST HEDGE QUANTITIES'!Q78</f>
        <v>-0.12715578</v>
      </c>
      <c r="R78" s="37">
        <f>'HEDGE QUANTITIES'!R78-'WEST HEDGE QUANTITIES'!R78</f>
        <v>-0.19238885999999999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</row>
    <row r="79" spans="1:160" x14ac:dyDescent="0.25">
      <c r="A79" s="33">
        <v>38991</v>
      </c>
      <c r="B79" s="34">
        <v>-1.0743729</v>
      </c>
      <c r="C79" s="34">
        <v>0</v>
      </c>
      <c r="D79" s="34">
        <v>-1.5873895</v>
      </c>
      <c r="E79" s="34">
        <v>0.51301660000000004</v>
      </c>
      <c r="F79" s="34">
        <v>0.51301660000000004</v>
      </c>
      <c r="G79" s="34">
        <v>0</v>
      </c>
      <c r="H79" s="38">
        <v>0</v>
      </c>
      <c r="I79" s="36">
        <v>-5.0756584799999997E-2</v>
      </c>
      <c r="J79" s="37">
        <v>2.8524000000000003E-4</v>
      </c>
      <c r="K79" s="37">
        <f>'HEDGE QUANTITIES'!K79-'WEST HEDGE QUANTITIES'!K79</f>
        <v>0.17847913000000001</v>
      </c>
      <c r="L79" s="37">
        <f>'HEDGE QUANTITIES'!L79-'WEST HEDGE QUANTITIES'!L79</f>
        <v>0.12030533</v>
      </c>
      <c r="M79" s="37">
        <f>'HEDGE QUANTITIES'!M79-'WEST HEDGE QUANTITIES'!M79</f>
        <v>6.0753580000000001E-2</v>
      </c>
      <c r="N79" s="37">
        <f>'HEDGE QUANTITIES'!N79-'WEST HEDGE QUANTITIES'!N79</f>
        <v>3.05157E-2</v>
      </c>
      <c r="O79" s="37">
        <f>'HEDGE QUANTITIES'!O79-'WEST HEDGE QUANTITIES'!O79</f>
        <v>-3.0770450000000001E-2</v>
      </c>
      <c r="P79" s="37">
        <f>'HEDGE QUANTITIES'!P79-'WEST HEDGE QUANTITIES'!P79</f>
        <v>-6.1772380000000002E-2</v>
      </c>
      <c r="Q79" s="37">
        <f>'HEDGE QUANTITIES'!Q79-'WEST HEDGE QUANTITIES'!Q79</f>
        <v>-0.12446216</v>
      </c>
      <c r="R79" s="37">
        <f>'HEDGE QUANTITIES'!R79-'WEST HEDGE QUANTITIES'!R79</f>
        <v>-0.18802558999999999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</row>
    <row r="80" spans="1:160" x14ac:dyDescent="0.25">
      <c r="A80" s="33">
        <v>39022</v>
      </c>
      <c r="B80" s="34">
        <v>-1.3922545500000001</v>
      </c>
      <c r="C80" s="34">
        <v>0</v>
      </c>
      <c r="D80" s="34">
        <v>-1.8973954900000001</v>
      </c>
      <c r="E80" s="34">
        <v>0.50514093999999998</v>
      </c>
      <c r="F80" s="34">
        <v>0.50514093999999998</v>
      </c>
      <c r="G80" s="34">
        <v>0</v>
      </c>
      <c r="H80" s="38">
        <v>0</v>
      </c>
      <c r="I80" s="36">
        <v>-4.7785331299999997E-2</v>
      </c>
      <c r="J80" s="37">
        <v>2.7086999999999999E-4</v>
      </c>
      <c r="K80" s="37">
        <f>'HEDGE QUANTITIES'!K80-'WEST HEDGE QUANTITIES'!K80</f>
        <v>0.34806094999999998</v>
      </c>
      <c r="L80" s="37">
        <f>'HEDGE QUANTITIES'!L80-'WEST HEDGE QUANTITIES'!L80</f>
        <v>0.23381086000000001</v>
      </c>
      <c r="M80" s="37">
        <f>'HEDGE QUANTITIES'!M80-'WEST HEDGE QUANTITIES'!M80</f>
        <v>0.11766291</v>
      </c>
      <c r="N80" s="37">
        <f>'HEDGE QUANTITIES'!N80-'WEST HEDGE QUANTITIES'!N80</f>
        <v>5.8996760000000002E-2</v>
      </c>
      <c r="O80" s="37">
        <f>'HEDGE QUANTITIES'!O80-'WEST HEDGE QUANTITIES'!O80</f>
        <v>-5.9336769999999997E-2</v>
      </c>
      <c r="P80" s="37">
        <f>'HEDGE QUANTITIES'!P80-'WEST HEDGE QUANTITIES'!P80</f>
        <v>-0.11899932000000001</v>
      </c>
      <c r="Q80" s="37">
        <f>'HEDGE QUANTITIES'!Q80-'WEST HEDGE QUANTITIES'!Q80</f>
        <v>-0.23891504</v>
      </c>
      <c r="R80" s="37">
        <f>'HEDGE QUANTITIES'!R80-'WEST HEDGE QUANTITIES'!R80</f>
        <v>-0.35932691999999999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</row>
    <row r="81" spans="1:160" x14ac:dyDescent="0.25">
      <c r="A81" s="33">
        <v>39052</v>
      </c>
      <c r="B81" s="34">
        <v>-1.1149772</v>
      </c>
      <c r="C81" s="34">
        <v>0</v>
      </c>
      <c r="D81" s="34">
        <v>-1.4813718499999999</v>
      </c>
      <c r="E81" s="34">
        <v>0.36639464999999999</v>
      </c>
      <c r="F81" s="34">
        <v>0.36639464999999999</v>
      </c>
      <c r="G81" s="34">
        <v>0</v>
      </c>
      <c r="H81" s="38">
        <v>0</v>
      </c>
      <c r="I81" s="36">
        <v>-4.8663675699999999E-2</v>
      </c>
      <c r="J81" s="37">
        <v>2.4248999999999999E-4</v>
      </c>
      <c r="K81" s="37">
        <f>'HEDGE QUANTITIES'!K81-'WEST HEDGE QUANTITIES'!K81</f>
        <v>0.32642407000000001</v>
      </c>
      <c r="L81" s="37">
        <f>'HEDGE QUANTITIES'!L81-'WEST HEDGE QUANTITIES'!L81</f>
        <v>0.21876968999999999</v>
      </c>
      <c r="M81" s="37">
        <f>'HEDGE QUANTITIES'!M81-'WEST HEDGE QUANTITIES'!M81</f>
        <v>0.10983548</v>
      </c>
      <c r="N81" s="37">
        <f>'HEDGE QUANTITIES'!N81-'WEST HEDGE QUANTITIES'!N81</f>
        <v>5.5012859999999997E-2</v>
      </c>
      <c r="O81" s="37">
        <f>'HEDGE QUANTITIES'!O81-'WEST HEDGE QUANTITIES'!O81</f>
        <v>-5.5169139999999998E-2</v>
      </c>
      <c r="P81" s="37">
        <f>'HEDGE QUANTITIES'!P81-'WEST HEDGE QUANTITIES'!P81</f>
        <v>-0.11046154</v>
      </c>
      <c r="Q81" s="37">
        <f>'HEDGE QUANTITIES'!Q81-'WEST HEDGE QUANTITIES'!Q81</f>
        <v>-0.22128914999999999</v>
      </c>
      <c r="R81" s="37">
        <f>'HEDGE QUANTITIES'!R81-'WEST HEDGE QUANTITIES'!R81</f>
        <v>-0.33223902</v>
      </c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</row>
    <row r="82" spans="1:160" x14ac:dyDescent="0.25">
      <c r="A82" s="33">
        <v>39083</v>
      </c>
      <c r="B82" s="34">
        <v>-1.04945311</v>
      </c>
      <c r="C82" s="34">
        <v>0</v>
      </c>
      <c r="D82" s="34">
        <v>-1.3666076199999999</v>
      </c>
      <c r="E82" s="34">
        <v>0.31715451</v>
      </c>
      <c r="F82" s="34">
        <v>0.31715451</v>
      </c>
      <c r="G82" s="34">
        <v>0</v>
      </c>
      <c r="H82" s="38">
        <v>0</v>
      </c>
      <c r="I82" s="36">
        <v>-5.4920823899999999E-2</v>
      </c>
      <c r="J82" s="37">
        <v>2.5116E-4</v>
      </c>
      <c r="K82" s="37">
        <f>'HEDGE QUANTITIES'!K82-'WEST HEDGE QUANTITIES'!K82</f>
        <v>0.28418423999999998</v>
      </c>
      <c r="L82" s="37">
        <f>'HEDGE QUANTITIES'!L82-'WEST HEDGE QUANTITIES'!L82</f>
        <v>0.19148209999999999</v>
      </c>
      <c r="M82" s="37">
        <f>'HEDGE QUANTITIES'!M82-'WEST HEDGE QUANTITIES'!M82</f>
        <v>9.6717719999999993E-2</v>
      </c>
      <c r="N82" s="37">
        <f>'HEDGE QUANTITIES'!N82-'WEST HEDGE QUANTITIES'!N82</f>
        <v>4.8589739999999999E-2</v>
      </c>
      <c r="O82" s="37">
        <f>'HEDGE QUANTITIES'!O82-'WEST HEDGE QUANTITIES'!O82</f>
        <v>-4.8954739999999997E-2</v>
      </c>
      <c r="P82" s="37">
        <f>'HEDGE QUANTITIES'!P82-'WEST HEDGE QUANTITIES'!P82</f>
        <v>-9.8238660000000005E-2</v>
      </c>
      <c r="Q82" s="37">
        <f>'HEDGE QUANTITIES'!Q82-'WEST HEDGE QUANTITIES'!Q82</f>
        <v>-0.19765854999999999</v>
      </c>
      <c r="R82" s="37">
        <f>'HEDGE QUANTITIES'!R82-'WEST HEDGE QUANTITIES'!R82</f>
        <v>-0.29799455000000002</v>
      </c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</row>
    <row r="83" spans="1:160" x14ac:dyDescent="0.25">
      <c r="A83" s="33">
        <v>39114</v>
      </c>
      <c r="B83" s="34">
        <v>-0.25655486999999999</v>
      </c>
      <c r="C83" s="34">
        <v>0</v>
      </c>
      <c r="D83" s="34">
        <v>-0.30391529</v>
      </c>
      <c r="E83" s="34">
        <v>4.736042E-2</v>
      </c>
      <c r="F83" s="34">
        <v>4.736042E-2</v>
      </c>
      <c r="G83" s="34">
        <v>0</v>
      </c>
      <c r="H83" s="38">
        <v>0</v>
      </c>
      <c r="I83" s="36">
        <v>-0.1180878913</v>
      </c>
      <c r="J83" s="37">
        <v>4.0024E-4</v>
      </c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</row>
    <row r="84" spans="1:160" x14ac:dyDescent="0.25">
      <c r="A84" s="33">
        <v>39142</v>
      </c>
      <c r="B84" s="34">
        <v>3.6062770000000001E-2</v>
      </c>
      <c r="C84" s="34">
        <v>0</v>
      </c>
      <c r="D84" s="34">
        <v>-0.10443205</v>
      </c>
      <c r="E84" s="34">
        <v>0.14049481999999999</v>
      </c>
      <c r="F84" s="34">
        <v>0.14049481999999999</v>
      </c>
      <c r="G84" s="34">
        <v>0</v>
      </c>
      <c r="H84" s="38">
        <v>0</v>
      </c>
      <c r="I84" s="36">
        <v>-0.1077984644</v>
      </c>
      <c r="J84" s="37">
        <v>3.8171E-4</v>
      </c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</row>
    <row r="85" spans="1:160" x14ac:dyDescent="0.25">
      <c r="A85" s="33">
        <v>39173</v>
      </c>
      <c r="B85" s="34">
        <v>0.36209957999999998</v>
      </c>
      <c r="C85" s="34">
        <v>0</v>
      </c>
      <c r="D85" s="34">
        <v>0.19625244999999999</v>
      </c>
      <c r="E85" s="34">
        <v>0.16584713000000001</v>
      </c>
      <c r="F85" s="34">
        <v>0.16584713000000001</v>
      </c>
      <c r="G85" s="34">
        <v>0</v>
      </c>
      <c r="H85" s="38">
        <v>0</v>
      </c>
      <c r="I85" s="36">
        <v>-8.8164562000000002E-2</v>
      </c>
      <c r="J85" s="37">
        <v>3.1902999999999999E-4</v>
      </c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</row>
    <row r="86" spans="1:160" x14ac:dyDescent="0.25">
      <c r="A86" s="33">
        <v>39203</v>
      </c>
      <c r="B86" s="34">
        <v>-9.0566519999999998E-2</v>
      </c>
      <c r="C86" s="34">
        <v>0</v>
      </c>
      <c r="D86" s="34">
        <v>-0.41885526000000001</v>
      </c>
      <c r="E86" s="34">
        <v>0.32828874000000002</v>
      </c>
      <c r="F86" s="34">
        <v>0.32828874000000002</v>
      </c>
      <c r="G86" s="34">
        <v>0</v>
      </c>
      <c r="H86" s="38">
        <v>0</v>
      </c>
      <c r="I86" s="36">
        <v>-5.0927488799999997E-2</v>
      </c>
      <c r="J86" s="37">
        <v>2.3182000000000001E-4</v>
      </c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</row>
    <row r="87" spans="1:160" x14ac:dyDescent="0.25">
      <c r="A87" s="33">
        <v>39234</v>
      </c>
      <c r="B87" s="34">
        <v>0.52048870999999997</v>
      </c>
      <c r="C87" s="34">
        <v>0</v>
      </c>
      <c r="D87" s="34">
        <v>0.17504744999999999</v>
      </c>
      <c r="E87" s="34">
        <v>0.34544126000000003</v>
      </c>
      <c r="F87" s="34">
        <v>0.34544126000000003</v>
      </c>
      <c r="G87" s="34">
        <v>0</v>
      </c>
      <c r="H87" s="38">
        <v>0</v>
      </c>
      <c r="I87" s="36">
        <v>-3.52311238E-2</v>
      </c>
      <c r="J87" s="37">
        <v>1.8375999999999999E-4</v>
      </c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</row>
    <row r="88" spans="1:160" x14ac:dyDescent="0.25">
      <c r="A88" s="33">
        <v>39264</v>
      </c>
      <c r="B88" s="34">
        <v>0.56740192</v>
      </c>
      <c r="C88" s="34">
        <v>0</v>
      </c>
      <c r="D88" s="34">
        <v>6.7414420000000003E-2</v>
      </c>
      <c r="E88" s="34">
        <v>0.49998749999999997</v>
      </c>
      <c r="F88" s="34">
        <v>0.49998749999999997</v>
      </c>
      <c r="G88" s="34">
        <v>0</v>
      </c>
      <c r="H88" s="38">
        <v>0</v>
      </c>
      <c r="I88" s="36">
        <v>-3.6492969600000001E-2</v>
      </c>
      <c r="J88" s="37">
        <v>2.1918E-4</v>
      </c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</row>
    <row r="89" spans="1:160" x14ac:dyDescent="0.25">
      <c r="A89" s="33">
        <v>39295</v>
      </c>
      <c r="B89" s="34">
        <v>0.48834420000000001</v>
      </c>
      <c r="C89" s="34">
        <v>0</v>
      </c>
      <c r="D89" s="34">
        <v>6.4278979999999999E-2</v>
      </c>
      <c r="E89" s="34">
        <v>0.42406522000000002</v>
      </c>
      <c r="F89" s="34">
        <v>0.42406522000000002</v>
      </c>
      <c r="G89" s="34">
        <v>0</v>
      </c>
      <c r="H89" s="38">
        <v>0</v>
      </c>
      <c r="I89" s="36">
        <v>-4.3465916399999999E-2</v>
      </c>
      <c r="J89" s="37">
        <v>2.2324000000000001E-4</v>
      </c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</row>
    <row r="90" spans="1:160" x14ac:dyDescent="0.25">
      <c r="A90" s="33">
        <v>39326</v>
      </c>
      <c r="B90" s="34">
        <v>0.19474159999999999</v>
      </c>
      <c r="C90" s="34">
        <v>0</v>
      </c>
      <c r="D90" s="34">
        <v>-0.23005018999999999</v>
      </c>
      <c r="E90" s="34">
        <v>0.42479179</v>
      </c>
      <c r="F90" s="34">
        <v>0.42479179</v>
      </c>
      <c r="G90" s="34">
        <v>0</v>
      </c>
      <c r="H90" s="38">
        <v>0</v>
      </c>
      <c r="I90" s="36">
        <v>-4.6071309900000003E-2</v>
      </c>
      <c r="J90" s="37">
        <v>2.2985E-4</v>
      </c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</row>
    <row r="91" spans="1:160" x14ac:dyDescent="0.25">
      <c r="A91" s="33">
        <v>39356</v>
      </c>
      <c r="B91" s="34">
        <v>0.18678760999999999</v>
      </c>
      <c r="C91" s="34">
        <v>0</v>
      </c>
      <c r="D91" s="34">
        <v>-0.23126970999999999</v>
      </c>
      <c r="E91" s="34">
        <v>0.41805732000000001</v>
      </c>
      <c r="F91" s="34">
        <v>0.41805732000000001</v>
      </c>
      <c r="G91" s="34">
        <v>0</v>
      </c>
      <c r="H91" s="38">
        <v>0</v>
      </c>
      <c r="I91" s="36">
        <v>-4.7110425900000003E-2</v>
      </c>
      <c r="J91" s="37">
        <v>2.3000000000000001E-4</v>
      </c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</row>
    <row r="92" spans="1:160" x14ac:dyDescent="0.25">
      <c r="A92" s="33">
        <v>39387</v>
      </c>
      <c r="B92" s="34">
        <v>0.20250987000000001</v>
      </c>
      <c r="C92" s="34">
        <v>0</v>
      </c>
      <c r="D92" s="34">
        <v>-0.2324629</v>
      </c>
      <c r="E92" s="34">
        <v>0.43497277000000001</v>
      </c>
      <c r="F92" s="34">
        <v>0.43497277000000001</v>
      </c>
      <c r="G92" s="34">
        <v>0</v>
      </c>
      <c r="H92" s="38">
        <v>0</v>
      </c>
      <c r="I92" s="36">
        <v>-4.2938343900000002E-2</v>
      </c>
      <c r="J92" s="37">
        <v>2.1944999999999999E-4</v>
      </c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</row>
    <row r="93" spans="1:160" x14ac:dyDescent="0.25">
      <c r="A93" s="33">
        <v>39417</v>
      </c>
      <c r="B93" s="34">
        <v>0.26711548000000002</v>
      </c>
      <c r="C93" s="34">
        <v>0</v>
      </c>
      <c r="D93" s="34">
        <v>-2.5983409999999998E-2</v>
      </c>
      <c r="E93" s="34">
        <v>0.29309889</v>
      </c>
      <c r="F93" s="34">
        <v>0.29309889</v>
      </c>
      <c r="G93" s="34">
        <v>0</v>
      </c>
      <c r="H93" s="38">
        <v>0</v>
      </c>
      <c r="I93" s="36">
        <v>-4.5539028500000002E-2</v>
      </c>
      <c r="J93" s="37">
        <v>1.9570000000000001E-4</v>
      </c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</row>
    <row r="94" spans="1:160" x14ac:dyDescent="0.25">
      <c r="A94" s="33">
        <v>39448</v>
      </c>
      <c r="B94" s="34">
        <v>4.2564640000000001E-2</v>
      </c>
      <c r="C94" s="34">
        <v>0</v>
      </c>
      <c r="D94" s="34">
        <v>-0.20730504</v>
      </c>
      <c r="E94" s="34">
        <v>0.24986968000000001</v>
      </c>
      <c r="F94" s="34">
        <v>0.24986968000000001</v>
      </c>
      <c r="G94" s="34">
        <v>0</v>
      </c>
      <c r="H94" s="38">
        <v>0</v>
      </c>
      <c r="I94" s="36">
        <v>-4.9902845500000001E-2</v>
      </c>
      <c r="J94" s="37">
        <v>1.9772E-4</v>
      </c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</row>
    <row r="95" spans="1:160" x14ac:dyDescent="0.25">
      <c r="A95" s="33">
        <v>39479</v>
      </c>
      <c r="B95" s="34">
        <v>-1.5702299999999999E-3</v>
      </c>
      <c r="C95" s="34">
        <v>0</v>
      </c>
      <c r="D95" s="34">
        <v>5.6375999999999996E-4</v>
      </c>
      <c r="E95" s="34">
        <v>-2.1339900000000001E-3</v>
      </c>
      <c r="F95" s="34">
        <v>-2.1339900000000001E-3</v>
      </c>
      <c r="G95" s="34">
        <v>0</v>
      </c>
      <c r="H95" s="38">
        <v>0</v>
      </c>
      <c r="I95" s="36">
        <v>-0.108102585</v>
      </c>
      <c r="J95" s="37">
        <v>3.0948E-4</v>
      </c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</row>
    <row r="96" spans="1:160" x14ac:dyDescent="0.25">
      <c r="A96" s="33">
        <v>39508</v>
      </c>
      <c r="B96" s="34">
        <v>1.2521559999999999E-2</v>
      </c>
      <c r="C96" s="34">
        <v>0</v>
      </c>
      <c r="D96" s="34">
        <v>-0.41394807</v>
      </c>
      <c r="E96" s="34">
        <v>0.42646962999999999</v>
      </c>
      <c r="F96" s="34">
        <v>0.42646962999999999</v>
      </c>
      <c r="G96" s="34">
        <v>0</v>
      </c>
      <c r="H96" s="38">
        <v>0</v>
      </c>
      <c r="I96" s="36">
        <v>-1.1570434100000001E-2</v>
      </c>
      <c r="J96" s="37">
        <v>1.2375999999999999E-4</v>
      </c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</row>
    <row r="97" spans="1:160" x14ac:dyDescent="0.25">
      <c r="A97" s="33">
        <v>39539</v>
      </c>
      <c r="B97" s="34">
        <v>8.8685239999999999E-2</v>
      </c>
      <c r="C97" s="34">
        <v>0</v>
      </c>
      <c r="D97" s="34">
        <v>-0.31008775</v>
      </c>
      <c r="E97" s="34">
        <v>0.39877298999999999</v>
      </c>
      <c r="F97" s="34">
        <v>0.39877298999999999</v>
      </c>
      <c r="G97" s="34">
        <v>0</v>
      </c>
      <c r="H97" s="38">
        <v>0</v>
      </c>
      <c r="I97" s="36">
        <v>-8.3356982E-3</v>
      </c>
      <c r="J97" s="37">
        <v>1.0834E-4</v>
      </c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</row>
    <row r="98" spans="1:160" x14ac:dyDescent="0.25">
      <c r="A98" s="33">
        <v>39569</v>
      </c>
      <c r="B98" s="34">
        <v>-0.12384475</v>
      </c>
      <c r="C98" s="34">
        <v>0</v>
      </c>
      <c r="D98" s="34">
        <v>-0.51634305999999996</v>
      </c>
      <c r="E98" s="34">
        <v>0.39249831000000002</v>
      </c>
      <c r="F98" s="34">
        <v>0.39249831000000002</v>
      </c>
      <c r="G98" s="34">
        <v>0</v>
      </c>
      <c r="H98" s="38">
        <v>0</v>
      </c>
      <c r="I98" s="36">
        <v>-8.8849080000000004E-3</v>
      </c>
      <c r="J98" s="37">
        <v>1.0823999999999999E-4</v>
      </c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</row>
    <row r="99" spans="1:160" x14ac:dyDescent="0.25">
      <c r="A99" s="33">
        <v>39600</v>
      </c>
      <c r="B99" s="34">
        <v>-8.3857600000000008E-3</v>
      </c>
      <c r="C99" s="34">
        <v>0</v>
      </c>
      <c r="D99" s="34">
        <v>-0.41259253000000001</v>
      </c>
      <c r="E99" s="34">
        <v>0.40420676999999999</v>
      </c>
      <c r="F99" s="34">
        <v>0.40420676999999999</v>
      </c>
      <c r="G99" s="34">
        <v>0</v>
      </c>
      <c r="H99" s="38">
        <v>0</v>
      </c>
      <c r="I99" s="36">
        <v>9.7071479999999996E-4</v>
      </c>
      <c r="J99" s="37">
        <v>8.3109999999999995E-5</v>
      </c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</row>
    <row r="100" spans="1:160" x14ac:dyDescent="0.25">
      <c r="A100" s="33">
        <v>39630</v>
      </c>
      <c r="B100" s="34">
        <v>-7.5718060000000004E-2</v>
      </c>
      <c r="C100" s="34">
        <v>0</v>
      </c>
      <c r="D100" s="34">
        <v>-0.61819066</v>
      </c>
      <c r="E100" s="34">
        <v>0.54247259999999997</v>
      </c>
      <c r="F100" s="34">
        <v>0.54247259999999997</v>
      </c>
      <c r="G100" s="34">
        <v>0</v>
      </c>
      <c r="H100" s="38">
        <v>0</v>
      </c>
      <c r="I100" s="36">
        <v>1.1323756999999999E-3</v>
      </c>
      <c r="J100" s="37">
        <v>1.1205999999999999E-4</v>
      </c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</row>
    <row r="101" spans="1:160" x14ac:dyDescent="0.25">
      <c r="A101" s="33">
        <v>39661</v>
      </c>
      <c r="B101" s="34">
        <v>-3.2868540000000002E-2</v>
      </c>
      <c r="C101" s="34">
        <v>0</v>
      </c>
      <c r="D101" s="34">
        <v>-0.51440817999999999</v>
      </c>
      <c r="E101" s="34">
        <v>0.48153963999999999</v>
      </c>
      <c r="F101" s="34">
        <v>0.48153963999999999</v>
      </c>
      <c r="G101" s="34">
        <v>0</v>
      </c>
      <c r="H101" s="38">
        <v>0</v>
      </c>
      <c r="I101" s="36">
        <v>-3.2643390999999998E-3</v>
      </c>
      <c r="J101" s="37">
        <v>1.1112000000000001E-4</v>
      </c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</row>
    <row r="102" spans="1:160" x14ac:dyDescent="0.25">
      <c r="A102" s="33">
        <v>39692</v>
      </c>
      <c r="B102" s="34">
        <v>-0.12837667999999999</v>
      </c>
      <c r="C102" s="34">
        <v>0</v>
      </c>
      <c r="D102" s="34">
        <v>-0.61671871</v>
      </c>
      <c r="E102" s="34">
        <v>0.48834202999999998</v>
      </c>
      <c r="F102" s="34">
        <v>0.48834202999999998</v>
      </c>
      <c r="G102" s="34">
        <v>0</v>
      </c>
      <c r="H102" s="38">
        <v>0</v>
      </c>
      <c r="I102" s="36">
        <v>-3.9435295E-3</v>
      </c>
      <c r="J102" s="37">
        <v>1.1432E-4</v>
      </c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</row>
    <row r="103" spans="1:160" x14ac:dyDescent="0.25">
      <c r="A103" s="33">
        <v>39722</v>
      </c>
      <c r="B103" s="34">
        <v>-0.12910743999999999</v>
      </c>
      <c r="C103" s="34">
        <v>0</v>
      </c>
      <c r="D103" s="34">
        <v>-0.61589064999999998</v>
      </c>
      <c r="E103" s="34">
        <v>0.48678321000000002</v>
      </c>
      <c r="F103" s="34">
        <v>0.48678321000000002</v>
      </c>
      <c r="G103" s="34">
        <v>0</v>
      </c>
      <c r="H103" s="38">
        <v>0</v>
      </c>
      <c r="I103" s="36">
        <v>-4.1950751E-3</v>
      </c>
      <c r="J103" s="37">
        <v>1.1458E-4</v>
      </c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</row>
    <row r="104" spans="1:160" x14ac:dyDescent="0.25">
      <c r="A104" s="33">
        <v>39753</v>
      </c>
      <c r="B104" s="34">
        <v>-1.002168E-2</v>
      </c>
      <c r="C104" s="34">
        <v>0</v>
      </c>
      <c r="D104" s="34">
        <v>-0.51244900000000004</v>
      </c>
      <c r="E104" s="34">
        <v>0.50242732000000001</v>
      </c>
      <c r="F104" s="34">
        <v>0.50242732000000001</v>
      </c>
      <c r="G104" s="34">
        <v>0</v>
      </c>
      <c r="H104" s="38">
        <v>0</v>
      </c>
      <c r="I104" s="36">
        <v>-1.7999350999999999E-3</v>
      </c>
      <c r="J104" s="37">
        <v>1.1154000000000001E-4</v>
      </c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</row>
    <row r="105" spans="1:160" x14ac:dyDescent="0.25">
      <c r="A105" s="33">
        <v>39783</v>
      </c>
      <c r="B105" s="34">
        <v>-2.1079649999999998E-2</v>
      </c>
      <c r="C105" s="34">
        <v>0</v>
      </c>
      <c r="D105" s="34">
        <v>-0.40963000999999999</v>
      </c>
      <c r="E105" s="34">
        <v>0.38855035999999998</v>
      </c>
      <c r="F105" s="34">
        <v>0.38855035999999998</v>
      </c>
      <c r="G105" s="34">
        <v>0</v>
      </c>
      <c r="H105" s="38">
        <v>0</v>
      </c>
      <c r="I105" s="36">
        <v>-2.2601451999999999E-3</v>
      </c>
      <c r="J105" s="37">
        <v>8.8510000000000005E-5</v>
      </c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</row>
    <row r="106" spans="1:160" x14ac:dyDescent="0.25">
      <c r="A106" s="33">
        <v>39814</v>
      </c>
      <c r="B106" s="34">
        <v>6.2675439999999999E-2</v>
      </c>
      <c r="C106" s="34">
        <v>0</v>
      </c>
      <c r="D106" s="34">
        <v>-0.30671659000000001</v>
      </c>
      <c r="E106" s="34">
        <v>0.36939202999999998</v>
      </c>
      <c r="F106" s="34">
        <v>0.36939202999999998</v>
      </c>
      <c r="G106" s="34">
        <v>0</v>
      </c>
      <c r="H106" s="38">
        <v>0</v>
      </c>
      <c r="I106" s="36">
        <v>-3.6148176E-3</v>
      </c>
      <c r="J106" s="37">
        <v>8.7929999999999993E-5</v>
      </c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</row>
    <row r="107" spans="1:160" x14ac:dyDescent="0.25">
      <c r="A107" s="33">
        <v>39845</v>
      </c>
      <c r="B107" s="34">
        <v>6.6826969999999999E-2</v>
      </c>
      <c r="C107" s="34">
        <v>0</v>
      </c>
      <c r="D107" s="34">
        <v>-0.30643784000000002</v>
      </c>
      <c r="E107" s="34">
        <v>0.37326481</v>
      </c>
      <c r="F107" s="34">
        <v>0.37326481</v>
      </c>
      <c r="G107" s="34">
        <v>0</v>
      </c>
      <c r="H107" s="38">
        <v>0</v>
      </c>
      <c r="I107" s="36">
        <v>-6.4016580000000002E-3</v>
      </c>
      <c r="J107" s="37">
        <v>9.5849999999999999E-5</v>
      </c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</row>
    <row r="108" spans="1:160" x14ac:dyDescent="0.25">
      <c r="A108" s="33">
        <v>39873</v>
      </c>
      <c r="B108" s="34">
        <v>5.5238669999999997E-2</v>
      </c>
      <c r="C108" s="34">
        <v>0</v>
      </c>
      <c r="D108" s="34">
        <v>-0.30603249999999999</v>
      </c>
      <c r="E108" s="34">
        <v>0.36127116999999997</v>
      </c>
      <c r="F108" s="34">
        <v>0.36127116999999997</v>
      </c>
      <c r="G108" s="34">
        <v>0</v>
      </c>
      <c r="H108" s="38">
        <v>0</v>
      </c>
      <c r="I108" s="36">
        <v>-8.2227520999999994E-3</v>
      </c>
      <c r="J108" s="37">
        <v>9.7720000000000006E-5</v>
      </c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</row>
    <row r="109" spans="1:160" x14ac:dyDescent="0.25">
      <c r="A109" s="33">
        <v>39904</v>
      </c>
      <c r="B109" s="34">
        <v>2.4811380000000001E-2</v>
      </c>
      <c r="C109" s="34">
        <v>0</v>
      </c>
      <c r="D109" s="34">
        <v>-0.30561838000000002</v>
      </c>
      <c r="E109" s="34">
        <v>0.33042976000000002</v>
      </c>
      <c r="F109" s="34">
        <v>0.33042976000000002</v>
      </c>
      <c r="G109" s="34">
        <v>0</v>
      </c>
      <c r="H109" s="38">
        <v>0</v>
      </c>
      <c r="I109" s="36">
        <v>-5.4311823000000002E-3</v>
      </c>
      <c r="J109" s="37">
        <v>8.3969999999999997E-5</v>
      </c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</row>
    <row r="110" spans="1:160" x14ac:dyDescent="0.25">
      <c r="A110" s="33">
        <v>39934</v>
      </c>
      <c r="B110" s="34">
        <v>2.6244590000000002E-2</v>
      </c>
      <c r="C110" s="34">
        <v>0</v>
      </c>
      <c r="D110" s="34">
        <v>-0.30539045999999997</v>
      </c>
      <c r="E110" s="34">
        <v>0.33163504999999999</v>
      </c>
      <c r="F110" s="34">
        <v>0.33163504999999999</v>
      </c>
      <c r="G110" s="34">
        <v>0</v>
      </c>
      <c r="H110" s="38">
        <v>0</v>
      </c>
      <c r="I110" s="36">
        <v>-6.5779202000000002E-3</v>
      </c>
      <c r="J110" s="37">
        <v>8.6920000000000001E-5</v>
      </c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</row>
    <row r="111" spans="1:160" x14ac:dyDescent="0.25">
      <c r="A111" s="33">
        <v>39965</v>
      </c>
      <c r="B111" s="34">
        <v>-5.8157239999999999E-2</v>
      </c>
      <c r="C111" s="34">
        <v>0</v>
      </c>
      <c r="D111" s="34">
        <v>-0.40674755000000001</v>
      </c>
      <c r="E111" s="34">
        <v>0.34859031000000001</v>
      </c>
      <c r="F111" s="34">
        <v>0.34859031000000001</v>
      </c>
      <c r="G111" s="34">
        <v>0</v>
      </c>
      <c r="H111" s="38">
        <v>0</v>
      </c>
      <c r="I111" s="36">
        <v>1.2250407E-3</v>
      </c>
      <c r="J111" s="37">
        <v>7.1149999999999995E-5</v>
      </c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</row>
    <row r="112" spans="1:160" x14ac:dyDescent="0.25">
      <c r="A112" s="33">
        <v>39995</v>
      </c>
      <c r="B112" s="34">
        <v>6.1564969999999997E-2</v>
      </c>
      <c r="C112" s="34">
        <v>0</v>
      </c>
      <c r="D112" s="34">
        <v>-0.40628027999999999</v>
      </c>
      <c r="E112" s="34">
        <v>0.46784524999999999</v>
      </c>
      <c r="F112" s="34">
        <v>0.46784524999999999</v>
      </c>
      <c r="G112" s="34">
        <v>0</v>
      </c>
      <c r="H112" s="38">
        <v>0</v>
      </c>
      <c r="I112" s="36">
        <v>1.4660795000000001E-3</v>
      </c>
      <c r="J112" s="37">
        <v>9.5970000000000004E-5</v>
      </c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</row>
    <row r="113" spans="1:160" x14ac:dyDescent="0.25">
      <c r="A113" s="33">
        <v>40026</v>
      </c>
      <c r="B113" s="34">
        <v>5.9481999999999998E-3</v>
      </c>
      <c r="C113" s="34">
        <v>0</v>
      </c>
      <c r="D113" s="34">
        <v>-0.40571496000000001</v>
      </c>
      <c r="E113" s="34">
        <v>0.41166315999999997</v>
      </c>
      <c r="F113" s="34">
        <v>0.41166315999999997</v>
      </c>
      <c r="G113" s="34">
        <v>0</v>
      </c>
      <c r="H113" s="38">
        <v>0</v>
      </c>
      <c r="I113" s="36">
        <v>-2.2054368000000001E-3</v>
      </c>
      <c r="J113" s="37">
        <v>9.2940000000000001E-5</v>
      </c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</row>
    <row r="114" spans="1:160" x14ac:dyDescent="0.25">
      <c r="A114" s="33">
        <v>40057</v>
      </c>
      <c r="B114" s="34">
        <v>1.1725319999999999E-2</v>
      </c>
      <c r="C114" s="34">
        <v>0</v>
      </c>
      <c r="D114" s="34">
        <v>-0.40522467000000001</v>
      </c>
      <c r="E114" s="34">
        <v>0.41694998999999999</v>
      </c>
      <c r="F114" s="34">
        <v>0.41694998999999999</v>
      </c>
      <c r="G114" s="34">
        <v>0</v>
      </c>
      <c r="H114" s="38">
        <v>0</v>
      </c>
      <c r="I114" s="36">
        <v>-2.7681084000000002E-3</v>
      </c>
      <c r="J114" s="37">
        <v>9.5379999999999998E-5</v>
      </c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</row>
    <row r="115" spans="1:160" x14ac:dyDescent="0.25">
      <c r="A115" s="33">
        <v>40087</v>
      </c>
      <c r="B115" s="34">
        <v>1.1010000000000001E-2</v>
      </c>
      <c r="C115" s="34">
        <v>0</v>
      </c>
      <c r="D115" s="34">
        <v>-0.40473584000000001</v>
      </c>
      <c r="E115" s="34">
        <v>0.41574583999999998</v>
      </c>
      <c r="F115" s="34">
        <v>0.41574583999999998</v>
      </c>
      <c r="G115" s="34">
        <v>0</v>
      </c>
      <c r="H115" s="38">
        <v>0</v>
      </c>
      <c r="I115" s="36">
        <v>-2.9513779000000001E-3</v>
      </c>
      <c r="J115" s="37">
        <v>9.5519999999999993E-5</v>
      </c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</row>
    <row r="116" spans="1:160" x14ac:dyDescent="0.25">
      <c r="A116" s="33">
        <v>40118</v>
      </c>
      <c r="B116" s="34">
        <v>2.7886609999999999E-2</v>
      </c>
      <c r="C116" s="34">
        <v>0</v>
      </c>
      <c r="D116" s="34">
        <v>-0.40418546999999999</v>
      </c>
      <c r="E116" s="34">
        <v>0.43207208000000003</v>
      </c>
      <c r="F116" s="34">
        <v>0.43207208000000003</v>
      </c>
      <c r="G116" s="34">
        <v>0</v>
      </c>
      <c r="H116" s="38">
        <v>0</v>
      </c>
      <c r="I116" s="36">
        <v>-8.5877839999999996E-4</v>
      </c>
      <c r="J116" s="37">
        <v>9.4060000000000004E-5</v>
      </c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</row>
    <row r="117" spans="1:160" x14ac:dyDescent="0.25">
      <c r="A117" s="33">
        <v>40148</v>
      </c>
      <c r="B117" s="34">
        <v>3.0770459999999999E-2</v>
      </c>
      <c r="C117" s="34">
        <v>0</v>
      </c>
      <c r="D117" s="34">
        <v>-0.30268452000000001</v>
      </c>
      <c r="E117" s="34">
        <v>0.33345498000000001</v>
      </c>
      <c r="F117" s="34">
        <v>0.33345498000000001</v>
      </c>
      <c r="G117" s="34">
        <v>0</v>
      </c>
      <c r="H117" s="38">
        <v>0</v>
      </c>
      <c r="I117" s="36">
        <v>-1.3454049E-3</v>
      </c>
      <c r="J117" s="37">
        <v>7.4190000000000006E-5</v>
      </c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</row>
    <row r="118" spans="1:160" x14ac:dyDescent="0.25">
      <c r="A118" s="33">
        <v>40179</v>
      </c>
      <c r="B118" s="34">
        <v>1.475541E-2</v>
      </c>
      <c r="C118" s="34">
        <v>0</v>
      </c>
      <c r="D118" s="34">
        <v>-0.30234021999999999</v>
      </c>
      <c r="E118" s="34">
        <v>0.31709563000000002</v>
      </c>
      <c r="F118" s="34">
        <v>0.31709563000000002</v>
      </c>
      <c r="G118" s="34">
        <v>0</v>
      </c>
      <c r="H118" s="38">
        <v>0</v>
      </c>
      <c r="I118" s="36">
        <v>-2.2611504000000001E-3</v>
      </c>
      <c r="J118" s="37">
        <v>7.2840000000000001E-5</v>
      </c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</row>
    <row r="119" spans="1:160" x14ac:dyDescent="0.25">
      <c r="A119" s="33">
        <v>40210</v>
      </c>
      <c r="B119" s="34">
        <v>1.8397440000000001E-2</v>
      </c>
      <c r="C119" s="34">
        <v>0</v>
      </c>
      <c r="D119" s="34">
        <v>-0.30205094999999998</v>
      </c>
      <c r="E119" s="34">
        <v>0.32044839000000003</v>
      </c>
      <c r="F119" s="34">
        <v>0.32044839000000003</v>
      </c>
      <c r="G119" s="34">
        <v>0</v>
      </c>
      <c r="H119" s="38">
        <v>0</v>
      </c>
      <c r="I119" s="36">
        <v>-4.2553260999999998E-3</v>
      </c>
      <c r="J119" s="37">
        <v>7.7940000000000003E-5</v>
      </c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</row>
    <row r="120" spans="1:160" x14ac:dyDescent="0.25">
      <c r="A120" s="33">
        <v>40238</v>
      </c>
      <c r="B120" s="34">
        <v>1.209584E-2</v>
      </c>
      <c r="C120" s="34">
        <v>0</v>
      </c>
      <c r="D120" s="34">
        <v>-0.30020134999999998</v>
      </c>
      <c r="E120" s="34">
        <v>0.31229719</v>
      </c>
      <c r="F120" s="34">
        <v>0.31229719</v>
      </c>
      <c r="G120" s="34">
        <v>0</v>
      </c>
      <c r="H120" s="38">
        <v>0</v>
      </c>
      <c r="I120" s="36">
        <v>-5.7709223999999996E-3</v>
      </c>
      <c r="J120" s="37">
        <v>7.9090000000000003E-5</v>
      </c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</row>
    <row r="121" spans="1:160" x14ac:dyDescent="0.25">
      <c r="A121" s="33">
        <v>40269</v>
      </c>
      <c r="B121" s="34">
        <v>-1.5710600000000002E-2</v>
      </c>
      <c r="C121" s="34">
        <v>0</v>
      </c>
      <c r="D121" s="34">
        <v>-0.30122003000000003</v>
      </c>
      <c r="E121" s="34">
        <v>0.28550943000000001</v>
      </c>
      <c r="F121" s="34">
        <v>0.28550943000000001</v>
      </c>
      <c r="G121" s="34">
        <v>0</v>
      </c>
      <c r="H121" s="38">
        <v>0</v>
      </c>
      <c r="I121" s="36">
        <v>-3.3605625999999999E-3</v>
      </c>
      <c r="J121" s="37">
        <v>6.813E-5</v>
      </c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</row>
    <row r="122" spans="1:160" x14ac:dyDescent="0.25">
      <c r="A122" s="33">
        <v>40299</v>
      </c>
      <c r="B122" s="34">
        <v>-2.5392930000000001E-2</v>
      </c>
      <c r="C122" s="34">
        <v>0</v>
      </c>
      <c r="D122" s="34">
        <v>-0.3009848</v>
      </c>
      <c r="E122" s="34">
        <v>0.27559187000000002</v>
      </c>
      <c r="F122" s="34">
        <v>0.27559187000000002</v>
      </c>
      <c r="G122" s="34">
        <v>0</v>
      </c>
      <c r="H122" s="38">
        <v>0</v>
      </c>
      <c r="I122" s="36">
        <v>-4.3634401999999997E-3</v>
      </c>
      <c r="J122" s="37">
        <v>6.8040000000000006E-5</v>
      </c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</row>
    <row r="123" spans="1:160" x14ac:dyDescent="0.25">
      <c r="A123" s="33">
        <v>40330</v>
      </c>
      <c r="B123" s="34">
        <v>-0.10184374</v>
      </c>
      <c r="C123" s="34">
        <v>0</v>
      </c>
      <c r="D123" s="34">
        <v>-0.40087175000000003</v>
      </c>
      <c r="E123" s="34">
        <v>0.29902801000000001</v>
      </c>
      <c r="F123" s="34">
        <v>0.29902801000000001</v>
      </c>
      <c r="G123" s="34">
        <v>0</v>
      </c>
      <c r="H123" s="38">
        <v>0</v>
      </c>
      <c r="I123" s="36">
        <v>2.9862031999999998E-3</v>
      </c>
      <c r="J123" s="37">
        <v>5.749E-5</v>
      </c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</row>
    <row r="124" spans="1:160" x14ac:dyDescent="0.25">
      <c r="A124" s="33">
        <v>40360</v>
      </c>
      <c r="B124" s="34">
        <v>1.1504600000000001E-3</v>
      </c>
      <c r="C124" s="34">
        <v>0</v>
      </c>
      <c r="D124" s="34">
        <v>-0.40045655000000002</v>
      </c>
      <c r="E124" s="34">
        <v>0.40160700999999999</v>
      </c>
      <c r="F124" s="34">
        <v>0.40160700999999999</v>
      </c>
      <c r="G124" s="34">
        <v>0</v>
      </c>
      <c r="H124" s="38">
        <v>0</v>
      </c>
      <c r="I124" s="36">
        <v>3.8290444999999999E-3</v>
      </c>
      <c r="J124" s="37">
        <v>7.7669999999999993E-5</v>
      </c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</row>
    <row r="125" spans="1:160" x14ac:dyDescent="0.25">
      <c r="A125" s="33">
        <v>40391</v>
      </c>
      <c r="B125" s="34">
        <v>-4.7005529999999997E-2</v>
      </c>
      <c r="C125" s="34">
        <v>0</v>
      </c>
      <c r="D125" s="34">
        <v>-0.39994585999999999</v>
      </c>
      <c r="E125" s="34">
        <v>0.35294033000000002</v>
      </c>
      <c r="F125" s="34">
        <v>0.35294033000000002</v>
      </c>
      <c r="G125" s="34">
        <v>0</v>
      </c>
      <c r="H125" s="38">
        <v>0</v>
      </c>
      <c r="I125" s="36">
        <v>1.9037580000000001E-4</v>
      </c>
      <c r="J125" s="37">
        <v>7.4880000000000001E-5</v>
      </c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</row>
    <row r="126" spans="1:160" x14ac:dyDescent="0.25">
      <c r="A126" s="33">
        <v>40422</v>
      </c>
      <c r="B126" s="34">
        <v>-4.2211400000000003E-2</v>
      </c>
      <c r="C126" s="34">
        <v>0</v>
      </c>
      <c r="D126" s="34">
        <v>-0.39952791999999998</v>
      </c>
      <c r="E126" s="34">
        <v>0.35731652000000003</v>
      </c>
      <c r="F126" s="34">
        <v>0.35731652000000003</v>
      </c>
      <c r="G126" s="34">
        <v>0</v>
      </c>
      <c r="H126" s="38">
        <v>0</v>
      </c>
      <c r="I126" s="36">
        <v>-3.0664290000000002E-4</v>
      </c>
      <c r="J126" s="37">
        <v>7.6829999999999995E-5</v>
      </c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</row>
    <row r="127" spans="1:160" x14ac:dyDescent="0.25">
      <c r="A127" s="33">
        <v>40452</v>
      </c>
      <c r="B127" s="34">
        <v>-4.2280360000000003E-2</v>
      </c>
      <c r="C127" s="34">
        <v>0</v>
      </c>
      <c r="D127" s="34">
        <v>-0.39910811000000002</v>
      </c>
      <c r="E127" s="34">
        <v>0.35682775</v>
      </c>
      <c r="F127" s="34">
        <v>0.35682775</v>
      </c>
      <c r="G127" s="34">
        <v>0</v>
      </c>
      <c r="H127" s="38">
        <v>0</v>
      </c>
      <c r="I127" s="36">
        <v>-4.759756E-4</v>
      </c>
      <c r="J127" s="37">
        <v>7.7070000000000006E-5</v>
      </c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</row>
    <row r="128" spans="1:160" x14ac:dyDescent="0.25">
      <c r="A128" s="33">
        <v>40483</v>
      </c>
      <c r="B128" s="34">
        <v>-2.6871430000000002E-2</v>
      </c>
      <c r="C128" s="34">
        <v>0</v>
      </c>
      <c r="D128" s="34">
        <v>-0.39863156</v>
      </c>
      <c r="E128" s="34">
        <v>0.37176013000000002</v>
      </c>
      <c r="F128" s="34">
        <v>0.37176013000000002</v>
      </c>
      <c r="G128" s="34">
        <v>0</v>
      </c>
      <c r="H128" s="38">
        <v>0</v>
      </c>
      <c r="I128" s="36">
        <v>1.5103406E-3</v>
      </c>
      <c r="J128" s="37">
        <v>7.6260000000000005E-5</v>
      </c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</row>
    <row r="129" spans="1:160" x14ac:dyDescent="0.25">
      <c r="A129" s="33">
        <v>40513</v>
      </c>
      <c r="B129" s="34">
        <v>-1.1591189999999999E-2</v>
      </c>
      <c r="C129" s="34">
        <v>0</v>
      </c>
      <c r="D129" s="34">
        <v>-0.29860281999999999</v>
      </c>
      <c r="E129" s="34">
        <v>0.28701163000000002</v>
      </c>
      <c r="F129" s="34">
        <v>0.28701163000000002</v>
      </c>
      <c r="G129" s="34">
        <v>0</v>
      </c>
      <c r="H129" s="38">
        <v>0</v>
      </c>
      <c r="I129" s="36">
        <v>5.5799490000000001E-4</v>
      </c>
      <c r="J129" s="37">
        <v>6.012E-5</v>
      </c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</row>
    <row r="130" spans="1:160" x14ac:dyDescent="0.25">
      <c r="A130" s="33">
        <v>40544</v>
      </c>
      <c r="B130" s="34">
        <v>-2.4644429999999998E-2</v>
      </c>
      <c r="C130" s="34">
        <v>0</v>
      </c>
      <c r="D130" s="34">
        <v>-0.29825272000000003</v>
      </c>
      <c r="E130" s="34">
        <v>0.27360828999999998</v>
      </c>
      <c r="F130" s="34">
        <v>0.27360828999999998</v>
      </c>
      <c r="G130" s="34">
        <v>0</v>
      </c>
      <c r="H130" s="38">
        <v>0</v>
      </c>
      <c r="I130" s="36">
        <v>-3.1520380000000001E-4</v>
      </c>
      <c r="J130" s="37">
        <v>5.9030000000000002E-5</v>
      </c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</row>
    <row r="131" spans="1:160" x14ac:dyDescent="0.25">
      <c r="A131" s="33">
        <v>40575</v>
      </c>
      <c r="B131" s="34">
        <v>-2.2103540000000001E-2</v>
      </c>
      <c r="C131" s="34">
        <v>0</v>
      </c>
      <c r="D131" s="34">
        <v>-0.29800153000000001</v>
      </c>
      <c r="E131" s="34">
        <v>0.27589798999999998</v>
      </c>
      <c r="F131" s="34">
        <v>0.27589798999999998</v>
      </c>
      <c r="G131" s="34">
        <v>0</v>
      </c>
      <c r="H131" s="38">
        <v>0</v>
      </c>
      <c r="I131" s="36">
        <v>-2.2984233000000001E-3</v>
      </c>
      <c r="J131" s="37">
        <v>6.3440000000000002E-5</v>
      </c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</row>
    <row r="132" spans="1:160" x14ac:dyDescent="0.25">
      <c r="A132" s="33">
        <v>40603</v>
      </c>
      <c r="B132" s="34">
        <v>-3.1410170000000001E-2</v>
      </c>
      <c r="C132" s="34">
        <v>0</v>
      </c>
      <c r="D132" s="34">
        <v>-0.29772419999999999</v>
      </c>
      <c r="E132" s="34">
        <v>0.26631402999999998</v>
      </c>
      <c r="F132" s="34">
        <v>0.26631402999999998</v>
      </c>
      <c r="G132" s="34">
        <v>0</v>
      </c>
      <c r="H132" s="38">
        <v>0</v>
      </c>
      <c r="I132" s="36">
        <v>-3.8606354E-3</v>
      </c>
      <c r="J132" s="37">
        <v>6.4399999999999993E-5</v>
      </c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</row>
    <row r="133" spans="1:160" x14ac:dyDescent="0.25">
      <c r="A133" s="33">
        <v>40634</v>
      </c>
      <c r="B133" s="34">
        <v>-5.281773E-2</v>
      </c>
      <c r="C133" s="34">
        <v>0</v>
      </c>
      <c r="D133" s="34">
        <v>-0.29730571</v>
      </c>
      <c r="E133" s="34">
        <v>0.24448797999999999</v>
      </c>
      <c r="F133" s="34">
        <v>0.24448797999999999</v>
      </c>
      <c r="G133" s="34">
        <v>0</v>
      </c>
      <c r="H133" s="38">
        <v>0</v>
      </c>
      <c r="I133" s="36">
        <v>-2.0355026E-3</v>
      </c>
      <c r="J133" s="37">
        <v>5.613E-5</v>
      </c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</row>
    <row r="134" spans="1:160" x14ac:dyDescent="0.25">
      <c r="A134" s="33">
        <v>40664</v>
      </c>
      <c r="B134" s="34">
        <v>-5.4730420000000002E-2</v>
      </c>
      <c r="C134" s="34">
        <v>0</v>
      </c>
      <c r="D134" s="34">
        <v>-0.29715374999999999</v>
      </c>
      <c r="E134" s="34">
        <v>0.24242332999999999</v>
      </c>
      <c r="F134" s="34">
        <v>0.24242332999999999</v>
      </c>
      <c r="G134" s="34">
        <v>0</v>
      </c>
      <c r="H134" s="38">
        <v>0</v>
      </c>
      <c r="I134" s="36">
        <v>-3.0825074000000001E-3</v>
      </c>
      <c r="J134" s="37">
        <v>5.7639999999999997E-5</v>
      </c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</row>
    <row r="135" spans="1:160" x14ac:dyDescent="0.25">
      <c r="A135" s="33">
        <v>40695</v>
      </c>
      <c r="B135" s="34">
        <v>-3.576464E-2</v>
      </c>
      <c r="C135" s="34">
        <v>0</v>
      </c>
      <c r="D135" s="34">
        <v>-0.29680773999999999</v>
      </c>
      <c r="E135" s="34">
        <v>0.26104309999999997</v>
      </c>
      <c r="F135" s="34">
        <v>0.26104309999999997</v>
      </c>
      <c r="G135" s="34">
        <v>0</v>
      </c>
      <c r="H135" s="38">
        <v>0</v>
      </c>
      <c r="I135" s="36">
        <v>2.7964947999999999E-3</v>
      </c>
      <c r="J135" s="37">
        <v>5.0330000000000001E-5</v>
      </c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</row>
    <row r="136" spans="1:160" x14ac:dyDescent="0.25">
      <c r="A136" s="33">
        <v>40725</v>
      </c>
      <c r="B136" s="34">
        <v>-4.484788E-2</v>
      </c>
      <c r="C136" s="34">
        <v>0</v>
      </c>
      <c r="D136" s="34">
        <v>-0.395513</v>
      </c>
      <c r="E136" s="34">
        <v>0.35066512</v>
      </c>
      <c r="F136" s="34">
        <v>0.35066512</v>
      </c>
      <c r="G136" s="34">
        <v>0</v>
      </c>
      <c r="H136" s="38">
        <v>0</v>
      </c>
      <c r="I136" s="36">
        <v>3.5877347000000002E-3</v>
      </c>
      <c r="J136" s="37">
        <v>6.7979999999999996E-5</v>
      </c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</row>
    <row r="137" spans="1:160" x14ac:dyDescent="0.25">
      <c r="A137" s="33">
        <v>40756</v>
      </c>
      <c r="B137" s="34">
        <v>-8.924667E-2</v>
      </c>
      <c r="C137" s="34">
        <v>0</v>
      </c>
      <c r="D137" s="34">
        <v>-0.39502964000000002</v>
      </c>
      <c r="E137" s="34">
        <v>0.30578296999999999</v>
      </c>
      <c r="F137" s="34">
        <v>0.30578296999999999</v>
      </c>
      <c r="G137" s="34">
        <v>0</v>
      </c>
      <c r="H137" s="38">
        <v>0</v>
      </c>
      <c r="I137" s="36">
        <v>4.742759E-4</v>
      </c>
      <c r="J137" s="37">
        <v>6.4309999999999999E-5</v>
      </c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</row>
    <row r="138" spans="1:160" x14ac:dyDescent="0.25">
      <c r="A138" s="33">
        <v>40787</v>
      </c>
      <c r="B138" s="34">
        <v>-8.5419469999999997E-2</v>
      </c>
      <c r="C138" s="34">
        <v>0</v>
      </c>
      <c r="D138" s="34">
        <v>-0.39470388000000001</v>
      </c>
      <c r="E138" s="34">
        <v>0.30928441000000001</v>
      </c>
      <c r="F138" s="34">
        <v>0.30928441000000001</v>
      </c>
      <c r="G138" s="34">
        <v>0</v>
      </c>
      <c r="H138" s="38">
        <v>0</v>
      </c>
      <c r="I138" s="36">
        <v>5.6461400000000001E-5</v>
      </c>
      <c r="J138" s="37">
        <v>6.5840000000000007E-5</v>
      </c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</row>
    <row r="139" spans="1:160" x14ac:dyDescent="0.25">
      <c r="A139" s="33">
        <v>40817</v>
      </c>
      <c r="B139" s="34">
        <v>-8.5210889999999997E-2</v>
      </c>
      <c r="C139" s="34">
        <v>0</v>
      </c>
      <c r="D139" s="34">
        <v>-0.39419963000000002</v>
      </c>
      <c r="E139" s="34">
        <v>0.30898873999999998</v>
      </c>
      <c r="F139" s="34">
        <v>0.30898873999999998</v>
      </c>
      <c r="G139" s="34">
        <v>0</v>
      </c>
      <c r="H139" s="38">
        <v>0</v>
      </c>
      <c r="I139" s="36">
        <v>-6.4524500000000002E-5</v>
      </c>
      <c r="J139" s="37">
        <v>6.6000000000000005E-5</v>
      </c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</row>
    <row r="140" spans="1:160" x14ac:dyDescent="0.25">
      <c r="A140" s="33">
        <v>40848</v>
      </c>
      <c r="B140" s="34">
        <v>2.8415599999999999E-2</v>
      </c>
      <c r="C140" s="34">
        <v>0</v>
      </c>
      <c r="D140" s="34">
        <v>-0.29521132999999999</v>
      </c>
      <c r="E140" s="34">
        <v>0.32362692999999998</v>
      </c>
      <c r="F140" s="34">
        <v>0.32362692999999998</v>
      </c>
      <c r="G140" s="34">
        <v>0</v>
      </c>
      <c r="H140" s="38">
        <v>0</v>
      </c>
      <c r="I140" s="36">
        <v>1.6856595999999999E-3</v>
      </c>
      <c r="J140" s="37">
        <v>6.5920000000000006E-5</v>
      </c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</row>
    <row r="141" spans="1:160" x14ac:dyDescent="0.25">
      <c r="A141" s="33">
        <v>40878</v>
      </c>
      <c r="B141" s="34">
        <v>5.2901820000000002E-2</v>
      </c>
      <c r="C141" s="34">
        <v>0</v>
      </c>
      <c r="D141" s="34">
        <v>-0.19672663000000001</v>
      </c>
      <c r="E141" s="34">
        <v>0.24962845</v>
      </c>
      <c r="F141" s="34">
        <v>0.24962845</v>
      </c>
      <c r="G141" s="34">
        <v>0</v>
      </c>
      <c r="H141" s="38">
        <v>0</v>
      </c>
      <c r="I141" s="36">
        <v>8.213793E-4</v>
      </c>
      <c r="J141" s="37">
        <v>5.1740000000000003E-5</v>
      </c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</row>
    <row r="142" spans="1:160" x14ac:dyDescent="0.25">
      <c r="A142" s="33">
        <v>40909</v>
      </c>
      <c r="B142" s="34">
        <v>4.1365140000000002E-2</v>
      </c>
      <c r="C142" s="34">
        <v>0</v>
      </c>
      <c r="D142" s="34">
        <v>-0.19654248999999999</v>
      </c>
      <c r="E142" s="34">
        <v>0.23790763000000001</v>
      </c>
      <c r="F142" s="34">
        <v>0.23790763000000001</v>
      </c>
      <c r="G142" s="34">
        <v>0</v>
      </c>
      <c r="H142" s="38">
        <v>0</v>
      </c>
      <c r="I142" s="36">
        <v>2.3513019999999999E-4</v>
      </c>
      <c r="J142" s="37">
        <v>5.0340000000000003E-5</v>
      </c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</row>
    <row r="143" spans="1:160" x14ac:dyDescent="0.25">
      <c r="A143" s="33">
        <v>40940</v>
      </c>
      <c r="B143" s="34">
        <v>-5.5425960000000003E-2</v>
      </c>
      <c r="C143" s="34">
        <v>0</v>
      </c>
      <c r="D143" s="34">
        <v>-0.29442459999999998</v>
      </c>
      <c r="E143" s="34">
        <v>0.23899864000000001</v>
      </c>
      <c r="F143" s="34">
        <v>0.23899864000000001</v>
      </c>
      <c r="G143" s="34">
        <v>0</v>
      </c>
      <c r="H143" s="38">
        <v>0</v>
      </c>
      <c r="I143" s="36">
        <v>-1.313626E-3</v>
      </c>
      <c r="J143" s="37">
        <v>5.3380000000000001E-5</v>
      </c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</row>
    <row r="144" spans="1:160" x14ac:dyDescent="0.25">
      <c r="A144" s="33">
        <v>40969</v>
      </c>
      <c r="B144" s="34">
        <v>-6.4285179999999997E-2</v>
      </c>
      <c r="C144" s="34">
        <v>0</v>
      </c>
      <c r="D144" s="34">
        <v>-0.29413211</v>
      </c>
      <c r="E144" s="34">
        <v>0.22984693</v>
      </c>
      <c r="F144" s="34">
        <v>0.22984693</v>
      </c>
      <c r="G144" s="34">
        <v>0</v>
      </c>
      <c r="H144" s="38">
        <v>0</v>
      </c>
      <c r="I144" s="36">
        <v>-2.6638401999999999E-3</v>
      </c>
      <c r="J144" s="37">
        <v>5.3820000000000003E-5</v>
      </c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</row>
    <row r="145" spans="1:160" x14ac:dyDescent="0.25">
      <c r="A145" s="33">
        <v>41000</v>
      </c>
      <c r="B145" s="34">
        <v>-7.6290179999999999E-2</v>
      </c>
      <c r="C145" s="34">
        <v>0</v>
      </c>
      <c r="D145" s="34">
        <v>-0.29374939</v>
      </c>
      <c r="E145" s="34">
        <v>0.21745920999999999</v>
      </c>
      <c r="F145" s="34">
        <v>0.21745920999999999</v>
      </c>
      <c r="G145" s="34">
        <v>0</v>
      </c>
      <c r="H145" s="38">
        <v>0</v>
      </c>
      <c r="I145" s="36">
        <v>-1.4531054E-3</v>
      </c>
      <c r="J145" s="37">
        <v>4.8980000000000002E-5</v>
      </c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</row>
    <row r="146" spans="1:160" x14ac:dyDescent="0.25">
      <c r="A146" s="33">
        <v>41030</v>
      </c>
      <c r="B146" s="34">
        <v>-8.5117990000000004E-2</v>
      </c>
      <c r="C146" s="34">
        <v>0</v>
      </c>
      <c r="D146" s="34">
        <v>-0.29352241000000001</v>
      </c>
      <c r="E146" s="34">
        <v>0.20840442000000001</v>
      </c>
      <c r="F146" s="34">
        <v>0.20840442000000001</v>
      </c>
      <c r="G146" s="34">
        <v>0</v>
      </c>
      <c r="H146" s="38">
        <v>0</v>
      </c>
      <c r="I146" s="36">
        <v>-2.3045206000000002E-3</v>
      </c>
      <c r="J146" s="37">
        <v>4.8489999999999998E-5</v>
      </c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</row>
    <row r="147" spans="1:160" x14ac:dyDescent="0.25">
      <c r="A147" s="33">
        <v>41061</v>
      </c>
      <c r="B147" s="34">
        <v>3.16829E-2</v>
      </c>
      <c r="C147" s="34">
        <v>0</v>
      </c>
      <c r="D147" s="34">
        <v>-0.19553766</v>
      </c>
      <c r="E147" s="34">
        <v>0.22722055999999999</v>
      </c>
      <c r="F147" s="34">
        <v>0.22722055999999999</v>
      </c>
      <c r="G147" s="34">
        <v>0</v>
      </c>
      <c r="H147" s="38">
        <v>0</v>
      </c>
      <c r="I147" s="36">
        <v>2.7704814000000001E-3</v>
      </c>
      <c r="J147" s="37">
        <v>4.3600000000000003E-5</v>
      </c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</row>
    <row r="148" spans="1:160" x14ac:dyDescent="0.25">
      <c r="A148" s="33">
        <v>41091</v>
      </c>
      <c r="B148" s="34">
        <v>1.224456E-2</v>
      </c>
      <c r="C148" s="34">
        <v>0</v>
      </c>
      <c r="D148" s="34">
        <v>-0.29294165</v>
      </c>
      <c r="E148" s="34">
        <v>0.30518621000000001</v>
      </c>
      <c r="F148" s="34">
        <v>0.30518621000000001</v>
      </c>
      <c r="G148" s="34">
        <v>0</v>
      </c>
      <c r="H148" s="38">
        <v>0</v>
      </c>
      <c r="I148" s="36">
        <v>3.5611916000000002E-3</v>
      </c>
      <c r="J148" s="37">
        <v>5.8869999999999997E-5</v>
      </c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</row>
    <row r="149" spans="1:160" x14ac:dyDescent="0.25">
      <c r="A149" s="33">
        <v>41122</v>
      </c>
      <c r="B149" s="34">
        <v>-2.8708709999999998E-2</v>
      </c>
      <c r="C149" s="34">
        <v>0</v>
      </c>
      <c r="D149" s="34">
        <v>-0.29260862999999998</v>
      </c>
      <c r="E149" s="34">
        <v>0.26389992000000001</v>
      </c>
      <c r="F149" s="34">
        <v>0.26389992000000001</v>
      </c>
      <c r="G149" s="34">
        <v>0</v>
      </c>
      <c r="H149" s="38">
        <v>0</v>
      </c>
      <c r="I149" s="36">
        <v>8.6446210000000001E-4</v>
      </c>
      <c r="J149" s="37">
        <v>5.4759999999999997E-5</v>
      </c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</row>
    <row r="150" spans="1:160" x14ac:dyDescent="0.25">
      <c r="A150" s="33">
        <v>41153</v>
      </c>
      <c r="B150" s="34">
        <v>-2.5476479999999999E-2</v>
      </c>
      <c r="C150" s="34">
        <v>0</v>
      </c>
      <c r="D150" s="34">
        <v>-0.29236828999999998</v>
      </c>
      <c r="E150" s="34">
        <v>0.26689181000000001</v>
      </c>
      <c r="F150" s="34">
        <v>0.26689181000000001</v>
      </c>
      <c r="G150" s="34">
        <v>0</v>
      </c>
      <c r="H150" s="38">
        <v>0</v>
      </c>
      <c r="I150" s="36">
        <v>5.2722049999999996E-4</v>
      </c>
      <c r="J150" s="37">
        <v>5.5980000000000003E-5</v>
      </c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</row>
    <row r="151" spans="1:160" x14ac:dyDescent="0.25">
      <c r="A151" s="33">
        <v>41183</v>
      </c>
      <c r="B151" s="34">
        <v>-2.5362470000000002E-2</v>
      </c>
      <c r="C151" s="34">
        <v>0</v>
      </c>
      <c r="D151" s="34">
        <v>-0.29201928999999999</v>
      </c>
      <c r="E151" s="34">
        <v>0.26665682000000002</v>
      </c>
      <c r="F151" s="34">
        <v>0.26665682000000002</v>
      </c>
      <c r="G151" s="34">
        <v>0</v>
      </c>
      <c r="H151" s="38">
        <v>0</v>
      </c>
      <c r="I151" s="36">
        <v>4.3392320000000003E-4</v>
      </c>
      <c r="J151" s="37">
        <v>5.6100000000000002E-5</v>
      </c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</row>
    <row r="152" spans="1:160" x14ac:dyDescent="0.25">
      <c r="A152" s="33">
        <v>41214</v>
      </c>
      <c r="B152" s="34">
        <v>-1.0677529999999999E-2</v>
      </c>
      <c r="C152" s="34">
        <v>0</v>
      </c>
      <c r="D152" s="34">
        <v>-0.29170172999999999</v>
      </c>
      <c r="E152" s="34">
        <v>0.2810242</v>
      </c>
      <c r="F152" s="34">
        <v>0.2810242</v>
      </c>
      <c r="G152" s="34">
        <v>0</v>
      </c>
      <c r="H152" s="38">
        <v>0</v>
      </c>
      <c r="I152" s="36">
        <v>1.9780185E-3</v>
      </c>
      <c r="J152" s="37">
        <v>5.6579999999999997E-5</v>
      </c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</row>
    <row r="153" spans="1:160" x14ac:dyDescent="0.25">
      <c r="A153" s="33">
        <v>41244</v>
      </c>
      <c r="B153" s="34">
        <v>2.219637E-2</v>
      </c>
      <c r="C153" s="34">
        <v>0</v>
      </c>
      <c r="D153" s="34">
        <v>-0.19439492</v>
      </c>
      <c r="E153" s="34">
        <v>0.21659128999999999</v>
      </c>
      <c r="F153" s="34">
        <v>0.21659128999999999</v>
      </c>
      <c r="G153" s="34">
        <v>0</v>
      </c>
      <c r="H153" s="38">
        <v>0</v>
      </c>
      <c r="I153" s="36">
        <v>1.1474370000000001E-3</v>
      </c>
      <c r="J153" s="37">
        <v>4.4249999999999998E-5</v>
      </c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</row>
    <row r="154" spans="1:160" x14ac:dyDescent="0.25">
      <c r="A154" s="33">
        <v>41275</v>
      </c>
      <c r="B154" s="34">
        <v>1.213267E-2</v>
      </c>
      <c r="C154" s="34">
        <v>0</v>
      </c>
      <c r="D154" s="34">
        <v>-0.19418473</v>
      </c>
      <c r="E154" s="34">
        <v>0.20631740000000001</v>
      </c>
      <c r="F154" s="34">
        <v>0.20631740000000001</v>
      </c>
      <c r="G154" s="34">
        <v>0</v>
      </c>
      <c r="H154" s="38">
        <v>0</v>
      </c>
      <c r="I154" s="36">
        <v>7.4837489999999998E-4</v>
      </c>
      <c r="J154" s="37">
        <v>4.2769999999999999E-5</v>
      </c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</row>
    <row r="155" spans="1:160" x14ac:dyDescent="0.25">
      <c r="A155" s="33">
        <v>41306</v>
      </c>
      <c r="B155" s="34">
        <v>1.273028E-2</v>
      </c>
      <c r="C155" s="34">
        <v>0</v>
      </c>
      <c r="D155" s="34">
        <v>-0.194048</v>
      </c>
      <c r="E155" s="34">
        <v>0.20677828000000001</v>
      </c>
      <c r="F155" s="34">
        <v>0.20677828000000001</v>
      </c>
      <c r="G155" s="34">
        <v>0</v>
      </c>
      <c r="H155" s="38">
        <v>0</v>
      </c>
      <c r="I155" s="36">
        <v>-4.5940560000000001E-4</v>
      </c>
      <c r="J155" s="37">
        <v>4.4870000000000002E-5</v>
      </c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</row>
    <row r="156" spans="1:160" x14ac:dyDescent="0.25">
      <c r="A156" s="33">
        <v>41334</v>
      </c>
      <c r="B156" s="34">
        <v>4.2249899999999996E-3</v>
      </c>
      <c r="C156" s="34">
        <v>0</v>
      </c>
      <c r="D156" s="34">
        <v>-0.19386498999999999</v>
      </c>
      <c r="E156" s="34">
        <v>0.19808998</v>
      </c>
      <c r="F156" s="34">
        <v>0.19808998</v>
      </c>
      <c r="G156" s="34">
        <v>0</v>
      </c>
      <c r="H156" s="38">
        <v>0</v>
      </c>
      <c r="I156" s="36">
        <v>-1.6320385999999999E-3</v>
      </c>
      <c r="J156" s="37">
        <v>4.4950000000000002E-5</v>
      </c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</row>
    <row r="157" spans="1:160" x14ac:dyDescent="0.25">
      <c r="A157" s="33">
        <v>41365</v>
      </c>
      <c r="B157" s="34">
        <v>8.6340680000000003E-2</v>
      </c>
      <c r="C157" s="34">
        <v>0</v>
      </c>
      <c r="D157" s="34">
        <v>-9.6705559999999996E-2</v>
      </c>
      <c r="E157" s="34">
        <v>0.18304624</v>
      </c>
      <c r="F157" s="34">
        <v>0.18304624</v>
      </c>
      <c r="G157" s="34">
        <v>0</v>
      </c>
      <c r="H157" s="38">
        <v>0</v>
      </c>
      <c r="I157" s="36">
        <v>-5.6229269999999996E-4</v>
      </c>
      <c r="J157" s="37">
        <v>3.9959999999999997E-5</v>
      </c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</row>
    <row r="158" spans="1:160" x14ac:dyDescent="0.25">
      <c r="A158" s="33">
        <v>41395</v>
      </c>
      <c r="B158" s="34">
        <v>-1.468379E-2</v>
      </c>
      <c r="C158" s="34">
        <v>0</v>
      </c>
      <c r="D158" s="34">
        <v>-0.19349005</v>
      </c>
      <c r="E158" s="34">
        <v>0.17880625999999999</v>
      </c>
      <c r="F158" s="34">
        <v>0.17880625999999999</v>
      </c>
      <c r="G158" s="34">
        <v>0</v>
      </c>
      <c r="H158" s="38">
        <v>0</v>
      </c>
      <c r="I158" s="36">
        <v>-1.5604480000000001E-3</v>
      </c>
      <c r="J158" s="37">
        <v>4.0639999999999997E-5</v>
      </c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</row>
    <row r="159" spans="1:160" x14ac:dyDescent="0.25">
      <c r="A159" s="33">
        <v>41426</v>
      </c>
      <c r="B159" s="34">
        <v>-1.923745E-2</v>
      </c>
      <c r="C159" s="34">
        <v>0</v>
      </c>
      <c r="D159" s="34">
        <v>-9.6795039999999999E-2</v>
      </c>
      <c r="E159" s="34">
        <v>7.7557589999999996E-2</v>
      </c>
      <c r="F159" s="34">
        <v>7.7557589999999996E-2</v>
      </c>
      <c r="G159" s="34">
        <v>0</v>
      </c>
      <c r="H159" s="38">
        <v>0</v>
      </c>
      <c r="I159" s="36">
        <v>4.4266022999999996E-3</v>
      </c>
      <c r="J159" s="37">
        <v>9.4299999999999995E-6</v>
      </c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</row>
    <row r="160" spans="1:160" x14ac:dyDescent="0.25">
      <c r="A160" s="33">
        <v>41456</v>
      </c>
      <c r="B160" s="34">
        <v>8.5134200000000007E-3</v>
      </c>
      <c r="C160" s="34">
        <v>0</v>
      </c>
      <c r="D160" s="34">
        <v>-9.6674689999999994E-2</v>
      </c>
      <c r="E160" s="34">
        <v>0.10518811</v>
      </c>
      <c r="F160" s="34">
        <v>0.10518811</v>
      </c>
      <c r="G160" s="34">
        <v>0</v>
      </c>
      <c r="H160" s="38">
        <v>0</v>
      </c>
      <c r="I160" s="36">
        <v>5.8342211000000001E-3</v>
      </c>
      <c r="J160" s="37">
        <v>1.312E-5</v>
      </c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</row>
    <row r="161" spans="1:160" x14ac:dyDescent="0.25">
      <c r="A161" s="33">
        <v>41487</v>
      </c>
      <c r="B161" s="34">
        <v>-2.6078509999999999E-2</v>
      </c>
      <c r="C161" s="34">
        <v>0</v>
      </c>
      <c r="D161" s="34">
        <v>-9.6568870000000001E-2</v>
      </c>
      <c r="E161" s="34">
        <v>7.0490360000000002E-2</v>
      </c>
      <c r="F161" s="34">
        <v>7.0490360000000002E-2</v>
      </c>
      <c r="G161" s="34">
        <v>0</v>
      </c>
      <c r="H161" s="38">
        <v>0</v>
      </c>
      <c r="I161" s="36">
        <v>4.1759279000000002E-3</v>
      </c>
      <c r="J161" s="37">
        <v>8.4200000000000007E-6</v>
      </c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</row>
    <row r="162" spans="1:160" x14ac:dyDescent="0.25">
      <c r="A162" s="33">
        <v>41518</v>
      </c>
      <c r="B162" s="34">
        <v>-2.783273E-2</v>
      </c>
      <c r="C162" s="34">
        <v>0</v>
      </c>
      <c r="D162" s="34">
        <v>-9.6480529999999995E-2</v>
      </c>
      <c r="E162" s="34">
        <v>6.8647799999999995E-2</v>
      </c>
      <c r="F162" s="34">
        <v>6.8647799999999995E-2</v>
      </c>
      <c r="G162" s="34">
        <v>0</v>
      </c>
      <c r="H162" s="38">
        <v>0</v>
      </c>
      <c r="I162" s="36">
        <v>4.0507694000000002E-3</v>
      </c>
      <c r="J162" s="37">
        <v>8.2600000000000005E-6</v>
      </c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</row>
    <row r="163" spans="1:160" x14ac:dyDescent="0.25">
      <c r="A163" s="33">
        <v>41548</v>
      </c>
      <c r="B163" s="34">
        <v>-2.7156099999999999E-2</v>
      </c>
      <c r="C163" s="34">
        <v>0</v>
      </c>
      <c r="D163" s="34">
        <v>-9.6405900000000003E-2</v>
      </c>
      <c r="E163" s="34">
        <v>6.92498E-2</v>
      </c>
      <c r="F163" s="34">
        <v>6.92498E-2</v>
      </c>
      <c r="G163" s="34">
        <v>0</v>
      </c>
      <c r="H163" s="38">
        <v>0</v>
      </c>
      <c r="I163" s="36">
        <v>4.0981048999999999E-3</v>
      </c>
      <c r="J163" s="37">
        <v>8.3599999999999996E-6</v>
      </c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</row>
    <row r="164" spans="1:160" x14ac:dyDescent="0.25">
      <c r="A164" s="33">
        <v>41579</v>
      </c>
      <c r="B164" s="34">
        <v>-6.0846499999999996E-3</v>
      </c>
      <c r="C164" s="34">
        <v>0</v>
      </c>
      <c r="D164" s="34">
        <v>-9.6291979999999999E-2</v>
      </c>
      <c r="E164" s="34">
        <v>9.0207330000000002E-2</v>
      </c>
      <c r="F164" s="34">
        <v>9.0207330000000002E-2</v>
      </c>
      <c r="G164" s="34">
        <v>0</v>
      </c>
      <c r="H164" s="38">
        <v>0</v>
      </c>
      <c r="I164" s="36">
        <v>5.2728211999999997E-3</v>
      </c>
      <c r="J164" s="37">
        <v>1.1039999999999999E-5</v>
      </c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</row>
    <row r="165" spans="1:160" x14ac:dyDescent="0.25">
      <c r="A165" s="33">
        <v>41609</v>
      </c>
      <c r="B165" s="34">
        <v>-3.1312310000000003E-2</v>
      </c>
      <c r="C165" s="34">
        <v>0</v>
      </c>
      <c r="D165" s="34">
        <v>-9.62316E-2</v>
      </c>
      <c r="E165" s="34">
        <v>6.4919290000000004E-2</v>
      </c>
      <c r="F165" s="34">
        <v>6.4919290000000004E-2</v>
      </c>
      <c r="G165" s="34">
        <v>0</v>
      </c>
      <c r="H165" s="38">
        <v>0</v>
      </c>
      <c r="I165" s="36">
        <v>3.9960671000000003E-3</v>
      </c>
      <c r="J165" s="37">
        <v>7.6699999999999994E-6</v>
      </c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</row>
    <row r="166" spans="1:160" x14ac:dyDescent="0.25">
      <c r="A166" s="33">
        <v>41640</v>
      </c>
      <c r="B166" s="34">
        <v>-3.6518130000000003E-2</v>
      </c>
      <c r="C166" s="34">
        <v>0</v>
      </c>
      <c r="D166" s="34">
        <v>-9.6112390000000006E-2</v>
      </c>
      <c r="E166" s="34">
        <v>5.9594260000000003E-2</v>
      </c>
      <c r="F166" s="34">
        <v>5.9594260000000003E-2</v>
      </c>
      <c r="G166" s="34">
        <v>0</v>
      </c>
      <c r="H166" s="38">
        <v>0</v>
      </c>
      <c r="I166" s="36">
        <v>4.1709544999999999E-3</v>
      </c>
      <c r="J166" s="37">
        <v>6.3099999999999997E-6</v>
      </c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</row>
    <row r="167" spans="1:160" x14ac:dyDescent="0.25">
      <c r="A167" s="33">
        <v>41671</v>
      </c>
      <c r="B167" s="34">
        <v>-4.2908729999999999E-2</v>
      </c>
      <c r="C167" s="34">
        <v>0</v>
      </c>
      <c r="D167" s="34">
        <v>-9.6046279999999998E-2</v>
      </c>
      <c r="E167" s="34">
        <v>5.3137549999999999E-2</v>
      </c>
      <c r="F167" s="34">
        <v>5.3137549999999999E-2</v>
      </c>
      <c r="G167" s="34">
        <v>0</v>
      </c>
      <c r="H167" s="38">
        <v>0</v>
      </c>
      <c r="I167" s="36">
        <v>4.1180034000000004E-3</v>
      </c>
      <c r="J167" s="37">
        <v>5.0599999999999998E-6</v>
      </c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</row>
    <row r="168" spans="1:160" x14ac:dyDescent="0.25">
      <c r="A168" s="33">
        <v>41699</v>
      </c>
      <c r="B168" s="34">
        <v>4.4434840000000003E-2</v>
      </c>
      <c r="C168" s="34">
        <v>0</v>
      </c>
      <c r="D168" s="34">
        <v>0</v>
      </c>
      <c r="E168" s="34">
        <v>4.4434840000000003E-2</v>
      </c>
      <c r="F168" s="34">
        <v>4.4434840000000003E-2</v>
      </c>
      <c r="G168" s="34">
        <v>0</v>
      </c>
      <c r="H168" s="38">
        <v>0</v>
      </c>
      <c r="I168" s="36">
        <v>3.4526983999999998E-3</v>
      </c>
      <c r="J168" s="37">
        <v>4.25E-6</v>
      </c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</row>
    <row r="169" spans="1:160" x14ac:dyDescent="0.25">
      <c r="A169" s="33">
        <v>41730</v>
      </c>
      <c r="B169" s="34">
        <v>4.7140920000000003E-2</v>
      </c>
      <c r="C169" s="34">
        <v>0</v>
      </c>
      <c r="D169" s="34">
        <v>0</v>
      </c>
      <c r="E169" s="34">
        <v>4.7140920000000003E-2</v>
      </c>
      <c r="F169" s="34">
        <v>4.7140920000000003E-2</v>
      </c>
      <c r="G169" s="34">
        <v>0</v>
      </c>
      <c r="H169" s="38">
        <v>0</v>
      </c>
      <c r="I169" s="36">
        <v>3.3788851999999999E-3</v>
      </c>
      <c r="J169" s="37">
        <v>4.9699999999999998E-6</v>
      </c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</row>
    <row r="170" spans="1:160" x14ac:dyDescent="0.25">
      <c r="A170" s="33">
        <v>41760</v>
      </c>
      <c r="B170" s="34">
        <v>-6.2014920000000001E-2</v>
      </c>
      <c r="C170" s="34">
        <v>0</v>
      </c>
      <c r="D170" s="34">
        <v>-9.5795770000000002E-2</v>
      </c>
      <c r="E170" s="34">
        <v>3.3780850000000001E-2</v>
      </c>
      <c r="F170" s="34">
        <v>3.3780850000000001E-2</v>
      </c>
      <c r="G170" s="34">
        <v>0</v>
      </c>
      <c r="H170" s="38">
        <v>0</v>
      </c>
      <c r="I170" s="36">
        <v>2.1957442E-3</v>
      </c>
      <c r="J170" s="37">
        <v>3.9199999999999997E-6</v>
      </c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</row>
    <row r="171" spans="1:160" x14ac:dyDescent="0.25">
      <c r="A171" s="33">
        <v>41791</v>
      </c>
      <c r="B171" s="34">
        <v>-2.442339E-2</v>
      </c>
      <c r="C171" s="34">
        <v>0</v>
      </c>
      <c r="D171" s="34">
        <v>-9.5698489999999997E-2</v>
      </c>
      <c r="E171" s="34">
        <v>7.1275099999999994E-2</v>
      </c>
      <c r="F171" s="34">
        <v>7.1275099999999994E-2</v>
      </c>
      <c r="G171" s="34">
        <v>0</v>
      </c>
      <c r="H171" s="38">
        <v>0</v>
      </c>
      <c r="I171" s="36">
        <v>3.9531534999999998E-3</v>
      </c>
      <c r="J171" s="37">
        <v>9.3000000000000007E-6</v>
      </c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</row>
    <row r="172" spans="1:160" x14ac:dyDescent="0.25">
      <c r="A172" s="33">
        <v>41821</v>
      </c>
      <c r="B172" s="34">
        <v>8.4186000000000005E-4</v>
      </c>
      <c r="C172" s="34">
        <v>0</v>
      </c>
      <c r="D172" s="34">
        <v>-9.5618439999999999E-2</v>
      </c>
      <c r="E172" s="34">
        <v>9.6460299999999999E-2</v>
      </c>
      <c r="F172" s="34">
        <v>9.6460299999999999E-2</v>
      </c>
      <c r="G172" s="34">
        <v>0</v>
      </c>
      <c r="H172" s="38">
        <v>0</v>
      </c>
      <c r="I172" s="36">
        <v>5.2113484000000003E-3</v>
      </c>
      <c r="J172" s="37">
        <v>1.2850000000000001E-5</v>
      </c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</row>
    <row r="173" spans="1:160" x14ac:dyDescent="0.25">
      <c r="A173" s="33">
        <v>41852</v>
      </c>
      <c r="B173" s="34">
        <v>-3.0725180000000001E-2</v>
      </c>
      <c r="C173" s="34">
        <v>0</v>
      </c>
      <c r="D173" s="34">
        <v>-9.5515740000000002E-2</v>
      </c>
      <c r="E173" s="34">
        <v>6.4790559999999997E-2</v>
      </c>
      <c r="F173" s="34">
        <v>6.4790559999999997E-2</v>
      </c>
      <c r="G173" s="34">
        <v>0</v>
      </c>
      <c r="H173" s="38">
        <v>0</v>
      </c>
      <c r="I173" s="36">
        <v>3.7358062E-3</v>
      </c>
      <c r="J173" s="37">
        <v>8.3100000000000001E-6</v>
      </c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</row>
    <row r="174" spans="1:160" x14ac:dyDescent="0.25">
      <c r="A174" s="33">
        <v>41883</v>
      </c>
      <c r="B174" s="34">
        <v>-3.2349870000000003E-2</v>
      </c>
      <c r="C174" s="34">
        <v>0</v>
      </c>
      <c r="D174" s="34">
        <v>-9.5430269999999998E-2</v>
      </c>
      <c r="E174" s="34">
        <v>6.3080399999999995E-2</v>
      </c>
      <c r="F174" s="34">
        <v>6.3080399999999995E-2</v>
      </c>
      <c r="G174" s="34">
        <v>0</v>
      </c>
      <c r="H174" s="38">
        <v>0</v>
      </c>
      <c r="I174" s="36">
        <v>3.6227820000000002E-3</v>
      </c>
      <c r="J174" s="37">
        <v>8.1499999999999999E-6</v>
      </c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</row>
    <row r="175" spans="1:160" x14ac:dyDescent="0.25">
      <c r="A175" s="33">
        <v>41913</v>
      </c>
      <c r="B175" s="34">
        <v>-3.1678339999999999E-2</v>
      </c>
      <c r="C175" s="34">
        <v>0</v>
      </c>
      <c r="D175" s="34">
        <v>-9.5322290000000004E-2</v>
      </c>
      <c r="E175" s="34">
        <v>6.3643950000000005E-2</v>
      </c>
      <c r="F175" s="34">
        <v>6.3643950000000005E-2</v>
      </c>
      <c r="G175" s="34">
        <v>0</v>
      </c>
      <c r="H175" s="38">
        <v>0</v>
      </c>
      <c r="I175" s="36">
        <v>3.6653950000000001E-3</v>
      </c>
      <c r="J175" s="37">
        <v>8.2400000000000007E-6</v>
      </c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</row>
    <row r="176" spans="1:160" x14ac:dyDescent="0.25">
      <c r="A176" s="33">
        <v>41944</v>
      </c>
      <c r="B176" s="34">
        <v>-1.226463E-2</v>
      </c>
      <c r="C176" s="34">
        <v>0</v>
      </c>
      <c r="D176" s="34">
        <v>-9.5211710000000005E-2</v>
      </c>
      <c r="E176" s="34">
        <v>8.2947080000000006E-2</v>
      </c>
      <c r="F176" s="34">
        <v>8.2947080000000006E-2</v>
      </c>
      <c r="G176" s="34">
        <v>0</v>
      </c>
      <c r="H176" s="38">
        <v>0</v>
      </c>
      <c r="I176" s="36">
        <v>4.716067E-3</v>
      </c>
      <c r="J176" s="37">
        <v>1.0859999999999999E-5</v>
      </c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</row>
    <row r="177" spans="1:160" x14ac:dyDescent="0.25">
      <c r="A177" s="33">
        <v>41974</v>
      </c>
      <c r="B177" s="34">
        <v>-3.4459650000000001E-2</v>
      </c>
      <c r="C177" s="34">
        <v>0</v>
      </c>
      <c r="D177" s="34">
        <v>-9.5151819999999998E-2</v>
      </c>
      <c r="E177" s="34">
        <v>6.0692169999999997E-2</v>
      </c>
      <c r="F177" s="34">
        <v>6.0692169999999997E-2</v>
      </c>
      <c r="G177" s="34">
        <v>0</v>
      </c>
      <c r="H177" s="38">
        <v>0</v>
      </c>
      <c r="I177" s="36">
        <v>3.5510298000000001E-3</v>
      </c>
      <c r="J177" s="37">
        <v>7.8299999999999996E-6</v>
      </c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</row>
    <row r="178" spans="1:160" x14ac:dyDescent="0.25">
      <c r="A178" s="33">
        <v>42005</v>
      </c>
      <c r="B178" s="34">
        <v>5.5526390000000002E-2</v>
      </c>
      <c r="C178" s="34">
        <v>0</v>
      </c>
      <c r="D178" s="34">
        <v>0</v>
      </c>
      <c r="E178" s="34">
        <v>5.5526390000000002E-2</v>
      </c>
      <c r="F178" s="34">
        <v>5.5526390000000002E-2</v>
      </c>
      <c r="G178" s="34">
        <v>0</v>
      </c>
      <c r="H178" s="38">
        <v>0</v>
      </c>
      <c r="I178" s="36">
        <v>3.7291581999999998E-3</v>
      </c>
      <c r="J178" s="37">
        <v>6.5100000000000004E-6</v>
      </c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</row>
    <row r="179" spans="1:160" x14ac:dyDescent="0.25">
      <c r="A179" s="33">
        <v>42036</v>
      </c>
      <c r="B179" s="34">
        <v>4.9902149999999999E-2</v>
      </c>
      <c r="C179" s="34">
        <v>0</v>
      </c>
      <c r="D179" s="34">
        <v>0</v>
      </c>
      <c r="E179" s="34">
        <v>4.9902149999999999E-2</v>
      </c>
      <c r="F179" s="34">
        <v>4.9902149999999999E-2</v>
      </c>
      <c r="G179" s="34">
        <v>0</v>
      </c>
      <c r="H179" s="38">
        <v>0</v>
      </c>
      <c r="I179" s="36">
        <v>3.6898847999999999E-3</v>
      </c>
      <c r="J179" s="37">
        <v>5.4E-6</v>
      </c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</row>
    <row r="180" spans="1:160" x14ac:dyDescent="0.25">
      <c r="A180" s="33">
        <v>42064</v>
      </c>
      <c r="B180" s="34">
        <v>4.1863850000000001E-2</v>
      </c>
      <c r="C180" s="34">
        <v>0</v>
      </c>
      <c r="D180" s="34">
        <v>0</v>
      </c>
      <c r="E180" s="34">
        <v>4.1863850000000001E-2</v>
      </c>
      <c r="F180" s="34">
        <v>4.1863850000000001E-2</v>
      </c>
      <c r="G180" s="34">
        <v>0</v>
      </c>
      <c r="H180" s="38">
        <v>0</v>
      </c>
      <c r="I180" s="36">
        <v>3.0893606E-3</v>
      </c>
      <c r="J180" s="37">
        <v>4.5700000000000003E-6</v>
      </c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</row>
    <row r="181" spans="1:160" x14ac:dyDescent="0.25">
      <c r="A181" s="33">
        <v>42095</v>
      </c>
      <c r="B181" s="34">
        <v>4.4094550000000003E-2</v>
      </c>
      <c r="C181" s="34">
        <v>0</v>
      </c>
      <c r="D181" s="34">
        <v>0</v>
      </c>
      <c r="E181" s="34">
        <v>4.4094550000000003E-2</v>
      </c>
      <c r="F181" s="34">
        <v>4.4094550000000003E-2</v>
      </c>
      <c r="G181" s="34">
        <v>0</v>
      </c>
      <c r="H181" s="38">
        <v>0</v>
      </c>
      <c r="I181" s="36">
        <v>3.0220310000000001E-3</v>
      </c>
      <c r="J181" s="37">
        <v>5.1599999999999997E-6</v>
      </c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</row>
    <row r="182" spans="1:160" x14ac:dyDescent="0.25">
      <c r="A182" s="33">
        <v>42125</v>
      </c>
      <c r="B182" s="34">
        <v>-6.3447989999999996E-2</v>
      </c>
      <c r="C182" s="34">
        <v>0</v>
      </c>
      <c r="D182" s="34">
        <v>-9.4821310000000006E-2</v>
      </c>
      <c r="E182" s="34">
        <v>3.1373320000000003E-2</v>
      </c>
      <c r="F182" s="34">
        <v>3.1373320000000003E-2</v>
      </c>
      <c r="G182" s="34">
        <v>0</v>
      </c>
      <c r="H182" s="38">
        <v>0</v>
      </c>
      <c r="I182" s="36">
        <v>1.9619548E-3</v>
      </c>
      <c r="J182" s="37">
        <v>3.9500000000000003E-6</v>
      </c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</row>
    <row r="183" spans="1:160" x14ac:dyDescent="0.25">
      <c r="A183" s="33">
        <v>42156</v>
      </c>
      <c r="B183" s="34">
        <v>-2.917055E-2</v>
      </c>
      <c r="C183" s="34">
        <v>0</v>
      </c>
      <c r="D183" s="34">
        <v>-9.4756439999999997E-2</v>
      </c>
      <c r="E183" s="34">
        <v>6.5585889999999994E-2</v>
      </c>
      <c r="F183" s="34">
        <v>6.5585889999999994E-2</v>
      </c>
      <c r="G183" s="34">
        <v>0</v>
      </c>
      <c r="H183" s="38">
        <v>0</v>
      </c>
      <c r="I183" s="36">
        <v>3.5308641999999999E-3</v>
      </c>
      <c r="J183" s="37">
        <v>9.0699999999999996E-6</v>
      </c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</row>
    <row r="184" spans="1:160" x14ac:dyDescent="0.25">
      <c r="A184" s="33">
        <v>42186</v>
      </c>
      <c r="B184" s="34">
        <v>-6.1060300000000001E-3</v>
      </c>
      <c r="C184" s="34">
        <v>0</v>
      </c>
      <c r="D184" s="34">
        <v>-9.4708210000000001E-2</v>
      </c>
      <c r="E184" s="34">
        <v>8.8602180000000003E-2</v>
      </c>
      <c r="F184" s="34">
        <v>8.8602180000000003E-2</v>
      </c>
      <c r="G184" s="34">
        <v>0</v>
      </c>
      <c r="H184" s="38">
        <v>0</v>
      </c>
      <c r="I184" s="36">
        <v>4.6571236999999998E-3</v>
      </c>
      <c r="J184" s="37">
        <v>1.2449999999999999E-5</v>
      </c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</row>
    <row r="185" spans="1:160" x14ac:dyDescent="0.25">
      <c r="A185" s="33">
        <v>42217</v>
      </c>
      <c r="B185" s="34">
        <v>-3.5012300000000003E-2</v>
      </c>
      <c r="C185" s="34">
        <v>0</v>
      </c>
      <c r="D185" s="34">
        <v>-9.463713E-2</v>
      </c>
      <c r="E185" s="34">
        <v>5.9624829999999997E-2</v>
      </c>
      <c r="F185" s="34">
        <v>5.9624829999999997E-2</v>
      </c>
      <c r="G185" s="34">
        <v>0</v>
      </c>
      <c r="H185" s="38">
        <v>0</v>
      </c>
      <c r="I185" s="36">
        <v>3.3414825E-3</v>
      </c>
      <c r="J185" s="37">
        <v>8.1200000000000002E-6</v>
      </c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</row>
    <row r="186" spans="1:160" x14ac:dyDescent="0.25">
      <c r="A186" s="33">
        <v>42248</v>
      </c>
      <c r="B186" s="34">
        <v>-3.6546790000000003E-2</v>
      </c>
      <c r="C186" s="34">
        <v>0</v>
      </c>
      <c r="D186" s="34">
        <v>-9.4582780000000005E-2</v>
      </c>
      <c r="E186" s="34">
        <v>5.8035990000000003E-2</v>
      </c>
      <c r="F186" s="34">
        <v>5.8035990000000003E-2</v>
      </c>
      <c r="G186" s="34">
        <v>0</v>
      </c>
      <c r="H186" s="38">
        <v>0</v>
      </c>
      <c r="I186" s="36">
        <v>3.2394101999999999E-3</v>
      </c>
      <c r="J186" s="37">
        <v>7.9400000000000002E-6</v>
      </c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</row>
    <row r="187" spans="1:160" x14ac:dyDescent="0.25">
      <c r="A187" s="33">
        <v>42278</v>
      </c>
      <c r="B187" s="34">
        <v>-3.5942300000000003E-2</v>
      </c>
      <c r="C187" s="34">
        <v>0</v>
      </c>
      <c r="D187" s="34">
        <v>-9.4505710000000007E-2</v>
      </c>
      <c r="E187" s="34">
        <v>5.8563410000000003E-2</v>
      </c>
      <c r="F187" s="34">
        <v>5.8563410000000003E-2</v>
      </c>
      <c r="G187" s="34">
        <v>0</v>
      </c>
      <c r="H187" s="38">
        <v>0</v>
      </c>
      <c r="I187" s="36">
        <v>3.2777456000000001E-3</v>
      </c>
      <c r="J187" s="37">
        <v>8.0299999999999994E-6</v>
      </c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</row>
    <row r="188" spans="1:160" x14ac:dyDescent="0.25">
      <c r="A188" s="33">
        <v>42309</v>
      </c>
      <c r="B188" s="34">
        <v>-1.810525E-2</v>
      </c>
      <c r="C188" s="34">
        <v>0</v>
      </c>
      <c r="D188" s="34">
        <v>-9.4456810000000002E-2</v>
      </c>
      <c r="E188" s="34">
        <v>7.6351559999999999E-2</v>
      </c>
      <c r="F188" s="34">
        <v>7.6351559999999999E-2</v>
      </c>
      <c r="G188" s="34">
        <v>0</v>
      </c>
      <c r="H188" s="38">
        <v>0</v>
      </c>
      <c r="I188" s="36">
        <v>4.2156620000000002E-3</v>
      </c>
      <c r="J188" s="37">
        <v>1.057E-5</v>
      </c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</row>
    <row r="189" spans="1:160" x14ac:dyDescent="0.25">
      <c r="A189" s="33">
        <v>42339</v>
      </c>
      <c r="B189" s="34">
        <v>-3.8462910000000003E-2</v>
      </c>
      <c r="C189" s="34">
        <v>0</v>
      </c>
      <c r="D189" s="34">
        <v>-9.4424330000000001E-2</v>
      </c>
      <c r="E189" s="34">
        <v>5.5961419999999998E-2</v>
      </c>
      <c r="F189" s="34">
        <v>5.5961419999999998E-2</v>
      </c>
      <c r="G189" s="34">
        <v>0</v>
      </c>
      <c r="H189" s="38">
        <v>0</v>
      </c>
      <c r="I189" s="36">
        <v>3.1712762999999999E-3</v>
      </c>
      <c r="J189" s="37">
        <v>7.6599999999999995E-6</v>
      </c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</row>
    <row r="190" spans="1:160" x14ac:dyDescent="0.25">
      <c r="A190" s="33">
        <v>42370</v>
      </c>
      <c r="B190" s="34">
        <v>5.1729360000000002E-2</v>
      </c>
      <c r="C190" s="34">
        <v>0</v>
      </c>
      <c r="D190" s="34">
        <v>0</v>
      </c>
      <c r="E190" s="34">
        <v>5.1729360000000002E-2</v>
      </c>
      <c r="F190" s="34">
        <v>5.1729360000000002E-2</v>
      </c>
      <c r="G190" s="34">
        <v>0</v>
      </c>
      <c r="H190" s="38">
        <v>0</v>
      </c>
      <c r="I190" s="36">
        <v>3.334025E-3</v>
      </c>
      <c r="J190" s="37">
        <v>6.5699999999999998E-6</v>
      </c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</row>
    <row r="191" spans="1:160" x14ac:dyDescent="0.25">
      <c r="A191" s="33">
        <v>42401</v>
      </c>
      <c r="B191" s="34">
        <v>4.680757E-2</v>
      </c>
      <c r="C191" s="34">
        <v>0</v>
      </c>
      <c r="D191" s="34">
        <v>0</v>
      </c>
      <c r="E191" s="34">
        <v>4.680757E-2</v>
      </c>
      <c r="F191" s="34">
        <v>4.680757E-2</v>
      </c>
      <c r="G191" s="34">
        <v>0</v>
      </c>
      <c r="H191" s="38">
        <v>0</v>
      </c>
      <c r="I191" s="36">
        <v>3.3029791999999998E-3</v>
      </c>
      <c r="J191" s="37">
        <v>5.5899999999999998E-6</v>
      </c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</row>
    <row r="192" spans="1:160" x14ac:dyDescent="0.25">
      <c r="A192" s="33">
        <v>42430</v>
      </c>
      <c r="B192" s="34">
        <v>3.9336999999999997E-2</v>
      </c>
      <c r="C192" s="34">
        <v>0</v>
      </c>
      <c r="D192" s="34">
        <v>0</v>
      </c>
      <c r="E192" s="34">
        <v>3.9336999999999997E-2</v>
      </c>
      <c r="F192" s="34">
        <v>3.9336999999999997E-2</v>
      </c>
      <c r="G192" s="34">
        <v>0</v>
      </c>
      <c r="H192" s="38">
        <v>0</v>
      </c>
      <c r="I192" s="36">
        <v>2.7642966000000001E-3</v>
      </c>
      <c r="J192" s="37">
        <v>4.7299999999999996E-6</v>
      </c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</row>
    <row r="193" spans="1:160" x14ac:dyDescent="0.25">
      <c r="A193" s="33">
        <v>42461</v>
      </c>
      <c r="B193" s="34">
        <v>4.1164510000000001E-2</v>
      </c>
      <c r="C193" s="34">
        <v>0</v>
      </c>
      <c r="D193" s="34">
        <v>0</v>
      </c>
      <c r="E193" s="34">
        <v>4.1164510000000001E-2</v>
      </c>
      <c r="F193" s="34">
        <v>4.1164510000000001E-2</v>
      </c>
      <c r="G193" s="34">
        <v>0</v>
      </c>
      <c r="H193" s="38">
        <v>0</v>
      </c>
      <c r="I193" s="36">
        <v>2.7024807E-3</v>
      </c>
      <c r="J193" s="37">
        <v>5.22E-6</v>
      </c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</row>
    <row r="194" spans="1:160" x14ac:dyDescent="0.25">
      <c r="A194" s="33">
        <v>42491</v>
      </c>
      <c r="B194" s="34">
        <v>2.9100029999999999E-2</v>
      </c>
      <c r="C194" s="34">
        <v>0</v>
      </c>
      <c r="D194" s="34">
        <v>0</v>
      </c>
      <c r="E194" s="34">
        <v>2.9100029999999999E-2</v>
      </c>
      <c r="F194" s="34">
        <v>2.9100029999999999E-2</v>
      </c>
      <c r="G194" s="34">
        <v>0</v>
      </c>
      <c r="H194" s="38">
        <v>0</v>
      </c>
      <c r="I194" s="36">
        <v>1.7527848999999999E-3</v>
      </c>
      <c r="J194" s="37">
        <v>3.9099999999999998E-6</v>
      </c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</row>
    <row r="195" spans="1:160" x14ac:dyDescent="0.25">
      <c r="A195" s="33">
        <v>42522</v>
      </c>
      <c r="B195" s="34">
        <v>6.0314659999999999E-2</v>
      </c>
      <c r="C195" s="34">
        <v>0</v>
      </c>
      <c r="D195" s="34">
        <v>0</v>
      </c>
      <c r="E195" s="34">
        <v>6.0314659999999999E-2</v>
      </c>
      <c r="F195" s="34">
        <v>6.0314659999999999E-2</v>
      </c>
      <c r="G195" s="34">
        <v>0</v>
      </c>
      <c r="H195" s="38">
        <v>0</v>
      </c>
      <c r="I195" s="36">
        <v>3.1514825999999999E-3</v>
      </c>
      <c r="J195" s="37">
        <v>8.7499999999999992E-6</v>
      </c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</row>
    <row r="196" spans="1:160" x14ac:dyDescent="0.25">
      <c r="A196" s="33">
        <v>42552</v>
      </c>
      <c r="B196" s="34">
        <v>8.1387230000000005E-2</v>
      </c>
      <c r="C196" s="34">
        <v>0</v>
      </c>
      <c r="D196" s="34">
        <v>0</v>
      </c>
      <c r="E196" s="34">
        <v>8.1387230000000005E-2</v>
      </c>
      <c r="F196" s="34">
        <v>8.1387230000000005E-2</v>
      </c>
      <c r="G196" s="34">
        <v>0</v>
      </c>
      <c r="H196" s="38">
        <v>0</v>
      </c>
      <c r="I196" s="36">
        <v>4.1633497999999996E-3</v>
      </c>
      <c r="J196" s="37">
        <v>1.1950000000000001E-5</v>
      </c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</row>
    <row r="197" spans="1:160" x14ac:dyDescent="0.25">
      <c r="A197" s="33">
        <v>42583</v>
      </c>
      <c r="B197" s="34">
        <v>3.6197680000000003E-2</v>
      </c>
      <c r="C197" s="34">
        <v>0</v>
      </c>
      <c r="D197" s="34">
        <v>0</v>
      </c>
      <c r="E197" s="34">
        <v>3.6197680000000003E-2</v>
      </c>
      <c r="F197" s="34">
        <v>3.6197680000000003E-2</v>
      </c>
      <c r="G197" s="34">
        <v>0</v>
      </c>
      <c r="H197" s="38">
        <v>0</v>
      </c>
      <c r="I197" s="36">
        <v>1.9721849E-3</v>
      </c>
      <c r="J197" s="37">
        <v>5.1699999999999996E-6</v>
      </c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</row>
    <row r="198" spans="1:160" x14ac:dyDescent="0.25">
      <c r="A198" s="33">
        <v>42614</v>
      </c>
      <c r="B198" s="34">
        <v>5.1797549999999998E-2</v>
      </c>
      <c r="C198" s="34">
        <v>0</v>
      </c>
      <c r="D198" s="34">
        <v>0</v>
      </c>
      <c r="E198" s="34">
        <v>5.1797549999999998E-2</v>
      </c>
      <c r="F198" s="34">
        <v>5.1797549999999998E-2</v>
      </c>
      <c r="G198" s="34">
        <v>0</v>
      </c>
      <c r="H198" s="38">
        <v>0</v>
      </c>
      <c r="I198" s="36">
        <v>2.8094982000000002E-3</v>
      </c>
      <c r="J198" s="37">
        <v>7.4399999999999999E-6</v>
      </c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</row>
    <row r="199" spans="1:160" x14ac:dyDescent="0.25">
      <c r="A199" s="33">
        <v>42644</v>
      </c>
      <c r="B199" s="34">
        <v>5.3889729999999997E-2</v>
      </c>
      <c r="C199" s="34">
        <v>0</v>
      </c>
      <c r="D199" s="34">
        <v>0</v>
      </c>
      <c r="E199" s="34">
        <v>5.3889729999999997E-2</v>
      </c>
      <c r="F199" s="34">
        <v>5.3889729999999997E-2</v>
      </c>
      <c r="G199" s="34">
        <v>0</v>
      </c>
      <c r="H199" s="38">
        <v>0</v>
      </c>
      <c r="I199" s="36">
        <v>2.9331181999999998E-3</v>
      </c>
      <c r="J199" s="37">
        <v>7.7400000000000004E-6</v>
      </c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</row>
    <row r="200" spans="1:160" x14ac:dyDescent="0.25">
      <c r="A200" s="33">
        <v>42675</v>
      </c>
      <c r="B200" s="34">
        <v>7.0239060000000006E-2</v>
      </c>
      <c r="C200" s="34">
        <v>0</v>
      </c>
      <c r="D200" s="34">
        <v>0</v>
      </c>
      <c r="E200" s="34">
        <v>7.0239060000000006E-2</v>
      </c>
      <c r="F200" s="34">
        <v>7.0239060000000006E-2</v>
      </c>
      <c r="G200" s="34">
        <v>0</v>
      </c>
      <c r="H200" s="38">
        <v>0</v>
      </c>
      <c r="I200" s="36">
        <v>3.7656139E-3</v>
      </c>
      <c r="J200" s="37">
        <v>1.0190000000000001E-5</v>
      </c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</row>
    <row r="201" spans="1:160" x14ac:dyDescent="0.25">
      <c r="A201" s="33">
        <v>42705</v>
      </c>
      <c r="B201" s="34">
        <v>5.007085E-2</v>
      </c>
      <c r="C201" s="34">
        <v>0</v>
      </c>
      <c r="D201" s="34">
        <v>0</v>
      </c>
      <c r="E201" s="34">
        <v>5.007085E-2</v>
      </c>
      <c r="F201" s="34">
        <v>5.007085E-2</v>
      </c>
      <c r="G201" s="34">
        <v>0</v>
      </c>
      <c r="H201" s="38">
        <v>0</v>
      </c>
      <c r="I201" s="36">
        <v>2.7506888000000001E-3</v>
      </c>
      <c r="J201" s="37">
        <v>7.1999999999999997E-6</v>
      </c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</row>
    <row r="202" spans="1:160" x14ac:dyDescent="0.25">
      <c r="A202" s="33">
        <v>42736</v>
      </c>
      <c r="B202" s="34">
        <v>3.1751429999999997E-2</v>
      </c>
      <c r="C202" s="34">
        <v>0</v>
      </c>
      <c r="D202" s="34">
        <v>0</v>
      </c>
      <c r="E202" s="34">
        <v>3.1751429999999997E-2</v>
      </c>
      <c r="F202" s="34">
        <v>3.1751429999999997E-2</v>
      </c>
      <c r="G202" s="34">
        <v>0</v>
      </c>
      <c r="H202" s="38">
        <v>0</v>
      </c>
      <c r="I202" s="36">
        <v>1.9662120000000002E-3</v>
      </c>
      <c r="J202" s="37">
        <v>4.3000000000000003E-6</v>
      </c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</row>
    <row r="203" spans="1:160" x14ac:dyDescent="0.25">
      <c r="A203" s="33">
        <v>42767</v>
      </c>
      <c r="B203" s="34">
        <v>3.186336E-2</v>
      </c>
      <c r="C203" s="34">
        <v>0</v>
      </c>
      <c r="D203" s="34">
        <v>0</v>
      </c>
      <c r="E203" s="34">
        <v>3.186336E-2</v>
      </c>
      <c r="F203" s="34">
        <v>3.186336E-2</v>
      </c>
      <c r="G203" s="34">
        <v>0</v>
      </c>
      <c r="H203" s="38">
        <v>0</v>
      </c>
      <c r="I203" s="36">
        <v>2.1478806999999998E-3</v>
      </c>
      <c r="J203" s="37">
        <v>4.1099999999999996E-6</v>
      </c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</row>
    <row r="204" spans="1:160" x14ac:dyDescent="0.25">
      <c r="A204" s="33">
        <v>42795</v>
      </c>
      <c r="B204" s="34">
        <v>3.6876489999999998E-2</v>
      </c>
      <c r="C204" s="34">
        <v>0</v>
      </c>
      <c r="D204" s="34">
        <v>0</v>
      </c>
      <c r="E204" s="34">
        <v>3.6876489999999998E-2</v>
      </c>
      <c r="F204" s="34">
        <v>3.6876489999999998E-2</v>
      </c>
      <c r="G204" s="34">
        <v>0</v>
      </c>
      <c r="H204" s="38">
        <v>0</v>
      </c>
      <c r="I204" s="36">
        <v>2.4722023999999999E-3</v>
      </c>
      <c r="J204" s="37">
        <v>4.7899999999999999E-6</v>
      </c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</row>
    <row r="205" spans="1:160" x14ac:dyDescent="0.25">
      <c r="A205" s="33">
        <v>42826</v>
      </c>
      <c r="B205" s="34">
        <v>3.8357740000000001E-2</v>
      </c>
      <c r="C205" s="34">
        <v>0</v>
      </c>
      <c r="D205" s="34">
        <v>0</v>
      </c>
      <c r="E205" s="34">
        <v>3.8357740000000001E-2</v>
      </c>
      <c r="F205" s="34">
        <v>3.8357740000000001E-2</v>
      </c>
      <c r="G205" s="34">
        <v>0</v>
      </c>
      <c r="H205" s="38">
        <v>0</v>
      </c>
      <c r="I205" s="36">
        <v>2.4148309000000001E-3</v>
      </c>
      <c r="J205" s="37">
        <v>5.1900000000000003E-6</v>
      </c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</row>
    <row r="206" spans="1:160" x14ac:dyDescent="0.25">
      <c r="A206" s="33">
        <v>42856</v>
      </c>
      <c r="B206" s="34">
        <v>2.6966440000000001E-2</v>
      </c>
      <c r="C206" s="34">
        <v>0</v>
      </c>
      <c r="D206" s="34">
        <v>0</v>
      </c>
      <c r="E206" s="34">
        <v>2.6966440000000001E-2</v>
      </c>
      <c r="F206" s="34">
        <v>2.6966440000000001E-2</v>
      </c>
      <c r="G206" s="34">
        <v>0</v>
      </c>
      <c r="H206" s="38">
        <v>0</v>
      </c>
      <c r="I206" s="36">
        <v>1.5661216E-3</v>
      </c>
      <c r="J206" s="37">
        <v>3.8199999999999998E-6</v>
      </c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</row>
    <row r="207" spans="1:160" x14ac:dyDescent="0.25">
      <c r="A207" s="33">
        <v>42887</v>
      </c>
      <c r="B207" s="34">
        <v>5.5485710000000001E-2</v>
      </c>
      <c r="C207" s="34">
        <v>0</v>
      </c>
      <c r="D207" s="34">
        <v>0</v>
      </c>
      <c r="E207" s="34">
        <v>5.5485710000000001E-2</v>
      </c>
      <c r="F207" s="34">
        <v>5.5485710000000001E-2</v>
      </c>
      <c r="G207" s="34">
        <v>0</v>
      </c>
      <c r="H207" s="38">
        <v>0</v>
      </c>
      <c r="I207" s="36">
        <v>2.8166622999999998E-3</v>
      </c>
      <c r="J207" s="37">
        <v>8.3699999999999995E-6</v>
      </c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</row>
    <row r="208" spans="1:160" x14ac:dyDescent="0.25">
      <c r="A208" s="33">
        <v>42917</v>
      </c>
      <c r="B208" s="34">
        <v>7.4777720000000006E-2</v>
      </c>
      <c r="C208" s="34">
        <v>0</v>
      </c>
      <c r="D208" s="34">
        <v>0</v>
      </c>
      <c r="E208" s="34">
        <v>7.4777720000000006E-2</v>
      </c>
      <c r="F208" s="34">
        <v>7.4777720000000006E-2</v>
      </c>
      <c r="G208" s="34">
        <v>0</v>
      </c>
      <c r="H208" s="38">
        <v>0</v>
      </c>
      <c r="I208" s="36">
        <v>3.7242381E-3</v>
      </c>
      <c r="J208" s="37">
        <v>1.1389999999999999E-5</v>
      </c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</row>
    <row r="209" spans="1:160" x14ac:dyDescent="0.25">
      <c r="A209" s="33">
        <v>42948</v>
      </c>
      <c r="B209" s="34">
        <v>3.3301039999999997E-2</v>
      </c>
      <c r="C209" s="34">
        <v>0</v>
      </c>
      <c r="D209" s="34">
        <v>0</v>
      </c>
      <c r="E209" s="34">
        <v>3.3301039999999997E-2</v>
      </c>
      <c r="F209" s="34">
        <v>3.3301039999999997E-2</v>
      </c>
      <c r="G209" s="34">
        <v>0</v>
      </c>
      <c r="H209" s="38">
        <v>0</v>
      </c>
      <c r="I209" s="36">
        <v>1.7644931E-3</v>
      </c>
      <c r="J209" s="37">
        <v>4.95E-6</v>
      </c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</row>
    <row r="210" spans="1:160" x14ac:dyDescent="0.25">
      <c r="A210" s="33">
        <v>42979</v>
      </c>
      <c r="B210" s="34">
        <v>5.3981510000000003E-2</v>
      </c>
      <c r="C210" s="34">
        <v>0</v>
      </c>
      <c r="D210" s="34">
        <v>0</v>
      </c>
      <c r="E210" s="34">
        <v>5.3981510000000003E-2</v>
      </c>
      <c r="F210" s="34">
        <v>5.3981510000000003E-2</v>
      </c>
      <c r="G210" s="34">
        <v>0</v>
      </c>
      <c r="H210" s="38">
        <v>0</v>
      </c>
      <c r="I210" s="36">
        <v>2.8479009999999999E-3</v>
      </c>
      <c r="J210" s="37">
        <v>8.0600000000000008E-6</v>
      </c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</row>
    <row r="211" spans="1:160" x14ac:dyDescent="0.25">
      <c r="A211" s="33">
        <v>43009</v>
      </c>
      <c r="B211" s="34">
        <v>4.9579789999999999E-2</v>
      </c>
      <c r="C211" s="34">
        <v>0</v>
      </c>
      <c r="D211" s="34">
        <v>0</v>
      </c>
      <c r="E211" s="34">
        <v>4.9579789999999999E-2</v>
      </c>
      <c r="F211" s="34">
        <v>4.9579789999999999E-2</v>
      </c>
      <c r="G211" s="34">
        <v>0</v>
      </c>
      <c r="H211" s="38">
        <v>0</v>
      </c>
      <c r="I211" s="36">
        <v>2.6244600999999999E-3</v>
      </c>
      <c r="J211" s="37">
        <v>7.4100000000000002E-6</v>
      </c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</row>
    <row r="212" spans="1:160" x14ac:dyDescent="0.25">
      <c r="A212" s="33">
        <v>43040</v>
      </c>
      <c r="B212" s="34">
        <v>6.4637790000000001E-2</v>
      </c>
      <c r="C212" s="34">
        <v>0</v>
      </c>
      <c r="D212" s="34">
        <v>0</v>
      </c>
      <c r="E212" s="34">
        <v>6.4637790000000001E-2</v>
      </c>
      <c r="F212" s="34">
        <v>6.4637790000000001E-2</v>
      </c>
      <c r="G212" s="34">
        <v>0</v>
      </c>
      <c r="H212" s="38">
        <v>0</v>
      </c>
      <c r="I212" s="36">
        <v>3.3679755999999998E-3</v>
      </c>
      <c r="J212" s="37">
        <v>9.7399999999999999E-6</v>
      </c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</row>
    <row r="213" spans="1:160" x14ac:dyDescent="0.25">
      <c r="A213" s="33">
        <v>43070</v>
      </c>
      <c r="B213" s="34">
        <v>4.6158579999999998E-2</v>
      </c>
      <c r="C213" s="34">
        <v>0</v>
      </c>
      <c r="D213" s="34">
        <v>0</v>
      </c>
      <c r="E213" s="34">
        <v>4.6158579999999998E-2</v>
      </c>
      <c r="F213" s="34">
        <v>4.6158579999999998E-2</v>
      </c>
      <c r="G213" s="34">
        <v>0</v>
      </c>
      <c r="H213" s="38">
        <v>0</v>
      </c>
      <c r="I213" s="36">
        <v>2.4603735999999998E-3</v>
      </c>
      <c r="J213" s="37">
        <v>6.9099999999999999E-6</v>
      </c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</row>
    <row r="214" spans="1:160" x14ac:dyDescent="0.25">
      <c r="A214" s="33">
        <v>43101</v>
      </c>
      <c r="B214" s="34">
        <v>2.950115E-2</v>
      </c>
      <c r="C214" s="34">
        <v>0</v>
      </c>
      <c r="D214" s="34">
        <v>0</v>
      </c>
      <c r="E214" s="34">
        <v>2.950115E-2</v>
      </c>
      <c r="F214" s="34">
        <v>2.950115E-2</v>
      </c>
      <c r="G214" s="34">
        <v>0</v>
      </c>
      <c r="H214" s="38">
        <v>0</v>
      </c>
      <c r="I214" s="36">
        <v>1.7572218000000001E-3</v>
      </c>
      <c r="J214" s="37">
        <v>4.2100000000000003E-6</v>
      </c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</row>
    <row r="215" spans="1:160" x14ac:dyDescent="0.25">
      <c r="A215" s="33">
        <v>43132</v>
      </c>
      <c r="B215" s="34">
        <v>2.9769520000000001E-2</v>
      </c>
      <c r="C215" s="34">
        <v>0</v>
      </c>
      <c r="D215" s="34">
        <v>0</v>
      </c>
      <c r="E215" s="34">
        <v>2.9769520000000001E-2</v>
      </c>
      <c r="F215" s="34">
        <v>2.9769520000000001E-2</v>
      </c>
      <c r="G215" s="34">
        <v>0</v>
      </c>
      <c r="H215" s="38">
        <v>0</v>
      </c>
      <c r="I215" s="36">
        <v>1.9212634E-3</v>
      </c>
      <c r="J215" s="37">
        <v>4.0799999999999999E-6</v>
      </c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</row>
    <row r="216" spans="1:160" x14ac:dyDescent="0.25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</row>
    <row r="217" spans="1:160" x14ac:dyDescent="0.25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</row>
    <row r="218" spans="1:160" x14ac:dyDescent="0.25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</row>
    <row r="219" spans="1:160" x14ac:dyDescent="0.25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</row>
    <row r="220" spans="1:160" x14ac:dyDescent="0.25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</row>
    <row r="221" spans="1:160" x14ac:dyDescent="0.25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</row>
    <row r="222" spans="1:160" x14ac:dyDescent="0.25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</row>
    <row r="223" spans="1:160" x14ac:dyDescent="0.25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</row>
    <row r="224" spans="1:160" x14ac:dyDescent="0.25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</row>
    <row r="225" spans="1:160" x14ac:dyDescent="0.25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</row>
    <row r="226" spans="1:160" x14ac:dyDescent="0.25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</row>
    <row r="227" spans="1:160" x14ac:dyDescent="0.25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</row>
    <row r="228" spans="1:160" x14ac:dyDescent="0.25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</row>
    <row r="229" spans="1:160" x14ac:dyDescent="0.25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</row>
    <row r="230" spans="1:160" x14ac:dyDescent="0.25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</row>
    <row r="231" spans="1:160" x14ac:dyDescent="0.25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</row>
    <row r="232" spans="1:160" x14ac:dyDescent="0.25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</row>
    <row r="233" spans="1:160" x14ac:dyDescent="0.25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</row>
    <row r="234" spans="1:160" x14ac:dyDescent="0.25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</row>
    <row r="235" spans="1:160" x14ac:dyDescent="0.25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</row>
    <row r="236" spans="1:160" x14ac:dyDescent="0.25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</row>
    <row r="237" spans="1:160" x14ac:dyDescent="0.25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</row>
    <row r="238" spans="1:160" x14ac:dyDescent="0.25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</row>
    <row r="239" spans="1:160" x14ac:dyDescent="0.25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</row>
    <row r="240" spans="1:160" x14ac:dyDescent="0.25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</row>
    <row r="241" spans="1:160" x14ac:dyDescent="0.25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</row>
    <row r="242" spans="1:160" x14ac:dyDescent="0.25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</row>
    <row r="243" spans="1:160" x14ac:dyDescent="0.25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</row>
    <row r="244" spans="1:160" x14ac:dyDescent="0.25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</row>
    <row r="245" spans="1:160" x14ac:dyDescent="0.25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</row>
    <row r="246" spans="1:160" x14ac:dyDescent="0.25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</row>
    <row r="247" spans="1:160" x14ac:dyDescent="0.25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</row>
    <row r="248" spans="1:160" x14ac:dyDescent="0.25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</row>
    <row r="249" spans="1:160" x14ac:dyDescent="0.25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</row>
    <row r="250" spans="1:160" x14ac:dyDescent="0.25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</row>
    <row r="251" spans="1:160" x14ac:dyDescent="0.25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</row>
    <row r="252" spans="1:160" x14ac:dyDescent="0.25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</row>
    <row r="253" spans="1:160" x14ac:dyDescent="0.25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</row>
    <row r="254" spans="1:160" x14ac:dyDescent="0.25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</row>
    <row r="255" spans="1:160" x14ac:dyDescent="0.25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</row>
    <row r="256" spans="1:160" x14ac:dyDescent="0.25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</row>
    <row r="257" spans="1:160" x14ac:dyDescent="0.25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</row>
    <row r="258" spans="1:160" x14ac:dyDescent="0.25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</row>
    <row r="259" spans="1:160" x14ac:dyDescent="0.25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</row>
    <row r="260" spans="1:160" x14ac:dyDescent="0.25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</row>
    <row r="261" spans="1:160" x14ac:dyDescent="0.25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</row>
    <row r="262" spans="1:160" x14ac:dyDescent="0.25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</row>
    <row r="263" spans="1:160" x14ac:dyDescent="0.25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</row>
    <row r="264" spans="1:160" x14ac:dyDescent="0.25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</row>
    <row r="265" spans="1:160" x14ac:dyDescent="0.25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</row>
    <row r="266" spans="1:160" x14ac:dyDescent="0.25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</row>
    <row r="267" spans="1:160" x14ac:dyDescent="0.25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</row>
    <row r="268" spans="1:160" x14ac:dyDescent="0.25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</row>
    <row r="269" spans="1:160" x14ac:dyDescent="0.25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</row>
    <row r="270" spans="1:160" x14ac:dyDescent="0.25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</row>
    <row r="271" spans="1:160" x14ac:dyDescent="0.25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</row>
    <row r="272" spans="1:160" x14ac:dyDescent="0.25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</row>
    <row r="273" spans="1:160" x14ac:dyDescent="0.25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</row>
    <row r="274" spans="1:160" x14ac:dyDescent="0.25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</row>
    <row r="275" spans="1:160" x14ac:dyDescent="0.25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</row>
    <row r="276" spans="1:160" x14ac:dyDescent="0.25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</row>
    <row r="277" spans="1:160" x14ac:dyDescent="0.25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</row>
    <row r="278" spans="1:160" x14ac:dyDescent="0.25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</row>
    <row r="279" spans="1:160" x14ac:dyDescent="0.25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</row>
    <row r="280" spans="1:160" x14ac:dyDescent="0.25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</row>
    <row r="281" spans="1:160" x14ac:dyDescent="0.25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</row>
    <row r="282" spans="1:160" x14ac:dyDescent="0.25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</row>
    <row r="283" spans="1:160" x14ac:dyDescent="0.25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</row>
    <row r="284" spans="1:160" x14ac:dyDescent="0.25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</row>
    <row r="285" spans="1:160" x14ac:dyDescent="0.25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</row>
    <row r="286" spans="1:160" x14ac:dyDescent="0.25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</row>
    <row r="287" spans="1:160" x14ac:dyDescent="0.25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</row>
    <row r="288" spans="1:160" x14ac:dyDescent="0.25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</row>
    <row r="289" spans="1:160" x14ac:dyDescent="0.25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</row>
    <row r="290" spans="1:160" x14ac:dyDescent="0.25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</row>
    <row r="291" spans="1:160" x14ac:dyDescent="0.25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</row>
    <row r="292" spans="1:160" x14ac:dyDescent="0.25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</row>
    <row r="293" spans="1:160" x14ac:dyDescent="0.25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</row>
    <row r="294" spans="1:160" x14ac:dyDescent="0.25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</row>
    <row r="295" spans="1:160" x14ac:dyDescent="0.25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</row>
    <row r="296" spans="1:160" x14ac:dyDescent="0.25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</row>
    <row r="297" spans="1:160" x14ac:dyDescent="0.25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</row>
    <row r="298" spans="1:160" x14ac:dyDescent="0.25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</row>
    <row r="299" spans="1:160" x14ac:dyDescent="0.25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</row>
    <row r="300" spans="1:160" x14ac:dyDescent="0.25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</row>
    <row r="301" spans="1:160" x14ac:dyDescent="0.25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</row>
    <row r="302" spans="1:160" x14ac:dyDescent="0.25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</row>
    <row r="303" spans="1:160" x14ac:dyDescent="0.25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</row>
    <row r="304" spans="1:160" x14ac:dyDescent="0.25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</row>
    <row r="305" spans="1:160" x14ac:dyDescent="0.25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</row>
    <row r="306" spans="1:160" x14ac:dyDescent="0.25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</row>
    <row r="307" spans="1:160" x14ac:dyDescent="0.25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</row>
    <row r="308" spans="1:160" x14ac:dyDescent="0.25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</row>
    <row r="309" spans="1:160" x14ac:dyDescent="0.25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</row>
    <row r="310" spans="1:160" x14ac:dyDescent="0.25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</row>
    <row r="311" spans="1:160" x14ac:dyDescent="0.25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</row>
    <row r="312" spans="1:160" x14ac:dyDescent="0.25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</row>
    <row r="313" spans="1:160" x14ac:dyDescent="0.25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</row>
    <row r="314" spans="1:160" x14ac:dyDescent="0.25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</row>
    <row r="315" spans="1:160" x14ac:dyDescent="0.25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</row>
    <row r="316" spans="1:160" x14ac:dyDescent="0.25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</row>
    <row r="317" spans="1:160" x14ac:dyDescent="0.25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</row>
    <row r="318" spans="1:160" x14ac:dyDescent="0.25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</row>
    <row r="319" spans="1:160" x14ac:dyDescent="0.25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</row>
    <row r="320" spans="1:160" x14ac:dyDescent="0.25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</row>
    <row r="321" spans="1:160" x14ac:dyDescent="0.25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</row>
    <row r="322" spans="1:160" x14ac:dyDescent="0.25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</row>
    <row r="323" spans="1:160" x14ac:dyDescent="0.25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</row>
    <row r="324" spans="1:160" x14ac:dyDescent="0.25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</row>
    <row r="325" spans="1:160" x14ac:dyDescent="0.25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</row>
    <row r="326" spans="1:160" x14ac:dyDescent="0.25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</row>
    <row r="327" spans="1:160" x14ac:dyDescent="0.25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</row>
    <row r="328" spans="1:160" x14ac:dyDescent="0.25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</row>
    <row r="329" spans="1:160" x14ac:dyDescent="0.25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</row>
    <row r="330" spans="1:160" x14ac:dyDescent="0.25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</row>
    <row r="331" spans="1:160" x14ac:dyDescent="0.25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</row>
    <row r="332" spans="1:160" x14ac:dyDescent="0.25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</row>
    <row r="333" spans="1:160" x14ac:dyDescent="0.25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</row>
    <row r="334" spans="1:160" x14ac:dyDescent="0.25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</row>
    <row r="335" spans="1:160" x14ac:dyDescent="0.25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</row>
    <row r="336" spans="1:160" x14ac:dyDescent="0.25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</row>
    <row r="337" spans="1:160" x14ac:dyDescent="0.25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</row>
    <row r="338" spans="1:160" x14ac:dyDescent="0.25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</row>
    <row r="339" spans="1:160" x14ac:dyDescent="0.25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</row>
    <row r="340" spans="1:160" x14ac:dyDescent="0.25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</row>
    <row r="341" spans="1:160" x14ac:dyDescent="0.25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</row>
    <row r="342" spans="1:160" x14ac:dyDescent="0.25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</row>
    <row r="343" spans="1:160" x14ac:dyDescent="0.25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</row>
    <row r="344" spans="1:160" x14ac:dyDescent="0.25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</row>
    <row r="345" spans="1:160" x14ac:dyDescent="0.25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</row>
    <row r="346" spans="1:160" x14ac:dyDescent="0.25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</row>
    <row r="347" spans="1:160" x14ac:dyDescent="0.25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</row>
    <row r="348" spans="1:160" x14ac:dyDescent="0.25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</row>
    <row r="349" spans="1:160" x14ac:dyDescent="0.25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</row>
    <row r="350" spans="1:160" x14ac:dyDescent="0.25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</row>
    <row r="351" spans="1:160" x14ac:dyDescent="0.25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</row>
    <row r="352" spans="1:160" x14ac:dyDescent="0.25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</row>
    <row r="353" spans="1:160" x14ac:dyDescent="0.25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</row>
    <row r="354" spans="1:160" x14ac:dyDescent="0.25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</row>
    <row r="355" spans="1:160" x14ac:dyDescent="0.25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</row>
    <row r="356" spans="1:160" x14ac:dyDescent="0.25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</row>
    <row r="357" spans="1:160" x14ac:dyDescent="0.25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</row>
    <row r="358" spans="1:160" x14ac:dyDescent="0.25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</row>
    <row r="359" spans="1:160" x14ac:dyDescent="0.25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</row>
    <row r="360" spans="1:160" x14ac:dyDescent="0.25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</row>
    <row r="361" spans="1:160" x14ac:dyDescent="0.25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</row>
    <row r="362" spans="1:160" x14ac:dyDescent="0.25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</row>
    <row r="363" spans="1:160" x14ac:dyDescent="0.25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</row>
    <row r="364" spans="1:160" x14ac:dyDescent="0.25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</row>
    <row r="365" spans="1:160" x14ac:dyDescent="0.25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</row>
    <row r="366" spans="1:160" x14ac:dyDescent="0.25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</row>
    <row r="367" spans="1:160" x14ac:dyDescent="0.25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</row>
    <row r="368" spans="1:160" x14ac:dyDescent="0.25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</row>
    <row r="369" spans="1:160" x14ac:dyDescent="0.25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</row>
    <row r="370" spans="1:160" x14ac:dyDescent="0.25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</row>
    <row r="371" spans="1:160" x14ac:dyDescent="0.25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</row>
    <row r="372" spans="1:160" x14ac:dyDescent="0.25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</row>
    <row r="373" spans="1:160" x14ac:dyDescent="0.25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</row>
    <row r="374" spans="1:160" x14ac:dyDescent="0.25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</row>
    <row r="375" spans="1:160" x14ac:dyDescent="0.25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</row>
    <row r="376" spans="1:160" x14ac:dyDescent="0.25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</row>
    <row r="377" spans="1:160" x14ac:dyDescent="0.25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</row>
    <row r="378" spans="1:160" x14ac:dyDescent="0.25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</row>
    <row r="379" spans="1:160" x14ac:dyDescent="0.25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</row>
    <row r="380" spans="1:160" x14ac:dyDescent="0.25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</row>
    <row r="381" spans="1:160" x14ac:dyDescent="0.25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</row>
    <row r="382" spans="1:160" x14ac:dyDescent="0.25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</row>
    <row r="383" spans="1:160" x14ac:dyDescent="0.25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</row>
    <row r="384" spans="1:160" x14ac:dyDescent="0.25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</row>
    <row r="385" spans="1:160" x14ac:dyDescent="0.25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</row>
    <row r="386" spans="1:160" x14ac:dyDescent="0.25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</row>
    <row r="387" spans="1:160" x14ac:dyDescent="0.25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</row>
    <row r="388" spans="1:160" x14ac:dyDescent="0.25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</row>
    <row r="389" spans="1:160" x14ac:dyDescent="0.25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</row>
    <row r="390" spans="1:160" x14ac:dyDescent="0.25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</row>
    <row r="391" spans="1:160" x14ac:dyDescent="0.25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</row>
    <row r="392" spans="1:160" x14ac:dyDescent="0.25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</row>
    <row r="393" spans="1:160" x14ac:dyDescent="0.25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</row>
    <row r="394" spans="1:160" x14ac:dyDescent="0.25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</row>
    <row r="395" spans="1:160" x14ac:dyDescent="0.25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</row>
    <row r="396" spans="1:160" x14ac:dyDescent="0.25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</row>
    <row r="397" spans="1:160" x14ac:dyDescent="0.25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</row>
    <row r="398" spans="1:160" x14ac:dyDescent="0.25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</row>
    <row r="399" spans="1:160" x14ac:dyDescent="0.25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</row>
    <row r="400" spans="1:160" x14ac:dyDescent="0.25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</row>
    <row r="401" spans="1:160" x14ac:dyDescent="0.25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</row>
    <row r="402" spans="1:160" x14ac:dyDescent="0.25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</row>
    <row r="403" spans="1:160" x14ac:dyDescent="0.25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</row>
    <row r="404" spans="1:160" x14ac:dyDescent="0.25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</row>
    <row r="405" spans="1:160" x14ac:dyDescent="0.25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</row>
    <row r="406" spans="1:160" x14ac:dyDescent="0.25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</row>
    <row r="407" spans="1:160" x14ac:dyDescent="0.25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</row>
    <row r="408" spans="1:160" x14ac:dyDescent="0.25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</row>
    <row r="409" spans="1:160" x14ac:dyDescent="0.25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</row>
    <row r="410" spans="1:160" x14ac:dyDescent="0.25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</row>
    <row r="411" spans="1:160" x14ac:dyDescent="0.25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</row>
    <row r="412" spans="1:160" x14ac:dyDescent="0.25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</row>
    <row r="413" spans="1:160" x14ac:dyDescent="0.25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</row>
    <row r="414" spans="1:160" x14ac:dyDescent="0.25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</row>
    <row r="415" spans="1:160" x14ac:dyDescent="0.25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</row>
    <row r="416" spans="1:160" x14ac:dyDescent="0.25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</row>
    <row r="417" spans="1:160" x14ac:dyDescent="0.25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</row>
    <row r="418" spans="1:160" x14ac:dyDescent="0.25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</row>
    <row r="419" spans="1:160" x14ac:dyDescent="0.25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</row>
    <row r="420" spans="1:160" x14ac:dyDescent="0.25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</row>
    <row r="421" spans="1:160" x14ac:dyDescent="0.25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</row>
    <row r="422" spans="1:160" x14ac:dyDescent="0.25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</row>
    <row r="423" spans="1:160" x14ac:dyDescent="0.25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</row>
    <row r="424" spans="1:160" x14ac:dyDescent="0.25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</row>
    <row r="425" spans="1:160" x14ac:dyDescent="0.25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</row>
    <row r="426" spans="1:160" x14ac:dyDescent="0.25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</row>
    <row r="427" spans="1:160" x14ac:dyDescent="0.25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</row>
    <row r="428" spans="1:160" x14ac:dyDescent="0.25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</row>
    <row r="429" spans="1:160" x14ac:dyDescent="0.25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</row>
    <row r="430" spans="1:160" x14ac:dyDescent="0.25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</row>
    <row r="431" spans="1:160" x14ac:dyDescent="0.25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</row>
    <row r="432" spans="1:160" x14ac:dyDescent="0.25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</row>
    <row r="433" spans="1:160" x14ac:dyDescent="0.25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</row>
    <row r="434" spans="1:160" x14ac:dyDescent="0.25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</row>
    <row r="435" spans="1:160" x14ac:dyDescent="0.25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</row>
    <row r="436" spans="1:160" x14ac:dyDescent="0.25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</row>
    <row r="437" spans="1:160" x14ac:dyDescent="0.25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</row>
    <row r="438" spans="1:160" x14ac:dyDescent="0.25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</row>
    <row r="439" spans="1:160" x14ac:dyDescent="0.25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</row>
    <row r="440" spans="1:160" x14ac:dyDescent="0.25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</row>
    <row r="441" spans="1:160" x14ac:dyDescent="0.25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</row>
    <row r="442" spans="1:160" x14ac:dyDescent="0.25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</row>
    <row r="443" spans="1:160" x14ac:dyDescent="0.25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</row>
    <row r="444" spans="1:160" x14ac:dyDescent="0.25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</row>
    <row r="445" spans="1:160" x14ac:dyDescent="0.25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</row>
    <row r="446" spans="1:160" x14ac:dyDescent="0.25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</row>
    <row r="447" spans="1:160" x14ac:dyDescent="0.25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</row>
    <row r="448" spans="1:160" x14ac:dyDescent="0.25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</row>
    <row r="449" spans="1:160" x14ac:dyDescent="0.25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</row>
    <row r="450" spans="1:160" x14ac:dyDescent="0.25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</row>
    <row r="451" spans="1:160" x14ac:dyDescent="0.25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</row>
    <row r="452" spans="1:160" x14ac:dyDescent="0.25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</row>
    <row r="453" spans="1:160" x14ac:dyDescent="0.25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</row>
    <row r="454" spans="1:160" x14ac:dyDescent="0.25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</row>
    <row r="455" spans="1:160" x14ac:dyDescent="0.25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</row>
    <row r="456" spans="1:160" x14ac:dyDescent="0.25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</row>
    <row r="457" spans="1:160" x14ac:dyDescent="0.25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</row>
    <row r="458" spans="1:160" x14ac:dyDescent="0.25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</row>
    <row r="459" spans="1:160" x14ac:dyDescent="0.25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</row>
    <row r="460" spans="1:160" x14ac:dyDescent="0.25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</row>
    <row r="461" spans="1:160" x14ac:dyDescent="0.25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</row>
    <row r="462" spans="1:160" x14ac:dyDescent="0.25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</row>
    <row r="463" spans="1:160" x14ac:dyDescent="0.25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</row>
    <row r="464" spans="1:160" x14ac:dyDescent="0.25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</row>
    <row r="465" spans="1:160" x14ac:dyDescent="0.25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</row>
    <row r="466" spans="1:160" x14ac:dyDescent="0.25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</row>
    <row r="467" spans="1:160" x14ac:dyDescent="0.25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</row>
    <row r="468" spans="1:160" x14ac:dyDescent="0.25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</row>
    <row r="469" spans="1:160" x14ac:dyDescent="0.25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</row>
    <row r="470" spans="1:160" x14ac:dyDescent="0.25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</row>
    <row r="471" spans="1:160" x14ac:dyDescent="0.25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</row>
    <row r="472" spans="1:160" x14ac:dyDescent="0.25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</row>
    <row r="473" spans="1:160" x14ac:dyDescent="0.25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</row>
    <row r="474" spans="1:160" x14ac:dyDescent="0.25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</row>
    <row r="475" spans="1:160" x14ac:dyDescent="0.25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</row>
    <row r="476" spans="1:160" x14ac:dyDescent="0.25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</row>
    <row r="477" spans="1:160" x14ac:dyDescent="0.25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</row>
    <row r="478" spans="1:160" x14ac:dyDescent="0.25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</row>
    <row r="479" spans="1:160" x14ac:dyDescent="0.25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</row>
    <row r="480" spans="1:160" x14ac:dyDescent="0.25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</row>
    <row r="481" spans="1:160" x14ac:dyDescent="0.25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</row>
    <row r="482" spans="1:160" x14ac:dyDescent="0.25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</row>
    <row r="483" spans="1:160" x14ac:dyDescent="0.25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</row>
    <row r="484" spans="1:160" x14ac:dyDescent="0.25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</row>
    <row r="485" spans="1:160" x14ac:dyDescent="0.25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</row>
    <row r="486" spans="1:160" x14ac:dyDescent="0.25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</row>
    <row r="487" spans="1:160" x14ac:dyDescent="0.25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</row>
    <row r="488" spans="1:160" x14ac:dyDescent="0.25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</row>
    <row r="489" spans="1:160" x14ac:dyDescent="0.25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</row>
    <row r="490" spans="1:160" x14ac:dyDescent="0.25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</row>
    <row r="491" spans="1:160" x14ac:dyDescent="0.25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</row>
    <row r="492" spans="1:160" x14ac:dyDescent="0.25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</row>
    <row r="493" spans="1:160" x14ac:dyDescent="0.25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</row>
    <row r="494" spans="1:160" x14ac:dyDescent="0.25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</row>
    <row r="495" spans="1:160" x14ac:dyDescent="0.25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</row>
    <row r="496" spans="1:160" x14ac:dyDescent="0.25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</row>
    <row r="497" spans="1:160" x14ac:dyDescent="0.25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</row>
    <row r="498" spans="1:160" x14ac:dyDescent="0.25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</row>
    <row r="499" spans="1:160" x14ac:dyDescent="0.25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</row>
    <row r="500" spans="1:160" x14ac:dyDescent="0.25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</row>
    <row r="501" spans="1:160" x14ac:dyDescent="0.25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</row>
    <row r="502" spans="1:160" x14ac:dyDescent="0.25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</row>
    <row r="503" spans="1:160" x14ac:dyDescent="0.25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</row>
    <row r="504" spans="1:160" x14ac:dyDescent="0.25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</row>
    <row r="505" spans="1:160" x14ac:dyDescent="0.25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</row>
    <row r="506" spans="1:160" x14ac:dyDescent="0.25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</row>
    <row r="507" spans="1:160" x14ac:dyDescent="0.25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</row>
    <row r="508" spans="1:160" x14ac:dyDescent="0.25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</row>
    <row r="509" spans="1:160" x14ac:dyDescent="0.25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</row>
    <row r="510" spans="1:160" x14ac:dyDescent="0.25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</row>
    <row r="511" spans="1:160" x14ac:dyDescent="0.25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</row>
    <row r="512" spans="1:160" x14ac:dyDescent="0.25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</row>
    <row r="513" spans="1:160" x14ac:dyDescent="0.25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</row>
    <row r="514" spans="1:160" x14ac:dyDescent="0.25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</row>
    <row r="515" spans="1:160" x14ac:dyDescent="0.25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</row>
    <row r="516" spans="1:160" x14ac:dyDescent="0.25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</row>
    <row r="517" spans="1:160" x14ac:dyDescent="0.25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</row>
    <row r="518" spans="1:160" x14ac:dyDescent="0.25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</row>
    <row r="519" spans="1:160" x14ac:dyDescent="0.25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</row>
    <row r="520" spans="1:160" x14ac:dyDescent="0.25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</row>
    <row r="521" spans="1:160" x14ac:dyDescent="0.25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</row>
    <row r="522" spans="1:160" x14ac:dyDescent="0.25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</row>
    <row r="523" spans="1:160" x14ac:dyDescent="0.25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</row>
    <row r="524" spans="1:160" x14ac:dyDescent="0.25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</row>
    <row r="525" spans="1:160" x14ac:dyDescent="0.25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</row>
    <row r="526" spans="1:160" x14ac:dyDescent="0.25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</row>
    <row r="527" spans="1:160" x14ac:dyDescent="0.25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</row>
    <row r="528" spans="1:160" x14ac:dyDescent="0.25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</row>
    <row r="529" spans="1:160" x14ac:dyDescent="0.25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</row>
    <row r="530" spans="1:160" x14ac:dyDescent="0.25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</row>
    <row r="531" spans="1:160" x14ac:dyDescent="0.25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</row>
    <row r="532" spans="1:160" x14ac:dyDescent="0.25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</row>
    <row r="533" spans="1:160" x14ac:dyDescent="0.25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</row>
    <row r="534" spans="1:160" x14ac:dyDescent="0.25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</row>
    <row r="535" spans="1:160" x14ac:dyDescent="0.25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</row>
    <row r="536" spans="1:160" x14ac:dyDescent="0.25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</row>
    <row r="537" spans="1:160" x14ac:dyDescent="0.25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</row>
    <row r="538" spans="1:160" x14ac:dyDescent="0.25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</row>
    <row r="539" spans="1:160" x14ac:dyDescent="0.25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</row>
    <row r="540" spans="1:160" x14ac:dyDescent="0.25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</row>
    <row r="541" spans="1:160" x14ac:dyDescent="0.25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</row>
    <row r="542" spans="1:160" x14ac:dyDescent="0.25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</row>
    <row r="543" spans="1:160" x14ac:dyDescent="0.25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</row>
    <row r="544" spans="1:160" x14ac:dyDescent="0.25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</row>
    <row r="545" spans="1:160" x14ac:dyDescent="0.25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</row>
    <row r="546" spans="1:160" x14ac:dyDescent="0.25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</row>
    <row r="547" spans="1:160" x14ac:dyDescent="0.25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</row>
    <row r="548" spans="1:160" x14ac:dyDescent="0.25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</row>
    <row r="549" spans="1:160" x14ac:dyDescent="0.25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</row>
    <row r="550" spans="1:160" x14ac:dyDescent="0.25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</row>
    <row r="551" spans="1:160" x14ac:dyDescent="0.25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</row>
    <row r="552" spans="1:160" x14ac:dyDescent="0.25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</row>
    <row r="553" spans="1:160" x14ac:dyDescent="0.25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</row>
    <row r="554" spans="1:160" x14ac:dyDescent="0.25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</row>
    <row r="555" spans="1:160" x14ac:dyDescent="0.25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</row>
    <row r="556" spans="1:160" x14ac:dyDescent="0.25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</row>
    <row r="557" spans="1:160" x14ac:dyDescent="0.25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</row>
    <row r="558" spans="1:160" x14ac:dyDescent="0.25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</row>
    <row r="559" spans="1:160" x14ac:dyDescent="0.25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</row>
    <row r="560" spans="1:160" x14ac:dyDescent="0.25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</row>
    <row r="561" spans="1:160" x14ac:dyDescent="0.25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</row>
    <row r="562" spans="1:160" x14ac:dyDescent="0.25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</row>
    <row r="563" spans="1:160" x14ac:dyDescent="0.25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</row>
    <row r="564" spans="1:160" x14ac:dyDescent="0.25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</row>
    <row r="565" spans="1:160" x14ac:dyDescent="0.25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</row>
    <row r="566" spans="1:160" x14ac:dyDescent="0.25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</row>
    <row r="567" spans="1:160" x14ac:dyDescent="0.25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</row>
    <row r="568" spans="1:160" x14ac:dyDescent="0.25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</row>
    <row r="569" spans="1:160" x14ac:dyDescent="0.25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</row>
    <row r="570" spans="1:160" x14ac:dyDescent="0.25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</row>
    <row r="571" spans="1:160" x14ac:dyDescent="0.25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</row>
    <row r="572" spans="1:160" x14ac:dyDescent="0.25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</row>
    <row r="573" spans="1:160" x14ac:dyDescent="0.25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</row>
    <row r="574" spans="1:160" x14ac:dyDescent="0.25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</row>
    <row r="575" spans="1:160" x14ac:dyDescent="0.25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</row>
    <row r="576" spans="1:160" x14ac:dyDescent="0.25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</row>
    <row r="577" spans="1:160" x14ac:dyDescent="0.25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</row>
    <row r="578" spans="1:160" x14ac:dyDescent="0.25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</row>
    <row r="579" spans="1:160" x14ac:dyDescent="0.25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</row>
    <row r="580" spans="1:160" x14ac:dyDescent="0.25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</row>
    <row r="581" spans="1:160" x14ac:dyDescent="0.25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</row>
    <row r="582" spans="1:160" x14ac:dyDescent="0.25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</row>
    <row r="583" spans="1:160" x14ac:dyDescent="0.25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</row>
    <row r="584" spans="1:160" x14ac:dyDescent="0.25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</row>
    <row r="585" spans="1:160" x14ac:dyDescent="0.25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</row>
    <row r="586" spans="1:160" x14ac:dyDescent="0.25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</row>
    <row r="587" spans="1:160" x14ac:dyDescent="0.25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</row>
    <row r="588" spans="1:160" x14ac:dyDescent="0.25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</row>
    <row r="589" spans="1:160" x14ac:dyDescent="0.25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</row>
    <row r="590" spans="1:160" x14ac:dyDescent="0.25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</row>
    <row r="591" spans="1:160" x14ac:dyDescent="0.25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</row>
    <row r="592" spans="1:160" x14ac:dyDescent="0.25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</row>
    <row r="593" spans="1:160" x14ac:dyDescent="0.25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</row>
    <row r="594" spans="1:160" x14ac:dyDescent="0.25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</row>
    <row r="595" spans="1:160" x14ac:dyDescent="0.25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</row>
    <row r="596" spans="1:160" x14ac:dyDescent="0.25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</row>
    <row r="597" spans="1:160" x14ac:dyDescent="0.25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</row>
    <row r="598" spans="1:160" x14ac:dyDescent="0.25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</row>
    <row r="599" spans="1:160" x14ac:dyDescent="0.25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</row>
    <row r="600" spans="1:160" x14ac:dyDescent="0.25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</row>
    <row r="601" spans="1:160" x14ac:dyDescent="0.25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</row>
    <row r="602" spans="1:160" x14ac:dyDescent="0.25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</row>
    <row r="603" spans="1:160" x14ac:dyDescent="0.25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</row>
    <row r="604" spans="1:160" x14ac:dyDescent="0.25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</row>
    <row r="605" spans="1:160" x14ac:dyDescent="0.25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</row>
    <row r="606" spans="1:160" x14ac:dyDescent="0.25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</row>
    <row r="607" spans="1:160" x14ac:dyDescent="0.25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</row>
    <row r="608" spans="1:160" x14ac:dyDescent="0.25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</row>
    <row r="609" spans="1:160" x14ac:dyDescent="0.25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</row>
    <row r="610" spans="1:160" x14ac:dyDescent="0.25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</row>
    <row r="611" spans="1:160" x14ac:dyDescent="0.25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</row>
    <row r="612" spans="1:160" x14ac:dyDescent="0.25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</row>
    <row r="613" spans="1:160" x14ac:dyDescent="0.25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</row>
    <row r="614" spans="1:160" x14ac:dyDescent="0.25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</row>
    <row r="615" spans="1:160" x14ac:dyDescent="0.25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</row>
    <row r="616" spans="1:160" x14ac:dyDescent="0.25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</row>
    <row r="617" spans="1:160" x14ac:dyDescent="0.25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</row>
    <row r="618" spans="1:160" x14ac:dyDescent="0.25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</row>
    <row r="619" spans="1:160" x14ac:dyDescent="0.25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</row>
    <row r="620" spans="1:160" x14ac:dyDescent="0.25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</row>
    <row r="621" spans="1:160" x14ac:dyDescent="0.25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</row>
    <row r="622" spans="1:160" x14ac:dyDescent="0.25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</row>
    <row r="623" spans="1:160" x14ac:dyDescent="0.25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</row>
    <row r="624" spans="1:160" x14ac:dyDescent="0.25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</row>
    <row r="625" spans="1:160" x14ac:dyDescent="0.25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</row>
    <row r="626" spans="1:160" x14ac:dyDescent="0.25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</row>
    <row r="627" spans="1:160" x14ac:dyDescent="0.25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</row>
    <row r="628" spans="1:160" x14ac:dyDescent="0.25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</row>
    <row r="629" spans="1:160" x14ac:dyDescent="0.25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</row>
    <row r="630" spans="1:160" x14ac:dyDescent="0.25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</row>
    <row r="631" spans="1:160" x14ac:dyDescent="0.25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</row>
    <row r="632" spans="1:160" x14ac:dyDescent="0.25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</row>
    <row r="633" spans="1:160" x14ac:dyDescent="0.25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</row>
    <row r="634" spans="1:160" x14ac:dyDescent="0.25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</row>
    <row r="635" spans="1:160" x14ac:dyDescent="0.25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</row>
    <row r="636" spans="1:160" x14ac:dyDescent="0.25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</row>
    <row r="637" spans="1:160" x14ac:dyDescent="0.25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</row>
    <row r="638" spans="1:160" x14ac:dyDescent="0.25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</row>
    <row r="639" spans="1:160" x14ac:dyDescent="0.25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</row>
    <row r="640" spans="1:160" x14ac:dyDescent="0.25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</row>
    <row r="641" spans="1:160" x14ac:dyDescent="0.25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</row>
    <row r="642" spans="1:160" x14ac:dyDescent="0.25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</row>
    <row r="643" spans="1:160" x14ac:dyDescent="0.25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</row>
    <row r="644" spans="1:160" x14ac:dyDescent="0.25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</row>
    <row r="645" spans="1:160" x14ac:dyDescent="0.25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</row>
    <row r="646" spans="1:160" x14ac:dyDescent="0.25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</row>
    <row r="647" spans="1:160" x14ac:dyDescent="0.25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</row>
    <row r="648" spans="1:160" x14ac:dyDescent="0.25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</row>
    <row r="649" spans="1:160" x14ac:dyDescent="0.25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</row>
    <row r="650" spans="1:160" x14ac:dyDescent="0.25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</row>
    <row r="651" spans="1:160" x14ac:dyDescent="0.25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</row>
    <row r="652" spans="1:160" x14ac:dyDescent="0.25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</row>
    <row r="653" spans="1:160" x14ac:dyDescent="0.25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</row>
    <row r="654" spans="1:160" x14ac:dyDescent="0.25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</row>
    <row r="655" spans="1:160" x14ac:dyDescent="0.25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</row>
    <row r="656" spans="1:160" x14ac:dyDescent="0.25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</row>
    <row r="657" spans="1:160" x14ac:dyDescent="0.25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</row>
    <row r="658" spans="1:160" x14ac:dyDescent="0.25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</row>
    <row r="659" spans="1:160" x14ac:dyDescent="0.25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</row>
    <row r="660" spans="1:160" x14ac:dyDescent="0.25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</row>
    <row r="661" spans="1:160" x14ac:dyDescent="0.25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</row>
    <row r="662" spans="1:160" x14ac:dyDescent="0.25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</row>
    <row r="663" spans="1:160" x14ac:dyDescent="0.25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</row>
    <row r="664" spans="1:160" x14ac:dyDescent="0.25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</row>
    <row r="665" spans="1:160" x14ac:dyDescent="0.25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</row>
    <row r="666" spans="1:160" x14ac:dyDescent="0.25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</row>
    <row r="667" spans="1:160" x14ac:dyDescent="0.25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</row>
    <row r="668" spans="1:160" x14ac:dyDescent="0.25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</row>
    <row r="669" spans="1:160" x14ac:dyDescent="0.25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</row>
    <row r="670" spans="1:160" x14ac:dyDescent="0.25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</row>
    <row r="671" spans="1:160" x14ac:dyDescent="0.25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</row>
    <row r="672" spans="1:160" x14ac:dyDescent="0.25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</row>
    <row r="673" spans="1:160" x14ac:dyDescent="0.25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</row>
    <row r="674" spans="1:160" x14ac:dyDescent="0.25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</row>
    <row r="675" spans="1:160" x14ac:dyDescent="0.25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</row>
    <row r="676" spans="1:160" x14ac:dyDescent="0.25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</row>
    <row r="677" spans="1:160" x14ac:dyDescent="0.25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</row>
    <row r="678" spans="1:160" x14ac:dyDescent="0.25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</row>
    <row r="679" spans="1:160" x14ac:dyDescent="0.25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</row>
    <row r="680" spans="1:160" x14ac:dyDescent="0.25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</row>
    <row r="681" spans="1:160" x14ac:dyDescent="0.25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</row>
    <row r="682" spans="1:160" x14ac:dyDescent="0.25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</row>
    <row r="683" spans="1:160" x14ac:dyDescent="0.25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</row>
    <row r="684" spans="1:160" x14ac:dyDescent="0.25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</row>
    <row r="685" spans="1:160" x14ac:dyDescent="0.25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</row>
    <row r="686" spans="1:160" x14ac:dyDescent="0.25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</row>
    <row r="687" spans="1:160" x14ac:dyDescent="0.25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</row>
    <row r="688" spans="1:160" x14ac:dyDescent="0.25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</row>
    <row r="689" spans="1:160" x14ac:dyDescent="0.25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</row>
    <row r="690" spans="1:160" x14ac:dyDescent="0.25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</row>
    <row r="691" spans="1:160" x14ac:dyDescent="0.25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</row>
    <row r="692" spans="1:160" x14ac:dyDescent="0.25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</row>
    <row r="693" spans="1:160" x14ac:dyDescent="0.25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</row>
    <row r="694" spans="1:160" x14ac:dyDescent="0.25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</row>
    <row r="695" spans="1:160" x14ac:dyDescent="0.25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</row>
    <row r="696" spans="1:160" x14ac:dyDescent="0.25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</row>
    <row r="697" spans="1:160" x14ac:dyDescent="0.25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</row>
    <row r="698" spans="1:160" x14ac:dyDescent="0.25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</row>
    <row r="699" spans="1:160" x14ac:dyDescent="0.25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</row>
    <row r="700" spans="1:160" x14ac:dyDescent="0.25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</row>
    <row r="701" spans="1:160" x14ac:dyDescent="0.25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</row>
    <row r="702" spans="1:160" x14ac:dyDescent="0.25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</row>
    <row r="703" spans="1:160" x14ac:dyDescent="0.25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</row>
    <row r="704" spans="1:160" x14ac:dyDescent="0.25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</row>
    <row r="705" spans="1:160" x14ac:dyDescent="0.25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</row>
    <row r="706" spans="1:160" x14ac:dyDescent="0.25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</row>
    <row r="707" spans="1:160" x14ac:dyDescent="0.25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</row>
    <row r="708" spans="1:160" x14ac:dyDescent="0.25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</row>
    <row r="709" spans="1:160" x14ac:dyDescent="0.25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</row>
    <row r="710" spans="1:160" x14ac:dyDescent="0.25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</row>
    <row r="711" spans="1:160" x14ac:dyDescent="0.25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</row>
    <row r="712" spans="1:160" x14ac:dyDescent="0.25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</row>
    <row r="713" spans="1:160" x14ac:dyDescent="0.25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</row>
    <row r="714" spans="1:160" x14ac:dyDescent="0.25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</row>
    <row r="715" spans="1:160" x14ac:dyDescent="0.25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</row>
    <row r="716" spans="1:160" x14ac:dyDescent="0.25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</row>
    <row r="717" spans="1:160" x14ac:dyDescent="0.25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</row>
    <row r="718" spans="1:160" x14ac:dyDescent="0.25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</row>
    <row r="719" spans="1:160" x14ac:dyDescent="0.25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</row>
    <row r="720" spans="1:160" x14ac:dyDescent="0.25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</row>
    <row r="721" spans="1:160" x14ac:dyDescent="0.25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</row>
    <row r="722" spans="1:160" x14ac:dyDescent="0.25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</row>
    <row r="723" spans="1:160" x14ac:dyDescent="0.25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</row>
    <row r="724" spans="1:160" x14ac:dyDescent="0.25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</row>
    <row r="725" spans="1:160" x14ac:dyDescent="0.25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</row>
    <row r="726" spans="1:160" x14ac:dyDescent="0.25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</row>
    <row r="727" spans="1:160" x14ac:dyDescent="0.25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</row>
    <row r="728" spans="1:160" x14ac:dyDescent="0.25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</row>
    <row r="729" spans="1:160" x14ac:dyDescent="0.25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</row>
    <row r="730" spans="1:160" x14ac:dyDescent="0.25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</row>
    <row r="731" spans="1:160" x14ac:dyDescent="0.25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</row>
    <row r="732" spans="1:160" x14ac:dyDescent="0.25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</row>
    <row r="733" spans="1:160" x14ac:dyDescent="0.25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</row>
    <row r="734" spans="1:160" x14ac:dyDescent="0.25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</row>
    <row r="735" spans="1:160" x14ac:dyDescent="0.25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</row>
    <row r="736" spans="1:160" x14ac:dyDescent="0.25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</row>
    <row r="737" spans="1:160" x14ac:dyDescent="0.25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</row>
    <row r="738" spans="1:160" x14ac:dyDescent="0.25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</row>
    <row r="739" spans="1:160" x14ac:dyDescent="0.25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</row>
    <row r="740" spans="1:160" x14ac:dyDescent="0.25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</row>
    <row r="741" spans="1:160" x14ac:dyDescent="0.25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</row>
    <row r="742" spans="1:160" x14ac:dyDescent="0.25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</row>
    <row r="743" spans="1:160" x14ac:dyDescent="0.25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</row>
    <row r="744" spans="1:160" x14ac:dyDescent="0.25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</row>
    <row r="745" spans="1:160" x14ac:dyDescent="0.25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</row>
    <row r="746" spans="1:160" x14ac:dyDescent="0.25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</row>
    <row r="747" spans="1:160" x14ac:dyDescent="0.25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</row>
    <row r="748" spans="1:160" x14ac:dyDescent="0.25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</row>
    <row r="749" spans="1:160" x14ac:dyDescent="0.25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</row>
    <row r="750" spans="1:160" x14ac:dyDescent="0.25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</row>
    <row r="751" spans="1:160" x14ac:dyDescent="0.25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</row>
    <row r="752" spans="1:160" x14ac:dyDescent="0.25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</row>
    <row r="753" spans="1:160" x14ac:dyDescent="0.25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</row>
    <row r="754" spans="1:160" x14ac:dyDescent="0.25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</row>
    <row r="755" spans="1:160" x14ac:dyDescent="0.25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</row>
    <row r="756" spans="1:160" x14ac:dyDescent="0.25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</row>
    <row r="757" spans="1:160" x14ac:dyDescent="0.25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</row>
    <row r="758" spans="1:160" x14ac:dyDescent="0.25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</row>
    <row r="759" spans="1:160" x14ac:dyDescent="0.25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</row>
    <row r="760" spans="1:160" x14ac:dyDescent="0.25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</row>
    <row r="761" spans="1:160" x14ac:dyDescent="0.25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</row>
    <row r="762" spans="1:160" x14ac:dyDescent="0.25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</row>
    <row r="763" spans="1:160" x14ac:dyDescent="0.25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</row>
    <row r="764" spans="1:160" x14ac:dyDescent="0.25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</row>
    <row r="765" spans="1:160" x14ac:dyDescent="0.25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</row>
    <row r="766" spans="1:160" x14ac:dyDescent="0.25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</row>
    <row r="767" spans="1:160" x14ac:dyDescent="0.25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</row>
    <row r="768" spans="1:160" x14ac:dyDescent="0.25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</row>
    <row r="769" spans="1:160" x14ac:dyDescent="0.25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</row>
    <row r="770" spans="1:160" x14ac:dyDescent="0.25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</row>
    <row r="771" spans="1:160" x14ac:dyDescent="0.25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</row>
    <row r="772" spans="1:160" x14ac:dyDescent="0.25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</row>
    <row r="773" spans="1:160" x14ac:dyDescent="0.25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</row>
    <row r="774" spans="1:160" x14ac:dyDescent="0.25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</row>
    <row r="775" spans="1:160" x14ac:dyDescent="0.25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</row>
    <row r="776" spans="1:160" x14ac:dyDescent="0.25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</row>
    <row r="777" spans="1:160" x14ac:dyDescent="0.25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</row>
    <row r="778" spans="1:160" x14ac:dyDescent="0.25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</row>
    <row r="779" spans="1:160" x14ac:dyDescent="0.25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</row>
    <row r="780" spans="1:160" x14ac:dyDescent="0.25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</row>
    <row r="781" spans="1:160" x14ac:dyDescent="0.25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</row>
    <row r="782" spans="1:160" x14ac:dyDescent="0.25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</row>
    <row r="783" spans="1:160" x14ac:dyDescent="0.25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</row>
    <row r="784" spans="1:160" x14ac:dyDescent="0.25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</row>
    <row r="785" spans="1:160" x14ac:dyDescent="0.25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</row>
    <row r="786" spans="1:160" x14ac:dyDescent="0.25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</row>
    <row r="787" spans="1:160" x14ac:dyDescent="0.25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</row>
    <row r="788" spans="1:160" x14ac:dyDescent="0.25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</row>
    <row r="789" spans="1:160" x14ac:dyDescent="0.25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</row>
    <row r="790" spans="1:160" x14ac:dyDescent="0.25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</row>
    <row r="791" spans="1:160" x14ac:dyDescent="0.25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</row>
    <row r="792" spans="1:160" x14ac:dyDescent="0.25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</row>
    <row r="793" spans="1:160" x14ac:dyDescent="0.25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</row>
    <row r="794" spans="1:160" x14ac:dyDescent="0.25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</row>
    <row r="795" spans="1:160" x14ac:dyDescent="0.25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</row>
    <row r="796" spans="1:160" x14ac:dyDescent="0.25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</row>
    <row r="797" spans="1:160" x14ac:dyDescent="0.25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</row>
    <row r="798" spans="1:160" x14ac:dyDescent="0.25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</row>
    <row r="799" spans="1:160" x14ac:dyDescent="0.25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</row>
    <row r="800" spans="1:160" x14ac:dyDescent="0.25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</row>
    <row r="801" spans="1:160" x14ac:dyDescent="0.25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</row>
    <row r="802" spans="1:160" x14ac:dyDescent="0.25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</row>
    <row r="803" spans="1:160" x14ac:dyDescent="0.25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</row>
    <row r="804" spans="1:160" x14ac:dyDescent="0.25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</row>
    <row r="805" spans="1:160" x14ac:dyDescent="0.25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</row>
    <row r="806" spans="1:160" x14ac:dyDescent="0.25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</row>
    <row r="807" spans="1:160" x14ac:dyDescent="0.25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</row>
    <row r="808" spans="1:160" x14ac:dyDescent="0.25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</row>
    <row r="809" spans="1:160" x14ac:dyDescent="0.25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</row>
    <row r="810" spans="1:160" x14ac:dyDescent="0.25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</row>
    <row r="811" spans="1:160" x14ac:dyDescent="0.25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</row>
    <row r="812" spans="1:160" x14ac:dyDescent="0.25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</row>
    <row r="813" spans="1:160" x14ac:dyDescent="0.25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</row>
    <row r="814" spans="1:160" x14ac:dyDescent="0.25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</row>
    <row r="815" spans="1:160" x14ac:dyDescent="0.25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</row>
    <row r="816" spans="1:160" x14ac:dyDescent="0.25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</row>
    <row r="817" spans="1:160" x14ac:dyDescent="0.25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</row>
    <row r="818" spans="1:160" x14ac:dyDescent="0.25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</row>
    <row r="819" spans="1:160" x14ac:dyDescent="0.25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</row>
    <row r="820" spans="1:160" x14ac:dyDescent="0.25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</row>
    <row r="821" spans="1:160" x14ac:dyDescent="0.25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</row>
    <row r="822" spans="1:160" x14ac:dyDescent="0.25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</row>
    <row r="823" spans="1:160" x14ac:dyDescent="0.25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</row>
    <row r="824" spans="1:160" x14ac:dyDescent="0.25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</row>
    <row r="825" spans="1:160" x14ac:dyDescent="0.25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</row>
    <row r="826" spans="1:160" x14ac:dyDescent="0.25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</row>
    <row r="827" spans="1:160" x14ac:dyDescent="0.25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</row>
    <row r="828" spans="1:160" x14ac:dyDescent="0.25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</row>
    <row r="829" spans="1:160" x14ac:dyDescent="0.25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</row>
    <row r="830" spans="1:160" x14ac:dyDescent="0.25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</row>
    <row r="831" spans="1:160" x14ac:dyDescent="0.25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</row>
    <row r="832" spans="1:160" x14ac:dyDescent="0.25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</row>
    <row r="833" spans="1:160" x14ac:dyDescent="0.25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</row>
    <row r="834" spans="1:160" x14ac:dyDescent="0.25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</row>
    <row r="835" spans="1:160" x14ac:dyDescent="0.25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</row>
    <row r="836" spans="1:160" x14ac:dyDescent="0.25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</row>
    <row r="837" spans="1:160" x14ac:dyDescent="0.25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</row>
    <row r="838" spans="1:160" x14ac:dyDescent="0.25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</row>
    <row r="839" spans="1:160" x14ac:dyDescent="0.25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</row>
    <row r="840" spans="1:160" x14ac:dyDescent="0.25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</row>
    <row r="841" spans="1:160" x14ac:dyDescent="0.25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</row>
    <row r="842" spans="1:160" x14ac:dyDescent="0.25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</row>
    <row r="843" spans="1:160" x14ac:dyDescent="0.25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</row>
    <row r="844" spans="1:160" x14ac:dyDescent="0.25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</row>
    <row r="845" spans="1:160" x14ac:dyDescent="0.25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</row>
    <row r="846" spans="1:160" x14ac:dyDescent="0.25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</row>
    <row r="847" spans="1:160" x14ac:dyDescent="0.25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</row>
    <row r="848" spans="1:160" x14ac:dyDescent="0.25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</row>
    <row r="849" spans="1:160" x14ac:dyDescent="0.25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</row>
    <row r="850" spans="1:160" x14ac:dyDescent="0.25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</row>
    <row r="851" spans="1:160" x14ac:dyDescent="0.25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</row>
    <row r="852" spans="1:160" x14ac:dyDescent="0.25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</row>
    <row r="853" spans="1:160" x14ac:dyDescent="0.25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</row>
    <row r="854" spans="1:160" x14ac:dyDescent="0.25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</row>
    <row r="855" spans="1:160" x14ac:dyDescent="0.25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</row>
    <row r="856" spans="1:160" x14ac:dyDescent="0.25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</row>
    <row r="857" spans="1:160" x14ac:dyDescent="0.25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</row>
    <row r="858" spans="1:160" x14ac:dyDescent="0.25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</row>
    <row r="859" spans="1:160" x14ac:dyDescent="0.25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</row>
    <row r="860" spans="1:160" x14ac:dyDescent="0.25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</row>
    <row r="861" spans="1:160" x14ac:dyDescent="0.25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</row>
    <row r="862" spans="1:160" x14ac:dyDescent="0.25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</row>
    <row r="863" spans="1:160" x14ac:dyDescent="0.25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</row>
    <row r="864" spans="1:160" x14ac:dyDescent="0.25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</row>
    <row r="865" spans="1:160" x14ac:dyDescent="0.25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</row>
    <row r="866" spans="1:160" x14ac:dyDescent="0.25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</row>
    <row r="867" spans="1:160" x14ac:dyDescent="0.25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</row>
    <row r="868" spans="1:160" x14ac:dyDescent="0.25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</row>
    <row r="869" spans="1:160" x14ac:dyDescent="0.25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</row>
    <row r="870" spans="1:160" x14ac:dyDescent="0.25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</row>
    <row r="871" spans="1:160" x14ac:dyDescent="0.25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</row>
    <row r="872" spans="1:160" x14ac:dyDescent="0.25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</row>
    <row r="873" spans="1:160" x14ac:dyDescent="0.25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</row>
    <row r="874" spans="1:160" x14ac:dyDescent="0.25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</row>
    <row r="875" spans="1:160" x14ac:dyDescent="0.25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</row>
    <row r="876" spans="1:160" x14ac:dyDescent="0.25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</row>
    <row r="877" spans="1:160" x14ac:dyDescent="0.25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</row>
    <row r="878" spans="1:160" x14ac:dyDescent="0.25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</row>
    <row r="879" spans="1:160" x14ac:dyDescent="0.25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</row>
    <row r="880" spans="1:160" x14ac:dyDescent="0.25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</row>
    <row r="881" spans="1:160" x14ac:dyDescent="0.25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</row>
    <row r="882" spans="1:160" x14ac:dyDescent="0.25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</row>
    <row r="883" spans="1:160" x14ac:dyDescent="0.25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</row>
    <row r="884" spans="1:160" x14ac:dyDescent="0.25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</row>
    <row r="885" spans="1:160" x14ac:dyDescent="0.25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</row>
    <row r="886" spans="1:160" x14ac:dyDescent="0.25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</row>
    <row r="887" spans="1:160" x14ac:dyDescent="0.25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</row>
    <row r="888" spans="1:160" x14ac:dyDescent="0.25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</row>
    <row r="889" spans="1:160" x14ac:dyDescent="0.25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</row>
    <row r="890" spans="1:160" x14ac:dyDescent="0.25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</row>
    <row r="891" spans="1:160" x14ac:dyDescent="0.25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</row>
    <row r="892" spans="1:160" x14ac:dyDescent="0.25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</row>
    <row r="893" spans="1:160" x14ac:dyDescent="0.25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</row>
    <row r="894" spans="1:160" x14ac:dyDescent="0.25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</row>
    <row r="895" spans="1:160" x14ac:dyDescent="0.25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</row>
    <row r="896" spans="1:160" x14ac:dyDescent="0.25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</row>
    <row r="897" spans="1:160" x14ac:dyDescent="0.25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</row>
    <row r="898" spans="1:160" x14ac:dyDescent="0.25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</row>
    <row r="899" spans="1:160" x14ac:dyDescent="0.25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</row>
    <row r="900" spans="1:160" x14ac:dyDescent="0.25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</row>
    <row r="901" spans="1:160" x14ac:dyDescent="0.25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</row>
    <row r="902" spans="1:160" x14ac:dyDescent="0.25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</row>
    <row r="903" spans="1:160" x14ac:dyDescent="0.25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</row>
    <row r="904" spans="1:160" x14ac:dyDescent="0.25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</row>
    <row r="905" spans="1:160" x14ac:dyDescent="0.25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</row>
    <row r="906" spans="1:160" x14ac:dyDescent="0.25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</row>
    <row r="907" spans="1:160" x14ac:dyDescent="0.25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</row>
    <row r="908" spans="1:160" x14ac:dyDescent="0.25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</row>
    <row r="909" spans="1:160" x14ac:dyDescent="0.25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</row>
    <row r="910" spans="1:160" x14ac:dyDescent="0.25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</row>
    <row r="911" spans="1:160" x14ac:dyDescent="0.25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</row>
    <row r="912" spans="1:160" x14ac:dyDescent="0.25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</row>
    <row r="913" spans="1:160" x14ac:dyDescent="0.25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</row>
    <row r="914" spans="1:160" x14ac:dyDescent="0.25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</row>
    <row r="915" spans="1:160" x14ac:dyDescent="0.25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</row>
    <row r="916" spans="1:160" x14ac:dyDescent="0.25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</row>
    <row r="917" spans="1:160" x14ac:dyDescent="0.25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</row>
    <row r="918" spans="1:160" x14ac:dyDescent="0.25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</row>
    <row r="919" spans="1:160" x14ac:dyDescent="0.25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</row>
    <row r="920" spans="1:160" x14ac:dyDescent="0.25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</row>
    <row r="921" spans="1:160" x14ac:dyDescent="0.25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</row>
    <row r="922" spans="1:160" x14ac:dyDescent="0.25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</row>
    <row r="923" spans="1:160" x14ac:dyDescent="0.25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</row>
    <row r="924" spans="1:160" x14ac:dyDescent="0.25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</row>
    <row r="925" spans="1:160" x14ac:dyDescent="0.25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</row>
    <row r="926" spans="1:160" x14ac:dyDescent="0.25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</row>
    <row r="927" spans="1:160" x14ac:dyDescent="0.25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</row>
    <row r="928" spans="1:160" x14ac:dyDescent="0.25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</row>
    <row r="929" spans="1:160" x14ac:dyDescent="0.25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</row>
    <row r="930" spans="1:160" x14ac:dyDescent="0.25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</row>
    <row r="931" spans="1:160" x14ac:dyDescent="0.25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</row>
    <row r="932" spans="1:160" x14ac:dyDescent="0.25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</row>
    <row r="933" spans="1:160" x14ac:dyDescent="0.25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</row>
    <row r="934" spans="1:160" x14ac:dyDescent="0.25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</row>
    <row r="935" spans="1:160" x14ac:dyDescent="0.25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</row>
    <row r="936" spans="1:160" x14ac:dyDescent="0.25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</row>
    <row r="937" spans="1:160" x14ac:dyDescent="0.25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</row>
    <row r="938" spans="1:160" x14ac:dyDescent="0.25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</row>
    <row r="939" spans="1:160" x14ac:dyDescent="0.25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</row>
    <row r="940" spans="1:160" x14ac:dyDescent="0.25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</row>
    <row r="941" spans="1:160" x14ac:dyDescent="0.25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</row>
    <row r="942" spans="1:160" x14ac:dyDescent="0.25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</row>
    <row r="943" spans="1:160" x14ac:dyDescent="0.25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</row>
    <row r="944" spans="1:160" x14ac:dyDescent="0.25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</row>
    <row r="945" spans="1:160" x14ac:dyDescent="0.25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</row>
    <row r="946" spans="1:160" x14ac:dyDescent="0.25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</row>
    <row r="947" spans="1:160" x14ac:dyDescent="0.25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</row>
    <row r="948" spans="1:160" x14ac:dyDescent="0.25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</row>
    <row r="949" spans="1:160" x14ac:dyDescent="0.25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</row>
    <row r="950" spans="1:160" x14ac:dyDescent="0.25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</row>
    <row r="951" spans="1:160" x14ac:dyDescent="0.25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</row>
    <row r="952" spans="1:160" x14ac:dyDescent="0.25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</row>
    <row r="953" spans="1:160" x14ac:dyDescent="0.25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</row>
    <row r="954" spans="1:160" x14ac:dyDescent="0.25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</row>
    <row r="955" spans="1:160" x14ac:dyDescent="0.25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</row>
    <row r="956" spans="1:160" x14ac:dyDescent="0.25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</row>
    <row r="957" spans="1:160" x14ac:dyDescent="0.25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</row>
    <row r="958" spans="1:160" x14ac:dyDescent="0.25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</row>
    <row r="959" spans="1:160" x14ac:dyDescent="0.25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</row>
    <row r="960" spans="1:160" x14ac:dyDescent="0.25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</row>
    <row r="961" spans="1:160" x14ac:dyDescent="0.25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</row>
    <row r="962" spans="1:160" x14ac:dyDescent="0.25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</row>
    <row r="963" spans="1:160" x14ac:dyDescent="0.25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</row>
    <row r="964" spans="1:160" x14ac:dyDescent="0.25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</row>
    <row r="965" spans="1:160" x14ac:dyDescent="0.25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</row>
    <row r="966" spans="1:160" x14ac:dyDescent="0.25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</row>
    <row r="967" spans="1:160" x14ac:dyDescent="0.25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</row>
    <row r="968" spans="1:160" x14ac:dyDescent="0.25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</row>
    <row r="969" spans="1:160" x14ac:dyDescent="0.25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</row>
    <row r="970" spans="1:160" x14ac:dyDescent="0.25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</row>
    <row r="971" spans="1:160" x14ac:dyDescent="0.25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</row>
    <row r="972" spans="1:160" x14ac:dyDescent="0.25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</row>
    <row r="973" spans="1:160" x14ac:dyDescent="0.25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</row>
    <row r="974" spans="1:160" x14ac:dyDescent="0.25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</row>
    <row r="975" spans="1:160" x14ac:dyDescent="0.25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</row>
    <row r="976" spans="1:160" x14ac:dyDescent="0.25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</row>
    <row r="977" spans="1:160" x14ac:dyDescent="0.25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</row>
    <row r="978" spans="1:160" x14ac:dyDescent="0.25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</row>
    <row r="979" spans="1:160" x14ac:dyDescent="0.25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</row>
    <row r="980" spans="1:160" x14ac:dyDescent="0.25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</row>
    <row r="981" spans="1:160" x14ac:dyDescent="0.25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</row>
    <row r="982" spans="1:160" x14ac:dyDescent="0.25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</row>
    <row r="983" spans="1:160" x14ac:dyDescent="0.25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</row>
    <row r="984" spans="1:160" x14ac:dyDescent="0.25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</row>
    <row r="985" spans="1:160" x14ac:dyDescent="0.25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</row>
    <row r="986" spans="1:160" x14ac:dyDescent="0.25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</row>
    <row r="987" spans="1:160" x14ac:dyDescent="0.25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</row>
    <row r="988" spans="1:160" x14ac:dyDescent="0.25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</row>
    <row r="989" spans="1:160" x14ac:dyDescent="0.25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</row>
    <row r="990" spans="1:160" x14ac:dyDescent="0.25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</row>
    <row r="991" spans="1:160" x14ac:dyDescent="0.25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</row>
    <row r="992" spans="1:160" x14ac:dyDescent="0.25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</row>
    <row r="993" spans="1:160" x14ac:dyDescent="0.25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</row>
    <row r="994" spans="1:160" x14ac:dyDescent="0.25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</row>
    <row r="995" spans="1:160" x14ac:dyDescent="0.25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</row>
    <row r="996" spans="1:160" x14ac:dyDescent="0.25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</row>
    <row r="997" spans="1:160" x14ac:dyDescent="0.25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</row>
    <row r="998" spans="1:160" x14ac:dyDescent="0.25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</row>
    <row r="999" spans="1:160" x14ac:dyDescent="0.25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1000"/>
    </sheetView>
  </sheetViews>
  <sheetFormatPr defaultRowHeight="13.2" x14ac:dyDescent="0.25"/>
  <cols>
    <col min="1" max="1" width="9.6640625" style="39" customWidth="1"/>
    <col min="2" max="18" width="7.6640625" style="37" customWidth="1"/>
  </cols>
  <sheetData>
    <row r="1" spans="1:26" ht="16.2" thickBot="1" x14ac:dyDescent="0.3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5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8" thickBot="1" x14ac:dyDescent="0.3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</row>
    <row r="4" spans="1:26" x14ac:dyDescent="0.25">
      <c r="A4" s="33">
        <v>36739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8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</row>
    <row r="5" spans="1:26" x14ac:dyDescent="0.25">
      <c r="A5" s="33">
        <v>36770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8">
        <v>0</v>
      </c>
      <c r="I5" s="36">
        <v>0</v>
      </c>
      <c r="J5" s="37">
        <v>0</v>
      </c>
      <c r="K5" s="37">
        <v>0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7">
        <v>0</v>
      </c>
      <c r="R5" s="38">
        <v>0</v>
      </c>
    </row>
    <row r="6" spans="1:26" x14ac:dyDescent="0.25">
      <c r="A6" s="33">
        <v>36800</v>
      </c>
      <c r="B6" s="34">
        <v>-10.10208873</v>
      </c>
      <c r="C6" s="34">
        <v>0</v>
      </c>
      <c r="D6" s="34">
        <v>-576.66164747000005</v>
      </c>
      <c r="E6" s="34">
        <v>566.55955874000006</v>
      </c>
      <c r="F6" s="34">
        <v>566.55955874000006</v>
      </c>
      <c r="G6" s="34">
        <v>0</v>
      </c>
      <c r="H6" s="38">
        <v>0</v>
      </c>
      <c r="I6" s="36">
        <v>1.6228596281000001</v>
      </c>
      <c r="J6" s="37">
        <v>-1.6485449700000001</v>
      </c>
      <c r="K6" s="37">
        <v>67.903246420000002</v>
      </c>
      <c r="L6" s="37">
        <v>39.856854130000002</v>
      </c>
      <c r="M6" s="37">
        <v>17.371660179999999</v>
      </c>
      <c r="N6" s="37">
        <v>8.0882515300000009</v>
      </c>
      <c r="O6" s="37">
        <v>-6.9912522399999997</v>
      </c>
      <c r="P6" s="37">
        <v>-12.989594</v>
      </c>
      <c r="Q6" s="37">
        <v>-22.42562719</v>
      </c>
      <c r="R6" s="38">
        <v>-29.115410130000001</v>
      </c>
    </row>
    <row r="7" spans="1:26" x14ac:dyDescent="0.25">
      <c r="A7" s="33">
        <v>36831</v>
      </c>
      <c r="B7" s="34">
        <v>37.47826465</v>
      </c>
      <c r="C7" s="34">
        <v>0</v>
      </c>
      <c r="D7" s="34">
        <v>-930.50018648000002</v>
      </c>
      <c r="E7" s="34">
        <v>967.97845113000005</v>
      </c>
      <c r="F7" s="34">
        <v>967.97845113000005</v>
      </c>
      <c r="G7" s="34">
        <v>0</v>
      </c>
      <c r="H7" s="38">
        <v>0</v>
      </c>
      <c r="I7" s="36">
        <v>-1.7040529027</v>
      </c>
      <c r="J7" s="37">
        <v>0.88912270000000004</v>
      </c>
      <c r="K7" s="37">
        <v>-25.355201269999998</v>
      </c>
      <c r="L7" s="37">
        <v>-15.83527584</v>
      </c>
      <c r="M7" s="37">
        <v>-7.39717716</v>
      </c>
      <c r="N7" s="37">
        <v>-3.5715811999999998</v>
      </c>
      <c r="O7" s="37">
        <v>3.32523671</v>
      </c>
      <c r="P7" s="37">
        <v>6.4115596699999999</v>
      </c>
      <c r="Q7" s="37">
        <v>11.89965254</v>
      </c>
      <c r="R7" s="38">
        <v>16.535905379999999</v>
      </c>
    </row>
    <row r="8" spans="1:26" x14ac:dyDescent="0.25">
      <c r="A8" s="33">
        <v>36861</v>
      </c>
      <c r="B8" s="34">
        <v>-20.773929509999999</v>
      </c>
      <c r="C8" s="34">
        <v>0</v>
      </c>
      <c r="D8" s="34">
        <v>-434.10301083000002</v>
      </c>
      <c r="E8" s="34">
        <v>413.32908132</v>
      </c>
      <c r="F8" s="34">
        <v>413.32908132</v>
      </c>
      <c r="G8" s="34">
        <v>0</v>
      </c>
      <c r="H8" s="38">
        <v>0</v>
      </c>
      <c r="I8" s="36">
        <v>0.96614718099999997</v>
      </c>
      <c r="J8" s="37">
        <v>-0.35624201999999999</v>
      </c>
      <c r="K8" s="37">
        <v>9.8146295200000004</v>
      </c>
      <c r="L8" s="37">
        <v>5.9408695800000002</v>
      </c>
      <c r="M8" s="37">
        <v>2.7117449599999999</v>
      </c>
      <c r="N8" s="37">
        <v>1.29892041</v>
      </c>
      <c r="O8" s="37">
        <v>-1.1987665999999999</v>
      </c>
      <c r="P8" s="37">
        <v>-2.31033826</v>
      </c>
      <c r="Q8" s="37">
        <v>-4.3191640099999997</v>
      </c>
      <c r="R8" s="38">
        <v>-6.1124675699999997</v>
      </c>
    </row>
    <row r="9" spans="1:26" x14ac:dyDescent="0.25">
      <c r="A9" s="33">
        <v>36892</v>
      </c>
      <c r="B9" s="34">
        <v>-16.146981109999999</v>
      </c>
      <c r="C9" s="34">
        <v>0</v>
      </c>
      <c r="D9" s="34">
        <v>-215.33371807</v>
      </c>
      <c r="E9" s="34">
        <v>199.18673695999999</v>
      </c>
      <c r="F9" s="34">
        <v>199.18673695999999</v>
      </c>
      <c r="G9" s="34">
        <v>0</v>
      </c>
      <c r="H9" s="38">
        <v>0</v>
      </c>
      <c r="I9" s="36">
        <v>-0.51244012279999995</v>
      </c>
      <c r="J9" s="37">
        <v>0.14426258</v>
      </c>
      <c r="K9" s="37">
        <v>23.117805149999999</v>
      </c>
      <c r="L9" s="37">
        <v>15.167163540000001</v>
      </c>
      <c r="M9" s="37">
        <v>7.4769309799999997</v>
      </c>
      <c r="N9" s="37">
        <v>3.71459502</v>
      </c>
      <c r="O9" s="37">
        <v>-3.67164015</v>
      </c>
      <c r="P9" s="37">
        <v>-7.3047619399999997</v>
      </c>
      <c r="Q9" s="37">
        <v>-14.470410559999999</v>
      </c>
      <c r="R9" s="38">
        <v>-21.522686069999999</v>
      </c>
    </row>
    <row r="10" spans="1:26" x14ac:dyDescent="0.25">
      <c r="A10" s="33">
        <v>36923</v>
      </c>
      <c r="B10" s="34">
        <v>-16.292707400000001</v>
      </c>
      <c r="C10" s="34">
        <v>0</v>
      </c>
      <c r="D10" s="34">
        <v>-144.69774645000001</v>
      </c>
      <c r="E10" s="34">
        <v>128.40503905</v>
      </c>
      <c r="F10" s="34">
        <v>128.40503905</v>
      </c>
      <c r="G10" s="34">
        <v>0</v>
      </c>
      <c r="H10" s="38">
        <v>0</v>
      </c>
      <c r="I10" s="36">
        <v>-1.2119012942</v>
      </c>
      <c r="J10" s="37">
        <v>0.24750166000000001</v>
      </c>
      <c r="K10" s="37">
        <v>39.961635270000002</v>
      </c>
      <c r="L10" s="37">
        <v>26.26563007</v>
      </c>
      <c r="M10" s="37">
        <v>12.951069690000001</v>
      </c>
      <c r="N10" s="37">
        <v>6.4313188099999996</v>
      </c>
      <c r="O10" s="37">
        <v>-6.34540975</v>
      </c>
      <c r="P10" s="37">
        <v>-12.60721882</v>
      </c>
      <c r="Q10" s="37">
        <v>-24.88982326</v>
      </c>
      <c r="R10" s="38">
        <v>-36.86703816</v>
      </c>
    </row>
    <row r="11" spans="1:26" x14ac:dyDescent="0.25">
      <c r="A11" s="33">
        <v>36951</v>
      </c>
      <c r="B11" s="34">
        <v>-14.56624442</v>
      </c>
      <c r="C11" s="34">
        <v>0</v>
      </c>
      <c r="D11" s="34">
        <v>-247.07537382000001</v>
      </c>
      <c r="E11" s="34">
        <v>232.50912940000001</v>
      </c>
      <c r="F11" s="34">
        <v>232.50912940000001</v>
      </c>
      <c r="G11" s="34">
        <v>0</v>
      </c>
      <c r="H11" s="38">
        <v>0</v>
      </c>
      <c r="I11" s="36">
        <v>0.602949128</v>
      </c>
      <c r="J11" s="37">
        <v>-6.4309829999999998E-2</v>
      </c>
      <c r="K11" s="37">
        <v>45.375910820000001</v>
      </c>
      <c r="L11" s="37">
        <v>29.394853210000001</v>
      </c>
      <c r="M11" s="37">
        <v>14.281602879999999</v>
      </c>
      <c r="N11" s="37">
        <v>7.0392888600000001</v>
      </c>
      <c r="O11" s="37">
        <v>-6.8419669599999997</v>
      </c>
      <c r="P11" s="37">
        <v>-13.49182733</v>
      </c>
      <c r="Q11" s="37">
        <v>-26.235268789999999</v>
      </c>
      <c r="R11" s="38">
        <v>-38.269304490000003</v>
      </c>
    </row>
    <row r="12" spans="1:26" x14ac:dyDescent="0.25">
      <c r="A12" s="33">
        <v>36982</v>
      </c>
      <c r="B12" s="34">
        <v>13.57079618</v>
      </c>
      <c r="C12" s="34">
        <v>0</v>
      </c>
      <c r="D12" s="34">
        <v>20.258863869999999</v>
      </c>
      <c r="E12" s="34">
        <v>-6.6880676899999996</v>
      </c>
      <c r="F12" s="34">
        <v>-6.6880676899999996</v>
      </c>
      <c r="G12" s="34">
        <v>0</v>
      </c>
      <c r="H12" s="38">
        <v>0</v>
      </c>
      <c r="I12" s="36">
        <v>-0.71794089800000005</v>
      </c>
      <c r="J12" s="37">
        <v>6.5491359999999998E-2</v>
      </c>
      <c r="K12" s="37">
        <v>1.13681663</v>
      </c>
      <c r="L12" s="37">
        <v>1.0379180400000001</v>
      </c>
      <c r="M12" s="37">
        <v>0.64651305000000003</v>
      </c>
      <c r="N12" s="37">
        <v>0.35284131000000002</v>
      </c>
      <c r="O12" s="37">
        <v>-0.40755245000000001</v>
      </c>
      <c r="P12" s="37">
        <v>-0.86542300999999999</v>
      </c>
      <c r="Q12" s="37">
        <v>-1.9152932</v>
      </c>
      <c r="R12" s="38">
        <v>-3.1168927000000002</v>
      </c>
    </row>
    <row r="13" spans="1:26" x14ac:dyDescent="0.25">
      <c r="A13" s="33">
        <v>37012</v>
      </c>
      <c r="B13" s="34">
        <v>20.0422227</v>
      </c>
      <c r="C13" s="34">
        <v>0</v>
      </c>
      <c r="D13" s="34">
        <v>19.533669639999999</v>
      </c>
      <c r="E13" s="34">
        <v>0.50855306</v>
      </c>
      <c r="F13" s="34">
        <v>0.50855306</v>
      </c>
      <c r="G13" s="34">
        <v>0</v>
      </c>
      <c r="H13" s="38">
        <v>0</v>
      </c>
      <c r="I13" s="36">
        <v>-0.77246618840000003</v>
      </c>
      <c r="J13" s="37">
        <v>5.7035089999999997E-2</v>
      </c>
      <c r="K13" s="37">
        <v>0.14478013000000001</v>
      </c>
      <c r="L13" s="37">
        <v>0.43357793</v>
      </c>
      <c r="M13" s="37">
        <v>0.37224705000000002</v>
      </c>
      <c r="N13" s="37">
        <v>0.2225288</v>
      </c>
      <c r="O13" s="37">
        <v>-0.29044332</v>
      </c>
      <c r="P13" s="37">
        <v>-0.64394072999999996</v>
      </c>
      <c r="Q13" s="37">
        <v>-1.52114113</v>
      </c>
      <c r="R13" s="38">
        <v>-2.5948540900000001</v>
      </c>
    </row>
    <row r="14" spans="1:26" x14ac:dyDescent="0.25">
      <c r="A14" s="33">
        <v>37043</v>
      </c>
      <c r="B14" s="34">
        <v>-5.0618557700000002</v>
      </c>
      <c r="C14" s="34">
        <v>0</v>
      </c>
      <c r="D14" s="34">
        <v>-8.2675095400000007</v>
      </c>
      <c r="E14" s="34">
        <v>3.2056537700000001</v>
      </c>
      <c r="F14" s="34">
        <v>3.2056537700000001</v>
      </c>
      <c r="G14" s="34">
        <v>0</v>
      </c>
      <c r="H14" s="38">
        <v>0</v>
      </c>
      <c r="I14" s="36">
        <v>-0.69780502209999995</v>
      </c>
      <c r="J14" s="37">
        <v>4.4668930000000003E-2</v>
      </c>
      <c r="K14" s="37">
        <v>0.78855529999999996</v>
      </c>
      <c r="L14" s="37">
        <v>0.80001047000000003</v>
      </c>
      <c r="M14" s="37">
        <v>0.52704006000000003</v>
      </c>
      <c r="N14" s="37">
        <v>0.29335866999999999</v>
      </c>
      <c r="O14" s="37">
        <v>-0.34909055999999999</v>
      </c>
      <c r="P14" s="37">
        <v>-0.74999002999999997</v>
      </c>
      <c r="Q14" s="37">
        <v>-1.69185009</v>
      </c>
      <c r="R14" s="38">
        <v>-2.7955641099999999</v>
      </c>
    </row>
    <row r="15" spans="1:26" x14ac:dyDescent="0.25">
      <c r="A15" s="33">
        <v>37073</v>
      </c>
      <c r="B15" s="34">
        <v>6.2792870799999996</v>
      </c>
      <c r="C15" s="34">
        <v>0</v>
      </c>
      <c r="D15" s="34">
        <v>44.631736949999997</v>
      </c>
      <c r="E15" s="34">
        <v>-38.352449870000001</v>
      </c>
      <c r="F15" s="34">
        <v>-38.352449870000001</v>
      </c>
      <c r="G15" s="34">
        <v>0</v>
      </c>
      <c r="H15" s="38">
        <v>0</v>
      </c>
      <c r="I15" s="36">
        <v>-1.1888256449000001</v>
      </c>
      <c r="J15" s="37">
        <v>6.3832520000000004E-2</v>
      </c>
      <c r="K15" s="37">
        <v>2.18829699</v>
      </c>
      <c r="L15" s="37">
        <v>1.8068321300000001</v>
      </c>
      <c r="M15" s="37">
        <v>1.0632490999999999</v>
      </c>
      <c r="N15" s="37">
        <v>0.56891526000000003</v>
      </c>
      <c r="O15" s="37">
        <v>-0.63819314999999999</v>
      </c>
      <c r="P15" s="37">
        <v>-1.34046095</v>
      </c>
      <c r="Q15" s="37">
        <v>-2.9169641099999999</v>
      </c>
      <c r="R15" s="38">
        <v>-4.6901980400000003</v>
      </c>
    </row>
    <row r="16" spans="1:26" x14ac:dyDescent="0.25">
      <c r="A16" s="33">
        <v>37104</v>
      </c>
      <c r="B16" s="34">
        <v>-7.1358780900000003</v>
      </c>
      <c r="C16" s="34">
        <v>0</v>
      </c>
      <c r="D16" s="34">
        <v>67.104582879999995</v>
      </c>
      <c r="E16" s="34">
        <v>-74.240460970000001</v>
      </c>
      <c r="F16" s="34">
        <v>-74.240460970000001</v>
      </c>
      <c r="G16" s="34">
        <v>0</v>
      </c>
      <c r="H16" s="38">
        <v>0</v>
      </c>
      <c r="I16" s="36">
        <v>-1.3017324058999999</v>
      </c>
      <c r="J16" s="37">
        <v>6.1126439999999997E-2</v>
      </c>
      <c r="K16" s="37">
        <v>2.7853286599999998</v>
      </c>
      <c r="L16" s="37">
        <v>2.1757706300000001</v>
      </c>
      <c r="M16" s="37">
        <v>1.23423807</v>
      </c>
      <c r="N16" s="37">
        <v>0.65124400999999998</v>
      </c>
      <c r="O16" s="37">
        <v>-0.71465067999999998</v>
      </c>
      <c r="P16" s="37">
        <v>-1.48797011</v>
      </c>
      <c r="Q16" s="37">
        <v>-3.1921343599999998</v>
      </c>
      <c r="R16" s="38">
        <v>-5.0766230500000002</v>
      </c>
    </row>
    <row r="17" spans="1:18" x14ac:dyDescent="0.25">
      <c r="A17" s="33">
        <v>37135</v>
      </c>
      <c r="B17" s="34">
        <v>-3.7099745199999998</v>
      </c>
      <c r="C17" s="34">
        <v>0</v>
      </c>
      <c r="D17" s="34">
        <v>69.088619309999999</v>
      </c>
      <c r="E17" s="34">
        <v>-72.798593830000002</v>
      </c>
      <c r="F17" s="34">
        <v>-72.798593830000002</v>
      </c>
      <c r="G17" s="34">
        <v>0</v>
      </c>
      <c r="H17" s="38">
        <v>0</v>
      </c>
      <c r="I17" s="36">
        <v>-1.3140313493</v>
      </c>
      <c r="J17" s="37">
        <v>5.6514839999999997E-2</v>
      </c>
      <c r="K17" s="37">
        <v>6.0286510699999996</v>
      </c>
      <c r="L17" s="37">
        <v>4.2786048499999998</v>
      </c>
      <c r="M17" s="37">
        <v>2.2541549500000002</v>
      </c>
      <c r="N17" s="37">
        <v>1.1530593200000001</v>
      </c>
      <c r="O17" s="37">
        <v>-1.1997741099999999</v>
      </c>
      <c r="P17" s="37">
        <v>-2.4411957000000002</v>
      </c>
      <c r="Q17" s="37">
        <v>-5.0296967099999996</v>
      </c>
      <c r="R17" s="38">
        <v>-7.7289003899999997</v>
      </c>
    </row>
    <row r="18" spans="1:18" x14ac:dyDescent="0.25">
      <c r="A18" s="33">
        <v>37165</v>
      </c>
      <c r="B18" s="34">
        <v>-4.00566113</v>
      </c>
      <c r="C18" s="34">
        <v>0</v>
      </c>
      <c r="D18" s="34">
        <v>76.376563739999995</v>
      </c>
      <c r="E18" s="34">
        <v>-80.382224870000002</v>
      </c>
      <c r="F18" s="34">
        <v>-80.382224870000002</v>
      </c>
      <c r="G18" s="34">
        <v>0</v>
      </c>
      <c r="H18" s="38">
        <v>0</v>
      </c>
      <c r="I18" s="36">
        <v>-1.1051788220000001</v>
      </c>
      <c r="J18" s="37">
        <v>3.9459090000000002E-2</v>
      </c>
      <c r="K18" s="37">
        <v>5.0728705200000004</v>
      </c>
      <c r="L18" s="37">
        <v>3.59937649</v>
      </c>
      <c r="M18" s="37">
        <v>1.89559571</v>
      </c>
      <c r="N18" s="37">
        <v>0.96948725000000002</v>
      </c>
      <c r="O18" s="37">
        <v>-1.00846697</v>
      </c>
      <c r="P18" s="37">
        <v>-2.0516682500000001</v>
      </c>
      <c r="Q18" s="37">
        <v>-4.2263414900000003</v>
      </c>
      <c r="R18" s="38">
        <v>-6.49420207</v>
      </c>
    </row>
    <row r="19" spans="1:18" x14ac:dyDescent="0.25">
      <c r="A19" s="33">
        <v>37196</v>
      </c>
      <c r="B19" s="34">
        <v>4.1413968499999996</v>
      </c>
      <c r="C19" s="34">
        <v>0</v>
      </c>
      <c r="D19" s="34">
        <v>76.871247049999994</v>
      </c>
      <c r="E19" s="34">
        <v>-72.729850200000001</v>
      </c>
      <c r="F19" s="34">
        <v>-72.729850200000001</v>
      </c>
      <c r="G19" s="34">
        <v>0</v>
      </c>
      <c r="H19" s="38">
        <v>0</v>
      </c>
      <c r="I19" s="36">
        <v>-3.3963680900000001E-2</v>
      </c>
      <c r="J19" s="37">
        <v>-1.1383539999999999E-2</v>
      </c>
      <c r="K19" s="37">
        <v>1.29052111</v>
      </c>
      <c r="L19" s="37">
        <v>0.85495443000000004</v>
      </c>
      <c r="M19" s="37">
        <v>0.42188893</v>
      </c>
      <c r="N19" s="37">
        <v>0.20909374</v>
      </c>
      <c r="O19" s="37">
        <v>-0.20463967</v>
      </c>
      <c r="P19" s="37">
        <v>-0.40418426000000002</v>
      </c>
      <c r="Q19" s="37">
        <v>-0.78592379000000001</v>
      </c>
      <c r="R19" s="38">
        <v>-1.14196838</v>
      </c>
    </row>
    <row r="20" spans="1:18" x14ac:dyDescent="0.25">
      <c r="A20" s="33">
        <v>37226</v>
      </c>
      <c r="B20" s="34">
        <v>1.33509612</v>
      </c>
      <c r="C20" s="34">
        <v>0</v>
      </c>
      <c r="D20" s="34">
        <v>77.356010830000002</v>
      </c>
      <c r="E20" s="34">
        <v>-76.02091471</v>
      </c>
      <c r="F20" s="34">
        <v>-76.02091471</v>
      </c>
      <c r="G20" s="34">
        <v>0</v>
      </c>
      <c r="H20" s="38">
        <v>0</v>
      </c>
      <c r="I20" s="36">
        <v>-4.7688163700000001E-2</v>
      </c>
      <c r="J20" s="37">
        <v>-1.144451E-2</v>
      </c>
      <c r="K20" s="37">
        <v>1.2316624</v>
      </c>
      <c r="L20" s="37">
        <v>0.81583137999999999</v>
      </c>
      <c r="M20" s="37">
        <v>0.40300200000000003</v>
      </c>
      <c r="N20" s="37">
        <v>0.19991284000000001</v>
      </c>
      <c r="O20" s="37">
        <v>-0.19613567000000001</v>
      </c>
      <c r="P20" s="37">
        <v>-0.38797931000000002</v>
      </c>
      <c r="Q20" s="37">
        <v>-0.75714115999999998</v>
      </c>
      <c r="R20" s="38">
        <v>-1.10476975</v>
      </c>
    </row>
    <row r="21" spans="1:18" x14ac:dyDescent="0.25">
      <c r="A21" s="33">
        <v>37257</v>
      </c>
      <c r="B21" s="34">
        <v>9.9579816500000007</v>
      </c>
      <c r="C21" s="34">
        <v>0</v>
      </c>
      <c r="D21" s="34">
        <v>44.562981950000001</v>
      </c>
      <c r="E21" s="34">
        <v>-34.6050003</v>
      </c>
      <c r="F21" s="34">
        <v>-34.6050003</v>
      </c>
      <c r="G21" s="34">
        <v>0</v>
      </c>
      <c r="H21" s="38">
        <v>0</v>
      </c>
      <c r="I21" s="36">
        <v>-0.1658085567</v>
      </c>
      <c r="J21" s="37">
        <v>9.9270000000000001E-4</v>
      </c>
      <c r="K21" s="37">
        <v>-2.3448645300000002</v>
      </c>
      <c r="L21" s="37">
        <v>-1.49329522</v>
      </c>
      <c r="M21" s="37">
        <v>-0.71413696000000004</v>
      </c>
      <c r="N21" s="37">
        <v>-0.34937918000000001</v>
      </c>
      <c r="O21" s="37">
        <v>0.33478795</v>
      </c>
      <c r="P21" s="37">
        <v>0.65572554999999999</v>
      </c>
      <c r="Q21" s="37">
        <v>1.25880277</v>
      </c>
      <c r="R21" s="38">
        <v>1.81434797</v>
      </c>
    </row>
    <row r="22" spans="1:18" x14ac:dyDescent="0.25">
      <c r="A22" s="33">
        <v>37288</v>
      </c>
      <c r="B22" s="34">
        <v>6.3629367300000004</v>
      </c>
      <c r="C22" s="34">
        <v>0</v>
      </c>
      <c r="D22" s="34">
        <v>39.837809129999997</v>
      </c>
      <c r="E22" s="34">
        <v>-33.474872400000002</v>
      </c>
      <c r="F22" s="34">
        <v>-33.474872400000002</v>
      </c>
      <c r="G22" s="34">
        <v>0</v>
      </c>
      <c r="H22" s="38">
        <v>0</v>
      </c>
      <c r="I22" s="36">
        <v>-0.1360613692</v>
      </c>
      <c r="J22" s="37">
        <v>-7.4761000000000001E-4</v>
      </c>
      <c r="K22" s="37">
        <v>-2.1961363399999998</v>
      </c>
      <c r="L22" s="37">
        <v>-1.3962068299999999</v>
      </c>
      <c r="M22" s="37">
        <v>-0.66666882999999999</v>
      </c>
      <c r="N22" s="37">
        <v>-0.32591502</v>
      </c>
      <c r="O22" s="37">
        <v>0.31188691000000002</v>
      </c>
      <c r="P22" s="37">
        <v>0.61050497000000004</v>
      </c>
      <c r="Q22" s="37">
        <v>1.17083268</v>
      </c>
      <c r="R22" s="38">
        <v>1.6862334400000001</v>
      </c>
    </row>
    <row r="23" spans="1:18" x14ac:dyDescent="0.25">
      <c r="A23" s="33">
        <v>37316</v>
      </c>
      <c r="B23" s="34">
        <v>4.8959347400000004</v>
      </c>
      <c r="C23" s="34">
        <v>0</v>
      </c>
      <c r="D23" s="34">
        <v>38.918721830000003</v>
      </c>
      <c r="E23" s="34">
        <v>-34.022787090000001</v>
      </c>
      <c r="F23" s="34">
        <v>-34.022787090000001</v>
      </c>
      <c r="G23" s="34">
        <v>0</v>
      </c>
      <c r="H23" s="38">
        <v>0</v>
      </c>
      <c r="I23" s="36">
        <v>-0.15429741550000001</v>
      </c>
      <c r="J23" s="37">
        <v>-9.2794999999999998E-4</v>
      </c>
      <c r="K23" s="37">
        <v>-3.4182167699999999</v>
      </c>
      <c r="L23" s="37">
        <v>-2.1751138600000002</v>
      </c>
      <c r="M23" s="37">
        <v>-1.0392988700000001</v>
      </c>
      <c r="N23" s="37">
        <v>-0.50836132000000001</v>
      </c>
      <c r="O23" s="37">
        <v>0.48695935000000001</v>
      </c>
      <c r="P23" s="37">
        <v>0.95365944999999996</v>
      </c>
      <c r="Q23" s="37">
        <v>1.83053366</v>
      </c>
      <c r="R23" s="38">
        <v>2.63847524</v>
      </c>
    </row>
    <row r="24" spans="1:18" x14ac:dyDescent="0.25">
      <c r="A24" s="33">
        <v>37347</v>
      </c>
      <c r="B24" s="34">
        <v>4.0917842699999998</v>
      </c>
      <c r="C24" s="34">
        <v>0</v>
      </c>
      <c r="D24" s="34">
        <v>12.183961699999999</v>
      </c>
      <c r="E24" s="34">
        <v>-8.0921774299999996</v>
      </c>
      <c r="F24" s="34">
        <v>-8.0921774299999996</v>
      </c>
      <c r="G24" s="34">
        <v>0</v>
      </c>
      <c r="H24" s="38">
        <v>0</v>
      </c>
      <c r="I24" s="36">
        <v>0.17879187129999999</v>
      </c>
      <c r="J24" s="37">
        <v>-5.7300700000000003E-3</v>
      </c>
      <c r="K24" s="37">
        <v>-6.9048558099999999</v>
      </c>
      <c r="L24" s="37">
        <v>-4.4757472199999997</v>
      </c>
      <c r="M24" s="37">
        <v>-2.17324947</v>
      </c>
      <c r="N24" s="37">
        <v>-1.0704150800000001</v>
      </c>
      <c r="O24" s="37">
        <v>1.0381189</v>
      </c>
      <c r="P24" s="37">
        <v>2.0441531300000002</v>
      </c>
      <c r="Q24" s="37">
        <v>3.9607020300000002</v>
      </c>
      <c r="R24" s="38">
        <v>5.7523012600000003</v>
      </c>
    </row>
    <row r="25" spans="1:18" x14ac:dyDescent="0.25">
      <c r="A25" s="33">
        <v>37377</v>
      </c>
      <c r="B25" s="34">
        <v>1.38579619</v>
      </c>
      <c r="C25" s="34">
        <v>0</v>
      </c>
      <c r="D25" s="34">
        <v>13.26956375</v>
      </c>
      <c r="E25" s="34">
        <v>-11.883767560000001</v>
      </c>
      <c r="F25" s="34">
        <v>-11.883767560000001</v>
      </c>
      <c r="G25" s="34">
        <v>0</v>
      </c>
      <c r="H25" s="38">
        <v>0</v>
      </c>
      <c r="I25" s="36">
        <v>0.23960060120000001</v>
      </c>
      <c r="J25" s="37">
        <v>-7.4934499999999996E-3</v>
      </c>
      <c r="K25" s="37">
        <v>-7.4671547599999997</v>
      </c>
      <c r="L25" s="37">
        <v>-4.8462308399999996</v>
      </c>
      <c r="M25" s="37">
        <v>-2.3559066299999998</v>
      </c>
      <c r="N25" s="37">
        <v>-1.1609880699999999</v>
      </c>
      <c r="O25" s="37">
        <v>1.1266611399999999</v>
      </c>
      <c r="P25" s="37">
        <v>2.2190519499999999</v>
      </c>
      <c r="Q25" s="37">
        <v>4.3018197200000001</v>
      </c>
      <c r="R25" s="38">
        <v>6.2501915400000003</v>
      </c>
    </row>
    <row r="26" spans="1:18" x14ac:dyDescent="0.25">
      <c r="A26" s="33">
        <v>37408</v>
      </c>
      <c r="B26" s="34">
        <v>9.9360989999999996E-2</v>
      </c>
      <c r="C26" s="34">
        <v>0</v>
      </c>
      <c r="D26" s="34">
        <v>11.54964895</v>
      </c>
      <c r="E26" s="34">
        <v>-11.450287960000001</v>
      </c>
      <c r="F26" s="34">
        <v>-11.450287960000001</v>
      </c>
      <c r="G26" s="34">
        <v>0</v>
      </c>
      <c r="H26" s="38">
        <v>0</v>
      </c>
      <c r="I26" s="36">
        <v>0.26911800149999998</v>
      </c>
      <c r="J26" s="37">
        <v>-7.6878700000000003E-3</v>
      </c>
      <c r="K26" s="37">
        <v>-7.1168641600000004</v>
      </c>
      <c r="L26" s="37">
        <v>-4.6244094599999999</v>
      </c>
      <c r="M26" s="37">
        <v>-2.2507140699999999</v>
      </c>
      <c r="N26" s="37">
        <v>-1.1098120600000001</v>
      </c>
      <c r="O26" s="37">
        <v>1.0782542100000001</v>
      </c>
      <c r="P26" s="37">
        <v>2.1248828999999998</v>
      </c>
      <c r="Q26" s="37">
        <v>4.1237330300000004</v>
      </c>
      <c r="R26" s="38">
        <v>5.9979745199999996</v>
      </c>
    </row>
    <row r="27" spans="1:18" x14ac:dyDescent="0.25">
      <c r="A27" s="33">
        <v>37438</v>
      </c>
      <c r="B27" s="34">
        <v>0.21835133000000001</v>
      </c>
      <c r="C27" s="34">
        <v>0</v>
      </c>
      <c r="D27" s="34">
        <v>12.807921609999999</v>
      </c>
      <c r="E27" s="34">
        <v>-12.58957028</v>
      </c>
      <c r="F27" s="34">
        <v>-12.58957028</v>
      </c>
      <c r="G27" s="34">
        <v>0</v>
      </c>
      <c r="H27" s="38">
        <v>0</v>
      </c>
      <c r="I27" s="36">
        <v>0.23543542379999999</v>
      </c>
      <c r="J27" s="37">
        <v>-6.93853E-3</v>
      </c>
      <c r="K27" s="37">
        <v>-7.2365041400000001</v>
      </c>
      <c r="L27" s="37">
        <v>-4.6925055699999998</v>
      </c>
      <c r="M27" s="37">
        <v>-2.2795597299999999</v>
      </c>
      <c r="N27" s="37">
        <v>-1.1230384099999999</v>
      </c>
      <c r="O27" s="37">
        <v>1.08929023</v>
      </c>
      <c r="P27" s="37">
        <v>2.1449678099999998</v>
      </c>
      <c r="Q27" s="37">
        <v>4.1566338299999996</v>
      </c>
      <c r="R27" s="38">
        <v>6.0376033199999997</v>
      </c>
    </row>
    <row r="28" spans="1:18" x14ac:dyDescent="0.25">
      <c r="A28" s="33">
        <v>37469</v>
      </c>
      <c r="B28" s="34">
        <v>0.32969626000000002</v>
      </c>
      <c r="C28" s="34">
        <v>0</v>
      </c>
      <c r="D28" s="34">
        <v>12.753387269999999</v>
      </c>
      <c r="E28" s="34">
        <v>-12.423691010000001</v>
      </c>
      <c r="F28" s="34">
        <v>-12.423691010000001</v>
      </c>
      <c r="G28" s="34">
        <v>0</v>
      </c>
      <c r="H28" s="38">
        <v>0</v>
      </c>
      <c r="I28" s="36">
        <v>0.2239011035</v>
      </c>
      <c r="J28" s="37">
        <v>-6.4641799999999999E-3</v>
      </c>
      <c r="K28" s="37">
        <v>-7.0912083800000003</v>
      </c>
      <c r="L28" s="37">
        <v>-4.5943813999999996</v>
      </c>
      <c r="M28" s="37">
        <v>-2.23030471</v>
      </c>
      <c r="N28" s="37">
        <v>-1.09840286</v>
      </c>
      <c r="O28" s="37">
        <v>1.0648412</v>
      </c>
      <c r="P28" s="37">
        <v>2.0964143499999999</v>
      </c>
      <c r="Q28" s="37">
        <v>4.0612816</v>
      </c>
      <c r="R28" s="38">
        <v>5.8976122999999996</v>
      </c>
    </row>
    <row r="29" spans="1:18" x14ac:dyDescent="0.25">
      <c r="A29" s="33">
        <v>37500</v>
      </c>
      <c r="B29" s="34">
        <v>-0.40335548999999998</v>
      </c>
      <c r="C29" s="34">
        <v>0</v>
      </c>
      <c r="D29" s="34">
        <v>10.95329864</v>
      </c>
      <c r="E29" s="34">
        <v>-11.356654130000001</v>
      </c>
      <c r="F29" s="34">
        <v>-11.356654130000001</v>
      </c>
      <c r="G29" s="34">
        <v>0</v>
      </c>
      <c r="H29" s="38">
        <v>0</v>
      </c>
      <c r="I29" s="36">
        <v>0.24696149749999999</v>
      </c>
      <c r="J29" s="37">
        <v>-6.54362E-3</v>
      </c>
      <c r="K29" s="37">
        <v>-6.5536015699999997</v>
      </c>
      <c r="L29" s="37">
        <v>-4.2511142599999996</v>
      </c>
      <c r="M29" s="37">
        <v>-2.0660852699999999</v>
      </c>
      <c r="N29" s="37">
        <v>-1.01810029</v>
      </c>
      <c r="O29" s="37">
        <v>0.98813426000000004</v>
      </c>
      <c r="P29" s="37">
        <v>1.94651295</v>
      </c>
      <c r="Q29" s="37">
        <v>3.7751604799999998</v>
      </c>
      <c r="R29" s="38">
        <v>5.4881396799999997</v>
      </c>
    </row>
    <row r="30" spans="1:18" x14ac:dyDescent="0.25">
      <c r="A30" s="33">
        <v>37530</v>
      </c>
      <c r="B30" s="34">
        <v>0.36691156000000003</v>
      </c>
      <c r="C30" s="34">
        <v>0</v>
      </c>
      <c r="D30" s="34">
        <v>11.79753964</v>
      </c>
      <c r="E30" s="34">
        <v>-11.43062808</v>
      </c>
      <c r="F30" s="34">
        <v>-11.43062808</v>
      </c>
      <c r="G30" s="34">
        <v>0</v>
      </c>
      <c r="H30" s="38">
        <v>0</v>
      </c>
      <c r="I30" s="36">
        <v>0.20547716730000001</v>
      </c>
      <c r="J30" s="37">
        <v>-5.6857000000000001E-3</v>
      </c>
      <c r="K30" s="37">
        <v>-6.5882048199999996</v>
      </c>
      <c r="L30" s="37">
        <v>-4.2631469700000002</v>
      </c>
      <c r="M30" s="37">
        <v>-2.0673135899999999</v>
      </c>
      <c r="N30" s="37">
        <v>-1.01761459</v>
      </c>
      <c r="O30" s="37">
        <v>0.98588856000000002</v>
      </c>
      <c r="P30" s="37">
        <v>1.9404892</v>
      </c>
      <c r="Q30" s="37">
        <v>3.7578212999999998</v>
      </c>
      <c r="R30" s="38">
        <v>5.4554024600000002</v>
      </c>
    </row>
    <row r="31" spans="1:18" x14ac:dyDescent="0.25">
      <c r="A31" s="33">
        <v>37561</v>
      </c>
      <c r="B31" s="34">
        <v>10.30062642</v>
      </c>
      <c r="C31" s="34">
        <v>0</v>
      </c>
      <c r="D31" s="34">
        <v>19.947496860000001</v>
      </c>
      <c r="E31" s="34">
        <v>-9.6468704400000007</v>
      </c>
      <c r="F31" s="34">
        <v>-9.6468704400000007</v>
      </c>
      <c r="G31" s="34">
        <v>0</v>
      </c>
      <c r="H31" s="38">
        <v>0</v>
      </c>
      <c r="I31" s="36">
        <v>-7.5503142699999998E-2</v>
      </c>
      <c r="J31" s="37">
        <v>-6.0300000000000002E-5</v>
      </c>
      <c r="K31" s="37">
        <v>-6.2106017199999997</v>
      </c>
      <c r="L31" s="37">
        <v>-3.9948751800000002</v>
      </c>
      <c r="M31" s="37">
        <v>-1.9272369499999999</v>
      </c>
      <c r="N31" s="37">
        <v>-0.94657835000000001</v>
      </c>
      <c r="O31" s="37">
        <v>0.91350023999999996</v>
      </c>
      <c r="P31" s="37">
        <v>1.7948493999999999</v>
      </c>
      <c r="Q31" s="37">
        <v>3.4644361699999999</v>
      </c>
      <c r="R31" s="38">
        <v>5.0169903700000003</v>
      </c>
    </row>
    <row r="32" spans="1:18" x14ac:dyDescent="0.25">
      <c r="A32" s="33">
        <v>37591</v>
      </c>
      <c r="B32" s="34">
        <v>-32.096640729999997</v>
      </c>
      <c r="C32" s="34">
        <v>0</v>
      </c>
      <c r="D32" s="34">
        <v>21.557550769999999</v>
      </c>
      <c r="E32" s="34">
        <v>-53.654191500000003</v>
      </c>
      <c r="F32" s="34">
        <v>-53.654191500000003</v>
      </c>
      <c r="G32" s="34">
        <v>0</v>
      </c>
      <c r="H32" s="38">
        <v>0</v>
      </c>
      <c r="I32" s="36">
        <v>0.27097151749999998</v>
      </c>
      <c r="J32" s="37">
        <v>-1.4800290000000001E-2</v>
      </c>
      <c r="K32" s="37">
        <v>5.7011906000000003</v>
      </c>
      <c r="L32" s="37">
        <v>3.6894601200000001</v>
      </c>
      <c r="M32" s="37">
        <v>1.78876206</v>
      </c>
      <c r="N32" s="37">
        <v>0.88042328999999997</v>
      </c>
      <c r="O32" s="37">
        <v>-0.85293459999999999</v>
      </c>
      <c r="P32" s="37">
        <v>-1.6782370799999999</v>
      </c>
      <c r="Q32" s="37">
        <v>-3.2472909599999999</v>
      </c>
      <c r="R32" s="38">
        <v>-4.7104601600000002</v>
      </c>
    </row>
    <row r="33" spans="1:18" x14ac:dyDescent="0.25">
      <c r="A33" s="33">
        <v>37622</v>
      </c>
      <c r="B33" s="34">
        <v>3.5881828100000002</v>
      </c>
      <c r="C33" s="34">
        <v>0</v>
      </c>
      <c r="D33" s="34">
        <v>-3.3309538700000001</v>
      </c>
      <c r="E33" s="34">
        <v>6.9191366800000003</v>
      </c>
      <c r="F33" s="34">
        <v>6.9191366800000003</v>
      </c>
      <c r="G33" s="34">
        <v>0</v>
      </c>
      <c r="H33" s="38">
        <v>0</v>
      </c>
      <c r="I33" s="36">
        <v>-6.3794870500000003E-2</v>
      </c>
      <c r="J33" s="37">
        <v>2.7330100000000001E-3</v>
      </c>
      <c r="K33" s="37">
        <v>-6.2729779999999999E-2</v>
      </c>
      <c r="L33" s="37">
        <v>-2.2590829999999999E-2</v>
      </c>
      <c r="M33" s="37">
        <v>-2.64262E-3</v>
      </c>
      <c r="N33" s="37">
        <v>6.7703999999999996E-4</v>
      </c>
      <c r="O33" s="37">
        <v>-4.6676900000000004E-3</v>
      </c>
      <c r="P33" s="37">
        <v>-1.290003E-2</v>
      </c>
      <c r="Q33" s="37">
        <v>-3.869322E-2</v>
      </c>
      <c r="R33" s="38">
        <v>-7.5641529999999998E-2</v>
      </c>
    </row>
    <row r="34" spans="1:18" x14ac:dyDescent="0.25">
      <c r="A34" s="33">
        <v>37653</v>
      </c>
      <c r="B34" s="34">
        <v>1.6828752</v>
      </c>
      <c r="C34" s="34">
        <v>0</v>
      </c>
      <c r="D34" s="34">
        <v>-4.7848084200000001</v>
      </c>
      <c r="E34" s="34">
        <v>6.4676836199999999</v>
      </c>
      <c r="F34" s="34">
        <v>6.4676836199999999</v>
      </c>
      <c r="G34" s="34">
        <v>0</v>
      </c>
      <c r="H34" s="38">
        <v>0</v>
      </c>
      <c r="I34" s="36">
        <v>-4.1896059200000002E-2</v>
      </c>
      <c r="J34" s="37">
        <v>2.2151499999999999E-3</v>
      </c>
      <c r="K34" s="37">
        <v>-0.13392156999999999</v>
      </c>
      <c r="L34" s="37">
        <v>-7.1166209999999994E-2</v>
      </c>
      <c r="M34" s="37">
        <v>-2.745131E-2</v>
      </c>
      <c r="N34" s="37">
        <v>-1.184638E-2</v>
      </c>
      <c r="O34" s="37">
        <v>8.3614699999999993E-3</v>
      </c>
      <c r="P34" s="37">
        <v>1.348822E-2</v>
      </c>
      <c r="Q34" s="37">
        <v>1.4563609999999999E-2</v>
      </c>
      <c r="R34" s="38">
        <v>4.93853E-3</v>
      </c>
    </row>
    <row r="35" spans="1:18" x14ac:dyDescent="0.25">
      <c r="A35" s="33">
        <v>37681</v>
      </c>
      <c r="B35" s="34">
        <v>-37.148626360000002</v>
      </c>
      <c r="C35" s="34">
        <v>0</v>
      </c>
      <c r="D35" s="34">
        <v>-5.5021364699999999</v>
      </c>
      <c r="E35" s="34">
        <v>-31.646489890000002</v>
      </c>
      <c r="F35" s="34">
        <v>-31.646489890000002</v>
      </c>
      <c r="G35" s="34">
        <v>0</v>
      </c>
      <c r="H35" s="38">
        <v>0</v>
      </c>
      <c r="I35" s="36">
        <v>0.3804380919</v>
      </c>
      <c r="J35" s="37">
        <v>-1.140217E-2</v>
      </c>
      <c r="K35" s="37">
        <v>12.46076317</v>
      </c>
      <c r="L35" s="37">
        <v>8.0298902600000002</v>
      </c>
      <c r="M35" s="37">
        <v>3.8773128799999999</v>
      </c>
      <c r="N35" s="37">
        <v>1.9045842500000001</v>
      </c>
      <c r="O35" s="37">
        <v>-1.83735425</v>
      </c>
      <c r="P35" s="37">
        <v>-3.60855557</v>
      </c>
      <c r="Q35" s="37">
        <v>-6.9574811299999997</v>
      </c>
      <c r="R35" s="38">
        <v>-10.05779373</v>
      </c>
    </row>
    <row r="36" spans="1:18" x14ac:dyDescent="0.25">
      <c r="A36" s="33">
        <v>37712</v>
      </c>
      <c r="B36" s="34">
        <v>2.76398397</v>
      </c>
      <c r="C36" s="34">
        <v>0</v>
      </c>
      <c r="D36" s="34">
        <v>-5.4279838900000001</v>
      </c>
      <c r="E36" s="34">
        <v>8.1919678600000001</v>
      </c>
      <c r="F36" s="34">
        <v>8.1919678600000001</v>
      </c>
      <c r="G36" s="34">
        <v>0</v>
      </c>
      <c r="H36" s="38">
        <v>0</v>
      </c>
      <c r="I36" s="36">
        <v>-1.0764279700000001E-2</v>
      </c>
      <c r="J36" s="37">
        <v>2.0194000000000002E-3</v>
      </c>
      <c r="K36" s="37">
        <v>-0.36540500999999997</v>
      </c>
      <c r="L36" s="37">
        <v>-0.21800142</v>
      </c>
      <c r="M36" s="37">
        <v>-9.8061549999999997E-2</v>
      </c>
      <c r="N36" s="37">
        <v>-4.6610270000000002E-2</v>
      </c>
      <c r="O36" s="37">
        <v>4.237084E-2</v>
      </c>
      <c r="P36" s="37">
        <v>8.0980399999999994E-2</v>
      </c>
      <c r="Q36" s="37">
        <v>0.14851211</v>
      </c>
      <c r="R36" s="38">
        <v>0.20525984999999999</v>
      </c>
    </row>
    <row r="37" spans="1:18" x14ac:dyDescent="0.25">
      <c r="A37" s="33">
        <v>37742</v>
      </c>
      <c r="B37" s="34">
        <v>2.9522775299999999</v>
      </c>
      <c r="C37" s="34">
        <v>0</v>
      </c>
      <c r="D37" s="34">
        <v>-5.6048351800000002</v>
      </c>
      <c r="E37" s="34">
        <v>8.5571127100000002</v>
      </c>
      <c r="F37" s="34">
        <v>8.5571127100000002</v>
      </c>
      <c r="G37" s="34">
        <v>0</v>
      </c>
      <c r="H37" s="38">
        <v>0</v>
      </c>
      <c r="I37" s="36">
        <v>-2.4444240499999999E-2</v>
      </c>
      <c r="J37" s="37">
        <v>2.2635400000000001E-3</v>
      </c>
      <c r="K37" s="37">
        <v>-0.35365928000000002</v>
      </c>
      <c r="L37" s="37">
        <v>-0.20736974999999999</v>
      </c>
      <c r="M37" s="37">
        <v>-9.1567670000000004E-2</v>
      </c>
      <c r="N37" s="37">
        <v>-4.3055379999999997E-2</v>
      </c>
      <c r="O37" s="37">
        <v>3.8358139999999999E-2</v>
      </c>
      <c r="P37" s="37">
        <v>7.2554690000000005E-2</v>
      </c>
      <c r="Q37" s="37">
        <v>0.13026325</v>
      </c>
      <c r="R37" s="38">
        <v>0.17615256000000001</v>
      </c>
    </row>
    <row r="38" spans="1:18" x14ac:dyDescent="0.25">
      <c r="A38" s="33">
        <v>37773</v>
      </c>
      <c r="B38" s="34">
        <v>2.7214863</v>
      </c>
      <c r="C38" s="34">
        <v>0</v>
      </c>
      <c r="D38" s="34">
        <v>-5.5218872299999999</v>
      </c>
      <c r="E38" s="34">
        <v>8.2433735299999995</v>
      </c>
      <c r="F38" s="34">
        <v>8.2433735299999995</v>
      </c>
      <c r="G38" s="34">
        <v>0</v>
      </c>
      <c r="H38" s="38">
        <v>0</v>
      </c>
      <c r="I38" s="36">
        <v>-1.77138474E-2</v>
      </c>
      <c r="J38" s="37">
        <v>2.0763000000000001E-3</v>
      </c>
      <c r="K38" s="37">
        <v>-0.35139173000000001</v>
      </c>
      <c r="L38" s="37">
        <v>-0.20823660999999999</v>
      </c>
      <c r="M38" s="37">
        <v>-9.2951740000000005E-2</v>
      </c>
      <c r="N38" s="37">
        <v>-4.402644E-2</v>
      </c>
      <c r="O38" s="37">
        <v>3.9732999999999997E-2</v>
      </c>
      <c r="P38" s="37">
        <v>7.5660160000000004E-2</v>
      </c>
      <c r="Q38" s="37">
        <v>0.13773221999999999</v>
      </c>
      <c r="R38" s="38">
        <v>0.18895654000000001</v>
      </c>
    </row>
    <row r="39" spans="1:18" x14ac:dyDescent="0.25">
      <c r="A39" s="33">
        <v>37803</v>
      </c>
      <c r="B39" s="34">
        <v>2.59887194</v>
      </c>
      <c r="C39" s="34">
        <v>0</v>
      </c>
      <c r="D39" s="34">
        <v>-5.8826048100000001</v>
      </c>
      <c r="E39" s="34">
        <v>8.4814767500000006</v>
      </c>
      <c r="F39" s="34">
        <v>8.4814767500000006</v>
      </c>
      <c r="G39" s="34">
        <v>0</v>
      </c>
      <c r="H39" s="38">
        <v>0</v>
      </c>
      <c r="I39" s="36">
        <v>-3.3843516099999998E-2</v>
      </c>
      <c r="J39" s="37">
        <v>2.3131499999999999E-3</v>
      </c>
      <c r="K39" s="37">
        <v>-0.34175925000000001</v>
      </c>
      <c r="L39" s="37">
        <v>-0.20009199</v>
      </c>
      <c r="M39" s="37">
        <v>-8.8077370000000002E-2</v>
      </c>
      <c r="N39" s="37">
        <v>-4.1423840000000003E-2</v>
      </c>
      <c r="O39" s="37">
        <v>3.6772399999999997E-2</v>
      </c>
      <c r="P39" s="37">
        <v>6.9402130000000006E-2</v>
      </c>
      <c r="Q39" s="37">
        <v>0.12396351999999999</v>
      </c>
      <c r="R39" s="38">
        <v>0.16662841</v>
      </c>
    </row>
    <row r="40" spans="1:18" x14ac:dyDescent="0.25">
      <c r="A40" s="33">
        <v>37834</v>
      </c>
      <c r="B40" s="34">
        <v>2.6728714299999998</v>
      </c>
      <c r="C40" s="34">
        <v>0</v>
      </c>
      <c r="D40" s="34">
        <v>-5.7549789499999999</v>
      </c>
      <c r="E40" s="34">
        <v>8.4278503800000006</v>
      </c>
      <c r="F40" s="34">
        <v>8.4278503800000006</v>
      </c>
      <c r="G40" s="34">
        <v>0</v>
      </c>
      <c r="H40" s="38">
        <v>0</v>
      </c>
      <c r="I40" s="36">
        <v>-3.8060648099999997E-2</v>
      </c>
      <c r="J40" s="37">
        <v>2.3254700000000001E-3</v>
      </c>
      <c r="K40" s="37">
        <v>-0.33533868999999999</v>
      </c>
      <c r="L40" s="37">
        <v>-0.19650736999999999</v>
      </c>
      <c r="M40" s="37">
        <v>-8.6605589999999996E-2</v>
      </c>
      <c r="N40" s="37">
        <v>-4.0734859999999998E-2</v>
      </c>
      <c r="O40" s="37">
        <v>3.61456E-2</v>
      </c>
      <c r="P40" s="37">
        <v>6.8184999999999996E-2</v>
      </c>
      <c r="Q40" s="37">
        <v>0.12160157000000001</v>
      </c>
      <c r="R40" s="38">
        <v>0.1630905</v>
      </c>
    </row>
    <row r="41" spans="1:18" x14ac:dyDescent="0.25">
      <c r="A41" s="33">
        <v>37865</v>
      </c>
      <c r="B41" s="34">
        <v>2.2976366800000001</v>
      </c>
      <c r="C41" s="34">
        <v>0</v>
      </c>
      <c r="D41" s="34">
        <v>-5.7825374600000004</v>
      </c>
      <c r="E41" s="34">
        <v>8.0801741400000004</v>
      </c>
      <c r="F41" s="34">
        <v>8.0801741400000004</v>
      </c>
      <c r="G41" s="34">
        <v>0</v>
      </c>
      <c r="H41" s="38">
        <v>0</v>
      </c>
      <c r="I41" s="36">
        <v>-3.19781591E-2</v>
      </c>
      <c r="J41" s="37">
        <v>2.1583599999999998E-3</v>
      </c>
      <c r="K41" s="37">
        <v>-0.34780969</v>
      </c>
      <c r="L41" s="37">
        <v>-0.20629764</v>
      </c>
      <c r="M41" s="37">
        <v>-9.2094490000000001E-2</v>
      </c>
      <c r="N41" s="37">
        <v>-4.3604900000000002E-2</v>
      </c>
      <c r="O41" s="37">
        <v>3.9229779999999999E-2</v>
      </c>
      <c r="P41" s="37">
        <v>7.4535260000000006E-2</v>
      </c>
      <c r="Q41" s="37">
        <v>0.13492066</v>
      </c>
      <c r="R41" s="38">
        <v>0.18381272000000001</v>
      </c>
    </row>
    <row r="42" spans="1:18" x14ac:dyDescent="0.25">
      <c r="A42" s="33">
        <v>37895</v>
      </c>
      <c r="B42" s="34">
        <v>2.9194831200000002</v>
      </c>
      <c r="C42" s="34">
        <v>0</v>
      </c>
      <c r="D42" s="34">
        <v>-6.6032105799999998</v>
      </c>
      <c r="E42" s="34">
        <v>9.5226936999999996</v>
      </c>
      <c r="F42" s="34">
        <v>9.5226936999999996</v>
      </c>
      <c r="G42" s="34">
        <v>0</v>
      </c>
      <c r="H42" s="38">
        <v>0</v>
      </c>
      <c r="I42" s="36">
        <v>-9.5427375300000006E-2</v>
      </c>
      <c r="J42" s="37">
        <v>3.1400899999999999E-3</v>
      </c>
      <c r="K42" s="37">
        <v>-8.3862560000000003E-2</v>
      </c>
      <c r="L42" s="37">
        <v>-2.4150060000000001E-2</v>
      </c>
      <c r="M42" s="37">
        <v>1.3538000000000001E-3</v>
      </c>
      <c r="N42" s="37">
        <v>3.6040099999999999E-3</v>
      </c>
      <c r="O42" s="37">
        <v>-8.7262899999999994E-3</v>
      </c>
      <c r="P42" s="37">
        <v>-2.1915489999999999E-2</v>
      </c>
      <c r="Q42" s="37">
        <v>-5.9372840000000003E-2</v>
      </c>
      <c r="R42" s="38">
        <v>-0.10833143000000001</v>
      </c>
    </row>
    <row r="43" spans="1:18" x14ac:dyDescent="0.25">
      <c r="A43" s="33">
        <v>37926</v>
      </c>
      <c r="B43" s="34">
        <v>0.52944373</v>
      </c>
      <c r="C43" s="34">
        <v>0</v>
      </c>
      <c r="D43" s="34">
        <v>-8.0738288800000007</v>
      </c>
      <c r="E43" s="34">
        <v>8.6032726099999994</v>
      </c>
      <c r="F43" s="34">
        <v>8.6032726099999994</v>
      </c>
      <c r="G43" s="34">
        <v>0</v>
      </c>
      <c r="H43" s="38">
        <v>0</v>
      </c>
      <c r="I43" s="36">
        <v>-8.0628862400000001E-2</v>
      </c>
      <c r="J43" s="37">
        <v>2.77291E-3</v>
      </c>
      <c r="K43" s="37">
        <v>-0.27570043999999999</v>
      </c>
      <c r="L43" s="37">
        <v>-0.15259545999999999</v>
      </c>
      <c r="M43" s="37">
        <v>-6.2686729999999996E-2</v>
      </c>
      <c r="N43" s="37">
        <v>-2.827112E-2</v>
      </c>
      <c r="O43" s="37">
        <v>2.2719659999999999E-2</v>
      </c>
      <c r="P43" s="37">
        <v>4.0431000000000002E-2</v>
      </c>
      <c r="Q43" s="37">
        <v>6.2773300000000004E-2</v>
      </c>
      <c r="R43" s="38">
        <v>7.0506120000000005E-2</v>
      </c>
    </row>
    <row r="44" spans="1:18" x14ac:dyDescent="0.25">
      <c r="A44" s="33">
        <v>37956</v>
      </c>
      <c r="B44" s="34">
        <v>-2.4627123499999999</v>
      </c>
      <c r="C44" s="34">
        <v>0</v>
      </c>
      <c r="D44" s="34">
        <v>-5.3542955900000004</v>
      </c>
      <c r="E44" s="34">
        <v>2.8915832400000001</v>
      </c>
      <c r="F44" s="34">
        <v>2.8915832400000001</v>
      </c>
      <c r="G44" s="34">
        <v>0</v>
      </c>
      <c r="H44" s="38">
        <v>0</v>
      </c>
      <c r="I44" s="36">
        <v>-0.14575629570000001</v>
      </c>
      <c r="J44" s="37">
        <v>2.4294299999999998E-3</v>
      </c>
      <c r="K44" s="37">
        <v>0.1101637</v>
      </c>
      <c r="L44" s="37">
        <v>0.1014679</v>
      </c>
      <c r="M44" s="37">
        <v>6.2858810000000001E-2</v>
      </c>
      <c r="N44" s="37">
        <v>3.4141119999999997E-2</v>
      </c>
      <c r="O44" s="37">
        <v>-3.8988290000000002E-2</v>
      </c>
      <c r="P44" s="37">
        <v>-8.2293770000000002E-2</v>
      </c>
      <c r="Q44" s="37">
        <v>-0.17994861000000001</v>
      </c>
      <c r="R44" s="38">
        <v>-0.28953248999999998</v>
      </c>
    </row>
    <row r="45" spans="1:18" x14ac:dyDescent="0.25">
      <c r="A45" s="33">
        <v>37987</v>
      </c>
      <c r="B45" s="34">
        <v>5.68989368</v>
      </c>
      <c r="C45" s="34">
        <v>0</v>
      </c>
      <c r="D45" s="34">
        <v>3.0489826999999998</v>
      </c>
      <c r="E45" s="34">
        <v>2.6409109800000001</v>
      </c>
      <c r="F45" s="34">
        <v>2.6409109800000001</v>
      </c>
      <c r="G45" s="34">
        <v>0</v>
      </c>
      <c r="H45" s="38">
        <v>0</v>
      </c>
      <c r="I45" s="36">
        <v>-0.13898278620000001</v>
      </c>
      <c r="J45" s="37">
        <v>2.3496699999999999E-3</v>
      </c>
      <c r="K45" s="37">
        <v>7.3688000000000003E-2</v>
      </c>
      <c r="L45" s="37">
        <v>7.0805030000000005E-2</v>
      </c>
      <c r="M45" s="37">
        <v>4.4923989999999997E-2</v>
      </c>
      <c r="N45" s="37">
        <v>2.4617730000000001E-2</v>
      </c>
      <c r="O45" s="37">
        <v>-2.8521020000000001E-2</v>
      </c>
      <c r="P45" s="37">
        <v>-6.0567469999999998E-2</v>
      </c>
      <c r="Q45" s="37">
        <v>-0.13386488999999999</v>
      </c>
      <c r="R45" s="38">
        <v>-0.21740176</v>
      </c>
    </row>
    <row r="46" spans="1:18" x14ac:dyDescent="0.25">
      <c r="A46" s="33">
        <v>38018</v>
      </c>
      <c r="B46" s="34">
        <v>5.2339426099999997</v>
      </c>
      <c r="C46" s="34">
        <v>0</v>
      </c>
      <c r="D46" s="34">
        <v>2.2471627299999999</v>
      </c>
      <c r="E46" s="34">
        <v>2.9867798799999998</v>
      </c>
      <c r="F46" s="34">
        <v>2.9867798799999998</v>
      </c>
      <c r="G46" s="34">
        <v>0</v>
      </c>
      <c r="H46" s="38">
        <v>0</v>
      </c>
      <c r="I46" s="36">
        <v>-0.13112143749999999</v>
      </c>
      <c r="J46" s="37">
        <v>2.2260700000000001E-3</v>
      </c>
      <c r="K46" s="37">
        <v>2.804253E-2</v>
      </c>
      <c r="L46" s="37">
        <v>4.3235290000000003E-2</v>
      </c>
      <c r="M46" s="37">
        <v>3.2376620000000002E-2</v>
      </c>
      <c r="N46" s="37">
        <v>1.862128E-2</v>
      </c>
      <c r="O46" s="37">
        <v>-2.302218E-2</v>
      </c>
      <c r="P46" s="37">
        <v>-5.0015810000000001E-2</v>
      </c>
      <c r="Q46" s="37">
        <v>-0.11436370999999999</v>
      </c>
      <c r="R46" s="38">
        <v>-0.1902327</v>
      </c>
    </row>
    <row r="47" spans="1:18" x14ac:dyDescent="0.25">
      <c r="A47" s="33">
        <v>38047</v>
      </c>
      <c r="B47" s="34">
        <v>4.4129885499999997</v>
      </c>
      <c r="C47" s="34">
        <v>0</v>
      </c>
      <c r="D47" s="34">
        <v>0.63041290999999999</v>
      </c>
      <c r="E47" s="34">
        <v>3.7825756400000001</v>
      </c>
      <c r="F47" s="34">
        <v>3.7825756400000001</v>
      </c>
      <c r="G47" s="34">
        <v>0</v>
      </c>
      <c r="H47" s="38">
        <v>0</v>
      </c>
      <c r="I47" s="36">
        <v>-0.1129729389</v>
      </c>
      <c r="J47" s="37">
        <v>2.1261700000000001E-3</v>
      </c>
      <c r="K47" s="37">
        <v>-0.38763617</v>
      </c>
      <c r="L47" s="37">
        <v>-0.22242946</v>
      </c>
      <c r="M47" s="37">
        <v>-9.5278089999999996E-2</v>
      </c>
      <c r="N47" s="37">
        <v>-4.4000039999999997E-2</v>
      </c>
      <c r="O47" s="37">
        <v>3.7348689999999997E-2</v>
      </c>
      <c r="P47" s="37">
        <v>6.8625359999999996E-2</v>
      </c>
      <c r="Q47" s="37">
        <v>0.11506155</v>
      </c>
      <c r="R47" s="38">
        <v>0.14310866</v>
      </c>
    </row>
    <row r="48" spans="1:18" x14ac:dyDescent="0.25">
      <c r="A48" s="33">
        <v>38078</v>
      </c>
      <c r="B48" s="34">
        <v>2.5517566299999999</v>
      </c>
      <c r="C48" s="34">
        <v>0</v>
      </c>
      <c r="D48" s="34">
        <v>-6.0640472399999998</v>
      </c>
      <c r="E48" s="34">
        <v>8.6158038700000006</v>
      </c>
      <c r="F48" s="34">
        <v>8.6158038700000006</v>
      </c>
      <c r="G48" s="34">
        <v>0</v>
      </c>
      <c r="H48" s="38">
        <v>0</v>
      </c>
      <c r="I48" s="36">
        <v>4.0167265200000003E-2</v>
      </c>
      <c r="J48" s="37">
        <v>1.44104E-3</v>
      </c>
      <c r="K48" s="37">
        <v>1.4587669299999999</v>
      </c>
      <c r="L48" s="37">
        <v>0.94107156000000003</v>
      </c>
      <c r="M48" s="37">
        <v>0.45474428</v>
      </c>
      <c r="N48" s="37">
        <v>0.22345197999999999</v>
      </c>
      <c r="O48" s="37">
        <v>-0.21573988999999999</v>
      </c>
      <c r="P48" s="37">
        <v>-0.42399229999999999</v>
      </c>
      <c r="Q48" s="37">
        <v>-0.81841103999999998</v>
      </c>
      <c r="R48" s="38">
        <v>-1.18408845</v>
      </c>
    </row>
    <row r="49" spans="1:18" x14ac:dyDescent="0.25">
      <c r="A49" s="33">
        <v>38108</v>
      </c>
      <c r="B49" s="34">
        <v>2.9863490100000001</v>
      </c>
      <c r="C49" s="34">
        <v>0</v>
      </c>
      <c r="D49" s="34">
        <v>-6.0011283600000001</v>
      </c>
      <c r="E49" s="34">
        <v>8.9874773700000006</v>
      </c>
      <c r="F49" s="34">
        <v>8.9874773700000006</v>
      </c>
      <c r="G49" s="34">
        <v>0</v>
      </c>
      <c r="H49" s="38">
        <v>0</v>
      </c>
      <c r="I49" s="36">
        <v>2.4731063399999999E-2</v>
      </c>
      <c r="J49" s="37">
        <v>1.6648500000000001E-3</v>
      </c>
      <c r="K49" s="37">
        <v>1.5022272400000001</v>
      </c>
      <c r="L49" s="37">
        <v>0.97104075000000001</v>
      </c>
      <c r="M49" s="37">
        <v>0.47015264000000001</v>
      </c>
      <c r="N49" s="37">
        <v>0.23124492999999999</v>
      </c>
      <c r="O49" s="37">
        <v>-0.22368825000000001</v>
      </c>
      <c r="P49" s="37">
        <v>-0.44005372999999998</v>
      </c>
      <c r="Q49" s="37">
        <v>-0.85115536000000003</v>
      </c>
      <c r="R49" s="38">
        <v>-1.23383205</v>
      </c>
    </row>
    <row r="50" spans="1:18" x14ac:dyDescent="0.25">
      <c r="A50" s="33">
        <v>38139</v>
      </c>
      <c r="B50" s="34">
        <v>2.72901514</v>
      </c>
      <c r="C50" s="34">
        <v>0</v>
      </c>
      <c r="D50" s="34">
        <v>-5.9856093499999998</v>
      </c>
      <c r="E50" s="34">
        <v>8.7146244900000003</v>
      </c>
      <c r="F50" s="34">
        <v>8.7146244900000003</v>
      </c>
      <c r="G50" s="34">
        <v>0</v>
      </c>
      <c r="H50" s="38">
        <v>0</v>
      </c>
      <c r="I50" s="36">
        <v>2.5053483800000002E-2</v>
      </c>
      <c r="J50" s="37">
        <v>1.6039400000000001E-3</v>
      </c>
      <c r="K50" s="37">
        <v>1.4077553300000001</v>
      </c>
      <c r="L50" s="37">
        <v>0.90985638000000002</v>
      </c>
      <c r="M50" s="37">
        <v>0.44052597999999998</v>
      </c>
      <c r="N50" s="37">
        <v>0.21669411999999999</v>
      </c>
      <c r="O50" s="37">
        <v>-0.20968713</v>
      </c>
      <c r="P50" s="37">
        <v>-0.41258524000000002</v>
      </c>
      <c r="Q50" s="37">
        <v>-0.79796792000000005</v>
      </c>
      <c r="R50" s="38">
        <v>-1.15682353</v>
      </c>
    </row>
    <row r="51" spans="1:18" x14ac:dyDescent="0.25">
      <c r="A51" s="33">
        <v>38169</v>
      </c>
      <c r="B51" s="34">
        <v>2.5091780899999998</v>
      </c>
      <c r="C51" s="34">
        <v>0</v>
      </c>
      <c r="D51" s="34">
        <v>-6.2421997500000002</v>
      </c>
      <c r="E51" s="34">
        <v>8.75137784</v>
      </c>
      <c r="F51" s="34">
        <v>8.75137784</v>
      </c>
      <c r="G51" s="34">
        <v>0</v>
      </c>
      <c r="H51" s="38">
        <v>0</v>
      </c>
      <c r="I51" s="36">
        <v>1.9904526200000001E-2</v>
      </c>
      <c r="J51" s="37">
        <v>1.6502999999999999E-3</v>
      </c>
      <c r="K51" s="37">
        <v>1.4125073299999999</v>
      </c>
      <c r="L51" s="37">
        <v>0.91385402999999998</v>
      </c>
      <c r="M51" s="37">
        <v>0.44293811</v>
      </c>
      <c r="N51" s="37">
        <v>0.21799806999999999</v>
      </c>
      <c r="O51" s="37">
        <v>-0.21125168</v>
      </c>
      <c r="P51" s="37">
        <v>-0.41584528999999998</v>
      </c>
      <c r="Q51" s="37">
        <v>-0.80492068999999999</v>
      </c>
      <c r="R51" s="38">
        <v>-1.16797569</v>
      </c>
    </row>
    <row r="52" spans="1:18" x14ac:dyDescent="0.25">
      <c r="A52" s="33">
        <v>38200</v>
      </c>
      <c r="B52" s="34">
        <v>2.5093308799999998</v>
      </c>
      <c r="C52" s="34">
        <v>0</v>
      </c>
      <c r="D52" s="34">
        <v>-6.1097993900000001</v>
      </c>
      <c r="E52" s="34">
        <v>8.6191302699999994</v>
      </c>
      <c r="F52" s="34">
        <v>8.6191302699999994</v>
      </c>
      <c r="G52" s="34">
        <v>0</v>
      </c>
      <c r="H52" s="38">
        <v>0</v>
      </c>
      <c r="I52" s="36">
        <v>1.9379504700000001E-2</v>
      </c>
      <c r="J52" s="37">
        <v>1.6307699999999999E-3</v>
      </c>
      <c r="K52" s="37">
        <v>1.3726946799999999</v>
      </c>
      <c r="L52" s="37">
        <v>0.88817316999999996</v>
      </c>
      <c r="M52" s="37">
        <v>0.43061892000000002</v>
      </c>
      <c r="N52" s="37">
        <v>0.21198705000000001</v>
      </c>
      <c r="O52" s="37">
        <v>-0.20552574000000001</v>
      </c>
      <c r="P52" s="37">
        <v>-0.40452539999999998</v>
      </c>
      <c r="Q52" s="37">
        <v>-0.78310581000000001</v>
      </c>
      <c r="R52" s="38">
        <v>-1.13663508</v>
      </c>
    </row>
    <row r="53" spans="1:18" x14ac:dyDescent="0.25">
      <c r="A53" s="33">
        <v>38231</v>
      </c>
      <c r="B53" s="34">
        <v>2.5542015199999999</v>
      </c>
      <c r="C53" s="34">
        <v>0</v>
      </c>
      <c r="D53" s="34">
        <v>-5.9774909200000002</v>
      </c>
      <c r="E53" s="34">
        <v>8.5316924400000005</v>
      </c>
      <c r="F53" s="34">
        <v>8.5316924400000005</v>
      </c>
      <c r="G53" s="34">
        <v>0</v>
      </c>
      <c r="H53" s="38">
        <v>0</v>
      </c>
      <c r="I53" s="36">
        <v>1.7554986299999999E-2</v>
      </c>
      <c r="J53" s="37">
        <v>1.6211299999999999E-3</v>
      </c>
      <c r="K53" s="37">
        <v>1.32901224</v>
      </c>
      <c r="L53" s="37">
        <v>0.85997725999999997</v>
      </c>
      <c r="M53" s="37">
        <v>0.41698354999999998</v>
      </c>
      <c r="N53" s="37">
        <v>0.20528094</v>
      </c>
      <c r="O53" s="37">
        <v>-0.19904337</v>
      </c>
      <c r="P53" s="37">
        <v>-0.39179995000000001</v>
      </c>
      <c r="Q53" s="37">
        <v>-0.75857478</v>
      </c>
      <c r="R53" s="38">
        <v>-1.10116876</v>
      </c>
    </row>
    <row r="54" spans="1:18" x14ac:dyDescent="0.25">
      <c r="A54" s="33">
        <v>38261</v>
      </c>
      <c r="B54" s="34">
        <v>2.6114810199999998</v>
      </c>
      <c r="C54" s="34">
        <v>0</v>
      </c>
      <c r="D54" s="34">
        <v>-5.7325184499999997</v>
      </c>
      <c r="E54" s="34">
        <v>8.34399947</v>
      </c>
      <c r="F54" s="34">
        <v>8.34399947</v>
      </c>
      <c r="G54" s="34">
        <v>0</v>
      </c>
      <c r="H54" s="38">
        <v>0</v>
      </c>
      <c r="I54" s="36">
        <v>1.9841496399999999E-2</v>
      </c>
      <c r="J54" s="37">
        <v>1.56759E-3</v>
      </c>
      <c r="K54" s="37">
        <v>1.3232210200000001</v>
      </c>
      <c r="L54" s="37">
        <v>0.85623864000000005</v>
      </c>
      <c r="M54" s="37">
        <v>0.41520047999999998</v>
      </c>
      <c r="N54" s="37">
        <v>0.20441946999999999</v>
      </c>
      <c r="O54" s="37">
        <v>-0.1981648</v>
      </c>
      <c r="P54" s="37">
        <v>-0.39002754000000001</v>
      </c>
      <c r="Q54" s="37">
        <v>-0.75512575999999998</v>
      </c>
      <c r="R54" s="38">
        <v>-1.09617999</v>
      </c>
    </row>
    <row r="55" spans="1:18" x14ac:dyDescent="0.25">
      <c r="A55" s="33">
        <v>38292</v>
      </c>
      <c r="B55" s="34">
        <v>1.7859006399999999</v>
      </c>
      <c r="C55" s="34">
        <v>0</v>
      </c>
      <c r="D55" s="34">
        <v>-5.4656421599999998</v>
      </c>
      <c r="E55" s="34">
        <v>7.2515428000000002</v>
      </c>
      <c r="F55" s="34">
        <v>7.2515428000000002</v>
      </c>
      <c r="G55" s="34">
        <v>0</v>
      </c>
      <c r="H55" s="38">
        <v>0</v>
      </c>
      <c r="I55" s="36">
        <v>4.5456754299999999E-2</v>
      </c>
      <c r="J55" s="37">
        <v>1.1554899999999999E-3</v>
      </c>
      <c r="K55" s="37">
        <v>1.00980553</v>
      </c>
      <c r="L55" s="37">
        <v>0.65352350000000003</v>
      </c>
      <c r="M55" s="37">
        <v>0.31709688000000003</v>
      </c>
      <c r="N55" s="37">
        <v>0.15613235</v>
      </c>
      <c r="O55" s="37">
        <v>-0.15129722000000001</v>
      </c>
      <c r="P55" s="37">
        <v>-0.29783491000000001</v>
      </c>
      <c r="Q55" s="37">
        <v>-0.57698537000000005</v>
      </c>
      <c r="R55" s="38">
        <v>-0.83823711000000001</v>
      </c>
    </row>
    <row r="56" spans="1:18" x14ac:dyDescent="0.25">
      <c r="A56" s="33">
        <v>38322</v>
      </c>
      <c r="B56" s="34">
        <v>2.4591462900000001</v>
      </c>
      <c r="C56" s="34">
        <v>0</v>
      </c>
      <c r="D56" s="34">
        <v>-3.7270670799999999</v>
      </c>
      <c r="E56" s="34">
        <v>6.1862133699999999</v>
      </c>
      <c r="F56" s="34">
        <v>6.1862133699999999</v>
      </c>
      <c r="G56" s="34">
        <v>0</v>
      </c>
      <c r="H56" s="38">
        <v>0</v>
      </c>
      <c r="I56" s="36">
        <v>-1.6502739200000002E-2</v>
      </c>
      <c r="J56" s="37">
        <v>1.4548899999999999E-3</v>
      </c>
      <c r="K56" s="37">
        <v>1.20948989</v>
      </c>
      <c r="L56" s="37">
        <v>0.78867885000000004</v>
      </c>
      <c r="M56" s="37">
        <v>0.38538403999999998</v>
      </c>
      <c r="N56" s="37">
        <v>0.19045409999999999</v>
      </c>
      <c r="O56" s="37">
        <v>-0.18601187999999999</v>
      </c>
      <c r="P56" s="37">
        <v>-0.36762602999999999</v>
      </c>
      <c r="Q56" s="37">
        <v>-0.71788388999999997</v>
      </c>
      <c r="R56" s="38">
        <v>-1.0512897000000001</v>
      </c>
    </row>
    <row r="57" spans="1:18" x14ac:dyDescent="0.25">
      <c r="A57" s="33">
        <v>38353</v>
      </c>
      <c r="B57" s="34">
        <v>1.33647867</v>
      </c>
      <c r="C57" s="34">
        <v>0</v>
      </c>
      <c r="D57" s="34">
        <v>-2.7274049300000001</v>
      </c>
      <c r="E57" s="34">
        <v>4.0638835999999996</v>
      </c>
      <c r="F57" s="34">
        <v>4.0638835999999996</v>
      </c>
      <c r="G57" s="34">
        <v>0</v>
      </c>
      <c r="H57" s="38">
        <v>0</v>
      </c>
      <c r="I57" s="36">
        <v>-4.3439130200000002E-2</v>
      </c>
      <c r="J57" s="37">
        <v>1.2703300000000001E-3</v>
      </c>
      <c r="K57" s="37">
        <v>1.7862204399999999</v>
      </c>
      <c r="L57" s="37">
        <v>1.1641780900000001</v>
      </c>
      <c r="M57" s="37">
        <v>0.56889898999999999</v>
      </c>
      <c r="N57" s="37">
        <v>0.28118363000000002</v>
      </c>
      <c r="O57" s="37">
        <v>-0.27472775999999999</v>
      </c>
      <c r="P57" s="37">
        <v>-0.54308407000000003</v>
      </c>
      <c r="Q57" s="37">
        <v>-1.0610549</v>
      </c>
      <c r="R57" s="38">
        <v>-1.5547131700000001</v>
      </c>
    </row>
    <row r="58" spans="1:18" x14ac:dyDescent="0.25">
      <c r="A58" s="33">
        <v>38384</v>
      </c>
      <c r="B58" s="34">
        <v>2.0544901200000001</v>
      </c>
      <c r="C58" s="34">
        <v>0</v>
      </c>
      <c r="D58" s="34">
        <v>-2.7898141600000002</v>
      </c>
      <c r="E58" s="34">
        <v>4.8443042800000002</v>
      </c>
      <c r="F58" s="34">
        <v>4.8443042800000002</v>
      </c>
      <c r="G58" s="34">
        <v>0</v>
      </c>
      <c r="H58" s="38">
        <v>0</v>
      </c>
      <c r="I58" s="36">
        <v>-4.6920868999999997E-2</v>
      </c>
      <c r="J58" s="37">
        <v>1.4012E-3</v>
      </c>
      <c r="K58" s="37">
        <v>1.86121721</v>
      </c>
      <c r="L58" s="37">
        <v>1.21306531</v>
      </c>
      <c r="M58" s="37">
        <v>0.59265161</v>
      </c>
      <c r="N58" s="37">
        <v>0.29287539000000001</v>
      </c>
      <c r="O58" s="37">
        <v>-0.28603287999999999</v>
      </c>
      <c r="P58" s="37">
        <v>-0.56529441000000002</v>
      </c>
      <c r="Q58" s="37">
        <v>-1.10384115</v>
      </c>
      <c r="R58" s="38">
        <v>-1.6164018600000001</v>
      </c>
    </row>
    <row r="59" spans="1:18" x14ac:dyDescent="0.25">
      <c r="A59" s="33">
        <v>38412</v>
      </c>
      <c r="B59" s="34">
        <v>1.70355075</v>
      </c>
      <c r="C59" s="34">
        <v>0</v>
      </c>
      <c r="D59" s="34">
        <v>-4.9603316900000003</v>
      </c>
      <c r="E59" s="34">
        <v>6.6638824400000001</v>
      </c>
      <c r="F59" s="34">
        <v>6.6638824400000001</v>
      </c>
      <c r="G59" s="34">
        <v>0</v>
      </c>
      <c r="H59" s="38">
        <v>0</v>
      </c>
      <c r="I59" s="36">
        <v>-3.2108439199999998E-2</v>
      </c>
      <c r="J59" s="37">
        <v>1.63065E-3</v>
      </c>
      <c r="K59" s="37">
        <v>1.90180638</v>
      </c>
      <c r="L59" s="37">
        <v>1.2383683999999999</v>
      </c>
      <c r="M59" s="37">
        <v>0.60439030999999999</v>
      </c>
      <c r="N59" s="37">
        <v>0.29847390000000001</v>
      </c>
      <c r="O59" s="37">
        <v>-0.29096378000000001</v>
      </c>
      <c r="P59" s="37">
        <v>-0.57445805000000005</v>
      </c>
      <c r="Q59" s="37">
        <v>-1.1192854000000001</v>
      </c>
      <c r="R59" s="38">
        <v>-1.6351328199999999</v>
      </c>
    </row>
    <row r="60" spans="1:18" x14ac:dyDescent="0.25">
      <c r="A60" s="33">
        <v>38443</v>
      </c>
      <c r="B60" s="34">
        <v>4.2622657799999999</v>
      </c>
      <c r="C60" s="34">
        <v>0</v>
      </c>
      <c r="D60" s="34">
        <v>-4.0303064800000001</v>
      </c>
      <c r="E60" s="34">
        <v>8.29257226</v>
      </c>
      <c r="F60" s="34">
        <v>8.29257226</v>
      </c>
      <c r="G60" s="34">
        <v>0</v>
      </c>
      <c r="H60" s="38">
        <v>0</v>
      </c>
      <c r="I60" s="36">
        <v>-6.96342826E-2</v>
      </c>
      <c r="J60" s="37">
        <v>2.1884299999999999E-3</v>
      </c>
      <c r="K60" s="37">
        <v>2.3401236600000002</v>
      </c>
      <c r="L60" s="37">
        <v>1.52342993</v>
      </c>
      <c r="M60" s="37">
        <v>0.74288631000000005</v>
      </c>
      <c r="N60" s="37">
        <v>0.36667758</v>
      </c>
      <c r="O60" s="37">
        <v>-0.35709051000000003</v>
      </c>
      <c r="P60" s="37">
        <v>-0.70458021000000004</v>
      </c>
      <c r="Q60" s="37">
        <v>-1.3708834400000001</v>
      </c>
      <c r="R60" s="38">
        <v>-1.99970738</v>
      </c>
    </row>
    <row r="61" spans="1:18" x14ac:dyDescent="0.25">
      <c r="A61" s="33">
        <v>38473</v>
      </c>
      <c r="B61" s="34">
        <v>0.53174566999999995</v>
      </c>
      <c r="C61" s="34">
        <v>0</v>
      </c>
      <c r="D61" s="34">
        <v>-2.9098497399999999</v>
      </c>
      <c r="E61" s="34">
        <v>3.4415954100000001</v>
      </c>
      <c r="F61" s="34">
        <v>3.4415954100000001</v>
      </c>
      <c r="G61" s="34">
        <v>0</v>
      </c>
      <c r="H61" s="38">
        <v>0</v>
      </c>
      <c r="I61" s="36">
        <v>-0.1113842852</v>
      </c>
      <c r="J61" s="37">
        <v>1.5424900000000001E-3</v>
      </c>
      <c r="K61" s="37">
        <v>0.99856571000000005</v>
      </c>
      <c r="L61" s="37">
        <v>0.66090815999999997</v>
      </c>
      <c r="M61" s="37">
        <v>0.32717531</v>
      </c>
      <c r="N61" s="37">
        <v>0.16263111999999999</v>
      </c>
      <c r="O61" s="37">
        <v>-0.16049272000000001</v>
      </c>
      <c r="P61" s="37">
        <v>-0.31865597000000001</v>
      </c>
      <c r="Q61" s="37">
        <v>-0.62738117000000004</v>
      </c>
      <c r="R61" s="38">
        <v>-0.92548735000000004</v>
      </c>
    </row>
    <row r="62" spans="1:18" x14ac:dyDescent="0.25">
      <c r="A62" s="33">
        <v>38504</v>
      </c>
      <c r="B62" s="34">
        <v>0.48947263000000002</v>
      </c>
      <c r="C62" s="34">
        <v>0</v>
      </c>
      <c r="D62" s="34">
        <v>-2.6843618999999999</v>
      </c>
      <c r="E62" s="34">
        <v>3.1738345300000002</v>
      </c>
      <c r="F62" s="34">
        <v>3.1738345300000002</v>
      </c>
      <c r="G62" s="34">
        <v>0</v>
      </c>
      <c r="H62" s="38">
        <v>0</v>
      </c>
      <c r="I62" s="36">
        <v>-0.1075300054</v>
      </c>
      <c r="J62" s="37">
        <v>1.44658E-3</v>
      </c>
      <c r="K62" s="37">
        <v>0.93049651</v>
      </c>
      <c r="L62" s="37">
        <v>0.61594901999999996</v>
      </c>
      <c r="M62" s="37">
        <v>0.30498145999999998</v>
      </c>
      <c r="N62" s="37">
        <v>0.15161716</v>
      </c>
      <c r="O62" s="37">
        <v>-0.14966320999999999</v>
      </c>
      <c r="P62" s="37">
        <v>-0.29719664000000001</v>
      </c>
      <c r="Q62" s="37">
        <v>-0.58531361000000004</v>
      </c>
      <c r="R62" s="38">
        <v>-0.86388372000000002</v>
      </c>
    </row>
    <row r="63" spans="1:18" x14ac:dyDescent="0.25">
      <c r="A63" s="33">
        <v>38534</v>
      </c>
      <c r="B63" s="34">
        <v>0.10923045000000001</v>
      </c>
      <c r="C63" s="34">
        <v>0</v>
      </c>
      <c r="D63" s="34">
        <v>-3.0465031499999999</v>
      </c>
      <c r="E63" s="34">
        <v>3.1557336</v>
      </c>
      <c r="F63" s="34">
        <v>3.1557336</v>
      </c>
      <c r="G63" s="34">
        <v>0</v>
      </c>
      <c r="H63" s="38">
        <v>0</v>
      </c>
      <c r="I63" s="36">
        <v>-0.1089910067</v>
      </c>
      <c r="J63" s="37">
        <v>1.44041E-3</v>
      </c>
      <c r="K63" s="37">
        <v>0.93970542999999995</v>
      </c>
      <c r="L63" s="37">
        <v>0.62161407999999996</v>
      </c>
      <c r="M63" s="37">
        <v>0.30761916</v>
      </c>
      <c r="N63" s="37">
        <v>0.15289411</v>
      </c>
      <c r="O63" s="37">
        <v>-0.15086796999999999</v>
      </c>
      <c r="P63" s="37">
        <v>-0.29954419999999998</v>
      </c>
      <c r="Q63" s="37">
        <v>-0.58986086000000004</v>
      </c>
      <c r="R63" s="38">
        <v>-0.87053851999999998</v>
      </c>
    </row>
    <row r="64" spans="1:18" x14ac:dyDescent="0.25">
      <c r="A64" s="33">
        <v>38565</v>
      </c>
      <c r="B64" s="34">
        <v>3.7376E-4</v>
      </c>
      <c r="C64" s="34">
        <v>0</v>
      </c>
      <c r="D64" s="34">
        <v>-3.0462784599999999</v>
      </c>
      <c r="E64" s="34">
        <v>3.0466522199999999</v>
      </c>
      <c r="F64" s="34">
        <v>3.0466522199999999</v>
      </c>
      <c r="G64" s="34">
        <v>0</v>
      </c>
      <c r="H64" s="38">
        <v>0</v>
      </c>
      <c r="I64" s="36">
        <v>-0.1068130657</v>
      </c>
      <c r="J64" s="37">
        <v>1.39163E-3</v>
      </c>
      <c r="K64" s="37">
        <v>0.92145052000000005</v>
      </c>
      <c r="L64" s="37">
        <v>0.60912376000000001</v>
      </c>
      <c r="M64" s="37">
        <v>0.30127389999999998</v>
      </c>
      <c r="N64" s="37">
        <v>0.14970607</v>
      </c>
      <c r="O64" s="37">
        <v>-0.14766536</v>
      </c>
      <c r="P64" s="37">
        <v>-0.29313860000000003</v>
      </c>
      <c r="Q64" s="37">
        <v>-0.57721051999999995</v>
      </c>
      <c r="R64" s="38">
        <v>-0.85170356999999997</v>
      </c>
    </row>
    <row r="65" spans="1:18" x14ac:dyDescent="0.25">
      <c r="A65" s="33">
        <v>38596</v>
      </c>
      <c r="B65" s="34">
        <v>-1.59016008</v>
      </c>
      <c r="C65" s="34">
        <v>0</v>
      </c>
      <c r="D65" s="34">
        <v>-1.68550573</v>
      </c>
      <c r="E65" s="34">
        <v>9.5345650000000004E-2</v>
      </c>
      <c r="F65" s="34">
        <v>9.5345650000000004E-2</v>
      </c>
      <c r="G65" s="34">
        <v>0</v>
      </c>
      <c r="H65" s="38">
        <v>0</v>
      </c>
      <c r="I65" s="36">
        <v>-7.5330826200000006E-2</v>
      </c>
      <c r="J65" s="37">
        <v>4.9609000000000003E-4</v>
      </c>
      <c r="K65" s="37">
        <v>0.19420999999999999</v>
      </c>
      <c r="L65" s="37">
        <v>0.1326898</v>
      </c>
      <c r="M65" s="37">
        <v>6.7858550000000004E-2</v>
      </c>
      <c r="N65" s="37">
        <v>3.4288569999999997E-2</v>
      </c>
      <c r="O65" s="37">
        <v>-3.4966740000000003E-2</v>
      </c>
      <c r="P65" s="37">
        <v>-7.0569919999999994E-2</v>
      </c>
      <c r="Q65" s="37">
        <v>-0.14367031999999999</v>
      </c>
      <c r="R65" s="38">
        <v>-0.21922109000000001</v>
      </c>
    </row>
    <row r="66" spans="1:18" x14ac:dyDescent="0.25">
      <c r="A66" s="33">
        <v>38626</v>
      </c>
      <c r="B66" s="34">
        <v>-1.5176101399999999</v>
      </c>
      <c r="C66" s="34">
        <v>0</v>
      </c>
      <c r="D66" s="34">
        <v>-1.4597259499999999</v>
      </c>
      <c r="E66" s="34">
        <v>-5.7884190000000002E-2</v>
      </c>
      <c r="F66" s="34">
        <v>-5.7884190000000002E-2</v>
      </c>
      <c r="G66" s="34">
        <v>0</v>
      </c>
      <c r="H66" s="38">
        <v>0</v>
      </c>
      <c r="I66" s="36">
        <v>-7.2480776299999994E-2</v>
      </c>
      <c r="J66" s="37">
        <v>4.4098999999999999E-4</v>
      </c>
      <c r="K66" s="37">
        <v>0.20447007</v>
      </c>
      <c r="L66" s="37">
        <v>0.13895098</v>
      </c>
      <c r="M66" s="37">
        <v>7.0708419999999994E-2</v>
      </c>
      <c r="N66" s="37">
        <v>3.564523E-2</v>
      </c>
      <c r="O66" s="37">
        <v>-3.6191130000000002E-2</v>
      </c>
      <c r="P66" s="37">
        <v>-7.2891029999999996E-2</v>
      </c>
      <c r="Q66" s="37">
        <v>-0.1478256</v>
      </c>
      <c r="R66" s="38">
        <v>-0.22463674</v>
      </c>
    </row>
    <row r="67" spans="1:18" x14ac:dyDescent="0.25">
      <c r="A67" s="33">
        <v>38657</v>
      </c>
      <c r="B67" s="34">
        <v>-1.6998795099999999</v>
      </c>
      <c r="C67" s="34">
        <v>0</v>
      </c>
      <c r="D67" s="34">
        <v>-1.58567039</v>
      </c>
      <c r="E67" s="34">
        <v>-0.11420912</v>
      </c>
      <c r="F67" s="34">
        <v>-0.11420912</v>
      </c>
      <c r="G67" s="34">
        <v>0</v>
      </c>
      <c r="H67" s="38">
        <v>0</v>
      </c>
      <c r="I67" s="36">
        <v>-7.0749297799999999E-2</v>
      </c>
      <c r="J67" s="37">
        <v>4.1267000000000002E-4</v>
      </c>
      <c r="K67" s="37">
        <v>0.20087521999999999</v>
      </c>
      <c r="L67" s="37">
        <v>0.13625967</v>
      </c>
      <c r="M67" s="37">
        <v>6.9211789999999995E-2</v>
      </c>
      <c r="N67" s="37">
        <v>3.485883E-2</v>
      </c>
      <c r="O67" s="37">
        <v>-3.5326179999999999E-2</v>
      </c>
      <c r="P67" s="37">
        <v>-7.1151190000000003E-2</v>
      </c>
      <c r="Q67" s="37">
        <v>-0.14422645000000001</v>
      </c>
      <c r="R67" s="38">
        <v>-0.21865182999999999</v>
      </c>
    </row>
    <row r="68" spans="1:18" x14ac:dyDescent="0.25">
      <c r="A68" s="33">
        <v>38687</v>
      </c>
      <c r="B68" s="34">
        <v>-1.8503056899999999</v>
      </c>
      <c r="C68" s="34">
        <v>0</v>
      </c>
      <c r="D68" s="34">
        <v>-0.90473040999999998</v>
      </c>
      <c r="E68" s="34">
        <v>-0.94557528000000002</v>
      </c>
      <c r="F68" s="34">
        <v>-0.94557528000000002</v>
      </c>
      <c r="G68" s="34">
        <v>0</v>
      </c>
      <c r="H68" s="38">
        <v>0</v>
      </c>
      <c r="I68" s="36">
        <v>-0.13427879840000001</v>
      </c>
      <c r="J68" s="37">
        <v>6.3979E-4</v>
      </c>
      <c r="K68" s="37">
        <v>0.39558792999999998</v>
      </c>
      <c r="L68" s="37">
        <v>0.26741387</v>
      </c>
      <c r="M68" s="37">
        <v>0.13538067000000001</v>
      </c>
      <c r="N68" s="37">
        <v>6.8094849999999998E-2</v>
      </c>
      <c r="O68" s="37">
        <v>-6.8899790000000002E-2</v>
      </c>
      <c r="P68" s="37">
        <v>-0.13844502</v>
      </c>
      <c r="Q68" s="37">
        <v>-0.27912257000000001</v>
      </c>
      <c r="R68" s="38">
        <v>-0.42150105999999998</v>
      </c>
    </row>
    <row r="69" spans="1:18" x14ac:dyDescent="0.25">
      <c r="A69" s="33">
        <v>38718</v>
      </c>
      <c r="B69" s="34">
        <v>-2.0630824300000001</v>
      </c>
      <c r="C69" s="34">
        <v>0</v>
      </c>
      <c r="D69" s="34">
        <v>-1.01770907</v>
      </c>
      <c r="E69" s="34">
        <v>-1.0453733599999999</v>
      </c>
      <c r="F69" s="34">
        <v>-1.0453733599999999</v>
      </c>
      <c r="G69" s="34">
        <v>0</v>
      </c>
      <c r="H69" s="38">
        <v>0</v>
      </c>
      <c r="I69" s="36">
        <v>-0.13583408429999999</v>
      </c>
      <c r="J69" s="37">
        <v>6.1751999999999998E-4</v>
      </c>
      <c r="K69" s="37">
        <v>0.37429613</v>
      </c>
      <c r="L69" s="37">
        <v>0.25255875999999999</v>
      </c>
      <c r="M69" s="37">
        <v>0.12759553000000001</v>
      </c>
      <c r="N69" s="37">
        <v>6.4098089999999996E-2</v>
      </c>
      <c r="O69" s="37">
        <v>-6.464201E-2</v>
      </c>
      <c r="P69" s="37">
        <v>-0.12977196999999999</v>
      </c>
      <c r="Q69" s="37">
        <v>-0.26127681000000003</v>
      </c>
      <c r="R69" s="38">
        <v>-0.39408794000000003</v>
      </c>
    </row>
    <row r="70" spans="1:18" x14ac:dyDescent="0.25">
      <c r="A70" s="33">
        <v>38749</v>
      </c>
      <c r="B70" s="34">
        <v>-1.5640920199999999</v>
      </c>
      <c r="C70" s="34">
        <v>0</v>
      </c>
      <c r="D70" s="34">
        <v>-0.78473543000000001</v>
      </c>
      <c r="E70" s="34">
        <v>-0.77935659000000002</v>
      </c>
      <c r="F70" s="34">
        <v>-0.77935659000000002</v>
      </c>
      <c r="G70" s="34">
        <v>0</v>
      </c>
      <c r="H70" s="38">
        <v>0</v>
      </c>
      <c r="I70" s="36">
        <v>-0.12155669600000001</v>
      </c>
      <c r="J70" s="37">
        <v>5.6247000000000003E-4</v>
      </c>
      <c r="K70" s="37">
        <v>0.32698268000000003</v>
      </c>
      <c r="L70" s="37">
        <v>0.2213145</v>
      </c>
      <c r="M70" s="37">
        <v>0.11220492</v>
      </c>
      <c r="N70" s="37">
        <v>5.6433129999999998E-2</v>
      </c>
      <c r="O70" s="37">
        <v>-5.7045159999999998E-2</v>
      </c>
      <c r="P70" s="37">
        <v>-0.11465147000000001</v>
      </c>
      <c r="Q70" s="37">
        <v>-0.23134625</v>
      </c>
      <c r="R70" s="38">
        <v>-0.34968774000000002</v>
      </c>
    </row>
    <row r="71" spans="1:18" x14ac:dyDescent="0.25">
      <c r="A71" s="33">
        <v>38777</v>
      </c>
      <c r="B71" s="34">
        <v>-1.9136610000000001</v>
      </c>
      <c r="C71" s="34">
        <v>0</v>
      </c>
      <c r="D71" s="34">
        <v>-1.80896349</v>
      </c>
      <c r="E71" s="34">
        <v>-0.10469750999999999</v>
      </c>
      <c r="F71" s="34">
        <v>-0.10469750999999999</v>
      </c>
      <c r="G71" s="34">
        <v>0</v>
      </c>
      <c r="H71" s="38">
        <v>0</v>
      </c>
      <c r="I71" s="36">
        <v>-7.4454847399999996E-2</v>
      </c>
      <c r="J71" s="37">
        <v>4.0569E-4</v>
      </c>
      <c r="K71" s="37">
        <v>0.16952729</v>
      </c>
      <c r="L71" s="37">
        <v>0.11590105000000001</v>
      </c>
      <c r="M71" s="37">
        <v>5.9291429999999999E-2</v>
      </c>
      <c r="N71" s="37">
        <v>2.996267E-2</v>
      </c>
      <c r="O71" s="37">
        <v>-3.0648870000000002E-2</v>
      </c>
      <c r="P71" s="37">
        <v>-6.1952989999999999E-2</v>
      </c>
      <c r="Q71" s="37">
        <v>-0.12609445999999999</v>
      </c>
      <c r="R71" s="38">
        <v>-0.19202852000000001</v>
      </c>
    </row>
    <row r="72" spans="1:18" x14ac:dyDescent="0.25">
      <c r="A72" s="33">
        <v>38808</v>
      </c>
      <c r="B72" s="34">
        <v>-1.3264023899999999</v>
      </c>
      <c r="C72" s="34">
        <v>0</v>
      </c>
      <c r="D72" s="34">
        <v>-1.3507507000000001</v>
      </c>
      <c r="E72" s="34">
        <v>2.4348310000000001E-2</v>
      </c>
      <c r="F72" s="34">
        <v>2.4348310000000001E-2</v>
      </c>
      <c r="G72" s="34">
        <v>0</v>
      </c>
      <c r="H72" s="38">
        <v>0</v>
      </c>
      <c r="I72" s="36">
        <v>-6.3988239200000005E-2</v>
      </c>
      <c r="J72" s="37">
        <v>3.6434999999999999E-4</v>
      </c>
      <c r="K72" s="37">
        <v>0.17585200000000001</v>
      </c>
      <c r="L72" s="37">
        <v>0.11915087000000001</v>
      </c>
      <c r="M72" s="37">
        <v>6.0491110000000001E-2</v>
      </c>
      <c r="N72" s="37">
        <v>3.046538E-2</v>
      </c>
      <c r="O72" s="37">
        <v>-3.08849E-2</v>
      </c>
      <c r="P72" s="37">
        <v>-6.2167939999999998E-2</v>
      </c>
      <c r="Q72" s="37">
        <v>-0.12583753</v>
      </c>
      <c r="R72" s="38">
        <v>-0.19081882999999999</v>
      </c>
    </row>
    <row r="73" spans="1:18" x14ac:dyDescent="0.25">
      <c r="A73" s="33">
        <v>38838</v>
      </c>
      <c r="B73" s="34">
        <v>-1.2783787200000001</v>
      </c>
      <c r="C73" s="34">
        <v>0</v>
      </c>
      <c r="D73" s="34">
        <v>-1.4665101300000001</v>
      </c>
      <c r="E73" s="34">
        <v>0.18813141</v>
      </c>
      <c r="F73" s="34">
        <v>0.18813141</v>
      </c>
      <c r="G73" s="34">
        <v>0</v>
      </c>
      <c r="H73" s="38">
        <v>0</v>
      </c>
      <c r="I73" s="36">
        <v>-6.8621917399999996E-2</v>
      </c>
      <c r="J73" s="37">
        <v>4.1664000000000002E-4</v>
      </c>
      <c r="K73" s="37">
        <v>0.19234150999999999</v>
      </c>
      <c r="L73" s="37">
        <v>0.13006187</v>
      </c>
      <c r="M73" s="37">
        <v>6.5913429999999995E-2</v>
      </c>
      <c r="N73" s="37">
        <v>3.3169440000000001E-2</v>
      </c>
      <c r="O73" s="37">
        <v>-3.3576620000000001E-2</v>
      </c>
      <c r="P73" s="37">
        <v>-6.7540550000000005E-2</v>
      </c>
      <c r="Q73" s="37">
        <v>-0.13654374999999999</v>
      </c>
      <c r="R73" s="38">
        <v>-0.20682531000000001</v>
      </c>
    </row>
    <row r="74" spans="1:18" x14ac:dyDescent="0.25">
      <c r="A74" s="33">
        <v>38869</v>
      </c>
      <c r="B74" s="34">
        <v>-1.2518751699999999</v>
      </c>
      <c r="C74" s="34">
        <v>0</v>
      </c>
      <c r="D74" s="34">
        <v>-1.35627312</v>
      </c>
      <c r="E74" s="34">
        <v>0.10439795</v>
      </c>
      <c r="F74" s="34">
        <v>0.10439795</v>
      </c>
      <c r="G74" s="34">
        <v>0</v>
      </c>
      <c r="H74" s="38">
        <v>0</v>
      </c>
      <c r="I74" s="36">
        <v>-6.8919759600000005E-2</v>
      </c>
      <c r="J74" s="37">
        <v>3.9683999999999997E-4</v>
      </c>
      <c r="K74" s="37">
        <v>0.17004354999999999</v>
      </c>
      <c r="L74" s="37">
        <v>0.11566003</v>
      </c>
      <c r="M74" s="37">
        <v>5.8921179999999997E-2</v>
      </c>
      <c r="N74" s="37">
        <v>2.9721520000000001E-2</v>
      </c>
      <c r="O74" s="37">
        <v>-3.0217879999999999E-2</v>
      </c>
      <c r="P74" s="37">
        <v>-6.0905590000000003E-2</v>
      </c>
      <c r="Q74" s="37">
        <v>-0.12357981</v>
      </c>
      <c r="R74" s="38">
        <v>-0.18780817</v>
      </c>
    </row>
    <row r="75" spans="1:18" x14ac:dyDescent="0.25">
      <c r="A75" s="33">
        <v>38899</v>
      </c>
      <c r="B75" s="34">
        <v>-1.6221317399999999</v>
      </c>
      <c r="C75" s="34">
        <v>0</v>
      </c>
      <c r="D75" s="34">
        <v>-1.69484206</v>
      </c>
      <c r="E75" s="34">
        <v>7.2710319999999995E-2</v>
      </c>
      <c r="F75" s="34">
        <v>7.2710319999999995E-2</v>
      </c>
      <c r="G75" s="34">
        <v>0</v>
      </c>
      <c r="H75" s="38">
        <v>0</v>
      </c>
      <c r="I75" s="36">
        <v>-7.2029647500000002E-2</v>
      </c>
      <c r="J75" s="37">
        <v>4.0167000000000002E-4</v>
      </c>
      <c r="K75" s="37">
        <v>0.17520561000000001</v>
      </c>
      <c r="L75" s="37">
        <v>0.11912971</v>
      </c>
      <c r="M75" s="37">
        <v>6.0662309999999997E-2</v>
      </c>
      <c r="N75" s="37">
        <v>3.0592330000000001E-2</v>
      </c>
      <c r="O75" s="37">
        <v>-3.1086920000000001E-2</v>
      </c>
      <c r="P75" s="37">
        <v>-6.2639680000000003E-2</v>
      </c>
      <c r="Q75" s="37">
        <v>-0.12702464999999999</v>
      </c>
      <c r="R75" s="38">
        <v>-0.19299073999999999</v>
      </c>
    </row>
    <row r="76" spans="1:18" x14ac:dyDescent="0.25">
      <c r="A76" s="33">
        <v>38930</v>
      </c>
      <c r="B76" s="34">
        <v>-1.6520830500000001</v>
      </c>
      <c r="C76" s="34">
        <v>0</v>
      </c>
      <c r="D76" s="34">
        <v>-1.69536931</v>
      </c>
      <c r="E76" s="34">
        <v>4.328626E-2</v>
      </c>
      <c r="F76" s="34">
        <v>4.328626E-2</v>
      </c>
      <c r="G76" s="34">
        <v>0</v>
      </c>
      <c r="H76" s="38">
        <v>0</v>
      </c>
      <c r="I76" s="36">
        <v>-7.2622487599999994E-2</v>
      </c>
      <c r="J76" s="37">
        <v>3.9398999999999999E-4</v>
      </c>
      <c r="K76" s="37">
        <v>0.17557655</v>
      </c>
      <c r="L76" s="37">
        <v>0.11929835</v>
      </c>
      <c r="M76" s="37">
        <v>6.0703559999999997E-2</v>
      </c>
      <c r="N76" s="37">
        <v>3.0601639999999999E-2</v>
      </c>
      <c r="O76" s="37">
        <v>-3.107271E-2</v>
      </c>
      <c r="P76" s="37">
        <v>-6.2587180000000006E-2</v>
      </c>
      <c r="Q76" s="37">
        <v>-0.12682172999999999</v>
      </c>
      <c r="R76" s="38">
        <v>-0.19263679</v>
      </c>
    </row>
    <row r="77" spans="1:18" x14ac:dyDescent="0.25">
      <c r="A77" s="33">
        <v>38961</v>
      </c>
      <c r="B77" s="34">
        <v>-1.9693233999999999</v>
      </c>
      <c r="C77" s="34">
        <v>0</v>
      </c>
      <c r="D77" s="34">
        <v>-2.0278260100000001</v>
      </c>
      <c r="E77" s="34">
        <v>5.8502609999999997E-2</v>
      </c>
      <c r="F77" s="34">
        <v>5.8502609999999997E-2</v>
      </c>
      <c r="G77" s="34">
        <v>0</v>
      </c>
      <c r="H77" s="38">
        <v>0</v>
      </c>
      <c r="I77" s="36">
        <v>-6.9141253599999994E-2</v>
      </c>
      <c r="J77" s="37">
        <v>3.7285999999999998E-4</v>
      </c>
      <c r="K77" s="37">
        <v>0.17605446</v>
      </c>
      <c r="L77" s="37">
        <v>0.11924936</v>
      </c>
      <c r="M77" s="37">
        <v>6.0505419999999997E-2</v>
      </c>
      <c r="N77" s="37">
        <v>3.0461060000000002E-2</v>
      </c>
      <c r="O77" s="37">
        <v>-3.0852930000000001E-2</v>
      </c>
      <c r="P77" s="37">
        <v>-6.2072210000000003E-2</v>
      </c>
      <c r="Q77" s="37">
        <v>-0.12550494000000001</v>
      </c>
      <c r="R77" s="38">
        <v>-0.19023119999999999</v>
      </c>
    </row>
    <row r="78" spans="1:18" x14ac:dyDescent="0.25">
      <c r="A78" s="33">
        <v>38991</v>
      </c>
      <c r="B78" s="34">
        <v>-1.66353011</v>
      </c>
      <c r="C78" s="34">
        <v>0</v>
      </c>
      <c r="D78" s="34">
        <v>-1.58423767</v>
      </c>
      <c r="E78" s="34">
        <v>-7.9292440000000006E-2</v>
      </c>
      <c r="F78" s="34">
        <v>-7.9292440000000006E-2</v>
      </c>
      <c r="G78" s="34">
        <v>0</v>
      </c>
      <c r="H78" s="38">
        <v>0</v>
      </c>
      <c r="I78" s="36">
        <v>-6.7639694099999995E-2</v>
      </c>
      <c r="J78" s="37">
        <v>3.3387E-4</v>
      </c>
      <c r="K78" s="37">
        <v>0.18027090000000001</v>
      </c>
      <c r="L78" s="37">
        <v>0.12182058</v>
      </c>
      <c r="M78" s="37">
        <v>6.1672030000000003E-2</v>
      </c>
      <c r="N78" s="37">
        <v>3.1014960000000001E-2</v>
      </c>
      <c r="O78" s="37">
        <v>-3.1349040000000002E-2</v>
      </c>
      <c r="P78" s="37">
        <v>-6.3007820000000006E-2</v>
      </c>
      <c r="Q78" s="37">
        <v>-0.12715578</v>
      </c>
      <c r="R78" s="38">
        <v>-0.19238885999999999</v>
      </c>
    </row>
    <row r="79" spans="1:18" x14ac:dyDescent="0.25">
      <c r="A79" s="33">
        <v>39022</v>
      </c>
      <c r="B79" s="34">
        <v>-1.5980542799999999</v>
      </c>
      <c r="C79" s="34">
        <v>0</v>
      </c>
      <c r="D79" s="34">
        <v>-1.4624930700000001</v>
      </c>
      <c r="E79" s="34">
        <v>-0.13556120999999999</v>
      </c>
      <c r="F79" s="34">
        <v>-0.13556120999999999</v>
      </c>
      <c r="G79" s="34">
        <v>0</v>
      </c>
      <c r="H79" s="38">
        <v>0</v>
      </c>
      <c r="I79" s="36">
        <v>-6.5669453899999994E-2</v>
      </c>
      <c r="J79" s="37">
        <v>3.1166000000000001E-4</v>
      </c>
      <c r="K79" s="37">
        <v>0.17847913000000001</v>
      </c>
      <c r="L79" s="37">
        <v>0.12030533</v>
      </c>
      <c r="M79" s="37">
        <v>6.0753580000000001E-2</v>
      </c>
      <c r="N79" s="37">
        <v>3.05157E-2</v>
      </c>
      <c r="O79" s="37">
        <v>-3.0770450000000001E-2</v>
      </c>
      <c r="P79" s="37">
        <v>-6.1772380000000002E-2</v>
      </c>
      <c r="Q79" s="37">
        <v>-0.12446216</v>
      </c>
      <c r="R79" s="38">
        <v>-0.18802558999999999</v>
      </c>
    </row>
    <row r="80" spans="1:18" x14ac:dyDescent="0.25">
      <c r="A80" s="33">
        <v>39052</v>
      </c>
      <c r="B80" s="34">
        <v>-1.3135520700000001</v>
      </c>
      <c r="C80" s="34">
        <v>0</v>
      </c>
      <c r="D80" s="34">
        <v>-0.32545249999999998</v>
      </c>
      <c r="E80" s="34">
        <v>-0.98809957000000004</v>
      </c>
      <c r="F80" s="34">
        <v>-0.98809957000000004</v>
      </c>
      <c r="G80" s="34">
        <v>0</v>
      </c>
      <c r="H80" s="38">
        <v>0</v>
      </c>
      <c r="I80" s="36">
        <v>-0.12497745</v>
      </c>
      <c r="J80" s="37">
        <v>4.7116999999999998E-4</v>
      </c>
      <c r="K80" s="37">
        <v>0.34806094999999998</v>
      </c>
      <c r="L80" s="37">
        <v>0.23381086000000001</v>
      </c>
      <c r="M80" s="37">
        <v>0.11766291</v>
      </c>
      <c r="N80" s="37">
        <v>5.8996760000000002E-2</v>
      </c>
      <c r="O80" s="37">
        <v>-5.9336769999999997E-2</v>
      </c>
      <c r="P80" s="37">
        <v>-0.11899932000000001</v>
      </c>
      <c r="Q80" s="37">
        <v>-0.23891504</v>
      </c>
      <c r="R80" s="38">
        <v>-0.35932691999999999</v>
      </c>
    </row>
    <row r="81" spans="1:18" x14ac:dyDescent="0.25">
      <c r="A81" s="33">
        <v>39083</v>
      </c>
      <c r="B81" s="34">
        <v>-1.27028074</v>
      </c>
      <c r="C81" s="34">
        <v>0</v>
      </c>
      <c r="D81" s="34">
        <v>-0.1119088</v>
      </c>
      <c r="E81" s="34">
        <v>-1.1583719400000001</v>
      </c>
      <c r="F81" s="34">
        <v>-1.1583719400000001</v>
      </c>
      <c r="G81" s="34">
        <v>0</v>
      </c>
      <c r="H81" s="38">
        <v>0</v>
      </c>
      <c r="I81" s="36">
        <v>-0.1245275572</v>
      </c>
      <c r="J81" s="37">
        <v>4.4193999999999999E-4</v>
      </c>
      <c r="K81" s="37">
        <v>0.32642407000000001</v>
      </c>
      <c r="L81" s="37">
        <v>0.21876968999999999</v>
      </c>
      <c r="M81" s="37">
        <v>0.10983548</v>
      </c>
      <c r="N81" s="37">
        <v>5.5012859999999997E-2</v>
      </c>
      <c r="O81" s="37">
        <v>-5.5169139999999998E-2</v>
      </c>
      <c r="P81" s="37">
        <v>-0.11046154</v>
      </c>
      <c r="Q81" s="37">
        <v>-0.22128914999999999</v>
      </c>
      <c r="R81" s="38">
        <v>-0.33223902</v>
      </c>
    </row>
    <row r="82" spans="1:18" x14ac:dyDescent="0.25">
      <c r="A82" s="33">
        <v>39114</v>
      </c>
      <c r="B82" s="34">
        <v>-0.55411670999999996</v>
      </c>
      <c r="C82" s="34">
        <v>0</v>
      </c>
      <c r="D82" s="34">
        <v>0.21044657999999999</v>
      </c>
      <c r="E82" s="34">
        <v>-0.76456329000000001</v>
      </c>
      <c r="F82" s="34">
        <v>-0.76456329000000001</v>
      </c>
      <c r="G82" s="34">
        <v>0</v>
      </c>
      <c r="H82" s="38">
        <v>0</v>
      </c>
      <c r="I82" s="36">
        <v>-0.1148493375</v>
      </c>
      <c r="J82" s="37">
        <v>4.2025999999999999E-4</v>
      </c>
      <c r="K82" s="37">
        <v>0.28418423999999998</v>
      </c>
      <c r="L82" s="37">
        <v>0.19148209999999999</v>
      </c>
      <c r="M82" s="37">
        <v>9.6717719999999993E-2</v>
      </c>
      <c r="N82" s="37">
        <v>4.8589739999999999E-2</v>
      </c>
      <c r="O82" s="37">
        <v>-4.8954739999999997E-2</v>
      </c>
      <c r="P82" s="37">
        <v>-9.8238660000000005E-2</v>
      </c>
      <c r="Q82" s="37">
        <v>-0.19765854999999999</v>
      </c>
      <c r="R82" s="38">
        <v>-0.29799455000000002</v>
      </c>
    </row>
    <row r="83" spans="1:18" x14ac:dyDescent="0.25">
      <c r="A83" s="33">
        <v>39142</v>
      </c>
      <c r="B83" s="34">
        <v>-0.54300572000000003</v>
      </c>
      <c r="C83" s="34">
        <v>0</v>
      </c>
      <c r="D83" s="34">
        <v>-0.44942704999999999</v>
      </c>
      <c r="E83" s="34">
        <v>-9.3578670000000003E-2</v>
      </c>
      <c r="F83" s="34">
        <v>-9.3578670000000003E-2</v>
      </c>
      <c r="G83" s="34">
        <v>0</v>
      </c>
      <c r="H83" s="38">
        <v>0</v>
      </c>
      <c r="I83" s="36">
        <v>-6.9874437600000006E-2</v>
      </c>
      <c r="J83" s="37">
        <v>3.077E-4</v>
      </c>
      <c r="K83" s="37">
        <v>0.14434526</v>
      </c>
      <c r="L83" s="37">
        <v>9.8414039999999994E-2</v>
      </c>
      <c r="M83" s="37">
        <v>5.0228370000000001E-2</v>
      </c>
      <c r="N83" s="37">
        <v>2.535596E-2</v>
      </c>
      <c r="O83" s="37">
        <v>-2.581195E-2</v>
      </c>
      <c r="P83" s="37">
        <v>-5.2055160000000003E-2</v>
      </c>
      <c r="Q83" s="37">
        <v>-0.10594708</v>
      </c>
      <c r="R83" s="38">
        <v>-0.16132024</v>
      </c>
    </row>
    <row r="84" spans="1:18" x14ac:dyDescent="0.25">
      <c r="A84" s="33">
        <v>39173</v>
      </c>
      <c r="B84" s="34">
        <v>0.21443441999999999</v>
      </c>
      <c r="C84" s="34">
        <v>0</v>
      </c>
      <c r="D84" s="34">
        <v>0.18795287999999999</v>
      </c>
      <c r="E84" s="34">
        <v>2.6481540000000001E-2</v>
      </c>
      <c r="F84" s="34">
        <v>2.6481540000000001E-2</v>
      </c>
      <c r="G84" s="34">
        <v>0</v>
      </c>
      <c r="H84" s="38">
        <v>0</v>
      </c>
      <c r="I84" s="36">
        <v>-6.0202786299999998E-2</v>
      </c>
      <c r="J84" s="37">
        <v>2.8201000000000002E-4</v>
      </c>
      <c r="K84" s="37">
        <v>0.15311330000000001</v>
      </c>
      <c r="L84" s="37">
        <v>0.10342129</v>
      </c>
      <c r="M84" s="37">
        <v>5.2356949999999999E-2</v>
      </c>
      <c r="N84" s="37">
        <v>2.6334260000000002E-2</v>
      </c>
      <c r="O84" s="37">
        <v>-2.663283E-2</v>
      </c>
      <c r="P84" s="37">
        <v>-5.3550349999999997E-2</v>
      </c>
      <c r="Q84" s="37">
        <v>-0.10817975000000001</v>
      </c>
      <c r="R84" s="38">
        <v>-0.16376261</v>
      </c>
    </row>
    <row r="85" spans="1:18" x14ac:dyDescent="0.25">
      <c r="A85" s="33">
        <v>39203</v>
      </c>
      <c r="B85" s="34">
        <v>0.24466514</v>
      </c>
      <c r="C85" s="34">
        <v>0</v>
      </c>
      <c r="D85" s="34">
        <v>7.2432780000000002E-2</v>
      </c>
      <c r="E85" s="34">
        <v>0.17223236</v>
      </c>
      <c r="F85" s="34">
        <v>0.17223236</v>
      </c>
      <c r="G85" s="34">
        <v>0</v>
      </c>
      <c r="H85" s="38">
        <v>0</v>
      </c>
      <c r="I85" s="36">
        <v>-6.4222051599999996E-2</v>
      </c>
      <c r="J85" s="37">
        <v>3.2500999999999998E-4</v>
      </c>
      <c r="K85" s="37">
        <v>0.16838052000000001</v>
      </c>
      <c r="L85" s="37">
        <v>0.11346679</v>
      </c>
      <c r="M85" s="37">
        <v>5.7321400000000002E-2</v>
      </c>
      <c r="N85" s="37">
        <v>2.8803200000000001E-2</v>
      </c>
      <c r="O85" s="37">
        <v>-2.907744E-2</v>
      </c>
      <c r="P85" s="37">
        <v>-5.8417129999999998E-2</v>
      </c>
      <c r="Q85" s="37">
        <v>-0.11783001</v>
      </c>
      <c r="R85" s="38">
        <v>-0.17812338</v>
      </c>
    </row>
    <row r="86" spans="1:18" x14ac:dyDescent="0.25">
      <c r="A86" s="33">
        <v>39234</v>
      </c>
      <c r="B86" s="34">
        <v>0.22530093000000001</v>
      </c>
      <c r="C86" s="34">
        <v>0</v>
      </c>
      <c r="D86" s="34">
        <v>6.9107680000000005E-2</v>
      </c>
      <c r="E86" s="34">
        <v>0.15619325000000001</v>
      </c>
      <c r="F86" s="34">
        <v>0.15619325000000001</v>
      </c>
      <c r="G86" s="34">
        <v>0</v>
      </c>
      <c r="H86" s="38">
        <v>0</v>
      </c>
      <c r="I86" s="36">
        <v>-6.4091038099999997E-2</v>
      </c>
      <c r="J86" s="37">
        <v>3.0447999999999999E-4</v>
      </c>
      <c r="K86" s="37">
        <v>0.13765685</v>
      </c>
      <c r="L86" s="37">
        <v>9.3775209999999998E-2</v>
      </c>
      <c r="M86" s="37">
        <v>4.7862149999999999E-2</v>
      </c>
      <c r="N86" s="37">
        <v>2.4168390000000001E-2</v>
      </c>
      <c r="O86" s="37">
        <v>-2.462833E-2</v>
      </c>
      <c r="P86" s="37">
        <v>-4.9700500000000002E-2</v>
      </c>
      <c r="Q86" s="37">
        <v>-0.10110586000000001</v>
      </c>
      <c r="R86" s="38">
        <v>-0.15406521000000001</v>
      </c>
    </row>
    <row r="87" spans="1:18" x14ac:dyDescent="0.25">
      <c r="A87" s="33">
        <v>39264</v>
      </c>
      <c r="B87" s="34">
        <v>-0.11407771</v>
      </c>
      <c r="C87" s="34">
        <v>0</v>
      </c>
      <c r="D87" s="34">
        <v>-0.24747955999999999</v>
      </c>
      <c r="E87" s="34">
        <v>0.13340184999999999</v>
      </c>
      <c r="F87" s="34">
        <v>0.13340184999999999</v>
      </c>
      <c r="G87" s="34">
        <v>0</v>
      </c>
      <c r="H87" s="38">
        <v>0</v>
      </c>
      <c r="I87" s="36">
        <v>-6.7265032399999994E-2</v>
      </c>
      <c r="J87" s="37">
        <v>3.1035999999999998E-4</v>
      </c>
      <c r="K87" s="37">
        <v>0.14164515</v>
      </c>
      <c r="L87" s="37">
        <v>9.6510689999999996E-2</v>
      </c>
      <c r="M87" s="37">
        <v>4.9260930000000001E-2</v>
      </c>
      <c r="N87" s="37">
        <v>2.4874259999999999E-2</v>
      </c>
      <c r="O87" s="37">
        <v>-2.5344869999999999E-2</v>
      </c>
      <c r="P87" s="37">
        <v>-5.1142029999999998E-2</v>
      </c>
      <c r="Q87" s="37">
        <v>-0.10401484</v>
      </c>
      <c r="R87" s="38">
        <v>-0.15845306000000001</v>
      </c>
    </row>
    <row r="88" spans="1:18" x14ac:dyDescent="0.25">
      <c r="A88" s="33">
        <v>39295</v>
      </c>
      <c r="B88" s="34">
        <v>-0.13336492999999999</v>
      </c>
      <c r="C88" s="34">
        <v>0</v>
      </c>
      <c r="D88" s="34">
        <v>-0.24894506999999999</v>
      </c>
      <c r="E88" s="34">
        <v>0.11558014</v>
      </c>
      <c r="F88" s="34">
        <v>0.11558014</v>
      </c>
      <c r="G88" s="34">
        <v>0</v>
      </c>
      <c r="H88" s="38">
        <v>0</v>
      </c>
      <c r="I88" s="36">
        <v>-6.7844206800000001E-2</v>
      </c>
      <c r="J88" s="37">
        <v>3.0601000000000001E-4</v>
      </c>
      <c r="K88" s="37">
        <v>0.14438308</v>
      </c>
      <c r="L88" s="37">
        <v>9.8221260000000005E-2</v>
      </c>
      <c r="M88" s="37">
        <v>5.0056690000000001E-2</v>
      </c>
      <c r="N88" s="37">
        <v>2.5256959999999998E-2</v>
      </c>
      <c r="O88" s="37">
        <v>-2.5696750000000001E-2</v>
      </c>
      <c r="P88" s="37">
        <v>-5.1814819999999998E-2</v>
      </c>
      <c r="Q88" s="37">
        <v>-0.10523599</v>
      </c>
      <c r="R88" s="38">
        <v>-0.16009867</v>
      </c>
    </row>
    <row r="89" spans="1:18" x14ac:dyDescent="0.25">
      <c r="A89" s="33">
        <v>39326</v>
      </c>
      <c r="B89" s="34">
        <v>-9.7454589999999994E-2</v>
      </c>
      <c r="C89" s="34">
        <v>0</v>
      </c>
      <c r="D89" s="34">
        <v>-0.25038403999999997</v>
      </c>
      <c r="E89" s="34">
        <v>0.15292944999999999</v>
      </c>
      <c r="F89" s="34">
        <v>0.15292944999999999</v>
      </c>
      <c r="G89" s="34">
        <v>0</v>
      </c>
      <c r="H89" s="38">
        <v>0</v>
      </c>
      <c r="I89" s="36">
        <v>-6.3643073199999997E-2</v>
      </c>
      <c r="J89" s="37">
        <v>2.9211999999999999E-4</v>
      </c>
      <c r="K89" s="37">
        <v>0.15387588999999999</v>
      </c>
      <c r="L89" s="37">
        <v>0.1039455</v>
      </c>
      <c r="M89" s="37">
        <v>5.2633230000000003E-2</v>
      </c>
      <c r="N89" s="37">
        <v>2.6476900000000001E-2</v>
      </c>
      <c r="O89" s="37">
        <v>-2.6786040000000001E-2</v>
      </c>
      <c r="P89" s="37">
        <v>-5.3868529999999998E-2</v>
      </c>
      <c r="Q89" s="37">
        <v>-0.10886693</v>
      </c>
      <c r="R89" s="38">
        <v>-0.16487451</v>
      </c>
    </row>
    <row r="90" spans="1:18" x14ac:dyDescent="0.25">
      <c r="A90" s="33">
        <v>39356</v>
      </c>
      <c r="B90" s="34">
        <v>3.9722939999999998E-2</v>
      </c>
      <c r="C90" s="34">
        <v>0</v>
      </c>
      <c r="D90" s="34">
        <v>-2.8003770000000001E-2</v>
      </c>
      <c r="E90" s="34">
        <v>6.7726709999999996E-2</v>
      </c>
      <c r="F90" s="34">
        <v>6.7726709999999996E-2</v>
      </c>
      <c r="G90" s="34">
        <v>0</v>
      </c>
      <c r="H90" s="38">
        <v>0</v>
      </c>
      <c r="I90" s="36">
        <v>-6.3063111500000005E-2</v>
      </c>
      <c r="J90" s="37">
        <v>2.5825000000000002E-4</v>
      </c>
      <c r="K90" s="37">
        <v>0.13785360999999999</v>
      </c>
      <c r="L90" s="37">
        <v>9.3776159999999997E-2</v>
      </c>
      <c r="M90" s="37">
        <v>4.7803970000000001E-2</v>
      </c>
      <c r="N90" s="37">
        <v>2.4125810000000001E-2</v>
      </c>
      <c r="O90" s="37">
        <v>-2.4561079999999999E-2</v>
      </c>
      <c r="P90" s="37">
        <v>-4.9543549999999999E-2</v>
      </c>
      <c r="Q90" s="37">
        <v>-0.10071064</v>
      </c>
      <c r="R90" s="38">
        <v>-0.15336659</v>
      </c>
    </row>
    <row r="91" spans="1:18" x14ac:dyDescent="0.25">
      <c r="A91" s="33">
        <v>39387</v>
      </c>
      <c r="B91" s="34">
        <v>-0.19133238999999999</v>
      </c>
      <c r="C91" s="34">
        <v>0</v>
      </c>
      <c r="D91" s="34">
        <v>-0.22356724</v>
      </c>
      <c r="E91" s="34">
        <v>3.2234850000000002E-2</v>
      </c>
      <c r="F91" s="34">
        <v>3.2234850000000002E-2</v>
      </c>
      <c r="G91" s="34">
        <v>0</v>
      </c>
      <c r="H91" s="38">
        <v>0</v>
      </c>
      <c r="I91" s="36">
        <v>-6.2254685900000002E-2</v>
      </c>
      <c r="J91" s="37">
        <v>2.4528000000000001E-4</v>
      </c>
      <c r="K91" s="37">
        <v>0.13654631</v>
      </c>
      <c r="L91" s="37">
        <v>9.2755669999999998E-2</v>
      </c>
      <c r="M91" s="37">
        <v>4.7213949999999998E-2</v>
      </c>
      <c r="N91" s="37">
        <v>2.3810060000000001E-2</v>
      </c>
      <c r="O91" s="37">
        <v>-2.4202560000000001E-2</v>
      </c>
      <c r="P91" s="37">
        <v>-4.878271E-2</v>
      </c>
      <c r="Q91" s="37">
        <v>-9.9011269999999998E-2</v>
      </c>
      <c r="R91" s="38">
        <v>-0.15054802</v>
      </c>
    </row>
    <row r="92" spans="1:18" x14ac:dyDescent="0.25">
      <c r="A92" s="33">
        <v>39417</v>
      </c>
      <c r="B92" s="34">
        <v>-0.45621645</v>
      </c>
      <c r="C92" s="34">
        <v>0</v>
      </c>
      <c r="D92" s="34">
        <v>6.0835000000000001E-4</v>
      </c>
      <c r="E92" s="34">
        <v>-0.45682479999999998</v>
      </c>
      <c r="F92" s="34">
        <v>-0.45682479999999998</v>
      </c>
      <c r="G92" s="34">
        <v>0</v>
      </c>
      <c r="H92" s="38">
        <v>0</v>
      </c>
      <c r="I92" s="36">
        <v>-0.12370590350000001</v>
      </c>
      <c r="J92" s="37">
        <v>3.8164999999999998E-4</v>
      </c>
      <c r="K92" s="37">
        <v>0.26506170000000001</v>
      </c>
      <c r="L92" s="37">
        <v>0.18016441999999999</v>
      </c>
      <c r="M92" s="37">
        <v>9.1721049999999998E-2</v>
      </c>
      <c r="N92" s="37">
        <v>4.6252509999999997E-2</v>
      </c>
      <c r="O92" s="37">
        <v>-4.6999480000000003E-2</v>
      </c>
      <c r="P92" s="37">
        <v>-9.4708039999999993E-2</v>
      </c>
      <c r="Q92" s="37">
        <v>-0.19209720999999999</v>
      </c>
      <c r="R92" s="38">
        <v>-0.29186978000000002</v>
      </c>
    </row>
    <row r="93" spans="1:18" x14ac:dyDescent="0.25">
      <c r="A93" s="33">
        <v>39448</v>
      </c>
      <c r="B93" s="34">
        <v>-4.3845490000000001E-2</v>
      </c>
      <c r="C93" s="34">
        <v>0</v>
      </c>
      <c r="D93" s="34">
        <v>-0.44698394000000002</v>
      </c>
      <c r="E93" s="34">
        <v>0.40313844999999998</v>
      </c>
      <c r="F93" s="34">
        <v>0.40313844999999998</v>
      </c>
      <c r="G93" s="34">
        <v>0</v>
      </c>
      <c r="H93" s="38">
        <v>0</v>
      </c>
      <c r="I93" s="36">
        <v>-1.18761809E-2</v>
      </c>
      <c r="J93" s="37">
        <v>1.2259E-4</v>
      </c>
      <c r="K93" s="37">
        <v>1.729236E-2</v>
      </c>
      <c r="L93" s="37">
        <v>1.1804230000000001E-2</v>
      </c>
      <c r="M93" s="37">
        <v>6.0394300000000001E-3</v>
      </c>
      <c r="N93" s="37">
        <v>3.0565200000000001E-3</v>
      </c>
      <c r="O93" s="37">
        <v>-3.1957399999999999E-3</v>
      </c>
      <c r="P93" s="37">
        <v>-6.5102199999999997E-3</v>
      </c>
      <c r="Q93" s="37">
        <v>-1.33124E-2</v>
      </c>
      <c r="R93" s="38">
        <v>-2.0338849999999999E-2</v>
      </c>
    </row>
    <row r="94" spans="1:18" x14ac:dyDescent="0.25">
      <c r="A94" s="33">
        <v>39479</v>
      </c>
      <c r="B94" s="34">
        <v>4.9935260000000002E-2</v>
      </c>
      <c r="C94" s="34">
        <v>0</v>
      </c>
      <c r="D94" s="34">
        <v>-0.33504990000000001</v>
      </c>
      <c r="E94" s="34">
        <v>0.38498515999999999</v>
      </c>
      <c r="F94" s="34">
        <v>0.38498515999999999</v>
      </c>
      <c r="G94" s="34">
        <v>0</v>
      </c>
      <c r="H94" s="38">
        <v>0</v>
      </c>
      <c r="I94" s="36">
        <v>-1.0041595400000001E-2</v>
      </c>
      <c r="J94" s="37">
        <v>1.1157E-4</v>
      </c>
      <c r="K94" s="37">
        <v>1.707009E-2</v>
      </c>
      <c r="L94" s="37">
        <v>1.1567060000000001E-2</v>
      </c>
      <c r="M94" s="37">
        <v>5.8791299999999998E-3</v>
      </c>
      <c r="N94" s="37">
        <v>2.9634499999999999E-3</v>
      </c>
      <c r="O94" s="37">
        <v>-3.0104400000000001E-3</v>
      </c>
      <c r="P94" s="37">
        <v>-6.0663000000000002E-3</v>
      </c>
      <c r="Q94" s="37">
        <v>-1.2490899999999999E-2</v>
      </c>
      <c r="R94" s="38">
        <v>-1.9169439999999999E-2</v>
      </c>
    </row>
    <row r="95" spans="1:18" x14ac:dyDescent="0.25">
      <c r="A95" s="33">
        <v>39508</v>
      </c>
      <c r="B95" s="34">
        <v>-0.17478737</v>
      </c>
      <c r="C95" s="34">
        <v>0</v>
      </c>
      <c r="D95" s="34">
        <v>-0.55824446000000005</v>
      </c>
      <c r="E95" s="34">
        <v>0.38345709</v>
      </c>
      <c r="F95" s="34">
        <v>0.38345709</v>
      </c>
      <c r="G95" s="34">
        <v>0</v>
      </c>
      <c r="H95" s="38">
        <v>0</v>
      </c>
      <c r="I95" s="36">
        <v>-1.12991984E-2</v>
      </c>
      <c r="J95" s="37">
        <v>1.1553E-4</v>
      </c>
      <c r="K95" s="37">
        <v>5.6975300000000001E-3</v>
      </c>
      <c r="L95" s="37">
        <v>4.3643900000000001E-3</v>
      </c>
      <c r="M95" s="37">
        <v>2.46116E-3</v>
      </c>
      <c r="N95" s="37">
        <v>1.29911E-3</v>
      </c>
      <c r="O95" s="37">
        <v>-1.4329499999999999E-3</v>
      </c>
      <c r="P95" s="37">
        <v>-2.996E-3</v>
      </c>
      <c r="Q95" s="37">
        <v>-6.4950700000000004E-3</v>
      </c>
      <c r="R95" s="38">
        <v>-1.051851E-2</v>
      </c>
    </row>
    <row r="96" spans="1:18" x14ac:dyDescent="0.25">
      <c r="A96" s="33">
        <v>39539</v>
      </c>
      <c r="B96" s="34">
        <v>-2.396887E-2</v>
      </c>
      <c r="C96" s="34">
        <v>0</v>
      </c>
      <c r="D96" s="34">
        <v>-0.44636171000000002</v>
      </c>
      <c r="E96" s="34">
        <v>0.42239283999999999</v>
      </c>
      <c r="F96" s="34">
        <v>0.42239283999999999</v>
      </c>
      <c r="G96" s="34">
        <v>0</v>
      </c>
      <c r="H96" s="38">
        <v>0</v>
      </c>
      <c r="I96" s="36">
        <v>-4.8927894E-3</v>
      </c>
      <c r="J96" s="37">
        <v>9.9140000000000003E-5</v>
      </c>
      <c r="K96" s="37">
        <v>2.5677019999999998E-2</v>
      </c>
      <c r="L96" s="37">
        <v>1.6676670000000001E-2</v>
      </c>
      <c r="M96" s="37">
        <v>8.15368E-3</v>
      </c>
      <c r="N96" s="37">
        <v>4.03667E-3</v>
      </c>
      <c r="O96" s="37">
        <v>-3.9669299999999996E-3</v>
      </c>
      <c r="P96" s="37">
        <v>-7.87355E-3</v>
      </c>
      <c r="Q96" s="37">
        <v>-1.553882E-2</v>
      </c>
      <c r="R96" s="38">
        <v>-2.3052159999999999E-2</v>
      </c>
    </row>
    <row r="97" spans="1:18" x14ac:dyDescent="0.25">
      <c r="A97" s="33">
        <v>39569</v>
      </c>
      <c r="B97" s="34">
        <v>-0.10236779999999999</v>
      </c>
      <c r="C97" s="34">
        <v>0</v>
      </c>
      <c r="D97" s="34">
        <v>-0.66920444000000001</v>
      </c>
      <c r="E97" s="34">
        <v>0.56683664</v>
      </c>
      <c r="F97" s="34">
        <v>0.56683664</v>
      </c>
      <c r="G97" s="34">
        <v>0</v>
      </c>
      <c r="H97" s="38">
        <v>0</v>
      </c>
      <c r="I97" s="36">
        <v>-6.6078669000000003E-3</v>
      </c>
      <c r="J97" s="37">
        <v>1.3291999999999999E-4</v>
      </c>
      <c r="K97" s="37">
        <v>3.5761550000000003E-2</v>
      </c>
      <c r="L97" s="37">
        <v>2.3210680000000001E-2</v>
      </c>
      <c r="M97" s="37">
        <v>1.1338249999999999E-2</v>
      </c>
      <c r="N97" s="37">
        <v>5.6103899999999998E-3</v>
      </c>
      <c r="O97" s="37">
        <v>-5.5071199999999999E-3</v>
      </c>
      <c r="P97" s="37">
        <v>-1.0923759999999999E-2</v>
      </c>
      <c r="Q97" s="37">
        <v>-2.1530199999999999E-2</v>
      </c>
      <c r="R97" s="38">
        <v>-3.1896290000000001E-2</v>
      </c>
    </row>
    <row r="98" spans="1:18" x14ac:dyDescent="0.25">
      <c r="A98" s="33">
        <v>39600</v>
      </c>
      <c r="B98" s="34">
        <v>-6.2250300000000001E-2</v>
      </c>
      <c r="C98" s="34">
        <v>0</v>
      </c>
      <c r="D98" s="34">
        <v>-0.55721704000000005</v>
      </c>
      <c r="E98" s="34">
        <v>0.49496674000000002</v>
      </c>
      <c r="F98" s="34">
        <v>0.49496674000000002</v>
      </c>
      <c r="G98" s="34">
        <v>0</v>
      </c>
      <c r="H98" s="38">
        <v>0</v>
      </c>
      <c r="I98" s="36">
        <v>-8.3966777000000006E-3</v>
      </c>
      <c r="J98" s="37">
        <v>1.2526E-4</v>
      </c>
      <c r="K98" s="37">
        <v>1.8361289999999999E-2</v>
      </c>
      <c r="L98" s="37">
        <v>1.220064E-2</v>
      </c>
      <c r="M98" s="37">
        <v>6.1075900000000004E-3</v>
      </c>
      <c r="N98" s="37">
        <v>3.05996E-3</v>
      </c>
      <c r="O98" s="37">
        <v>-3.0794300000000002E-3</v>
      </c>
      <c r="P98" s="37">
        <v>-6.1844500000000002E-3</v>
      </c>
      <c r="Q98" s="37">
        <v>-1.2490569999999999E-2</v>
      </c>
      <c r="R98" s="38">
        <v>-1.8947840000000001E-2</v>
      </c>
    </row>
    <row r="99" spans="1:18" x14ac:dyDescent="0.25">
      <c r="A99" s="33">
        <v>39630</v>
      </c>
      <c r="B99" s="34">
        <v>-0.1514547</v>
      </c>
      <c r="C99" s="34">
        <v>0</v>
      </c>
      <c r="D99" s="34">
        <v>-0.66845946999999994</v>
      </c>
      <c r="E99" s="34">
        <v>0.51700477</v>
      </c>
      <c r="F99" s="34">
        <v>0.51700477</v>
      </c>
      <c r="G99" s="34">
        <v>0</v>
      </c>
      <c r="H99" s="38">
        <v>0</v>
      </c>
      <c r="I99" s="36">
        <v>-8.4242250000000005E-3</v>
      </c>
      <c r="J99" s="37">
        <v>1.2646000000000001E-4</v>
      </c>
      <c r="K99" s="37">
        <v>7.4023700000000001E-3</v>
      </c>
      <c r="L99" s="37">
        <v>5.0734400000000002E-3</v>
      </c>
      <c r="M99" s="37">
        <v>2.6526900000000001E-3</v>
      </c>
      <c r="N99" s="37">
        <v>1.3627699999999999E-3</v>
      </c>
      <c r="O99" s="37">
        <v>-1.44804E-3</v>
      </c>
      <c r="P99" s="37">
        <v>-2.9918700000000002E-3</v>
      </c>
      <c r="Q99" s="37">
        <v>-6.40035E-3</v>
      </c>
      <c r="R99" s="38">
        <v>-1.027659E-2</v>
      </c>
    </row>
    <row r="100" spans="1:18" x14ac:dyDescent="0.25">
      <c r="A100" s="33">
        <v>39661</v>
      </c>
      <c r="B100" s="34">
        <v>-0.15352715</v>
      </c>
      <c r="C100" s="34">
        <v>0</v>
      </c>
      <c r="D100" s="34">
        <v>-0.66799368000000003</v>
      </c>
      <c r="E100" s="34">
        <v>0.51446652999999998</v>
      </c>
      <c r="F100" s="34">
        <v>0.51446652999999998</v>
      </c>
      <c r="G100" s="34">
        <v>0</v>
      </c>
      <c r="H100" s="38">
        <v>0</v>
      </c>
      <c r="I100" s="36">
        <v>-8.7480822E-3</v>
      </c>
      <c r="J100" s="37">
        <v>1.2669999999999999E-4</v>
      </c>
      <c r="K100" s="37">
        <v>8.9733599999999997E-3</v>
      </c>
      <c r="L100" s="37">
        <v>6.11234E-3</v>
      </c>
      <c r="M100" s="37">
        <v>3.1646700000000001E-3</v>
      </c>
      <c r="N100" s="37">
        <v>1.6163499999999999E-3</v>
      </c>
      <c r="O100" s="37">
        <v>-1.6957999999999999E-3</v>
      </c>
      <c r="P100" s="37">
        <v>-3.4807200000000001E-3</v>
      </c>
      <c r="Q100" s="37">
        <v>-7.3483300000000001E-3</v>
      </c>
      <c r="R100" s="38">
        <v>-1.164887E-2</v>
      </c>
    </row>
    <row r="101" spans="1:18" x14ac:dyDescent="0.25">
      <c r="A101" s="33">
        <v>39692</v>
      </c>
      <c r="B101" s="34">
        <v>-2.361746E-2</v>
      </c>
      <c r="C101" s="34">
        <v>0</v>
      </c>
      <c r="D101" s="34">
        <v>-0.55616098999999997</v>
      </c>
      <c r="E101" s="34">
        <v>0.53254352999999999</v>
      </c>
      <c r="F101" s="34">
        <v>0.53254352999999999</v>
      </c>
      <c r="G101" s="34">
        <v>0</v>
      </c>
      <c r="H101" s="38">
        <v>0</v>
      </c>
      <c r="I101" s="36">
        <v>-6.3074246999999996E-3</v>
      </c>
      <c r="J101" s="37">
        <v>1.2229999999999999E-4</v>
      </c>
      <c r="K101" s="37">
        <v>2.3655120000000002E-2</v>
      </c>
      <c r="L101" s="37">
        <v>1.534346E-2</v>
      </c>
      <c r="M101" s="37">
        <v>7.5170000000000002E-3</v>
      </c>
      <c r="N101" s="37">
        <v>3.7295000000000002E-3</v>
      </c>
      <c r="O101" s="37">
        <v>-3.68841E-3</v>
      </c>
      <c r="P101" s="37">
        <v>-7.3507199999999998E-3</v>
      </c>
      <c r="Q101" s="37">
        <v>-1.464825E-2</v>
      </c>
      <c r="R101" s="38">
        <v>-2.1978669999999999E-2</v>
      </c>
    </row>
    <row r="102" spans="1:18" x14ac:dyDescent="0.25">
      <c r="A102" s="33">
        <v>39722</v>
      </c>
      <c r="B102" s="34">
        <v>-3.2764099999999997E-2</v>
      </c>
      <c r="C102" s="34">
        <v>0</v>
      </c>
      <c r="D102" s="34">
        <v>-0.44485046</v>
      </c>
      <c r="E102" s="34">
        <v>0.41208635999999998</v>
      </c>
      <c r="F102" s="34">
        <v>0.41208635999999998</v>
      </c>
      <c r="G102" s="34">
        <v>0</v>
      </c>
      <c r="H102" s="38">
        <v>0</v>
      </c>
      <c r="I102" s="36">
        <v>-5.3357400999999999E-3</v>
      </c>
      <c r="J102" s="37">
        <v>9.5890000000000005E-5</v>
      </c>
      <c r="K102" s="37">
        <v>1.591155E-2</v>
      </c>
      <c r="L102" s="37">
        <v>1.0381380000000001E-2</v>
      </c>
      <c r="M102" s="37">
        <v>5.1195399999999997E-3</v>
      </c>
      <c r="N102" s="37">
        <v>2.54886E-3</v>
      </c>
      <c r="O102" s="37">
        <v>-2.5389100000000001E-3</v>
      </c>
      <c r="P102" s="37">
        <v>-5.0783299999999998E-3</v>
      </c>
      <c r="Q102" s="37">
        <v>-1.0193819999999999E-2</v>
      </c>
      <c r="R102" s="38">
        <v>-1.5404559999999999E-2</v>
      </c>
    </row>
    <row r="103" spans="1:18" x14ac:dyDescent="0.25">
      <c r="A103" s="33">
        <v>39753</v>
      </c>
      <c r="B103" s="34">
        <v>5.9568870000000003E-2</v>
      </c>
      <c r="C103" s="34">
        <v>0</v>
      </c>
      <c r="D103" s="34">
        <v>-0.33330462</v>
      </c>
      <c r="E103" s="34">
        <v>0.39287348999999999</v>
      </c>
      <c r="F103" s="34">
        <v>0.39287348999999999</v>
      </c>
      <c r="G103" s="34">
        <v>0</v>
      </c>
      <c r="H103" s="38">
        <v>0</v>
      </c>
      <c r="I103" s="36">
        <v>-5.4378127999999996E-3</v>
      </c>
      <c r="J103" s="37">
        <v>9.2380000000000007E-5</v>
      </c>
      <c r="K103" s="37">
        <v>1.535429E-2</v>
      </c>
      <c r="L103" s="37">
        <v>1.0073189999999999E-2</v>
      </c>
      <c r="M103" s="37">
        <v>4.9911299999999999E-3</v>
      </c>
      <c r="N103" s="37">
        <v>2.4900399999999998E-3</v>
      </c>
      <c r="O103" s="37">
        <v>-2.4888599999999999E-3</v>
      </c>
      <c r="P103" s="37">
        <v>-4.9852000000000004E-3</v>
      </c>
      <c r="Q103" s="37">
        <v>-1.002874E-2</v>
      </c>
      <c r="R103" s="38">
        <v>-1.517669E-2</v>
      </c>
    </row>
    <row r="104" spans="1:18" x14ac:dyDescent="0.25">
      <c r="A104" s="33">
        <v>39783</v>
      </c>
      <c r="B104" s="34">
        <v>6.1123660000000003E-2</v>
      </c>
      <c r="C104" s="34">
        <v>0</v>
      </c>
      <c r="D104" s="34">
        <v>-0.33321107999999999</v>
      </c>
      <c r="E104" s="34">
        <v>0.39433474000000002</v>
      </c>
      <c r="F104" s="34">
        <v>0.39433474000000002</v>
      </c>
      <c r="G104" s="34">
        <v>0</v>
      </c>
      <c r="H104" s="38">
        <v>0</v>
      </c>
      <c r="I104" s="36">
        <v>-6.8677078999999997E-3</v>
      </c>
      <c r="J104" s="37">
        <v>9.6869999999999999E-5</v>
      </c>
      <c r="K104" s="37">
        <v>1.391097E-2</v>
      </c>
      <c r="L104" s="37">
        <v>9.2517999999999993E-3</v>
      </c>
      <c r="M104" s="37">
        <v>4.6428099999999998E-3</v>
      </c>
      <c r="N104" s="37">
        <v>2.3300399999999998E-3</v>
      </c>
      <c r="O104" s="37">
        <v>-2.35455E-3</v>
      </c>
      <c r="P104" s="37">
        <v>-4.7397100000000003E-3</v>
      </c>
      <c r="Q104" s="37">
        <v>-9.6210600000000007E-3</v>
      </c>
      <c r="R104" s="38">
        <v>-1.467281E-2</v>
      </c>
    </row>
    <row r="105" spans="1:18" x14ac:dyDescent="0.25">
      <c r="A105" s="33">
        <v>39814</v>
      </c>
      <c r="B105" s="34">
        <v>3.525052E-2</v>
      </c>
      <c r="C105" s="34">
        <v>0</v>
      </c>
      <c r="D105" s="34">
        <v>-0.33298681000000002</v>
      </c>
      <c r="E105" s="34">
        <v>0.36823732999999997</v>
      </c>
      <c r="F105" s="34">
        <v>0.36823732999999997</v>
      </c>
      <c r="G105" s="34">
        <v>0</v>
      </c>
      <c r="H105" s="38">
        <v>0</v>
      </c>
      <c r="I105" s="36">
        <v>-1.07082655E-2</v>
      </c>
      <c r="J105" s="37">
        <v>1.031E-4</v>
      </c>
      <c r="K105" s="37">
        <v>1.145413E-2</v>
      </c>
      <c r="L105" s="37">
        <v>7.9118499999999998E-3</v>
      </c>
      <c r="M105" s="37">
        <v>4.0979199999999997E-3</v>
      </c>
      <c r="N105" s="37">
        <v>2.0847700000000001E-3</v>
      </c>
      <c r="O105" s="37">
        <v>-2.1561200000000001E-3</v>
      </c>
      <c r="P105" s="37">
        <v>-4.3828000000000001E-3</v>
      </c>
      <c r="Q105" s="37">
        <v>-9.0608700000000004E-3</v>
      </c>
      <c r="R105" s="38">
        <v>-1.420868E-2</v>
      </c>
    </row>
    <row r="106" spans="1:18" x14ac:dyDescent="0.25">
      <c r="A106" s="33">
        <v>39845</v>
      </c>
      <c r="B106" s="34">
        <v>7.9468300000000002E-3</v>
      </c>
      <c r="C106" s="34">
        <v>0</v>
      </c>
      <c r="D106" s="34">
        <v>-0.33275280000000002</v>
      </c>
      <c r="E106" s="34">
        <v>0.34069962999999998</v>
      </c>
      <c r="F106" s="34">
        <v>0.34069962999999998</v>
      </c>
      <c r="G106" s="34">
        <v>0</v>
      </c>
      <c r="H106" s="38">
        <v>0</v>
      </c>
      <c r="I106" s="36">
        <v>-8.2019107000000004E-3</v>
      </c>
      <c r="J106" s="37">
        <v>9.0060000000000002E-5</v>
      </c>
      <c r="K106" s="37">
        <v>1.208208E-2</v>
      </c>
      <c r="L106" s="37">
        <v>8.18551E-3</v>
      </c>
      <c r="M106" s="37">
        <v>4.1691699999999998E-3</v>
      </c>
      <c r="N106" s="37">
        <v>2.10523E-3</v>
      </c>
      <c r="O106" s="37">
        <v>-2.1486600000000002E-3</v>
      </c>
      <c r="P106" s="37">
        <v>-4.3421900000000001E-3</v>
      </c>
      <c r="Q106" s="37">
        <v>-8.8666300000000003E-3</v>
      </c>
      <c r="R106" s="38">
        <v>-1.357944E-2</v>
      </c>
    </row>
    <row r="107" spans="1:18" x14ac:dyDescent="0.25">
      <c r="A107" s="33">
        <v>39873</v>
      </c>
      <c r="B107" s="34">
        <v>2.5282889999999999E-2</v>
      </c>
      <c r="C107" s="34">
        <v>0</v>
      </c>
      <c r="D107" s="34">
        <v>-0.33270044999999998</v>
      </c>
      <c r="E107" s="34">
        <v>0.35798333999999998</v>
      </c>
      <c r="F107" s="34">
        <v>0.35798333999999998</v>
      </c>
      <c r="G107" s="34">
        <v>0</v>
      </c>
      <c r="H107" s="38">
        <v>0</v>
      </c>
      <c r="I107" s="36">
        <v>-9.9003210000000001E-3</v>
      </c>
      <c r="J107" s="37">
        <v>9.6370000000000001E-5</v>
      </c>
      <c r="K107" s="37">
        <v>-4.2267800000000003E-3</v>
      </c>
      <c r="L107" s="37">
        <v>-2.1991599999999999E-3</v>
      </c>
      <c r="M107" s="37">
        <v>-7.7665999999999998E-4</v>
      </c>
      <c r="N107" s="37">
        <v>-3.0590000000000001E-4</v>
      </c>
      <c r="O107" s="37">
        <v>1.3915999999999999E-4</v>
      </c>
      <c r="P107" s="37">
        <v>1.1077E-4</v>
      </c>
      <c r="Q107" s="37">
        <v>-4.4677999999999997E-4</v>
      </c>
      <c r="R107" s="38">
        <v>-1.66018E-3</v>
      </c>
    </row>
    <row r="108" spans="1:18" x14ac:dyDescent="0.25">
      <c r="A108" s="33">
        <v>39904</v>
      </c>
      <c r="B108" s="34">
        <v>-6.4994360000000001E-2</v>
      </c>
      <c r="C108" s="34">
        <v>0</v>
      </c>
      <c r="D108" s="34">
        <v>-0.44341079</v>
      </c>
      <c r="E108" s="34">
        <v>0.37841643000000003</v>
      </c>
      <c r="F108" s="34">
        <v>0.37841643000000003</v>
      </c>
      <c r="G108" s="34">
        <v>0</v>
      </c>
      <c r="H108" s="38">
        <v>0</v>
      </c>
      <c r="I108" s="36">
        <v>-1.3287854E-3</v>
      </c>
      <c r="J108" s="37">
        <v>7.6489999999999994E-5</v>
      </c>
      <c r="K108" s="37">
        <v>1.5492209999999999E-2</v>
      </c>
      <c r="L108" s="37">
        <v>9.7705499999999994E-3</v>
      </c>
      <c r="M108" s="37">
        <v>4.6651799999999997E-3</v>
      </c>
      <c r="N108" s="37">
        <v>2.28751E-3</v>
      </c>
      <c r="O108" s="37">
        <v>-2.2152199999999999E-3</v>
      </c>
      <c r="P108" s="37">
        <v>-4.3744300000000003E-3</v>
      </c>
      <c r="Q108" s="37">
        <v>-8.5822799999999994E-3</v>
      </c>
      <c r="R108" s="38">
        <v>-1.272414E-2</v>
      </c>
    </row>
    <row r="109" spans="1:18" x14ac:dyDescent="0.25">
      <c r="A109" s="33">
        <v>39934</v>
      </c>
      <c r="B109" s="34">
        <v>6.4888109999999999E-2</v>
      </c>
      <c r="C109" s="34">
        <v>0</v>
      </c>
      <c r="D109" s="34">
        <v>-0.44318151</v>
      </c>
      <c r="E109" s="34">
        <v>0.50806962</v>
      </c>
      <c r="F109" s="34">
        <v>0.50806962</v>
      </c>
      <c r="G109" s="34">
        <v>0</v>
      </c>
      <c r="H109" s="38">
        <v>0</v>
      </c>
      <c r="I109" s="36">
        <v>-1.8241294E-3</v>
      </c>
      <c r="J109" s="37">
        <v>1.0275E-4</v>
      </c>
      <c r="K109" s="37">
        <v>2.22978E-2</v>
      </c>
      <c r="L109" s="37">
        <v>1.4078709999999999E-2</v>
      </c>
      <c r="M109" s="37">
        <v>6.7240700000000004E-3</v>
      </c>
      <c r="N109" s="37">
        <v>3.2964800000000001E-3</v>
      </c>
      <c r="O109" s="37">
        <v>-3.1891699999999999E-3</v>
      </c>
      <c r="P109" s="37">
        <v>-6.2928599999999999E-3</v>
      </c>
      <c r="Q109" s="37">
        <v>-1.232082E-2</v>
      </c>
      <c r="R109" s="38">
        <v>-1.8219409999999998E-2</v>
      </c>
    </row>
    <row r="110" spans="1:18" x14ac:dyDescent="0.25">
      <c r="A110" s="33">
        <v>39965</v>
      </c>
      <c r="B110" s="34">
        <v>4.5334800000000003E-3</v>
      </c>
      <c r="C110" s="34">
        <v>0</v>
      </c>
      <c r="D110" s="34">
        <v>-0.44285438999999999</v>
      </c>
      <c r="E110" s="34">
        <v>0.44738787000000002</v>
      </c>
      <c r="F110" s="34">
        <v>0.44738787000000002</v>
      </c>
      <c r="G110" s="34">
        <v>0</v>
      </c>
      <c r="H110" s="38">
        <v>0</v>
      </c>
      <c r="I110" s="36">
        <v>-4.5089783E-3</v>
      </c>
      <c r="J110" s="37">
        <v>9.8259999999999998E-5</v>
      </c>
      <c r="K110" s="37">
        <v>6.0031299999999998E-3</v>
      </c>
      <c r="L110" s="37">
        <v>3.8631099999999999E-3</v>
      </c>
      <c r="M110" s="37">
        <v>1.9155999999999999E-3</v>
      </c>
      <c r="N110" s="37">
        <v>9.6267E-4</v>
      </c>
      <c r="O110" s="37">
        <v>-9.8788999999999995E-4</v>
      </c>
      <c r="P110" s="37">
        <v>-2.0147300000000002E-3</v>
      </c>
      <c r="Q110" s="37">
        <v>-4.2321700000000004E-3</v>
      </c>
      <c r="R110" s="38">
        <v>-6.7308699999999999E-3</v>
      </c>
    </row>
    <row r="111" spans="1:18" x14ac:dyDescent="0.25">
      <c r="A111" s="33">
        <v>39995</v>
      </c>
      <c r="B111" s="34">
        <v>1.0182099999999999E-2</v>
      </c>
      <c r="C111" s="34">
        <v>0</v>
      </c>
      <c r="D111" s="34">
        <v>-0.44259956</v>
      </c>
      <c r="E111" s="34">
        <v>0.45278165999999997</v>
      </c>
      <c r="F111" s="34">
        <v>0.45278165999999997</v>
      </c>
      <c r="G111" s="34">
        <v>0</v>
      </c>
      <c r="H111" s="38">
        <v>0</v>
      </c>
      <c r="I111" s="36">
        <v>-5.4770620000000004E-3</v>
      </c>
      <c r="J111" s="37">
        <v>1.0179999999999999E-4</v>
      </c>
      <c r="K111" s="37">
        <v>4.2808100000000003E-3</v>
      </c>
      <c r="L111" s="37">
        <v>2.8311600000000001E-3</v>
      </c>
      <c r="M111" s="37">
        <v>1.45308E-3</v>
      </c>
      <c r="N111" s="37">
        <v>7.4392000000000002E-4</v>
      </c>
      <c r="O111" s="37">
        <v>-7.9250999999999996E-4</v>
      </c>
      <c r="P111" s="37">
        <v>-1.6457500000000001E-3</v>
      </c>
      <c r="Q111" s="37">
        <v>-3.5752100000000001E-3</v>
      </c>
      <c r="R111" s="38">
        <v>-5.8553900000000002E-3</v>
      </c>
    </row>
    <row r="112" spans="1:18" x14ac:dyDescent="0.25">
      <c r="A112" s="33">
        <v>40026</v>
      </c>
      <c r="B112" s="34">
        <v>8.7868200000000007E-3</v>
      </c>
      <c r="C112" s="34">
        <v>0</v>
      </c>
      <c r="D112" s="34">
        <v>-0.44235553</v>
      </c>
      <c r="E112" s="34">
        <v>0.45114235000000003</v>
      </c>
      <c r="F112" s="34">
        <v>0.45114235000000003</v>
      </c>
      <c r="G112" s="34">
        <v>0</v>
      </c>
      <c r="H112" s="38">
        <v>0</v>
      </c>
      <c r="I112" s="36">
        <v>-5.8331507000000003E-3</v>
      </c>
      <c r="J112" s="37">
        <v>1.0229E-4</v>
      </c>
      <c r="K112" s="37">
        <v>5.5647500000000003E-3</v>
      </c>
      <c r="L112" s="37">
        <v>3.68951E-3</v>
      </c>
      <c r="M112" s="37">
        <v>1.8806000000000001E-3</v>
      </c>
      <c r="N112" s="37">
        <v>9.5677999999999996E-4</v>
      </c>
      <c r="O112" s="37">
        <v>-1.00267E-3</v>
      </c>
      <c r="P112" s="37">
        <v>-2.0625299999999999E-3</v>
      </c>
      <c r="Q112" s="37">
        <v>-4.3917599999999998E-3</v>
      </c>
      <c r="R112" s="38">
        <v>-7.0496300000000003E-3</v>
      </c>
    </row>
    <row r="113" spans="1:18" x14ac:dyDescent="0.25">
      <c r="A113" s="33">
        <v>40057</v>
      </c>
      <c r="B113" s="34">
        <v>2.672745E-2</v>
      </c>
      <c r="C113" s="34">
        <v>0</v>
      </c>
      <c r="D113" s="34">
        <v>-0.44204405000000002</v>
      </c>
      <c r="E113" s="34">
        <v>0.46877150000000001</v>
      </c>
      <c r="F113" s="34">
        <v>0.46877150000000001</v>
      </c>
      <c r="G113" s="34">
        <v>0</v>
      </c>
      <c r="H113" s="38">
        <v>0</v>
      </c>
      <c r="I113" s="36">
        <v>-3.5160922999999998E-3</v>
      </c>
      <c r="J113" s="37">
        <v>9.9510000000000001E-5</v>
      </c>
      <c r="K113" s="37">
        <v>1.8911919999999999E-2</v>
      </c>
      <c r="L113" s="37">
        <v>1.209758E-2</v>
      </c>
      <c r="M113" s="37">
        <v>5.8527300000000004E-3</v>
      </c>
      <c r="N113" s="37">
        <v>2.8872899999999998E-3</v>
      </c>
      <c r="O113" s="37">
        <v>-2.8267600000000002E-3</v>
      </c>
      <c r="P113" s="37">
        <v>-5.6089399999999998E-3</v>
      </c>
      <c r="Q113" s="37">
        <v>-1.109535E-2</v>
      </c>
      <c r="R113" s="38">
        <v>-1.6555670000000001E-2</v>
      </c>
    </row>
    <row r="114" spans="1:18" x14ac:dyDescent="0.25">
      <c r="A114" s="33">
        <v>40087</v>
      </c>
      <c r="B114" s="34">
        <v>3.1263979999999997E-2</v>
      </c>
      <c r="C114" s="34">
        <v>0</v>
      </c>
      <c r="D114" s="34">
        <v>-0.33124641999999999</v>
      </c>
      <c r="E114" s="34">
        <v>0.36251040000000001</v>
      </c>
      <c r="F114" s="34">
        <v>0.36251040000000001</v>
      </c>
      <c r="G114" s="34">
        <v>0</v>
      </c>
      <c r="H114" s="38">
        <v>0</v>
      </c>
      <c r="I114" s="36">
        <v>-3.1286339999999999E-3</v>
      </c>
      <c r="J114" s="37">
        <v>7.7960000000000006E-5</v>
      </c>
      <c r="K114" s="37">
        <v>1.2438090000000001E-2</v>
      </c>
      <c r="L114" s="37">
        <v>7.9883999999999997E-3</v>
      </c>
      <c r="M114" s="37">
        <v>3.8853400000000001E-3</v>
      </c>
      <c r="N114" s="37">
        <v>1.92263E-3</v>
      </c>
      <c r="O114" s="37">
        <v>-1.89518E-3</v>
      </c>
      <c r="P114" s="37">
        <v>-3.7743E-3</v>
      </c>
      <c r="Q114" s="37">
        <v>-7.5236299999999999E-3</v>
      </c>
      <c r="R114" s="38">
        <v>-1.13154E-2</v>
      </c>
    </row>
    <row r="115" spans="1:18" x14ac:dyDescent="0.25">
      <c r="A115" s="33">
        <v>40118</v>
      </c>
      <c r="B115" s="34">
        <v>1.564751E-2</v>
      </c>
      <c r="C115" s="34">
        <v>0</v>
      </c>
      <c r="D115" s="34">
        <v>-0.33108736</v>
      </c>
      <c r="E115" s="34">
        <v>0.34673486999999997</v>
      </c>
      <c r="F115" s="34">
        <v>0.34673486999999997</v>
      </c>
      <c r="G115" s="34">
        <v>0</v>
      </c>
      <c r="H115" s="38">
        <v>0</v>
      </c>
      <c r="I115" s="36">
        <v>-3.3000627000000001E-3</v>
      </c>
      <c r="J115" s="37">
        <v>7.5320000000000004E-5</v>
      </c>
      <c r="K115" s="37">
        <v>1.192521E-2</v>
      </c>
      <c r="L115" s="37">
        <v>7.71114E-3</v>
      </c>
      <c r="M115" s="37">
        <v>3.77393E-3</v>
      </c>
      <c r="N115" s="37">
        <v>1.8728099999999999E-3</v>
      </c>
      <c r="O115" s="37">
        <v>-1.8554299999999999E-3</v>
      </c>
      <c r="P115" s="37">
        <v>-3.7031999999999998E-3</v>
      </c>
      <c r="Q115" s="37">
        <v>-7.4092100000000003E-3</v>
      </c>
      <c r="R115" s="38">
        <v>-1.1174409999999999E-2</v>
      </c>
    </row>
    <row r="116" spans="1:18" x14ac:dyDescent="0.25">
      <c r="A116" s="33">
        <v>40148</v>
      </c>
      <c r="B116" s="34">
        <v>1.75284E-2</v>
      </c>
      <c r="C116" s="34">
        <v>0</v>
      </c>
      <c r="D116" s="34">
        <v>-0.33098142000000003</v>
      </c>
      <c r="E116" s="34">
        <v>0.34850982000000003</v>
      </c>
      <c r="F116" s="34">
        <v>0.34850982000000003</v>
      </c>
      <c r="G116" s="34">
        <v>0</v>
      </c>
      <c r="H116" s="38">
        <v>0</v>
      </c>
      <c r="I116" s="36">
        <v>-4.6735587999999998E-3</v>
      </c>
      <c r="J116" s="37">
        <v>7.9110000000000007E-5</v>
      </c>
      <c r="K116" s="37">
        <v>1.035874E-2</v>
      </c>
      <c r="L116" s="37">
        <v>6.8027199999999999E-3</v>
      </c>
      <c r="M116" s="37">
        <v>3.3807500000000001E-3</v>
      </c>
      <c r="N116" s="37">
        <v>1.6902499999999999E-3</v>
      </c>
      <c r="O116" s="37">
        <v>-1.69859E-3</v>
      </c>
      <c r="P116" s="37">
        <v>-3.4130300000000001E-3</v>
      </c>
      <c r="Q116" s="37">
        <v>-6.9144899999999997E-3</v>
      </c>
      <c r="R116" s="38">
        <v>-1.0545290000000001E-2</v>
      </c>
    </row>
    <row r="117" spans="1:18" x14ac:dyDescent="0.25">
      <c r="A117" s="33">
        <v>40179</v>
      </c>
      <c r="B117" s="34">
        <v>-1.83965E-3</v>
      </c>
      <c r="C117" s="34">
        <v>0</v>
      </c>
      <c r="D117" s="34">
        <v>-0.32917162</v>
      </c>
      <c r="E117" s="34">
        <v>0.32733197000000003</v>
      </c>
      <c r="F117" s="34">
        <v>0.32733197000000003</v>
      </c>
      <c r="G117" s="34">
        <v>0</v>
      </c>
      <c r="H117" s="38">
        <v>0</v>
      </c>
      <c r="I117" s="36">
        <v>-8.8853977000000004E-3</v>
      </c>
      <c r="J117" s="37">
        <v>8.5530000000000003E-5</v>
      </c>
      <c r="K117" s="37">
        <v>7.6601000000000004E-3</v>
      </c>
      <c r="L117" s="37">
        <v>5.3258699999999999E-3</v>
      </c>
      <c r="M117" s="37">
        <v>2.7808300000000002E-3</v>
      </c>
      <c r="N117" s="37">
        <v>1.42099E-3</v>
      </c>
      <c r="O117" s="37">
        <v>-1.4835E-3</v>
      </c>
      <c r="P117" s="37">
        <v>-3.0303000000000001E-3</v>
      </c>
      <c r="Q117" s="37">
        <v>-6.3141300000000003E-3</v>
      </c>
      <c r="R117" s="38">
        <v>-9.8476699999999993E-3</v>
      </c>
    </row>
    <row r="118" spans="1:18" x14ac:dyDescent="0.25">
      <c r="A118" s="33">
        <v>40210</v>
      </c>
      <c r="B118" s="34">
        <v>-2.822028E-2</v>
      </c>
      <c r="C118" s="34">
        <v>0</v>
      </c>
      <c r="D118" s="34">
        <v>-0.33050668</v>
      </c>
      <c r="E118" s="34">
        <v>0.30228640000000001</v>
      </c>
      <c r="F118" s="34">
        <v>0.30228640000000001</v>
      </c>
      <c r="G118" s="34">
        <v>0</v>
      </c>
      <c r="H118" s="38">
        <v>0</v>
      </c>
      <c r="I118" s="36">
        <v>-6.5128036000000004E-3</v>
      </c>
      <c r="J118" s="37">
        <v>7.4599999999999997E-5</v>
      </c>
      <c r="K118" s="37">
        <v>8.6291100000000006E-3</v>
      </c>
      <c r="L118" s="37">
        <v>5.8334900000000002E-3</v>
      </c>
      <c r="M118" s="37">
        <v>2.97124E-3</v>
      </c>
      <c r="N118" s="37">
        <v>1.5014E-3</v>
      </c>
      <c r="O118" s="37">
        <v>-1.5363099999999999E-3</v>
      </c>
      <c r="P118" s="37">
        <v>-3.11028E-3</v>
      </c>
      <c r="Q118" s="37">
        <v>-6.3789299999999997E-3</v>
      </c>
      <c r="R118" s="38">
        <v>-9.8161700000000008E-3</v>
      </c>
    </row>
    <row r="119" spans="1:18" x14ac:dyDescent="0.25">
      <c r="A119" s="33">
        <v>40238</v>
      </c>
      <c r="B119" s="34">
        <v>-2.6685360000000002E-2</v>
      </c>
      <c r="C119" s="34">
        <v>0</v>
      </c>
      <c r="D119" s="34">
        <v>-0.33044572999999999</v>
      </c>
      <c r="E119" s="34">
        <v>0.30376037</v>
      </c>
      <c r="F119" s="34">
        <v>0.30376037</v>
      </c>
      <c r="G119" s="34">
        <v>0</v>
      </c>
      <c r="H119" s="38">
        <v>0</v>
      </c>
      <c r="I119" s="36">
        <v>-7.5644921000000004E-3</v>
      </c>
      <c r="J119" s="37">
        <v>7.627E-5</v>
      </c>
      <c r="K119" s="37">
        <v>-8.7079199999999992E-3</v>
      </c>
      <c r="L119" s="37">
        <v>-5.2992999999999998E-3</v>
      </c>
      <c r="M119" s="37">
        <v>-2.37754E-3</v>
      </c>
      <c r="N119" s="37">
        <v>-1.11797E-3</v>
      </c>
      <c r="O119" s="37">
        <v>9.7236000000000002E-4</v>
      </c>
      <c r="P119" s="37">
        <v>1.7961299999999999E-3</v>
      </c>
      <c r="Q119" s="37">
        <v>2.9911099999999999E-3</v>
      </c>
      <c r="R119" s="38">
        <v>3.5801600000000002E-3</v>
      </c>
    </row>
    <row r="120" spans="1:18" x14ac:dyDescent="0.25">
      <c r="A120" s="33">
        <v>40269</v>
      </c>
      <c r="B120" s="34">
        <v>-0.11086486</v>
      </c>
      <c r="C120" s="34">
        <v>0</v>
      </c>
      <c r="D120" s="34">
        <v>-0.44040105000000002</v>
      </c>
      <c r="E120" s="34">
        <v>0.32953619000000001</v>
      </c>
      <c r="F120" s="34">
        <v>0.32953619000000001</v>
      </c>
      <c r="G120" s="34">
        <v>0</v>
      </c>
      <c r="H120" s="38">
        <v>0</v>
      </c>
      <c r="I120" s="36">
        <v>8.9022760000000004E-4</v>
      </c>
      <c r="J120" s="37">
        <v>6.1480000000000001E-5</v>
      </c>
      <c r="K120" s="37">
        <v>1.2680520000000001E-2</v>
      </c>
      <c r="L120" s="37">
        <v>7.8338699999999997E-3</v>
      </c>
      <c r="M120" s="37">
        <v>3.6637900000000001E-3</v>
      </c>
      <c r="N120" s="37">
        <v>1.7783600000000001E-3</v>
      </c>
      <c r="O120" s="37">
        <v>-1.6889699999999999E-3</v>
      </c>
      <c r="P120" s="37">
        <v>-3.3048800000000001E-3</v>
      </c>
      <c r="Q120" s="37">
        <v>-6.3760700000000002E-3</v>
      </c>
      <c r="R120" s="38">
        <v>-9.3179999999999999E-3</v>
      </c>
    </row>
    <row r="121" spans="1:18" x14ac:dyDescent="0.25">
      <c r="A121" s="33">
        <v>40299</v>
      </c>
      <c r="B121" s="34">
        <v>2.5508000000000002E-3</v>
      </c>
      <c r="C121" s="34">
        <v>0</v>
      </c>
      <c r="D121" s="34">
        <v>-0.44022695000000001</v>
      </c>
      <c r="E121" s="34">
        <v>0.44277775000000003</v>
      </c>
      <c r="F121" s="34">
        <v>0.44277775000000003</v>
      </c>
      <c r="G121" s="34">
        <v>0</v>
      </c>
      <c r="H121" s="38">
        <v>0</v>
      </c>
      <c r="I121" s="36">
        <v>1.1340793E-3</v>
      </c>
      <c r="J121" s="37">
        <v>8.2769999999999995E-5</v>
      </c>
      <c r="K121" s="37">
        <v>1.8322499999999999E-2</v>
      </c>
      <c r="L121" s="37">
        <v>1.135221E-2</v>
      </c>
      <c r="M121" s="37">
        <v>5.3202700000000002E-3</v>
      </c>
      <c r="N121" s="37">
        <v>2.5841599999999998E-3</v>
      </c>
      <c r="O121" s="37">
        <v>-2.4559199999999999E-3</v>
      </c>
      <c r="P121" s="37">
        <v>-4.8054400000000002E-3</v>
      </c>
      <c r="Q121" s="37">
        <v>-9.2639200000000001E-3</v>
      </c>
      <c r="R121" s="38">
        <v>-1.3515889999999999E-2</v>
      </c>
    </row>
    <row r="122" spans="1:18" x14ac:dyDescent="0.25">
      <c r="A122" s="33">
        <v>40330</v>
      </c>
      <c r="B122" s="34">
        <v>-5.0860210000000003E-2</v>
      </c>
      <c r="C122" s="34">
        <v>0</v>
      </c>
      <c r="D122" s="34">
        <v>-0.43990351</v>
      </c>
      <c r="E122" s="34">
        <v>0.38904329999999998</v>
      </c>
      <c r="F122" s="34">
        <v>0.38904329999999998</v>
      </c>
      <c r="G122" s="34">
        <v>0</v>
      </c>
      <c r="H122" s="38">
        <v>0</v>
      </c>
      <c r="I122" s="36">
        <v>-1.6789305000000001E-3</v>
      </c>
      <c r="J122" s="37">
        <v>7.8839999999999997E-5</v>
      </c>
      <c r="K122" s="37">
        <v>3.6127300000000002E-3</v>
      </c>
      <c r="L122" s="37">
        <v>2.1366599999999999E-3</v>
      </c>
      <c r="M122" s="37">
        <v>9.8616000000000003E-4</v>
      </c>
      <c r="N122" s="37">
        <v>4.816E-4</v>
      </c>
      <c r="O122" s="37">
        <v>-4.7481999999999998E-4</v>
      </c>
      <c r="P122" s="37">
        <v>-9.5746000000000004E-4</v>
      </c>
      <c r="Q122" s="37">
        <v>-1.9975700000000002E-3</v>
      </c>
      <c r="R122" s="38">
        <v>-3.2092800000000001E-3</v>
      </c>
    </row>
    <row r="123" spans="1:18" x14ac:dyDescent="0.25">
      <c r="A123" s="33">
        <v>40360</v>
      </c>
      <c r="B123" s="34">
        <v>-4.5987529999999999E-2</v>
      </c>
      <c r="C123" s="34">
        <v>0</v>
      </c>
      <c r="D123" s="34">
        <v>-0.43965210999999998</v>
      </c>
      <c r="E123" s="34">
        <v>0.39366457999999999</v>
      </c>
      <c r="F123" s="34">
        <v>0.39366457999999999</v>
      </c>
      <c r="G123" s="34">
        <v>0</v>
      </c>
      <c r="H123" s="38">
        <v>0</v>
      </c>
      <c r="I123" s="36">
        <v>-2.5774672E-3</v>
      </c>
      <c r="J123" s="37">
        <v>8.1730000000000005E-5</v>
      </c>
      <c r="K123" s="37">
        <v>1.91972E-3</v>
      </c>
      <c r="L123" s="37">
        <v>1.1147900000000001E-3</v>
      </c>
      <c r="M123" s="37">
        <v>5.2463E-4</v>
      </c>
      <c r="N123" s="37">
        <v>2.6246E-4</v>
      </c>
      <c r="O123" s="37">
        <v>-2.7744E-4</v>
      </c>
      <c r="P123" s="37">
        <v>-5.8315000000000005E-4</v>
      </c>
      <c r="Q123" s="37">
        <v>-1.3253E-3</v>
      </c>
      <c r="R123" s="38">
        <v>-2.3052099999999998E-3</v>
      </c>
    </row>
    <row r="124" spans="1:18" x14ac:dyDescent="0.25">
      <c r="A124" s="33">
        <v>40391</v>
      </c>
      <c r="B124" s="34">
        <v>-4.6464409999999998E-2</v>
      </c>
      <c r="C124" s="34">
        <v>0</v>
      </c>
      <c r="D124" s="34">
        <v>-0.43940431000000002</v>
      </c>
      <c r="E124" s="34">
        <v>0.39293990000000001</v>
      </c>
      <c r="F124" s="34">
        <v>0.39293990000000001</v>
      </c>
      <c r="G124" s="34">
        <v>0</v>
      </c>
      <c r="H124" s="38">
        <v>0</v>
      </c>
      <c r="I124" s="36">
        <v>-2.9411349000000001E-3</v>
      </c>
      <c r="J124" s="37">
        <v>8.2379999999999994E-5</v>
      </c>
      <c r="K124" s="37">
        <v>2.9165699999999998E-3</v>
      </c>
      <c r="L124" s="37">
        <v>1.7889500000000001E-3</v>
      </c>
      <c r="M124" s="37">
        <v>8.6417000000000004E-4</v>
      </c>
      <c r="N124" s="37">
        <v>4.3242999999999998E-4</v>
      </c>
      <c r="O124" s="37">
        <v>-4.4708999999999998E-4</v>
      </c>
      <c r="P124" s="37">
        <v>-9.2135999999999997E-4</v>
      </c>
      <c r="Q124" s="37">
        <v>-1.9948800000000001E-3</v>
      </c>
      <c r="R124" s="38">
        <v>-3.2946899999999999E-3</v>
      </c>
    </row>
    <row r="125" spans="1:18" x14ac:dyDescent="0.25">
      <c r="A125" s="33">
        <v>40422</v>
      </c>
      <c r="B125" s="34">
        <v>-2.971041E-2</v>
      </c>
      <c r="C125" s="34">
        <v>0</v>
      </c>
      <c r="D125" s="34">
        <v>-0.43909272999999999</v>
      </c>
      <c r="E125" s="34">
        <v>0.40938232000000002</v>
      </c>
      <c r="F125" s="34">
        <v>0.40938232000000002</v>
      </c>
      <c r="G125" s="34">
        <v>0</v>
      </c>
      <c r="H125" s="38">
        <v>0</v>
      </c>
      <c r="I125" s="36">
        <v>-7.1394290000000005E-4</v>
      </c>
      <c r="J125" s="37">
        <v>8.0580000000000004E-5</v>
      </c>
      <c r="K125" s="37">
        <v>1.501181E-2</v>
      </c>
      <c r="L125" s="37">
        <v>9.4184899999999998E-3</v>
      </c>
      <c r="M125" s="37">
        <v>4.4734800000000002E-3</v>
      </c>
      <c r="N125" s="37">
        <v>2.1878399999999999E-3</v>
      </c>
      <c r="O125" s="37">
        <v>-2.1081300000000002E-3</v>
      </c>
      <c r="P125" s="37">
        <v>-4.1530999999999998E-3</v>
      </c>
      <c r="Q125" s="37">
        <v>-8.1126199999999992E-3</v>
      </c>
      <c r="R125" s="38">
        <v>-1.198277E-2</v>
      </c>
    </row>
    <row r="126" spans="1:18" x14ac:dyDescent="0.25">
      <c r="A126" s="33">
        <v>40452</v>
      </c>
      <c r="B126" s="34">
        <v>-1.251768E-2</v>
      </c>
      <c r="C126" s="34">
        <v>0</v>
      </c>
      <c r="D126" s="34">
        <v>-0.32909215000000003</v>
      </c>
      <c r="E126" s="34">
        <v>0.31657447</v>
      </c>
      <c r="F126" s="34">
        <v>0.31657447</v>
      </c>
      <c r="G126" s="34">
        <v>0</v>
      </c>
      <c r="H126" s="38">
        <v>0</v>
      </c>
      <c r="I126" s="36">
        <v>-9.1342630000000005E-4</v>
      </c>
      <c r="J126" s="37">
        <v>6.3109999999999997E-5</v>
      </c>
      <c r="K126" s="37">
        <v>9.60512E-3</v>
      </c>
      <c r="L126" s="37">
        <v>6.0271300000000003E-3</v>
      </c>
      <c r="M126" s="37">
        <v>2.8687500000000002E-3</v>
      </c>
      <c r="N126" s="37">
        <v>1.40551E-3</v>
      </c>
      <c r="O126" s="37">
        <v>-1.36096E-3</v>
      </c>
      <c r="P126" s="37">
        <v>-2.6893899999999998E-3</v>
      </c>
      <c r="Q126" s="37">
        <v>-5.2911199999999999E-3</v>
      </c>
      <c r="R126" s="38">
        <v>-7.8797999999999993E-3</v>
      </c>
    </row>
    <row r="127" spans="1:18" x14ac:dyDescent="0.25">
      <c r="A127" s="33">
        <v>40483</v>
      </c>
      <c r="B127" s="34">
        <v>-2.5438120000000002E-2</v>
      </c>
      <c r="C127" s="34">
        <v>0</v>
      </c>
      <c r="D127" s="34">
        <v>-0.32890019999999998</v>
      </c>
      <c r="E127" s="34">
        <v>0.30346208000000002</v>
      </c>
      <c r="F127" s="34">
        <v>0.30346208000000002</v>
      </c>
      <c r="G127" s="34">
        <v>0</v>
      </c>
      <c r="H127" s="38">
        <v>0</v>
      </c>
      <c r="I127" s="36">
        <v>-1.1219377E-3</v>
      </c>
      <c r="J127" s="37">
        <v>6.1039999999999998E-5</v>
      </c>
      <c r="K127" s="37">
        <v>9.0919499999999997E-3</v>
      </c>
      <c r="L127" s="37">
        <v>5.7492999999999997E-3</v>
      </c>
      <c r="M127" s="37">
        <v>2.7576100000000002E-3</v>
      </c>
      <c r="N127" s="37">
        <v>1.35611E-3</v>
      </c>
      <c r="O127" s="37">
        <v>-1.3223600000000001E-3</v>
      </c>
      <c r="P127" s="37">
        <v>-2.6215700000000002E-3</v>
      </c>
      <c r="Q127" s="37">
        <v>-5.1877E-3</v>
      </c>
      <c r="R127" s="38">
        <v>-7.7630599999999996E-3</v>
      </c>
    </row>
    <row r="128" spans="1:18" x14ac:dyDescent="0.25">
      <c r="A128" s="33">
        <v>40513</v>
      </c>
      <c r="B128" s="34">
        <v>-2.339575E-2</v>
      </c>
      <c r="C128" s="34">
        <v>0</v>
      </c>
      <c r="D128" s="34">
        <v>-0.32881070000000001</v>
      </c>
      <c r="E128" s="34">
        <v>0.30541495000000002</v>
      </c>
      <c r="F128" s="34">
        <v>0.30541495000000002</v>
      </c>
      <c r="G128" s="34">
        <v>0</v>
      </c>
      <c r="H128" s="38">
        <v>0</v>
      </c>
      <c r="I128" s="36">
        <v>-2.4239639000000002E-3</v>
      </c>
      <c r="J128" s="37">
        <v>6.423E-5</v>
      </c>
      <c r="K128" s="37">
        <v>7.4459399999999999E-3</v>
      </c>
      <c r="L128" s="37">
        <v>4.7813300000000003E-3</v>
      </c>
      <c r="M128" s="37">
        <v>2.3324000000000001E-3</v>
      </c>
      <c r="N128" s="37">
        <v>1.15711E-3</v>
      </c>
      <c r="O128" s="37">
        <v>-1.1486000000000001E-3</v>
      </c>
      <c r="P128" s="37">
        <v>-2.2972999999999999E-3</v>
      </c>
      <c r="Q128" s="37">
        <v>-4.6247800000000002E-3</v>
      </c>
      <c r="R128" s="38">
        <v>-7.0332900000000002E-3</v>
      </c>
    </row>
    <row r="129" spans="1:18" x14ac:dyDescent="0.25">
      <c r="A129" s="33">
        <v>40544</v>
      </c>
      <c r="B129" s="34">
        <v>-3.961199E-2</v>
      </c>
      <c r="C129" s="34">
        <v>0</v>
      </c>
      <c r="D129" s="34">
        <v>-0.32869826000000002</v>
      </c>
      <c r="E129" s="34">
        <v>0.28908626999999998</v>
      </c>
      <c r="F129" s="34">
        <v>0.28908626999999998</v>
      </c>
      <c r="G129" s="34">
        <v>0</v>
      </c>
      <c r="H129" s="38">
        <v>0</v>
      </c>
      <c r="I129" s="36">
        <v>-6.9537951000000001E-3</v>
      </c>
      <c r="J129" s="37">
        <v>7.0770000000000002E-5</v>
      </c>
      <c r="K129" s="37">
        <v>4.4756900000000001E-3</v>
      </c>
      <c r="L129" s="37">
        <v>3.1424299999999999E-3</v>
      </c>
      <c r="M129" s="37">
        <v>1.6623199999999999E-3</v>
      </c>
      <c r="N129" s="37">
        <v>8.5570999999999998E-4</v>
      </c>
      <c r="O129" s="37">
        <v>-9.0751999999999998E-4</v>
      </c>
      <c r="P129" s="37">
        <v>-1.86896E-3</v>
      </c>
      <c r="Q129" s="37">
        <v>-3.9594599999999997E-3</v>
      </c>
      <c r="R129" s="38">
        <v>-6.2782599999999999E-3</v>
      </c>
    </row>
    <row r="130" spans="1:18" x14ac:dyDescent="0.25">
      <c r="A130" s="33">
        <v>40575</v>
      </c>
      <c r="B130" s="34">
        <v>-6.2127750000000002E-2</v>
      </c>
      <c r="C130" s="34">
        <v>0</v>
      </c>
      <c r="D130" s="34">
        <v>-0.32842953000000003</v>
      </c>
      <c r="E130" s="34">
        <v>0.26630177999999999</v>
      </c>
      <c r="F130" s="34">
        <v>0.26630177999999999</v>
      </c>
      <c r="G130" s="34">
        <v>0</v>
      </c>
      <c r="H130" s="38">
        <v>0</v>
      </c>
      <c r="I130" s="36">
        <v>-4.7428451000000003E-3</v>
      </c>
      <c r="J130" s="37">
        <v>6.1550000000000005E-5</v>
      </c>
      <c r="K130" s="37">
        <v>5.7422799999999998E-3</v>
      </c>
      <c r="L130" s="37">
        <v>3.8561699999999999E-3</v>
      </c>
      <c r="M130" s="37">
        <v>1.9586600000000001E-3</v>
      </c>
      <c r="N130" s="37">
        <v>9.8963000000000002E-4</v>
      </c>
      <c r="O130" s="37">
        <v>-1.0145899999999999E-3</v>
      </c>
      <c r="P130" s="37">
        <v>-2.05792E-3</v>
      </c>
      <c r="Q130" s="37">
        <v>-4.2429E-3</v>
      </c>
      <c r="R130" s="38">
        <v>-6.5737800000000004E-3</v>
      </c>
    </row>
    <row r="131" spans="1:18" x14ac:dyDescent="0.25">
      <c r="A131" s="33">
        <v>40603</v>
      </c>
      <c r="B131" s="34">
        <v>-5.7867250000000002E-2</v>
      </c>
      <c r="C131" s="34">
        <v>0</v>
      </c>
      <c r="D131" s="34">
        <v>-0.32843618000000002</v>
      </c>
      <c r="E131" s="34">
        <v>0.27056892999999999</v>
      </c>
      <c r="F131" s="34">
        <v>0.27056892999999999</v>
      </c>
      <c r="G131" s="34">
        <v>0</v>
      </c>
      <c r="H131" s="38">
        <v>0</v>
      </c>
      <c r="I131" s="36">
        <v>-5.4568784000000002E-3</v>
      </c>
      <c r="J131" s="37">
        <v>6.3410000000000004E-5</v>
      </c>
      <c r="K131" s="37">
        <v>-5.5550499999999997E-3</v>
      </c>
      <c r="L131" s="37">
        <v>-3.4025100000000001E-3</v>
      </c>
      <c r="M131" s="37">
        <v>-1.5331399999999999E-3</v>
      </c>
      <c r="N131" s="37">
        <v>-7.2181000000000003E-4</v>
      </c>
      <c r="O131" s="37">
        <v>6.2792000000000002E-4</v>
      </c>
      <c r="P131" s="37">
        <v>1.1583800000000001E-3</v>
      </c>
      <c r="Q131" s="37">
        <v>1.9164900000000001E-3</v>
      </c>
      <c r="R131" s="38">
        <v>2.2600799999999998E-3</v>
      </c>
    </row>
    <row r="132" spans="1:18" x14ac:dyDescent="0.25">
      <c r="A132" s="33">
        <v>40634</v>
      </c>
      <c r="B132" s="34">
        <v>-3.9265229999999998E-2</v>
      </c>
      <c r="C132" s="34">
        <v>0</v>
      </c>
      <c r="D132" s="34">
        <v>-0.32824671</v>
      </c>
      <c r="E132" s="34">
        <v>0.28898148000000001</v>
      </c>
      <c r="F132" s="34">
        <v>0.28898148000000001</v>
      </c>
      <c r="G132" s="34">
        <v>0</v>
      </c>
      <c r="H132" s="38">
        <v>0</v>
      </c>
      <c r="I132" s="36">
        <v>1.9020483E-3</v>
      </c>
      <c r="J132" s="37">
        <v>5.1900000000000001E-5</v>
      </c>
      <c r="K132" s="37">
        <v>1.173893E-2</v>
      </c>
      <c r="L132" s="37">
        <v>7.2319300000000001E-3</v>
      </c>
      <c r="M132" s="37">
        <v>3.36681E-3</v>
      </c>
      <c r="N132" s="37">
        <v>1.6293799999999999E-3</v>
      </c>
      <c r="O132" s="37">
        <v>-1.5364599999999999E-3</v>
      </c>
      <c r="P132" s="37">
        <v>-2.9940100000000001E-3</v>
      </c>
      <c r="Q132" s="37">
        <v>-5.7232300000000002E-3</v>
      </c>
      <c r="R132" s="38">
        <v>-8.2791700000000006E-3</v>
      </c>
    </row>
    <row r="133" spans="1:18" x14ac:dyDescent="0.25">
      <c r="A133" s="33">
        <v>40664</v>
      </c>
      <c r="B133" s="34">
        <v>-4.9203299999999998E-2</v>
      </c>
      <c r="C133" s="34">
        <v>0</v>
      </c>
      <c r="D133" s="34">
        <v>-0.43765608</v>
      </c>
      <c r="E133" s="34">
        <v>0.38845278</v>
      </c>
      <c r="F133" s="34">
        <v>0.38845278</v>
      </c>
      <c r="G133" s="34">
        <v>0</v>
      </c>
      <c r="H133" s="38">
        <v>0</v>
      </c>
      <c r="I133" s="36">
        <v>2.4768025999999999E-3</v>
      </c>
      <c r="J133" s="37">
        <v>6.9960000000000001E-5</v>
      </c>
      <c r="K133" s="37">
        <v>1.6818E-2</v>
      </c>
      <c r="L133" s="37">
        <v>1.0390730000000001E-2</v>
      </c>
      <c r="M133" s="37">
        <v>4.84857E-3</v>
      </c>
      <c r="N133" s="37">
        <v>2.34863E-3</v>
      </c>
      <c r="O133" s="37">
        <v>-2.21754E-3</v>
      </c>
      <c r="P133" s="37">
        <v>-4.3228199999999998E-3</v>
      </c>
      <c r="Q133" s="37">
        <v>-8.2647899999999993E-3</v>
      </c>
      <c r="R133" s="38">
        <v>-1.1949029999999999E-2</v>
      </c>
    </row>
    <row r="134" spans="1:18" x14ac:dyDescent="0.25">
      <c r="A134" s="33">
        <v>40695</v>
      </c>
      <c r="B134" s="34">
        <v>-9.7502160000000004E-2</v>
      </c>
      <c r="C134" s="34">
        <v>0</v>
      </c>
      <c r="D134" s="34">
        <v>-0.43737808</v>
      </c>
      <c r="E134" s="34">
        <v>0.33987592</v>
      </c>
      <c r="F134" s="34">
        <v>0.33987592</v>
      </c>
      <c r="G134" s="34">
        <v>0</v>
      </c>
      <c r="H134" s="38">
        <v>0</v>
      </c>
      <c r="I134" s="36">
        <v>-2.3152749999999999E-4</v>
      </c>
      <c r="J134" s="37">
        <v>6.6019999999999995E-5</v>
      </c>
      <c r="K134" s="37">
        <v>3.7747900000000001E-3</v>
      </c>
      <c r="L134" s="37">
        <v>2.2040900000000001E-3</v>
      </c>
      <c r="M134" s="37">
        <v>9.9142999999999996E-4</v>
      </c>
      <c r="N134" s="37">
        <v>4.7582000000000001E-4</v>
      </c>
      <c r="O134" s="37">
        <v>-4.4999999999999999E-4</v>
      </c>
      <c r="P134" s="37">
        <v>-8.8694000000000002E-4</v>
      </c>
      <c r="Q134" s="37">
        <v>-1.76709E-3</v>
      </c>
      <c r="R134" s="38">
        <v>-2.7204400000000002E-3</v>
      </c>
    </row>
    <row r="135" spans="1:18" x14ac:dyDescent="0.25">
      <c r="A135" s="33">
        <v>40725</v>
      </c>
      <c r="B135" s="34">
        <v>-9.3461269999999999E-2</v>
      </c>
      <c r="C135" s="34">
        <v>0</v>
      </c>
      <c r="D135" s="34">
        <v>-0.43726577999999999</v>
      </c>
      <c r="E135" s="34">
        <v>0.34380451000000001</v>
      </c>
      <c r="F135" s="34">
        <v>0.34380451000000001</v>
      </c>
      <c r="G135" s="34">
        <v>0</v>
      </c>
      <c r="H135" s="38">
        <v>0</v>
      </c>
      <c r="I135" s="36">
        <v>-1.0142866999999999E-3</v>
      </c>
      <c r="J135" s="37">
        <v>6.834E-5</v>
      </c>
      <c r="K135" s="37">
        <v>2.2071199999999999E-3</v>
      </c>
      <c r="L135" s="37">
        <v>1.2483100000000001E-3</v>
      </c>
      <c r="M135" s="37">
        <v>5.5511000000000004E-4</v>
      </c>
      <c r="N135" s="37">
        <v>2.6748000000000001E-4</v>
      </c>
      <c r="O135" s="37">
        <v>-2.6017E-4</v>
      </c>
      <c r="P135" s="37">
        <v>-5.2473999999999999E-4</v>
      </c>
      <c r="Q135" s="37">
        <v>-1.1082799999999999E-3</v>
      </c>
      <c r="R135" s="38">
        <v>-1.8226399999999999E-3</v>
      </c>
    </row>
    <row r="136" spans="1:18" x14ac:dyDescent="0.25">
      <c r="A136" s="33">
        <v>40756</v>
      </c>
      <c r="B136" s="34">
        <v>-9.3521370000000006E-2</v>
      </c>
      <c r="C136" s="34">
        <v>0</v>
      </c>
      <c r="D136" s="34">
        <v>-0.43696347000000002</v>
      </c>
      <c r="E136" s="34">
        <v>0.34344209999999997</v>
      </c>
      <c r="F136" s="34">
        <v>0.34344209999999997</v>
      </c>
      <c r="G136" s="34">
        <v>0</v>
      </c>
      <c r="H136" s="38">
        <v>0</v>
      </c>
      <c r="I136" s="36">
        <v>-1.3338556000000001E-3</v>
      </c>
      <c r="J136" s="37">
        <v>6.8899999999999994E-5</v>
      </c>
      <c r="K136" s="37">
        <v>2.9803E-3</v>
      </c>
      <c r="L136" s="37">
        <v>1.7729600000000001E-3</v>
      </c>
      <c r="M136" s="37">
        <v>8.2030000000000004E-4</v>
      </c>
      <c r="N136" s="37">
        <v>4.0048999999999998E-4</v>
      </c>
      <c r="O136" s="37">
        <v>-3.9345E-4</v>
      </c>
      <c r="P136" s="37">
        <v>-7.9100999999999998E-4</v>
      </c>
      <c r="Q136" s="37">
        <v>-1.6377500000000001E-3</v>
      </c>
      <c r="R136" s="38">
        <v>-2.6086600000000001E-3</v>
      </c>
    </row>
    <row r="137" spans="1:18" x14ac:dyDescent="0.25">
      <c r="A137" s="33">
        <v>40787</v>
      </c>
      <c r="B137" s="34">
        <v>3.1690990000000002E-2</v>
      </c>
      <c r="C137" s="34">
        <v>0</v>
      </c>
      <c r="D137" s="34">
        <v>-0.32742862</v>
      </c>
      <c r="E137" s="34">
        <v>0.35911960999999998</v>
      </c>
      <c r="F137" s="34">
        <v>0.35911960999999998</v>
      </c>
      <c r="G137" s="34">
        <v>0</v>
      </c>
      <c r="H137" s="38">
        <v>0</v>
      </c>
      <c r="I137" s="36">
        <v>7.2290530000000003E-4</v>
      </c>
      <c r="J137" s="37">
        <v>6.7890000000000002E-5</v>
      </c>
      <c r="K137" s="37">
        <v>1.363616E-2</v>
      </c>
      <c r="L137" s="37">
        <v>8.5087300000000008E-3</v>
      </c>
      <c r="M137" s="37">
        <v>4.0137999999999997E-3</v>
      </c>
      <c r="N137" s="37">
        <v>1.9554099999999999E-3</v>
      </c>
      <c r="O137" s="37">
        <v>-1.86816E-3</v>
      </c>
      <c r="P137" s="37">
        <v>-3.66358E-3</v>
      </c>
      <c r="Q137" s="37">
        <v>-7.0884499999999996E-3</v>
      </c>
      <c r="R137" s="38">
        <v>-1.0367990000000001E-2</v>
      </c>
    </row>
    <row r="138" spans="1:18" x14ac:dyDescent="0.25">
      <c r="A138" s="33">
        <v>40817</v>
      </c>
      <c r="B138" s="34">
        <v>5.9376569999999997E-2</v>
      </c>
      <c r="C138" s="34">
        <v>0</v>
      </c>
      <c r="D138" s="34">
        <v>-0.21831980000000001</v>
      </c>
      <c r="E138" s="34">
        <v>0.27769637000000003</v>
      </c>
      <c r="F138" s="34">
        <v>0.27769637000000003</v>
      </c>
      <c r="G138" s="34">
        <v>0</v>
      </c>
      <c r="H138" s="38">
        <v>0</v>
      </c>
      <c r="I138" s="36">
        <v>2.5480119999999999E-4</v>
      </c>
      <c r="J138" s="37">
        <v>5.3090000000000002E-5</v>
      </c>
      <c r="K138" s="37">
        <v>8.7779199999999998E-3</v>
      </c>
      <c r="L138" s="37">
        <v>5.4671399999999997E-3</v>
      </c>
      <c r="M138" s="37">
        <v>2.5784699999999998E-3</v>
      </c>
      <c r="N138" s="37">
        <v>1.25684E-3</v>
      </c>
      <c r="O138" s="37">
        <v>-1.2035800000000001E-3</v>
      </c>
      <c r="P138" s="37">
        <v>-2.3645099999999998E-3</v>
      </c>
      <c r="Q138" s="37">
        <v>-4.5964100000000004E-3</v>
      </c>
      <c r="R138" s="38">
        <v>-6.7633299999999997E-3</v>
      </c>
    </row>
    <row r="139" spans="1:18" x14ac:dyDescent="0.25">
      <c r="A139" s="33">
        <v>40848</v>
      </c>
      <c r="B139" s="34">
        <v>4.8278309999999998E-2</v>
      </c>
      <c r="C139" s="34">
        <v>0</v>
      </c>
      <c r="D139" s="34">
        <v>-0.21824325999999999</v>
      </c>
      <c r="E139" s="34">
        <v>0.26652156999999999</v>
      </c>
      <c r="F139" s="34">
        <v>0.26652156999999999</v>
      </c>
      <c r="G139" s="34">
        <v>0</v>
      </c>
      <c r="H139" s="38">
        <v>0</v>
      </c>
      <c r="I139" s="36">
        <v>1.052594E-4</v>
      </c>
      <c r="J139" s="37">
        <v>5.1249999999999999E-5</v>
      </c>
      <c r="K139" s="37">
        <v>8.3091999999999992E-3</v>
      </c>
      <c r="L139" s="37">
        <v>5.2069000000000004E-3</v>
      </c>
      <c r="M139" s="37">
        <v>2.4711799999999999E-3</v>
      </c>
      <c r="N139" s="37">
        <v>1.2083E-3</v>
      </c>
      <c r="O139" s="37">
        <v>-1.16412E-3</v>
      </c>
      <c r="P139" s="37">
        <v>-2.2935999999999998E-3</v>
      </c>
      <c r="Q139" s="37">
        <v>-4.4825300000000002E-3</v>
      </c>
      <c r="R139" s="38">
        <v>-6.6268500000000001E-3</v>
      </c>
    </row>
    <row r="140" spans="1:18" x14ac:dyDescent="0.25">
      <c r="A140" s="33">
        <v>40878</v>
      </c>
      <c r="B140" s="34">
        <v>-5.906579E-2</v>
      </c>
      <c r="C140" s="34">
        <v>0</v>
      </c>
      <c r="D140" s="34">
        <v>-0.32711805999999999</v>
      </c>
      <c r="E140" s="34">
        <v>0.26805226999999998</v>
      </c>
      <c r="F140" s="34">
        <v>0.26805226999999998</v>
      </c>
      <c r="G140" s="34">
        <v>0</v>
      </c>
      <c r="H140" s="38">
        <v>0</v>
      </c>
      <c r="I140" s="36">
        <v>-1.0192688999999999E-3</v>
      </c>
      <c r="J140" s="37">
        <v>5.3709999999999999E-5</v>
      </c>
      <c r="K140" s="37">
        <v>6.7336499999999999E-3</v>
      </c>
      <c r="L140" s="37">
        <v>4.26568E-3</v>
      </c>
      <c r="M140" s="37">
        <v>2.0505300000000001E-3</v>
      </c>
      <c r="N140" s="37">
        <v>1.0096300000000001E-3</v>
      </c>
      <c r="O140" s="37">
        <v>-9.8715999999999995E-4</v>
      </c>
      <c r="P140" s="37">
        <v>-1.95985E-3</v>
      </c>
      <c r="Q140" s="37">
        <v>-3.88989E-3</v>
      </c>
      <c r="R140" s="38">
        <v>-5.8391900000000002E-3</v>
      </c>
    </row>
    <row r="141" spans="1:18" x14ac:dyDescent="0.25">
      <c r="A141" s="33">
        <v>40909</v>
      </c>
      <c r="B141" s="34">
        <v>-7.3280609999999996E-2</v>
      </c>
      <c r="C141" s="34">
        <v>0</v>
      </c>
      <c r="D141" s="34">
        <v>-0.32698438000000002</v>
      </c>
      <c r="E141" s="34">
        <v>0.25370377</v>
      </c>
      <c r="F141" s="34">
        <v>0.25370377</v>
      </c>
      <c r="G141" s="34">
        <v>0</v>
      </c>
      <c r="H141" s="38">
        <v>0</v>
      </c>
      <c r="I141" s="36">
        <v>-5.3022436000000001E-3</v>
      </c>
      <c r="J141" s="37">
        <v>5.9070000000000002E-5</v>
      </c>
      <c r="K141" s="37">
        <v>3.4963400000000001E-3</v>
      </c>
      <c r="L141" s="37">
        <v>2.4202E-3</v>
      </c>
      <c r="M141" s="37">
        <v>1.26651E-3</v>
      </c>
      <c r="N141" s="37">
        <v>6.4919000000000001E-4</v>
      </c>
      <c r="O141" s="37">
        <v>-6.8406999999999995E-4</v>
      </c>
      <c r="P141" s="37">
        <v>-1.4055300000000001E-3</v>
      </c>
      <c r="Q141" s="37">
        <v>-2.9684099999999999E-3</v>
      </c>
      <c r="R141" s="38">
        <v>-4.7001100000000004E-3</v>
      </c>
    </row>
    <row r="142" spans="1:18" x14ac:dyDescent="0.25">
      <c r="A142" s="33">
        <v>40940</v>
      </c>
      <c r="B142" s="34">
        <v>-8.6440219999999998E-2</v>
      </c>
      <c r="C142" s="34">
        <v>0</v>
      </c>
      <c r="D142" s="34">
        <v>-0.32674996000000001</v>
      </c>
      <c r="E142" s="34">
        <v>0.24030973999999999</v>
      </c>
      <c r="F142" s="34">
        <v>0.24030973999999999</v>
      </c>
      <c r="G142" s="34">
        <v>0</v>
      </c>
      <c r="H142" s="38">
        <v>0</v>
      </c>
      <c r="I142" s="36">
        <v>-3.6794499999999999E-3</v>
      </c>
      <c r="J142" s="37">
        <v>5.3350000000000003E-5</v>
      </c>
      <c r="K142" s="37">
        <v>4.3515899999999998E-3</v>
      </c>
      <c r="L142" s="37">
        <v>2.9017499999999998E-3</v>
      </c>
      <c r="M142" s="37">
        <v>1.46645E-3</v>
      </c>
      <c r="N142" s="37">
        <v>7.3959000000000004E-4</v>
      </c>
      <c r="O142" s="37">
        <v>-7.5653000000000005E-4</v>
      </c>
      <c r="P142" s="37">
        <v>-1.5336600000000001E-3</v>
      </c>
      <c r="Q142" s="37">
        <v>-3.16198E-3</v>
      </c>
      <c r="R142" s="38">
        <v>-4.9048900000000003E-3</v>
      </c>
    </row>
    <row r="143" spans="1:18" x14ac:dyDescent="0.25">
      <c r="A143" s="33">
        <v>40969</v>
      </c>
      <c r="B143" s="34">
        <v>-9.0916830000000004E-2</v>
      </c>
      <c r="C143" s="34">
        <v>0</v>
      </c>
      <c r="D143" s="34">
        <v>-0.32667605</v>
      </c>
      <c r="E143" s="34">
        <v>0.23575921999999999</v>
      </c>
      <c r="F143" s="34">
        <v>0.23575921999999999</v>
      </c>
      <c r="G143" s="34">
        <v>0</v>
      </c>
      <c r="H143" s="38">
        <v>0</v>
      </c>
      <c r="I143" s="36">
        <v>-3.9716498999999997E-3</v>
      </c>
      <c r="J143" s="37">
        <v>5.27E-5</v>
      </c>
      <c r="K143" s="37">
        <v>-4.9724799999999996E-3</v>
      </c>
      <c r="L143" s="37">
        <v>-3.1134999999999999E-3</v>
      </c>
      <c r="M143" s="37">
        <v>-1.4398499999999999E-3</v>
      </c>
      <c r="N143" s="37">
        <v>-6.8813000000000001E-4</v>
      </c>
      <c r="O143" s="37">
        <v>6.2032000000000005E-4</v>
      </c>
      <c r="P143" s="37">
        <v>1.1691900000000001E-3</v>
      </c>
      <c r="Q143" s="37">
        <v>2.0411499999999998E-3</v>
      </c>
      <c r="R143" s="38">
        <v>2.5984599999999999E-3</v>
      </c>
    </row>
    <row r="144" spans="1:18" x14ac:dyDescent="0.25">
      <c r="A144" s="33">
        <v>41000</v>
      </c>
      <c r="B144" s="34">
        <v>3.4240109999999997E-2</v>
      </c>
      <c r="C144" s="34">
        <v>0</v>
      </c>
      <c r="D144" s="34">
        <v>-0.217751</v>
      </c>
      <c r="E144" s="34">
        <v>0.25199111000000002</v>
      </c>
      <c r="F144" s="34">
        <v>0.25199111000000002</v>
      </c>
      <c r="G144" s="34">
        <v>0</v>
      </c>
      <c r="H144" s="38">
        <v>0</v>
      </c>
      <c r="I144" s="36">
        <v>2.9031065000000001E-3</v>
      </c>
      <c r="J144" s="37">
        <v>4.3409999999999999E-5</v>
      </c>
      <c r="K144" s="37">
        <v>1.0518E-2</v>
      </c>
      <c r="L144" s="37">
        <v>6.4477800000000002E-3</v>
      </c>
      <c r="M144" s="37">
        <v>2.9826800000000001E-3</v>
      </c>
      <c r="N144" s="37">
        <v>1.4381400000000001E-3</v>
      </c>
      <c r="O144" s="37">
        <v>-1.3447999999999999E-3</v>
      </c>
      <c r="P144" s="37">
        <v>-2.6084699999999999E-3</v>
      </c>
      <c r="Q144" s="37">
        <v>-4.9369699999999997E-3</v>
      </c>
      <c r="R144" s="38">
        <v>-7.0664999999999999E-3</v>
      </c>
    </row>
    <row r="145" spans="1:18" x14ac:dyDescent="0.25">
      <c r="A145" s="33">
        <v>41030</v>
      </c>
      <c r="B145" s="34">
        <v>1.236567E-2</v>
      </c>
      <c r="C145" s="34">
        <v>0</v>
      </c>
      <c r="D145" s="34">
        <v>-0.32640459999999999</v>
      </c>
      <c r="E145" s="34">
        <v>0.33877026999999998</v>
      </c>
      <c r="F145" s="34">
        <v>0.33877026999999998</v>
      </c>
      <c r="G145" s="34">
        <v>0</v>
      </c>
      <c r="H145" s="38">
        <v>0</v>
      </c>
      <c r="I145" s="36">
        <v>3.8071537E-3</v>
      </c>
      <c r="J145" s="37">
        <v>5.8579999999999998E-5</v>
      </c>
      <c r="K145" s="37">
        <v>1.4991529999999999E-2</v>
      </c>
      <c r="L145" s="37">
        <v>9.2188200000000008E-3</v>
      </c>
      <c r="M145" s="37">
        <v>4.2762399999999997E-3</v>
      </c>
      <c r="N145" s="37">
        <v>2.0643200000000001E-3</v>
      </c>
      <c r="O145" s="37">
        <v>-1.9342199999999999E-3</v>
      </c>
      <c r="P145" s="37">
        <v>-3.7546900000000002E-3</v>
      </c>
      <c r="Q145" s="37">
        <v>-7.1141900000000003E-3</v>
      </c>
      <c r="R145" s="38">
        <v>-1.018731E-2</v>
      </c>
    </row>
    <row r="146" spans="1:18" x14ac:dyDescent="0.25">
      <c r="A146" s="33">
        <v>41061</v>
      </c>
      <c r="B146" s="34">
        <v>-3.1066079999999999E-2</v>
      </c>
      <c r="C146" s="34">
        <v>0</v>
      </c>
      <c r="D146" s="34">
        <v>-0.32622382999999999</v>
      </c>
      <c r="E146" s="34">
        <v>0.29515775</v>
      </c>
      <c r="F146" s="34">
        <v>0.29515775</v>
      </c>
      <c r="G146" s="34">
        <v>0</v>
      </c>
      <c r="H146" s="38">
        <v>0</v>
      </c>
      <c r="I146" s="36">
        <v>1.1605588E-3</v>
      </c>
      <c r="J146" s="37">
        <v>5.4889999999999998E-5</v>
      </c>
      <c r="K146" s="37">
        <v>3.52221E-3</v>
      </c>
      <c r="L146" s="37">
        <v>2.0121800000000001E-3</v>
      </c>
      <c r="M146" s="37">
        <v>8.7726000000000004E-4</v>
      </c>
      <c r="N146" s="37">
        <v>4.1313E-4</v>
      </c>
      <c r="O146" s="37">
        <v>-3.7435000000000002E-4</v>
      </c>
      <c r="P146" s="37">
        <v>-7.2117000000000004E-4</v>
      </c>
      <c r="Q146" s="37">
        <v>-1.3726599999999999E-3</v>
      </c>
      <c r="R146" s="38">
        <v>-2.02673E-3</v>
      </c>
    </row>
    <row r="147" spans="1:18" x14ac:dyDescent="0.25">
      <c r="A147" s="33">
        <v>41091</v>
      </c>
      <c r="B147" s="34">
        <v>-2.7425350000000001E-2</v>
      </c>
      <c r="C147" s="34">
        <v>0</v>
      </c>
      <c r="D147" s="34">
        <v>-0.32613989999999998</v>
      </c>
      <c r="E147" s="34">
        <v>0.29871455000000002</v>
      </c>
      <c r="F147" s="34">
        <v>0.29871455000000002</v>
      </c>
      <c r="G147" s="34">
        <v>0</v>
      </c>
      <c r="H147" s="38">
        <v>0</v>
      </c>
      <c r="I147" s="36">
        <v>4.9283900000000002E-4</v>
      </c>
      <c r="J147" s="37">
        <v>5.6759999999999999E-5</v>
      </c>
      <c r="K147" s="37">
        <v>2.05865E-3</v>
      </c>
      <c r="L147" s="37">
        <v>1.1107300000000001E-3</v>
      </c>
      <c r="M147" s="37">
        <v>4.6134000000000002E-4</v>
      </c>
      <c r="N147" s="37">
        <v>2.1345000000000001E-4</v>
      </c>
      <c r="O147" s="37">
        <v>-1.9034E-4</v>
      </c>
      <c r="P147" s="37">
        <v>-3.6801999999999999E-4</v>
      </c>
      <c r="Q147" s="37">
        <v>-7.2269000000000001E-4</v>
      </c>
      <c r="R147" s="38">
        <v>-1.1301499999999999E-3</v>
      </c>
    </row>
    <row r="148" spans="1:18" x14ac:dyDescent="0.25">
      <c r="A148" s="33">
        <v>41122</v>
      </c>
      <c r="B148" s="34">
        <v>-2.7447160000000002E-2</v>
      </c>
      <c r="C148" s="34">
        <v>0</v>
      </c>
      <c r="D148" s="34">
        <v>-0.32594051000000002</v>
      </c>
      <c r="E148" s="34">
        <v>0.29849334999999999</v>
      </c>
      <c r="F148" s="34">
        <v>0.29849334999999999</v>
      </c>
      <c r="G148" s="34">
        <v>0</v>
      </c>
      <c r="H148" s="38">
        <v>0</v>
      </c>
      <c r="I148" s="36">
        <v>2.0421710000000001E-4</v>
      </c>
      <c r="J148" s="37">
        <v>5.7240000000000001E-5</v>
      </c>
      <c r="K148" s="37">
        <v>2.67169E-3</v>
      </c>
      <c r="L148" s="37">
        <v>1.5286399999999999E-3</v>
      </c>
      <c r="M148" s="37">
        <v>6.7354999999999997E-4</v>
      </c>
      <c r="N148" s="37">
        <v>3.2013000000000001E-4</v>
      </c>
      <c r="O148" s="37">
        <v>-2.9775E-4</v>
      </c>
      <c r="P148" s="37">
        <v>-5.8312000000000001E-4</v>
      </c>
      <c r="Q148" s="37">
        <v>-1.1524E-3</v>
      </c>
      <c r="R148" s="38">
        <v>-1.7711300000000001E-3</v>
      </c>
    </row>
    <row r="149" spans="1:18" x14ac:dyDescent="0.25">
      <c r="A149" s="33">
        <v>41153</v>
      </c>
      <c r="B149" s="34">
        <v>-1.2537299999999999E-2</v>
      </c>
      <c r="C149" s="34">
        <v>0</v>
      </c>
      <c r="D149" s="34">
        <v>-0.3257758</v>
      </c>
      <c r="E149" s="34">
        <v>0.31323849999999998</v>
      </c>
      <c r="F149" s="34">
        <v>0.31323849999999998</v>
      </c>
      <c r="G149" s="34">
        <v>0</v>
      </c>
      <c r="H149" s="38">
        <v>0</v>
      </c>
      <c r="I149" s="36">
        <v>2.1248081999999998E-3</v>
      </c>
      <c r="J149" s="37">
        <v>5.677E-5</v>
      </c>
      <c r="K149" s="37">
        <v>1.200671E-2</v>
      </c>
      <c r="L149" s="37">
        <v>7.4390100000000002E-3</v>
      </c>
      <c r="M149" s="37">
        <v>3.4804699999999998E-3</v>
      </c>
      <c r="N149" s="37">
        <v>1.6880199999999999E-3</v>
      </c>
      <c r="O149" s="37">
        <v>-1.59742E-3</v>
      </c>
      <c r="P149" s="37">
        <v>-3.1170600000000001E-3</v>
      </c>
      <c r="Q149" s="37">
        <v>-5.9696000000000003E-3</v>
      </c>
      <c r="R149" s="38">
        <v>-8.6418599999999995E-3</v>
      </c>
    </row>
    <row r="150" spans="1:18" x14ac:dyDescent="0.25">
      <c r="A150" s="33">
        <v>41183</v>
      </c>
      <c r="B150" s="34">
        <v>2.4994329999999999E-2</v>
      </c>
      <c r="C150" s="34">
        <v>0</v>
      </c>
      <c r="D150" s="34">
        <v>-0.2172248</v>
      </c>
      <c r="E150" s="34">
        <v>0.24221913</v>
      </c>
      <c r="F150" s="34">
        <v>0.24221913</v>
      </c>
      <c r="G150" s="34">
        <v>0</v>
      </c>
      <c r="H150" s="38">
        <v>0</v>
      </c>
      <c r="I150" s="36">
        <v>1.3879635E-3</v>
      </c>
      <c r="J150" s="37">
        <v>4.4360000000000002E-5</v>
      </c>
      <c r="K150" s="37">
        <v>7.7392299999999997E-3</v>
      </c>
      <c r="L150" s="37">
        <v>4.77568E-3</v>
      </c>
      <c r="M150" s="37">
        <v>2.2284399999999999E-3</v>
      </c>
      <c r="N150" s="37">
        <v>1.07997E-3</v>
      </c>
      <c r="O150" s="37">
        <v>-1.02162E-3</v>
      </c>
      <c r="P150" s="37">
        <v>-1.99438E-3</v>
      </c>
      <c r="Q150" s="37">
        <v>-3.8274899999999998E-3</v>
      </c>
      <c r="R150" s="38">
        <v>-5.5608699999999999E-3</v>
      </c>
    </row>
    <row r="151" spans="1:18" x14ac:dyDescent="0.25">
      <c r="A151" s="33">
        <v>41214</v>
      </c>
      <c r="B151" s="34">
        <v>1.547602E-2</v>
      </c>
      <c r="C151" s="34">
        <v>0</v>
      </c>
      <c r="D151" s="34">
        <v>-0.21711622999999999</v>
      </c>
      <c r="E151" s="34">
        <v>0.23259225</v>
      </c>
      <c r="F151" s="34">
        <v>0.23259225</v>
      </c>
      <c r="G151" s="34">
        <v>0</v>
      </c>
      <c r="H151" s="38">
        <v>0</v>
      </c>
      <c r="I151" s="36">
        <v>1.2645886000000001E-3</v>
      </c>
      <c r="J151" s="37">
        <v>4.2740000000000001E-5</v>
      </c>
      <c r="K151" s="37">
        <v>7.3496200000000003E-3</v>
      </c>
      <c r="L151" s="37">
        <v>4.5592999999999996E-3</v>
      </c>
      <c r="M151" s="37">
        <v>2.1393200000000001E-3</v>
      </c>
      <c r="N151" s="37">
        <v>1.0397099999999999E-3</v>
      </c>
      <c r="O151" s="37">
        <v>-9.890700000000001E-4</v>
      </c>
      <c r="P151" s="37">
        <v>-1.9361300000000001E-3</v>
      </c>
      <c r="Q151" s="37">
        <v>-3.7350899999999999E-3</v>
      </c>
      <c r="R151" s="38">
        <v>-5.4524200000000004E-3</v>
      </c>
    </row>
    <row r="152" spans="1:18" x14ac:dyDescent="0.25">
      <c r="A152" s="33">
        <v>41244</v>
      </c>
      <c r="B152" s="34">
        <v>1.692256E-2</v>
      </c>
      <c r="C152" s="34">
        <v>0</v>
      </c>
      <c r="D152" s="34">
        <v>-0.21708551000000001</v>
      </c>
      <c r="E152" s="34">
        <v>0.23400807000000001</v>
      </c>
      <c r="F152" s="34">
        <v>0.23400807000000001</v>
      </c>
      <c r="G152" s="34">
        <v>0</v>
      </c>
      <c r="H152" s="38">
        <v>0</v>
      </c>
      <c r="I152" s="36">
        <v>3.0041490000000002E-4</v>
      </c>
      <c r="J152" s="37">
        <v>4.4679999999999999E-5</v>
      </c>
      <c r="K152" s="37">
        <v>5.8567200000000002E-3</v>
      </c>
      <c r="L152" s="37">
        <v>3.65585E-3</v>
      </c>
      <c r="M152" s="37">
        <v>1.7299399999999999E-3</v>
      </c>
      <c r="N152" s="37">
        <v>8.4493999999999997E-4</v>
      </c>
      <c r="O152" s="37">
        <v>-8.1298000000000004E-4</v>
      </c>
      <c r="P152" s="37">
        <v>-1.60137E-3</v>
      </c>
      <c r="Q152" s="37">
        <v>-3.1308400000000002E-3</v>
      </c>
      <c r="R152" s="38">
        <v>-4.6352600000000004E-3</v>
      </c>
    </row>
    <row r="153" spans="1:18" x14ac:dyDescent="0.25">
      <c r="A153" s="33">
        <v>41275</v>
      </c>
      <c r="B153" s="34">
        <v>4.7098599999999997E-3</v>
      </c>
      <c r="C153" s="34">
        <v>0</v>
      </c>
      <c r="D153" s="34">
        <v>-0.21700685</v>
      </c>
      <c r="E153" s="34">
        <v>0.22171671000000001</v>
      </c>
      <c r="F153" s="34">
        <v>0.22171671000000001</v>
      </c>
      <c r="G153" s="34">
        <v>0</v>
      </c>
      <c r="H153" s="38">
        <v>0</v>
      </c>
      <c r="I153" s="36">
        <v>-3.7195920999999999E-3</v>
      </c>
      <c r="J153" s="37">
        <v>4.9110000000000002E-5</v>
      </c>
      <c r="K153" s="37">
        <v>2.50132E-3</v>
      </c>
      <c r="L153" s="37">
        <v>1.7037E-3</v>
      </c>
      <c r="M153" s="37">
        <v>8.8157999999999997E-4</v>
      </c>
      <c r="N153" s="37">
        <v>4.5010999999999998E-4</v>
      </c>
      <c r="O153" s="37">
        <v>-4.7192000000000002E-4</v>
      </c>
      <c r="P153" s="37">
        <v>-9.6843999999999999E-4</v>
      </c>
      <c r="Q153" s="37">
        <v>-2.0444899999999999E-3</v>
      </c>
      <c r="R153" s="38">
        <v>-3.24296E-3</v>
      </c>
    </row>
    <row r="154" spans="1:18" x14ac:dyDescent="0.25">
      <c r="A154" s="33">
        <v>41306</v>
      </c>
      <c r="B154" s="34">
        <v>9.5906969999999994E-2</v>
      </c>
      <c r="C154" s="34">
        <v>0</v>
      </c>
      <c r="D154" s="34">
        <v>-0.1083123</v>
      </c>
      <c r="E154" s="34">
        <v>0.20421927000000001</v>
      </c>
      <c r="F154" s="34">
        <v>0.20421927000000001</v>
      </c>
      <c r="G154" s="34">
        <v>0</v>
      </c>
      <c r="H154" s="38">
        <v>0</v>
      </c>
      <c r="I154" s="36">
        <v>-2.0919789999999999E-3</v>
      </c>
      <c r="J154" s="37">
        <v>4.2960000000000002E-5</v>
      </c>
      <c r="K154" s="37">
        <v>3.8508800000000001E-3</v>
      </c>
      <c r="L154" s="37">
        <v>2.51133E-3</v>
      </c>
      <c r="M154" s="37">
        <v>1.2420599999999999E-3</v>
      </c>
      <c r="N154" s="37">
        <v>6.2E-4</v>
      </c>
      <c r="O154" s="37">
        <v>-6.2213999999999998E-4</v>
      </c>
      <c r="P154" s="37">
        <v>-1.2501299999999999E-3</v>
      </c>
      <c r="Q154" s="37">
        <v>-2.5365299999999999E-3</v>
      </c>
      <c r="R154" s="38">
        <v>-3.8811599999999998E-3</v>
      </c>
    </row>
    <row r="155" spans="1:18" x14ac:dyDescent="0.25">
      <c r="A155" s="33">
        <v>41334</v>
      </c>
      <c r="B155" s="34">
        <v>-1.3679439999999999E-2</v>
      </c>
      <c r="C155" s="34">
        <v>0</v>
      </c>
      <c r="D155" s="34">
        <v>-0.21682668999999999</v>
      </c>
      <c r="E155" s="34">
        <v>0.20314725</v>
      </c>
      <c r="F155" s="34">
        <v>0.20314725</v>
      </c>
      <c r="G155" s="34">
        <v>0</v>
      </c>
      <c r="H155" s="38">
        <v>0</v>
      </c>
      <c r="I155" s="36">
        <v>-2.8845784999999998E-3</v>
      </c>
      <c r="J155" s="37">
        <v>4.401E-5</v>
      </c>
      <c r="K155" s="37">
        <v>-3.0535900000000001E-3</v>
      </c>
      <c r="L155" s="37">
        <v>-1.9179900000000001E-3</v>
      </c>
      <c r="M155" s="37">
        <v>-8.8796999999999997E-4</v>
      </c>
      <c r="N155" s="37">
        <v>-4.2425999999999998E-4</v>
      </c>
      <c r="O155" s="37">
        <v>3.8151E-4</v>
      </c>
      <c r="P155" s="37">
        <v>7.1734000000000001E-4</v>
      </c>
      <c r="Q155" s="37">
        <v>1.24263E-3</v>
      </c>
      <c r="R155" s="38">
        <v>1.5607399999999999E-3</v>
      </c>
    </row>
    <row r="156" spans="1:18" x14ac:dyDescent="0.25">
      <c r="A156" s="33">
        <v>41365</v>
      </c>
      <c r="B156" s="34">
        <v>-2.6380460000000001E-2</v>
      </c>
      <c r="C156" s="34">
        <v>0</v>
      </c>
      <c r="D156" s="34">
        <v>-0.10853235</v>
      </c>
      <c r="E156" s="34">
        <v>8.2151890000000005E-2</v>
      </c>
      <c r="F156" s="34">
        <v>8.2151890000000005E-2</v>
      </c>
      <c r="G156" s="34">
        <v>0</v>
      </c>
      <c r="H156" s="38">
        <v>0</v>
      </c>
      <c r="I156" s="36">
        <v>5.1750536999999996E-3</v>
      </c>
      <c r="J156" s="37">
        <v>7.34E-6</v>
      </c>
      <c r="K156" s="37">
        <v>2.7162459999999999E-2</v>
      </c>
      <c r="L156" s="37">
        <v>1.722827E-2</v>
      </c>
      <c r="M156" s="37">
        <v>8.19983E-3</v>
      </c>
      <c r="N156" s="37">
        <v>4.0009700000000004E-3</v>
      </c>
      <c r="O156" s="37">
        <v>-3.8119600000000001E-3</v>
      </c>
      <c r="P156" s="37">
        <v>-7.4434799999999997E-3</v>
      </c>
      <c r="Q156" s="37">
        <v>-1.419788E-2</v>
      </c>
      <c r="R156" s="38">
        <v>-2.032546E-2</v>
      </c>
    </row>
    <row r="157" spans="1:18" x14ac:dyDescent="0.25">
      <c r="A157" s="33">
        <v>41395</v>
      </c>
      <c r="B157" s="34">
        <v>3.6228200000000001E-3</v>
      </c>
      <c r="C157" s="34">
        <v>0</v>
      </c>
      <c r="D157" s="34">
        <v>-0.10845826</v>
      </c>
      <c r="E157" s="34">
        <v>0.11208108</v>
      </c>
      <c r="F157" s="34">
        <v>0.11208108</v>
      </c>
      <c r="G157" s="34">
        <v>0</v>
      </c>
      <c r="H157" s="38">
        <v>0</v>
      </c>
      <c r="I157" s="36">
        <v>6.8256723999999998E-3</v>
      </c>
      <c r="J157" s="37">
        <v>1.047E-5</v>
      </c>
      <c r="K157" s="37">
        <v>3.6884689999999998E-2</v>
      </c>
      <c r="L157" s="37">
        <v>2.3400460000000001E-2</v>
      </c>
      <c r="M157" s="37">
        <v>1.114005E-2</v>
      </c>
      <c r="N157" s="37">
        <v>5.4362000000000004E-3</v>
      </c>
      <c r="O157" s="37">
        <v>-5.1804800000000003E-3</v>
      </c>
      <c r="P157" s="37">
        <v>-1.0116770000000001E-2</v>
      </c>
      <c r="Q157" s="37">
        <v>-1.9300729999999999E-2</v>
      </c>
      <c r="R157" s="38">
        <v>-2.7635710000000001E-2</v>
      </c>
    </row>
    <row r="158" spans="1:18" x14ac:dyDescent="0.25">
      <c r="A158" s="33">
        <v>41426</v>
      </c>
      <c r="B158" s="34">
        <v>-3.086641E-2</v>
      </c>
      <c r="C158" s="34">
        <v>0</v>
      </c>
      <c r="D158" s="34">
        <v>-0.10840237</v>
      </c>
      <c r="E158" s="34">
        <v>7.7535960000000001E-2</v>
      </c>
      <c r="F158" s="34">
        <v>7.7535960000000001E-2</v>
      </c>
      <c r="G158" s="34">
        <v>0</v>
      </c>
      <c r="H158" s="38">
        <v>0</v>
      </c>
      <c r="I158" s="36">
        <v>4.8100436000000002E-3</v>
      </c>
      <c r="J158" s="37">
        <v>7.1600000000000001E-6</v>
      </c>
      <c r="K158" s="37">
        <v>2.538178E-2</v>
      </c>
      <c r="L158" s="37">
        <v>1.610439E-2</v>
      </c>
      <c r="M158" s="37">
        <v>7.6675600000000003E-3</v>
      </c>
      <c r="N158" s="37">
        <v>3.7418999999999998E-3</v>
      </c>
      <c r="O158" s="37">
        <v>-3.5663600000000002E-3</v>
      </c>
      <c r="P158" s="37">
        <v>-6.9650900000000002E-3</v>
      </c>
      <c r="Q158" s="37">
        <v>-1.328988E-2</v>
      </c>
      <c r="R158" s="38">
        <v>-1.9031920000000001E-2</v>
      </c>
    </row>
    <row r="159" spans="1:18" x14ac:dyDescent="0.25">
      <c r="A159" s="33">
        <v>41456</v>
      </c>
      <c r="B159" s="34">
        <v>-3.4206479999999997E-2</v>
      </c>
      <c r="C159" s="34">
        <v>0</v>
      </c>
      <c r="D159" s="34">
        <v>-0.10836393</v>
      </c>
      <c r="E159" s="34">
        <v>7.415745E-2</v>
      </c>
      <c r="F159" s="34">
        <v>7.415745E-2</v>
      </c>
      <c r="G159" s="34">
        <v>0</v>
      </c>
      <c r="H159" s="38">
        <v>0</v>
      </c>
      <c r="I159" s="36">
        <v>4.7016662000000002E-3</v>
      </c>
      <c r="J159" s="37">
        <v>6.7299999999999999E-6</v>
      </c>
      <c r="K159" s="37">
        <v>2.4165140000000002E-2</v>
      </c>
      <c r="L159" s="37">
        <v>1.533355E-2</v>
      </c>
      <c r="M159" s="37">
        <v>7.3011899999999999E-3</v>
      </c>
      <c r="N159" s="37">
        <v>3.5632799999999998E-3</v>
      </c>
      <c r="O159" s="37">
        <v>-3.39647E-3</v>
      </c>
      <c r="P159" s="37">
        <v>-6.6336800000000003E-3</v>
      </c>
      <c r="Q159" s="37">
        <v>-1.265902E-2</v>
      </c>
      <c r="R159" s="38">
        <v>-1.8130739999999999E-2</v>
      </c>
    </row>
    <row r="160" spans="1:18" x14ac:dyDescent="0.25">
      <c r="A160" s="33">
        <v>41487</v>
      </c>
      <c r="B160" s="34">
        <v>-3.437581E-2</v>
      </c>
      <c r="C160" s="34">
        <v>0</v>
      </c>
      <c r="D160" s="34">
        <v>-0.10834283</v>
      </c>
      <c r="E160" s="34">
        <v>7.3967019999999994E-2</v>
      </c>
      <c r="F160" s="34">
        <v>7.3967019999999994E-2</v>
      </c>
      <c r="G160" s="34">
        <v>0</v>
      </c>
      <c r="H160" s="38">
        <v>0</v>
      </c>
      <c r="I160" s="36">
        <v>4.7784057999999997E-3</v>
      </c>
      <c r="J160" s="37">
        <v>6.6200000000000001E-6</v>
      </c>
      <c r="K160" s="37">
        <v>2.397413E-2</v>
      </c>
      <c r="L160" s="37">
        <v>1.521398E-2</v>
      </c>
      <c r="M160" s="37">
        <v>7.2451399999999997E-3</v>
      </c>
      <c r="N160" s="37">
        <v>3.53616E-3</v>
      </c>
      <c r="O160" s="37">
        <v>-3.3710799999999998E-3</v>
      </c>
      <c r="P160" s="37">
        <v>-6.5845499999999998E-3</v>
      </c>
      <c r="Q160" s="37">
        <v>-1.2567119999999999E-2</v>
      </c>
      <c r="R160" s="38">
        <v>-1.8001840000000002E-2</v>
      </c>
    </row>
    <row r="161" spans="1:18" x14ac:dyDescent="0.25">
      <c r="A161" s="33">
        <v>41518</v>
      </c>
      <c r="B161" s="34">
        <v>-1.129313E-2</v>
      </c>
      <c r="C161" s="34">
        <v>0</v>
      </c>
      <c r="D161" s="34">
        <v>-0.10827742999999999</v>
      </c>
      <c r="E161" s="34">
        <v>9.6984299999999996E-2</v>
      </c>
      <c r="F161" s="34">
        <v>9.6984299999999996E-2</v>
      </c>
      <c r="G161" s="34">
        <v>0</v>
      </c>
      <c r="H161" s="38">
        <v>0</v>
      </c>
      <c r="I161" s="36">
        <v>6.1438569000000004E-3</v>
      </c>
      <c r="J161" s="37">
        <v>8.9400000000000008E-6</v>
      </c>
      <c r="K161" s="37">
        <v>3.129581E-2</v>
      </c>
      <c r="L161" s="37">
        <v>1.9864039999999999E-2</v>
      </c>
      <c r="M161" s="37">
        <v>9.4612800000000007E-3</v>
      </c>
      <c r="N161" s="37">
        <v>4.6182100000000002E-3</v>
      </c>
      <c r="O161" s="37">
        <v>-4.4033700000000002E-3</v>
      </c>
      <c r="P161" s="37">
        <v>-8.6015899999999992E-3</v>
      </c>
      <c r="Q161" s="37">
        <v>-1.641948E-2</v>
      </c>
      <c r="R161" s="38">
        <v>-2.3523909999999999E-2</v>
      </c>
    </row>
    <row r="162" spans="1:18" x14ac:dyDescent="0.25">
      <c r="A162" s="33">
        <v>41548</v>
      </c>
      <c r="B162" s="34">
        <v>-3.7225809999999998E-2</v>
      </c>
      <c r="C162" s="34">
        <v>0</v>
      </c>
      <c r="D162" s="34">
        <v>-0.10827011</v>
      </c>
      <c r="E162" s="34">
        <v>7.1044300000000005E-2</v>
      </c>
      <c r="F162" s="34">
        <v>7.1044300000000005E-2</v>
      </c>
      <c r="G162" s="34">
        <v>0</v>
      </c>
      <c r="H162" s="38">
        <v>0</v>
      </c>
      <c r="I162" s="36">
        <v>4.6178049000000004E-3</v>
      </c>
      <c r="J162" s="37">
        <v>6.4099999999999996E-6</v>
      </c>
      <c r="K162" s="37">
        <v>2.294392E-2</v>
      </c>
      <c r="L162" s="37">
        <v>1.4560399999999999E-2</v>
      </c>
      <c r="M162" s="37">
        <v>6.9340900000000004E-3</v>
      </c>
      <c r="N162" s="37">
        <v>3.38441E-3</v>
      </c>
      <c r="O162" s="37">
        <v>-3.2265699999999998E-3</v>
      </c>
      <c r="P162" s="37">
        <v>-6.3024500000000002E-3</v>
      </c>
      <c r="Q162" s="37">
        <v>-1.2029450000000001E-2</v>
      </c>
      <c r="R162" s="38">
        <v>-1.7232859999999999E-2</v>
      </c>
    </row>
    <row r="163" spans="1:18" x14ac:dyDescent="0.25">
      <c r="A163" s="33">
        <v>41579</v>
      </c>
      <c r="B163" s="34">
        <v>-3.9954770000000001E-2</v>
      </c>
      <c r="C163" s="34">
        <v>0</v>
      </c>
      <c r="D163" s="34">
        <v>-0.10819851</v>
      </c>
      <c r="E163" s="34">
        <v>6.8243739999999997E-2</v>
      </c>
      <c r="F163" s="34">
        <v>6.8243739999999997E-2</v>
      </c>
      <c r="G163" s="34">
        <v>0</v>
      </c>
      <c r="H163" s="38">
        <v>0</v>
      </c>
      <c r="I163" s="36">
        <v>4.7485156000000002E-3</v>
      </c>
      <c r="J163" s="37">
        <v>5.7200000000000003E-6</v>
      </c>
      <c r="K163" s="37">
        <v>2.1776920000000002E-2</v>
      </c>
      <c r="L163" s="37">
        <v>1.3823449999999999E-2</v>
      </c>
      <c r="M163" s="37">
        <v>6.5850600000000002E-3</v>
      </c>
      <c r="N163" s="37">
        <v>3.21455E-3</v>
      </c>
      <c r="O163" s="37">
        <v>-3.0656300000000002E-3</v>
      </c>
      <c r="P163" s="37">
        <v>-5.9891099999999997E-3</v>
      </c>
      <c r="Q163" s="37">
        <v>-1.143536E-2</v>
      </c>
      <c r="R163" s="38">
        <v>-1.638763E-2</v>
      </c>
    </row>
    <row r="164" spans="1:18" x14ac:dyDescent="0.25">
      <c r="A164" s="33">
        <v>41609</v>
      </c>
      <c r="B164" s="34">
        <v>-4.5070859999999997E-2</v>
      </c>
      <c r="C164" s="34">
        <v>0</v>
      </c>
      <c r="D164" s="34">
        <v>-0.10818456999999999</v>
      </c>
      <c r="E164" s="34">
        <v>6.3113710000000003E-2</v>
      </c>
      <c r="F164" s="34">
        <v>6.3113710000000003E-2</v>
      </c>
      <c r="G164" s="34">
        <v>0</v>
      </c>
      <c r="H164" s="38">
        <v>0</v>
      </c>
      <c r="I164" s="36">
        <v>4.6649943999999997E-3</v>
      </c>
      <c r="J164" s="37">
        <v>4.8999999999999997E-6</v>
      </c>
      <c r="K164" s="37">
        <v>2.002342E-2</v>
      </c>
      <c r="L164" s="37">
        <v>1.271075E-2</v>
      </c>
      <c r="M164" s="37">
        <v>6.0553600000000001E-3</v>
      </c>
      <c r="N164" s="37">
        <v>2.9560900000000002E-3</v>
      </c>
      <c r="O164" s="37">
        <v>-2.8194100000000001E-3</v>
      </c>
      <c r="P164" s="37">
        <v>-5.5083900000000002E-3</v>
      </c>
      <c r="Q164" s="37">
        <v>-1.051875E-2</v>
      </c>
      <c r="R164" s="38">
        <v>-1.507608E-2</v>
      </c>
    </row>
    <row r="165" spans="1:18" x14ac:dyDescent="0.25">
      <c r="A165" s="33">
        <v>41640</v>
      </c>
      <c r="B165" s="34">
        <v>4.1215080000000001E-2</v>
      </c>
      <c r="C165" s="34">
        <v>0</v>
      </c>
      <c r="D165" s="34">
        <v>0</v>
      </c>
      <c r="E165" s="34">
        <v>4.1215080000000001E-2</v>
      </c>
      <c r="F165" s="34">
        <v>4.1215080000000001E-2</v>
      </c>
      <c r="G165" s="34">
        <v>0</v>
      </c>
      <c r="H165" s="38">
        <v>0</v>
      </c>
      <c r="I165" s="36">
        <v>3.9712183E-3</v>
      </c>
      <c r="J165" s="37">
        <v>1.81E-6</v>
      </c>
      <c r="K165" s="37">
        <v>1.265312E-2</v>
      </c>
      <c r="L165" s="37">
        <v>8.0377799999999996E-3</v>
      </c>
      <c r="M165" s="37">
        <v>3.8321800000000001E-3</v>
      </c>
      <c r="N165" s="37">
        <v>1.8715699999999999E-3</v>
      </c>
      <c r="O165" s="37">
        <v>-1.7866E-3</v>
      </c>
      <c r="P165" s="37">
        <v>-3.4921399999999999E-3</v>
      </c>
      <c r="Q165" s="37">
        <v>-6.6747600000000001E-3</v>
      </c>
      <c r="R165" s="38">
        <v>-9.5758200000000005E-3</v>
      </c>
    </row>
    <row r="166" spans="1:18" x14ac:dyDescent="0.25">
      <c r="A166" s="33">
        <v>41671</v>
      </c>
      <c r="B166" s="34">
        <v>4.4881299999999999E-2</v>
      </c>
      <c r="C166" s="34">
        <v>0</v>
      </c>
      <c r="D166" s="34">
        <v>-1E-8</v>
      </c>
      <c r="E166" s="34">
        <v>4.4881310000000001E-2</v>
      </c>
      <c r="F166" s="34">
        <v>4.4881310000000001E-2</v>
      </c>
      <c r="G166" s="34">
        <v>0</v>
      </c>
      <c r="H166" s="38">
        <v>0</v>
      </c>
      <c r="I166" s="36">
        <v>3.9416442999999999E-3</v>
      </c>
      <c r="J166" s="37">
        <v>2.6000000000000001E-6</v>
      </c>
      <c r="K166" s="37">
        <v>1.376288E-2</v>
      </c>
      <c r="L166" s="37">
        <v>8.7446199999999998E-3</v>
      </c>
      <c r="M166" s="37">
        <v>4.1699500000000004E-3</v>
      </c>
      <c r="N166" s="37">
        <v>2.0366899999999999E-3</v>
      </c>
      <c r="O166" s="37">
        <v>-1.94451E-3</v>
      </c>
      <c r="P166" s="37">
        <v>-3.8010299999999999E-3</v>
      </c>
      <c r="Q166" s="37">
        <v>-7.2659999999999999E-3</v>
      </c>
      <c r="R166" s="38">
        <v>-1.042503E-2</v>
      </c>
    </row>
    <row r="167" spans="1:18" x14ac:dyDescent="0.25">
      <c r="A167" s="33">
        <v>41699</v>
      </c>
      <c r="B167" s="34">
        <v>-7.424733E-2</v>
      </c>
      <c r="C167" s="34">
        <v>0</v>
      </c>
      <c r="D167" s="34">
        <v>-0.10808329</v>
      </c>
      <c r="E167" s="34">
        <v>3.3835959999999998E-2</v>
      </c>
      <c r="F167" s="34">
        <v>3.3835959999999998E-2</v>
      </c>
      <c r="G167" s="34">
        <v>0</v>
      </c>
      <c r="H167" s="38">
        <v>0</v>
      </c>
      <c r="I167" s="36">
        <v>2.5878094000000001E-3</v>
      </c>
      <c r="J167" s="37">
        <v>2.57E-6</v>
      </c>
      <c r="K167" s="37">
        <v>1.038298E-2</v>
      </c>
      <c r="L167" s="37">
        <v>6.5988599999999998E-3</v>
      </c>
      <c r="M167" s="37">
        <v>3.1473999999999999E-3</v>
      </c>
      <c r="N167" s="37">
        <v>1.5374E-3</v>
      </c>
      <c r="O167" s="37">
        <v>-1.4680299999999999E-3</v>
      </c>
      <c r="P167" s="37">
        <v>-2.86981E-3</v>
      </c>
      <c r="Q167" s="37">
        <v>-5.4864700000000002E-3</v>
      </c>
      <c r="R167" s="38">
        <v>-7.8724099999999998E-3</v>
      </c>
    </row>
    <row r="168" spans="1:18" x14ac:dyDescent="0.25">
      <c r="A168" s="33">
        <v>41730</v>
      </c>
      <c r="B168" s="34">
        <v>-3.2017120000000003E-2</v>
      </c>
      <c r="C168" s="34">
        <v>0</v>
      </c>
      <c r="D168" s="34">
        <v>-0.1080358</v>
      </c>
      <c r="E168" s="34">
        <v>7.6018680000000005E-2</v>
      </c>
      <c r="F168" s="34">
        <v>7.6018680000000005E-2</v>
      </c>
      <c r="G168" s="34">
        <v>0</v>
      </c>
      <c r="H168" s="38">
        <v>0</v>
      </c>
      <c r="I168" s="36">
        <v>4.6628101000000003E-3</v>
      </c>
      <c r="J168" s="37">
        <v>7.5700000000000004E-6</v>
      </c>
      <c r="K168" s="37">
        <v>2.335164E-2</v>
      </c>
      <c r="L168" s="37">
        <v>1.484809E-2</v>
      </c>
      <c r="M168" s="37">
        <v>7.0847000000000002E-3</v>
      </c>
      <c r="N168" s="37">
        <v>3.4612000000000002E-3</v>
      </c>
      <c r="O168" s="37">
        <v>-3.3059600000000001E-3</v>
      </c>
      <c r="P168" s="37">
        <v>-6.4634799999999997E-3</v>
      </c>
      <c r="Q168" s="37">
        <v>-1.2359119999999999E-2</v>
      </c>
      <c r="R168" s="38">
        <v>-1.7736330000000002E-2</v>
      </c>
    </row>
    <row r="169" spans="1:18" x14ac:dyDescent="0.25">
      <c r="A169" s="33">
        <v>41760</v>
      </c>
      <c r="B169" s="34">
        <v>-4.5518099999999999E-3</v>
      </c>
      <c r="C169" s="34">
        <v>0</v>
      </c>
      <c r="D169" s="34">
        <v>-0.10800561</v>
      </c>
      <c r="E169" s="34">
        <v>0.1034538</v>
      </c>
      <c r="F169" s="34">
        <v>0.1034538</v>
      </c>
      <c r="G169" s="34">
        <v>0</v>
      </c>
      <c r="H169" s="38">
        <v>0</v>
      </c>
      <c r="I169" s="36">
        <v>6.1507521999999999E-3</v>
      </c>
      <c r="J169" s="37">
        <v>1.065E-5</v>
      </c>
      <c r="K169" s="37">
        <v>3.1647649999999999E-2</v>
      </c>
      <c r="L169" s="37">
        <v>2.0126999999999999E-2</v>
      </c>
      <c r="M169" s="37">
        <v>9.6052900000000007E-3</v>
      </c>
      <c r="N169" s="37">
        <v>4.6930399999999999E-3</v>
      </c>
      <c r="O169" s="37">
        <v>-4.4833E-3</v>
      </c>
      <c r="P169" s="37">
        <v>-8.7660199999999994E-3</v>
      </c>
      <c r="Q169" s="37">
        <v>-1.6764589999999999E-2</v>
      </c>
      <c r="R169" s="38">
        <v>-2.4062170000000001E-2</v>
      </c>
    </row>
    <row r="170" spans="1:18" x14ac:dyDescent="0.25">
      <c r="A170" s="33">
        <v>41791</v>
      </c>
      <c r="B170" s="34">
        <v>-3.6362230000000002E-2</v>
      </c>
      <c r="C170" s="34">
        <v>0</v>
      </c>
      <c r="D170" s="34">
        <v>-0.10795173</v>
      </c>
      <c r="E170" s="34">
        <v>7.15895E-2</v>
      </c>
      <c r="F170" s="34">
        <v>7.15895E-2</v>
      </c>
      <c r="G170" s="34">
        <v>0</v>
      </c>
      <c r="H170" s="38">
        <v>0</v>
      </c>
      <c r="I170" s="36">
        <v>4.3405021E-3</v>
      </c>
      <c r="J170" s="37">
        <v>7.2799999999999998E-6</v>
      </c>
      <c r="K170" s="37">
        <v>2.179652E-2</v>
      </c>
      <c r="L170" s="37">
        <v>1.3863189999999999E-2</v>
      </c>
      <c r="M170" s="37">
        <v>6.61664E-3</v>
      </c>
      <c r="N170" s="37">
        <v>3.2329899999999998E-3</v>
      </c>
      <c r="O170" s="37">
        <v>-3.0888700000000001E-3</v>
      </c>
      <c r="P170" s="37">
        <v>-6.03989E-3</v>
      </c>
      <c r="Q170" s="37">
        <v>-1.1552400000000001E-2</v>
      </c>
      <c r="R170" s="38">
        <v>-1.6583219999999999E-2</v>
      </c>
    </row>
    <row r="171" spans="1:18" x14ac:dyDescent="0.25">
      <c r="A171" s="33">
        <v>41821</v>
      </c>
      <c r="B171" s="34">
        <v>-3.9381069999999997E-2</v>
      </c>
      <c r="C171" s="34">
        <v>0</v>
      </c>
      <c r="D171" s="34">
        <v>-0.10791522000000001</v>
      </c>
      <c r="E171" s="34">
        <v>6.8534150000000002E-2</v>
      </c>
      <c r="F171" s="34">
        <v>6.8534150000000002E-2</v>
      </c>
      <c r="G171" s="34">
        <v>0</v>
      </c>
      <c r="H171" s="38">
        <v>0</v>
      </c>
      <c r="I171" s="36">
        <v>4.2414881000000003E-3</v>
      </c>
      <c r="J171" s="37">
        <v>6.8800000000000002E-6</v>
      </c>
      <c r="K171" s="37">
        <v>2.0769409999999999E-2</v>
      </c>
      <c r="L171" s="37">
        <v>1.321106E-2</v>
      </c>
      <c r="M171" s="37">
        <v>6.3060099999999999E-3</v>
      </c>
      <c r="N171" s="37">
        <v>3.0813799999999999E-3</v>
      </c>
      <c r="O171" s="37">
        <v>-2.9443300000000002E-3</v>
      </c>
      <c r="P171" s="37">
        <v>-5.7575999999999999E-3</v>
      </c>
      <c r="Q171" s="37">
        <v>-1.1013790000000001E-2</v>
      </c>
      <c r="R171" s="38">
        <v>-1.5812010000000001E-2</v>
      </c>
    </row>
    <row r="172" spans="1:18" x14ac:dyDescent="0.25">
      <c r="A172" s="33">
        <v>41852</v>
      </c>
      <c r="B172" s="34">
        <v>-3.943431E-2</v>
      </c>
      <c r="C172" s="34">
        <v>0</v>
      </c>
      <c r="D172" s="34">
        <v>-0.10785512</v>
      </c>
      <c r="E172" s="34">
        <v>6.8420809999999999E-2</v>
      </c>
      <c r="F172" s="34">
        <v>6.8420809999999999E-2</v>
      </c>
      <c r="G172" s="34">
        <v>0</v>
      </c>
      <c r="H172" s="38">
        <v>0</v>
      </c>
      <c r="I172" s="36">
        <v>4.3110852000000002E-3</v>
      </c>
      <c r="J172" s="37">
        <v>6.8000000000000001E-6</v>
      </c>
      <c r="K172" s="37">
        <v>2.0627090000000001E-2</v>
      </c>
      <c r="L172" s="37">
        <v>1.312199E-2</v>
      </c>
      <c r="M172" s="37">
        <v>6.2642499999999999E-3</v>
      </c>
      <c r="N172" s="37">
        <v>3.0611700000000002E-3</v>
      </c>
      <c r="O172" s="37">
        <v>-2.9253999999999999E-3</v>
      </c>
      <c r="P172" s="37">
        <v>-5.7209799999999996E-3</v>
      </c>
      <c r="Q172" s="37">
        <v>-1.094527E-2</v>
      </c>
      <c r="R172" s="38">
        <v>-1.5715880000000002E-2</v>
      </c>
    </row>
    <row r="173" spans="1:18" x14ac:dyDescent="0.25">
      <c r="A173" s="33">
        <v>41883</v>
      </c>
      <c r="B173" s="34">
        <v>-1.8070989999999999E-2</v>
      </c>
      <c r="C173" s="34">
        <v>0</v>
      </c>
      <c r="D173" s="34">
        <v>-0.10779194</v>
      </c>
      <c r="E173" s="34">
        <v>8.9720949999999994E-2</v>
      </c>
      <c r="F173" s="34">
        <v>8.9720949999999994E-2</v>
      </c>
      <c r="G173" s="34">
        <v>0</v>
      </c>
      <c r="H173" s="38">
        <v>0</v>
      </c>
      <c r="I173" s="36">
        <v>5.5431930999999997E-3</v>
      </c>
      <c r="J173" s="37">
        <v>9.1200000000000008E-6</v>
      </c>
      <c r="K173" s="37">
        <v>2.6947599999999999E-2</v>
      </c>
      <c r="L173" s="37">
        <v>1.714539E-2</v>
      </c>
      <c r="M173" s="37">
        <v>8.1861699999999996E-3</v>
      </c>
      <c r="N173" s="37">
        <v>4.0006399999999998E-3</v>
      </c>
      <c r="O173" s="37">
        <v>-3.82373E-3</v>
      </c>
      <c r="P173" s="37">
        <v>-7.4782800000000003E-3</v>
      </c>
      <c r="Q173" s="37">
        <v>-1.430917E-2</v>
      </c>
      <c r="R173" s="38">
        <v>-2.054856E-2</v>
      </c>
    </row>
    <row r="174" spans="1:18" x14ac:dyDescent="0.25">
      <c r="A174" s="33">
        <v>41913</v>
      </c>
      <c r="B174" s="34">
        <v>-4.1008240000000001E-2</v>
      </c>
      <c r="C174" s="34">
        <v>0</v>
      </c>
      <c r="D174" s="34">
        <v>-0.10778403</v>
      </c>
      <c r="E174" s="34">
        <v>6.6775790000000002E-2</v>
      </c>
      <c r="F174" s="34">
        <v>6.6775790000000002E-2</v>
      </c>
      <c r="G174" s="34">
        <v>0</v>
      </c>
      <c r="H174" s="38">
        <v>0</v>
      </c>
      <c r="I174" s="36">
        <v>4.1428706999999997E-3</v>
      </c>
      <c r="J174" s="37">
        <v>6.8000000000000001E-6</v>
      </c>
      <c r="K174" s="37">
        <v>1.9967499999999999E-2</v>
      </c>
      <c r="L174" s="37">
        <v>1.270581E-2</v>
      </c>
      <c r="M174" s="37">
        <v>6.0672E-3</v>
      </c>
      <c r="N174" s="37">
        <v>2.9652699999999999E-3</v>
      </c>
      <c r="O174" s="37">
        <v>-2.8345000000000002E-3</v>
      </c>
      <c r="P174" s="37">
        <v>-5.5439499999999997E-3</v>
      </c>
      <c r="Q174" s="37">
        <v>-1.060932E-2</v>
      </c>
      <c r="R174" s="38">
        <v>-1.523739E-2</v>
      </c>
    </row>
    <row r="175" spans="1:18" x14ac:dyDescent="0.25">
      <c r="A175" s="33">
        <v>41944</v>
      </c>
      <c r="B175" s="34">
        <v>6.3743750000000002E-2</v>
      </c>
      <c r="C175" s="34">
        <v>0</v>
      </c>
      <c r="D175" s="34">
        <v>0</v>
      </c>
      <c r="E175" s="34">
        <v>6.3743750000000002E-2</v>
      </c>
      <c r="F175" s="34">
        <v>6.3743750000000002E-2</v>
      </c>
      <c r="G175" s="34">
        <v>0</v>
      </c>
      <c r="H175" s="38">
        <v>0</v>
      </c>
      <c r="I175" s="36">
        <v>4.2790038999999998E-3</v>
      </c>
      <c r="J175" s="37">
        <v>6.0599999999999996E-6</v>
      </c>
      <c r="K175" s="37">
        <v>1.8927940000000001E-2</v>
      </c>
      <c r="L175" s="37">
        <v>1.20448E-2</v>
      </c>
      <c r="M175" s="37">
        <v>5.7519800000000003E-3</v>
      </c>
      <c r="N175" s="37">
        <v>2.8113399999999998E-3</v>
      </c>
      <c r="O175" s="37">
        <v>-2.6876600000000001E-3</v>
      </c>
      <c r="P175" s="37">
        <v>-5.25707E-3</v>
      </c>
      <c r="Q175" s="37">
        <v>-1.006173E-2</v>
      </c>
      <c r="R175" s="38">
        <v>-1.445313E-2</v>
      </c>
    </row>
    <row r="176" spans="1:18" x14ac:dyDescent="0.25">
      <c r="A176" s="33">
        <v>41974</v>
      </c>
      <c r="B176" s="34">
        <v>5.9292070000000002E-2</v>
      </c>
      <c r="C176" s="34">
        <v>0</v>
      </c>
      <c r="D176" s="34">
        <v>1E-8</v>
      </c>
      <c r="E176" s="34">
        <v>5.9292060000000001E-2</v>
      </c>
      <c r="F176" s="34">
        <v>5.9292060000000001E-2</v>
      </c>
      <c r="G176" s="34">
        <v>0</v>
      </c>
      <c r="H176" s="38">
        <v>0</v>
      </c>
      <c r="I176" s="36">
        <v>4.2068827000000001E-3</v>
      </c>
      <c r="J176" s="37">
        <v>5.3399999999999997E-6</v>
      </c>
      <c r="K176" s="37">
        <v>1.7503629999999999E-2</v>
      </c>
      <c r="L176" s="37">
        <v>1.113918E-2</v>
      </c>
      <c r="M176" s="37">
        <v>5.3199700000000003E-3</v>
      </c>
      <c r="N176" s="37">
        <v>2.6003200000000001E-3</v>
      </c>
      <c r="O176" s="37">
        <v>-2.4862E-3</v>
      </c>
      <c r="P176" s="37">
        <v>-4.86331E-3</v>
      </c>
      <c r="Q176" s="37">
        <v>-9.3092899999999996E-3</v>
      </c>
      <c r="R176" s="38">
        <v>-1.337414E-2</v>
      </c>
    </row>
    <row r="177" spans="1:18" x14ac:dyDescent="0.25">
      <c r="A177" s="33">
        <v>42005</v>
      </c>
      <c r="B177" s="34">
        <v>3.9305140000000002E-2</v>
      </c>
      <c r="C177" s="34">
        <v>0</v>
      </c>
      <c r="D177" s="34">
        <v>0</v>
      </c>
      <c r="E177" s="34">
        <v>3.9305140000000002E-2</v>
      </c>
      <c r="F177" s="34">
        <v>3.9305140000000002E-2</v>
      </c>
      <c r="G177" s="34">
        <v>0</v>
      </c>
      <c r="H177" s="38">
        <v>0</v>
      </c>
      <c r="I177" s="36">
        <v>3.6074275E-3</v>
      </c>
      <c r="J177" s="37">
        <v>2.39E-6</v>
      </c>
      <c r="K177" s="37">
        <v>1.1198079999999999E-2</v>
      </c>
      <c r="L177" s="37">
        <v>7.1325800000000003E-3</v>
      </c>
      <c r="M177" s="37">
        <v>3.4096E-3</v>
      </c>
      <c r="N177" s="37">
        <v>1.6673599999999999E-3</v>
      </c>
      <c r="O177" s="37">
        <v>-1.5957600000000001E-3</v>
      </c>
      <c r="P177" s="37">
        <v>-3.1230699999999999E-3</v>
      </c>
      <c r="Q177" s="37">
        <v>-5.9842300000000001E-3</v>
      </c>
      <c r="R177" s="38">
        <v>-8.6060500000000005E-3</v>
      </c>
    </row>
    <row r="178" spans="1:18" x14ac:dyDescent="0.25">
      <c r="A178" s="33">
        <v>42036</v>
      </c>
      <c r="B178" s="34">
        <v>4.2409000000000002E-2</v>
      </c>
      <c r="C178" s="34">
        <v>0</v>
      </c>
      <c r="D178" s="34">
        <v>0</v>
      </c>
      <c r="E178" s="34">
        <v>4.2409000000000002E-2</v>
      </c>
      <c r="F178" s="34">
        <v>4.2409000000000002E-2</v>
      </c>
      <c r="G178" s="34">
        <v>0</v>
      </c>
      <c r="H178" s="38">
        <v>0</v>
      </c>
      <c r="I178" s="36">
        <v>3.5724017E-3</v>
      </c>
      <c r="J178" s="37">
        <v>3.0699999999999998E-6</v>
      </c>
      <c r="K178" s="37">
        <v>1.2085820000000001E-2</v>
      </c>
      <c r="L178" s="37">
        <v>7.6989099999999998E-3</v>
      </c>
      <c r="M178" s="37">
        <v>3.68068E-3</v>
      </c>
      <c r="N178" s="37">
        <v>1.79999E-3</v>
      </c>
      <c r="O178" s="37">
        <v>-1.72281E-3</v>
      </c>
      <c r="P178" s="37">
        <v>-3.3718099999999998E-3</v>
      </c>
      <c r="Q178" s="37">
        <v>-6.4611499999999997E-3</v>
      </c>
      <c r="R178" s="38">
        <v>-9.2922300000000003E-3</v>
      </c>
    </row>
    <row r="179" spans="1:18" x14ac:dyDescent="0.25">
      <c r="A179" s="33">
        <v>42064</v>
      </c>
      <c r="B179" s="34">
        <v>-7.6072689999999998E-2</v>
      </c>
      <c r="C179" s="34">
        <v>0</v>
      </c>
      <c r="D179" s="34">
        <v>-0.1077101</v>
      </c>
      <c r="E179" s="34">
        <v>3.1637409999999998E-2</v>
      </c>
      <c r="F179" s="34">
        <v>3.1637409999999998E-2</v>
      </c>
      <c r="G179" s="34">
        <v>0</v>
      </c>
      <c r="H179" s="38">
        <v>0</v>
      </c>
      <c r="I179" s="36">
        <v>2.3388238000000001E-3</v>
      </c>
      <c r="J179" s="37">
        <v>2.7700000000000002E-6</v>
      </c>
      <c r="K179" s="37">
        <v>9.0352499999999999E-3</v>
      </c>
      <c r="L179" s="37">
        <v>5.7564599999999997E-3</v>
      </c>
      <c r="M179" s="37">
        <v>2.7523199999999999E-3</v>
      </c>
      <c r="N179" s="37">
        <v>1.3460499999999999E-3</v>
      </c>
      <c r="O179" s="37">
        <v>-1.28842E-3</v>
      </c>
      <c r="P179" s="37">
        <v>-2.5216800000000001E-3</v>
      </c>
      <c r="Q179" s="37">
        <v>-4.8322299999999999E-3</v>
      </c>
      <c r="R179" s="38">
        <v>-6.94963E-3</v>
      </c>
    </row>
    <row r="180" spans="1:18" x14ac:dyDescent="0.25">
      <c r="A180" s="33">
        <v>42095</v>
      </c>
      <c r="B180" s="34">
        <v>-3.7559549999999997E-2</v>
      </c>
      <c r="C180" s="34">
        <v>0</v>
      </c>
      <c r="D180" s="34">
        <v>-0.10769803</v>
      </c>
      <c r="E180" s="34">
        <v>7.0138480000000003E-2</v>
      </c>
      <c r="F180" s="34">
        <v>7.0138480000000003E-2</v>
      </c>
      <c r="G180" s="34">
        <v>0</v>
      </c>
      <c r="H180" s="38">
        <v>0</v>
      </c>
      <c r="I180" s="36">
        <v>4.2097671000000001E-3</v>
      </c>
      <c r="J180" s="37">
        <v>7.5599999999999996E-6</v>
      </c>
      <c r="K180" s="37">
        <v>2.0094359999999999E-2</v>
      </c>
      <c r="L180" s="37">
        <v>1.28059E-2</v>
      </c>
      <c r="M180" s="37">
        <v>6.12417E-3</v>
      </c>
      <c r="N180" s="37">
        <v>2.99533E-3</v>
      </c>
      <c r="O180" s="37">
        <v>-2.8674600000000001E-3</v>
      </c>
      <c r="P180" s="37">
        <v>-5.6124699999999996E-3</v>
      </c>
      <c r="Q180" s="37">
        <v>-1.0755789999999999E-2</v>
      </c>
      <c r="R180" s="38">
        <v>-1.546934E-2</v>
      </c>
    </row>
    <row r="181" spans="1:18" x14ac:dyDescent="0.25">
      <c r="A181" s="33">
        <v>42125</v>
      </c>
      <c r="B181" s="34">
        <v>-1.245341E-2</v>
      </c>
      <c r="C181" s="34">
        <v>0</v>
      </c>
      <c r="D181" s="34">
        <v>-0.10770283999999999</v>
      </c>
      <c r="E181" s="34">
        <v>9.5249429999999996E-2</v>
      </c>
      <c r="F181" s="34">
        <v>9.5249429999999996E-2</v>
      </c>
      <c r="G181" s="34">
        <v>0</v>
      </c>
      <c r="H181" s="38">
        <v>0</v>
      </c>
      <c r="I181" s="36">
        <v>5.5561437999999998E-3</v>
      </c>
      <c r="J181" s="37">
        <v>1.0540000000000001E-5</v>
      </c>
      <c r="K181" s="37">
        <v>2.719067E-2</v>
      </c>
      <c r="L181" s="37">
        <v>1.7330950000000001E-2</v>
      </c>
      <c r="M181" s="37">
        <v>8.2893900000000006E-3</v>
      </c>
      <c r="N181" s="37">
        <v>4.05463E-3</v>
      </c>
      <c r="O181" s="37">
        <v>-3.8820600000000001E-3</v>
      </c>
      <c r="P181" s="37">
        <v>-7.59883E-3</v>
      </c>
      <c r="Q181" s="37">
        <v>-1.456433E-2</v>
      </c>
      <c r="R181" s="38">
        <v>-2.094946E-2</v>
      </c>
    </row>
    <row r="182" spans="1:18" x14ac:dyDescent="0.25">
      <c r="A182" s="33">
        <v>42156</v>
      </c>
      <c r="B182" s="34">
        <v>-4.176038E-2</v>
      </c>
      <c r="C182" s="34">
        <v>0</v>
      </c>
      <c r="D182" s="34">
        <v>-0.10768358</v>
      </c>
      <c r="E182" s="34">
        <v>6.5923200000000001E-2</v>
      </c>
      <c r="F182" s="34">
        <v>6.5923200000000001E-2</v>
      </c>
      <c r="G182" s="34">
        <v>0</v>
      </c>
      <c r="H182" s="38">
        <v>0</v>
      </c>
      <c r="I182" s="36">
        <v>3.9233877999999998E-3</v>
      </c>
      <c r="J182" s="37">
        <v>7.2200000000000003E-6</v>
      </c>
      <c r="K182" s="37">
        <v>1.8733369999999999E-2</v>
      </c>
      <c r="L182" s="37">
        <v>1.1941449999999999E-2</v>
      </c>
      <c r="M182" s="37">
        <v>5.71215E-3</v>
      </c>
      <c r="N182" s="37">
        <v>2.79415E-3</v>
      </c>
      <c r="O182" s="37">
        <v>-2.6755199999999998E-3</v>
      </c>
      <c r="P182" s="37">
        <v>-5.2374199999999996E-3</v>
      </c>
      <c r="Q182" s="37">
        <v>-1.003947E-2</v>
      </c>
      <c r="R182" s="38">
        <v>-1.444255E-2</v>
      </c>
    </row>
    <row r="183" spans="1:18" x14ac:dyDescent="0.25">
      <c r="A183" s="33">
        <v>42186</v>
      </c>
      <c r="B183" s="34">
        <v>-4.4519040000000003E-2</v>
      </c>
      <c r="C183" s="34">
        <v>0</v>
      </c>
      <c r="D183" s="34">
        <v>-0.10768126</v>
      </c>
      <c r="E183" s="34">
        <v>6.3162220000000005E-2</v>
      </c>
      <c r="F183" s="34">
        <v>6.3162220000000005E-2</v>
      </c>
      <c r="G183" s="34">
        <v>0</v>
      </c>
      <c r="H183" s="38">
        <v>0</v>
      </c>
      <c r="I183" s="36">
        <v>3.8324849E-3</v>
      </c>
      <c r="J183" s="37">
        <v>6.8399999999999997E-6</v>
      </c>
      <c r="K183" s="37">
        <v>1.7864310000000001E-2</v>
      </c>
      <c r="L183" s="37">
        <v>1.1388580000000001E-2</v>
      </c>
      <c r="M183" s="37">
        <v>5.4482599999999999E-3</v>
      </c>
      <c r="N183" s="37">
        <v>2.6652199999999998E-3</v>
      </c>
      <c r="O183" s="37">
        <v>-2.5523400000000002E-3</v>
      </c>
      <c r="P183" s="37">
        <v>-4.9965900000000004E-3</v>
      </c>
      <c r="Q183" s="37">
        <v>-9.5789699999999992E-3</v>
      </c>
      <c r="R183" s="38">
        <v>-1.378178E-2</v>
      </c>
    </row>
    <row r="184" spans="1:18" x14ac:dyDescent="0.25">
      <c r="A184" s="33">
        <v>42217</v>
      </c>
      <c r="B184" s="34">
        <v>-4.4543899999999997E-2</v>
      </c>
      <c r="C184" s="34">
        <v>0</v>
      </c>
      <c r="D184" s="34">
        <v>-0.10765499000000001</v>
      </c>
      <c r="E184" s="34">
        <v>6.3111089999999995E-2</v>
      </c>
      <c r="F184" s="34">
        <v>6.3111089999999995E-2</v>
      </c>
      <c r="G184" s="34">
        <v>0</v>
      </c>
      <c r="H184" s="38">
        <v>0</v>
      </c>
      <c r="I184" s="36">
        <v>3.8953897999999998E-3</v>
      </c>
      <c r="J184" s="37">
        <v>6.7800000000000003E-6</v>
      </c>
      <c r="K184" s="37">
        <v>1.775916E-2</v>
      </c>
      <c r="L184" s="37">
        <v>1.1322820000000001E-2</v>
      </c>
      <c r="M184" s="37">
        <v>5.4174499999999999E-3</v>
      </c>
      <c r="N184" s="37">
        <v>2.6503099999999999E-3</v>
      </c>
      <c r="O184" s="37">
        <v>-2.5383900000000002E-3</v>
      </c>
      <c r="P184" s="37">
        <v>-4.9696000000000002E-3</v>
      </c>
      <c r="Q184" s="37">
        <v>-9.5285000000000005E-3</v>
      </c>
      <c r="R184" s="38">
        <v>-1.3711020000000001E-2</v>
      </c>
    </row>
    <row r="185" spans="1:18" x14ac:dyDescent="0.25">
      <c r="A185" s="33">
        <v>42248</v>
      </c>
      <c r="B185" s="34">
        <v>-2.4901670000000001E-2</v>
      </c>
      <c r="C185" s="34">
        <v>0</v>
      </c>
      <c r="D185" s="34">
        <v>-0.10766073</v>
      </c>
      <c r="E185" s="34">
        <v>8.2759059999999995E-2</v>
      </c>
      <c r="F185" s="34">
        <v>8.2759059999999995E-2</v>
      </c>
      <c r="G185" s="34">
        <v>0</v>
      </c>
      <c r="H185" s="38">
        <v>0</v>
      </c>
      <c r="I185" s="36">
        <v>5.0075179000000003E-3</v>
      </c>
      <c r="J185" s="37">
        <v>9.0699999999999996E-6</v>
      </c>
      <c r="K185" s="37">
        <v>2.3212139999999999E-2</v>
      </c>
      <c r="L185" s="37">
        <v>1.480134E-2</v>
      </c>
      <c r="M185" s="37">
        <v>7.0826200000000004E-3</v>
      </c>
      <c r="N185" s="37">
        <v>3.4651399999999998E-3</v>
      </c>
      <c r="O185" s="37">
        <v>-3.3191900000000001E-3</v>
      </c>
      <c r="P185" s="37">
        <v>-6.4985900000000003E-3</v>
      </c>
      <c r="Q185" s="37">
        <v>-1.2461460000000001E-2</v>
      </c>
      <c r="R185" s="38">
        <v>-1.7933270000000001E-2</v>
      </c>
    </row>
    <row r="186" spans="1:18" x14ac:dyDescent="0.25">
      <c r="A186" s="33">
        <v>42278</v>
      </c>
      <c r="B186" s="34">
        <v>-4.6037799999999997E-2</v>
      </c>
      <c r="C186" s="34">
        <v>0</v>
      </c>
      <c r="D186" s="34">
        <v>-0.10768315000000001</v>
      </c>
      <c r="E186" s="34">
        <v>6.1645350000000002E-2</v>
      </c>
      <c r="F186" s="34">
        <v>6.1645350000000002E-2</v>
      </c>
      <c r="G186" s="34">
        <v>0</v>
      </c>
      <c r="H186" s="38">
        <v>0</v>
      </c>
      <c r="I186" s="36">
        <v>3.7390315E-3</v>
      </c>
      <c r="J186" s="37">
        <v>6.7700000000000004E-6</v>
      </c>
      <c r="K186" s="37">
        <v>1.7214009999999998E-2</v>
      </c>
      <c r="L186" s="37">
        <v>1.0977900000000001E-2</v>
      </c>
      <c r="M186" s="37">
        <v>5.2536900000000001E-3</v>
      </c>
      <c r="N186" s="37">
        <v>2.5704999999999999E-3</v>
      </c>
      <c r="O186" s="37">
        <v>-2.46255E-3</v>
      </c>
      <c r="P186" s="37">
        <v>-4.8216700000000001E-3</v>
      </c>
      <c r="Q186" s="37">
        <v>-9.24701E-3</v>
      </c>
      <c r="R186" s="38">
        <v>-1.330898E-2</v>
      </c>
    </row>
    <row r="187" spans="1:18" x14ac:dyDescent="0.25">
      <c r="A187" s="33">
        <v>42309</v>
      </c>
      <c r="B187" s="34">
        <v>5.9316510000000003E-2</v>
      </c>
      <c r="C187" s="34">
        <v>0</v>
      </c>
      <c r="D187" s="34">
        <v>0</v>
      </c>
      <c r="E187" s="34">
        <v>5.9316510000000003E-2</v>
      </c>
      <c r="F187" s="34">
        <v>5.9316510000000003E-2</v>
      </c>
      <c r="G187" s="34">
        <v>0</v>
      </c>
      <c r="H187" s="38">
        <v>0</v>
      </c>
      <c r="I187" s="36">
        <v>3.8613715999999999E-3</v>
      </c>
      <c r="J187" s="37">
        <v>6.1800000000000001E-6</v>
      </c>
      <c r="K187" s="37">
        <v>1.6451500000000001E-2</v>
      </c>
      <c r="L187" s="37">
        <v>1.049245E-2</v>
      </c>
      <c r="M187" s="37">
        <v>5.0218700000000003E-3</v>
      </c>
      <c r="N187" s="37">
        <v>2.45722E-3</v>
      </c>
      <c r="O187" s="37">
        <v>-2.3543100000000001E-3</v>
      </c>
      <c r="P187" s="37">
        <v>-4.61007E-3</v>
      </c>
      <c r="Q187" s="37">
        <v>-8.8424799999999998E-3</v>
      </c>
      <c r="R187" s="38">
        <v>-1.2728720000000001E-2</v>
      </c>
    </row>
    <row r="188" spans="1:18" x14ac:dyDescent="0.25">
      <c r="A188" s="33">
        <v>42339</v>
      </c>
      <c r="B188" s="34">
        <v>5.5448520000000001E-2</v>
      </c>
      <c r="C188" s="34">
        <v>0</v>
      </c>
      <c r="D188" s="34">
        <v>0</v>
      </c>
      <c r="E188" s="34">
        <v>5.5448520000000001E-2</v>
      </c>
      <c r="F188" s="34">
        <v>5.5448520000000001E-2</v>
      </c>
      <c r="G188" s="34">
        <v>0</v>
      </c>
      <c r="H188" s="38">
        <v>0</v>
      </c>
      <c r="I188" s="36">
        <v>3.7952344999999999E-3</v>
      </c>
      <c r="J188" s="37">
        <v>5.5600000000000001E-6</v>
      </c>
      <c r="K188" s="37">
        <v>1.5286020000000001E-2</v>
      </c>
      <c r="L188" s="37">
        <v>9.7500899999999995E-3</v>
      </c>
      <c r="M188" s="37">
        <v>4.6670899999999996E-3</v>
      </c>
      <c r="N188" s="37">
        <v>2.2837600000000001E-3</v>
      </c>
      <c r="O188" s="37">
        <v>-2.1884000000000001E-3</v>
      </c>
      <c r="P188" s="37">
        <v>-4.2854800000000004E-3</v>
      </c>
      <c r="Q188" s="37">
        <v>-8.2210600000000005E-3</v>
      </c>
      <c r="R188" s="38">
        <v>-1.183592E-2</v>
      </c>
    </row>
    <row r="189" spans="1:18" x14ac:dyDescent="0.25">
      <c r="A189" s="33">
        <v>42370</v>
      </c>
      <c r="B189" s="34">
        <v>3.720963E-2</v>
      </c>
      <c r="C189" s="34">
        <v>0</v>
      </c>
      <c r="D189" s="34">
        <v>0</v>
      </c>
      <c r="E189" s="34">
        <v>3.720963E-2</v>
      </c>
      <c r="F189" s="34">
        <v>3.720963E-2</v>
      </c>
      <c r="G189" s="34">
        <v>0</v>
      </c>
      <c r="H189" s="38">
        <v>0</v>
      </c>
      <c r="I189" s="36">
        <v>3.2754107000000001E-3</v>
      </c>
      <c r="J189" s="37">
        <v>2.7700000000000002E-6</v>
      </c>
      <c r="K189" s="37">
        <v>9.8851700000000004E-3</v>
      </c>
      <c r="L189" s="37">
        <v>6.3112799999999998E-3</v>
      </c>
      <c r="M189" s="37">
        <v>3.0240599999999999E-3</v>
      </c>
      <c r="N189" s="37">
        <v>1.4805300000000001E-3</v>
      </c>
      <c r="O189" s="37">
        <v>-1.4201699999999999E-3</v>
      </c>
      <c r="P189" s="37">
        <v>-2.78254E-3</v>
      </c>
      <c r="Q189" s="37">
        <v>-5.3435100000000001E-3</v>
      </c>
      <c r="R189" s="38">
        <v>-7.70121E-3</v>
      </c>
    </row>
    <row r="190" spans="1:18" x14ac:dyDescent="0.25">
      <c r="A190" s="33">
        <v>42401</v>
      </c>
      <c r="B190" s="34">
        <v>3.9821879999999997E-2</v>
      </c>
      <c r="C190" s="34">
        <v>0</v>
      </c>
      <c r="D190" s="34">
        <v>0</v>
      </c>
      <c r="E190" s="34">
        <v>3.9821879999999997E-2</v>
      </c>
      <c r="F190" s="34">
        <v>3.9821879999999997E-2</v>
      </c>
      <c r="G190" s="34">
        <v>0</v>
      </c>
      <c r="H190" s="38">
        <v>0</v>
      </c>
      <c r="I190" s="36">
        <v>3.2375732000000002E-3</v>
      </c>
      <c r="J190" s="37">
        <v>3.3500000000000001E-6</v>
      </c>
      <c r="K190" s="37">
        <v>1.0591359999999999E-2</v>
      </c>
      <c r="L190" s="37">
        <v>6.7624900000000003E-3</v>
      </c>
      <c r="M190" s="37">
        <v>3.2403699999999998E-3</v>
      </c>
      <c r="N190" s="37">
        <v>1.5864500000000001E-3</v>
      </c>
      <c r="O190" s="37">
        <v>-1.5218E-3</v>
      </c>
      <c r="P190" s="37">
        <v>-2.98168E-3</v>
      </c>
      <c r="Q190" s="37">
        <v>-5.7259399999999997E-3</v>
      </c>
      <c r="R190" s="38">
        <v>-8.2523400000000004E-3</v>
      </c>
    </row>
    <row r="191" spans="1:18" x14ac:dyDescent="0.25">
      <c r="A191" s="33">
        <v>42430</v>
      </c>
      <c r="B191" s="34">
        <v>2.9428940000000001E-2</v>
      </c>
      <c r="C191" s="34">
        <v>0</v>
      </c>
      <c r="D191" s="34">
        <v>0</v>
      </c>
      <c r="E191" s="34">
        <v>2.9428940000000001E-2</v>
      </c>
      <c r="F191" s="34">
        <v>2.9428940000000001E-2</v>
      </c>
      <c r="G191" s="34">
        <v>0</v>
      </c>
      <c r="H191" s="38">
        <v>0</v>
      </c>
      <c r="I191" s="36">
        <v>2.1152112000000002E-3</v>
      </c>
      <c r="J191" s="37">
        <v>2.8600000000000001E-6</v>
      </c>
      <c r="K191" s="37">
        <v>7.8518000000000008E-3</v>
      </c>
      <c r="L191" s="37">
        <v>5.0135800000000001E-3</v>
      </c>
      <c r="M191" s="37">
        <v>2.4024099999999998E-3</v>
      </c>
      <c r="N191" s="37">
        <v>1.1762000000000001E-3</v>
      </c>
      <c r="O191" s="37">
        <v>-1.12827E-3</v>
      </c>
      <c r="P191" s="37">
        <v>-2.21061E-3</v>
      </c>
      <c r="Q191" s="37">
        <v>-4.24508E-3</v>
      </c>
      <c r="R191" s="38">
        <v>-6.1178400000000003E-3</v>
      </c>
    </row>
    <row r="192" spans="1:18" x14ac:dyDescent="0.25">
      <c r="A192" s="33">
        <v>42461</v>
      </c>
      <c r="B192" s="34">
        <v>6.445534E-2</v>
      </c>
      <c r="C192" s="34">
        <v>0</v>
      </c>
      <c r="D192" s="34">
        <v>0</v>
      </c>
      <c r="E192" s="34">
        <v>6.445534E-2</v>
      </c>
      <c r="F192" s="34">
        <v>6.445534E-2</v>
      </c>
      <c r="G192" s="34">
        <v>0</v>
      </c>
      <c r="H192" s="38">
        <v>0</v>
      </c>
      <c r="I192" s="36">
        <v>3.8050162000000001E-3</v>
      </c>
      <c r="J192" s="37">
        <v>7.3900000000000004E-6</v>
      </c>
      <c r="K192" s="37">
        <v>1.7277239999999999E-2</v>
      </c>
      <c r="L192" s="37">
        <v>1.103343E-2</v>
      </c>
      <c r="M192" s="37">
        <v>5.2874699999999998E-3</v>
      </c>
      <c r="N192" s="37">
        <v>2.5887800000000002E-3</v>
      </c>
      <c r="O192" s="37">
        <v>-2.48336E-3</v>
      </c>
      <c r="P192" s="37">
        <v>-4.8656300000000001E-3</v>
      </c>
      <c r="Q192" s="37">
        <v>-9.3434299999999998E-3</v>
      </c>
      <c r="R192" s="38">
        <v>-1.346485E-2</v>
      </c>
    </row>
    <row r="193" spans="1:18" x14ac:dyDescent="0.25">
      <c r="A193" s="33">
        <v>42491</v>
      </c>
      <c r="B193" s="34">
        <v>8.3058129999999994E-2</v>
      </c>
      <c r="C193" s="34">
        <v>0</v>
      </c>
      <c r="D193" s="34">
        <v>0</v>
      </c>
      <c r="E193" s="34">
        <v>8.3058129999999994E-2</v>
      </c>
      <c r="F193" s="34">
        <v>8.3058129999999994E-2</v>
      </c>
      <c r="G193" s="34">
        <v>0</v>
      </c>
      <c r="H193" s="38">
        <v>0</v>
      </c>
      <c r="I193" s="36">
        <v>5.1390326999999998E-3</v>
      </c>
      <c r="J193" s="37">
        <v>9.2499999999999995E-6</v>
      </c>
      <c r="K193" s="37">
        <v>2.2136200000000002E-2</v>
      </c>
      <c r="L193" s="37">
        <v>1.413769E-2</v>
      </c>
      <c r="M193" s="37">
        <v>6.7758100000000002E-3</v>
      </c>
      <c r="N193" s="37">
        <v>3.3176600000000001E-3</v>
      </c>
      <c r="O193" s="37">
        <v>-3.18294E-3</v>
      </c>
      <c r="P193" s="37">
        <v>-6.2367100000000003E-3</v>
      </c>
      <c r="Q193" s="37">
        <v>-1.197784E-2</v>
      </c>
      <c r="R193" s="38">
        <v>-1.7263649999999998E-2</v>
      </c>
    </row>
    <row r="194" spans="1:18" x14ac:dyDescent="0.25">
      <c r="A194" s="33">
        <v>42522</v>
      </c>
      <c r="B194" s="34">
        <v>3.7649620000000002E-2</v>
      </c>
      <c r="C194" s="34">
        <v>0</v>
      </c>
      <c r="D194" s="34">
        <v>0</v>
      </c>
      <c r="E194" s="34">
        <v>3.7649620000000002E-2</v>
      </c>
      <c r="F194" s="34">
        <v>3.7649620000000002E-2</v>
      </c>
      <c r="G194" s="34">
        <v>0</v>
      </c>
      <c r="H194" s="38">
        <v>0</v>
      </c>
      <c r="I194" s="36">
        <v>2.3983919E-3</v>
      </c>
      <c r="J194" s="37">
        <v>4.1200000000000004E-6</v>
      </c>
      <c r="K194" s="37">
        <v>9.9828099999999999E-3</v>
      </c>
      <c r="L194" s="37">
        <v>6.3763600000000002E-3</v>
      </c>
      <c r="M194" s="37">
        <v>3.0563500000000002E-3</v>
      </c>
      <c r="N194" s="37">
        <v>1.49657E-3</v>
      </c>
      <c r="O194" s="37">
        <v>-1.4359799999999999E-3</v>
      </c>
      <c r="P194" s="37">
        <v>-2.8138500000000001E-3</v>
      </c>
      <c r="Q194" s="37">
        <v>-5.4047899999999996E-3</v>
      </c>
      <c r="R194" s="38">
        <v>-7.7909099999999998E-3</v>
      </c>
    </row>
    <row r="195" spans="1:18" x14ac:dyDescent="0.25">
      <c r="A195" s="33">
        <v>42552</v>
      </c>
      <c r="B195" s="34">
        <v>5.3102480000000001E-2</v>
      </c>
      <c r="C195" s="34">
        <v>0</v>
      </c>
      <c r="D195" s="34">
        <v>0</v>
      </c>
      <c r="E195" s="34">
        <v>5.3102480000000001E-2</v>
      </c>
      <c r="F195" s="34">
        <v>5.3102480000000001E-2</v>
      </c>
      <c r="G195" s="34">
        <v>0</v>
      </c>
      <c r="H195" s="38">
        <v>0</v>
      </c>
      <c r="I195" s="36">
        <v>3.4379028999999999E-3</v>
      </c>
      <c r="J195" s="37">
        <v>5.7599999999999999E-6</v>
      </c>
      <c r="K195" s="37">
        <v>1.400826E-2</v>
      </c>
      <c r="L195" s="37">
        <v>8.9486199999999991E-3</v>
      </c>
      <c r="M195" s="37">
        <v>4.2898399999999996E-3</v>
      </c>
      <c r="N195" s="37">
        <v>2.1007E-3</v>
      </c>
      <c r="O195" s="37">
        <v>-2.0159000000000002E-3</v>
      </c>
      <c r="P195" s="37">
        <v>-3.9504900000000001E-3</v>
      </c>
      <c r="Q195" s="37">
        <v>-7.5890300000000001E-3</v>
      </c>
      <c r="R195" s="38">
        <v>-1.094091E-2</v>
      </c>
    </row>
    <row r="196" spans="1:18" x14ac:dyDescent="0.25">
      <c r="A196" s="33">
        <v>42583</v>
      </c>
      <c r="B196" s="34">
        <v>5.4747400000000002E-2</v>
      </c>
      <c r="C196" s="34">
        <v>0</v>
      </c>
      <c r="D196" s="34">
        <v>0</v>
      </c>
      <c r="E196" s="34">
        <v>5.4747400000000002E-2</v>
      </c>
      <c r="F196" s="34">
        <v>5.4747400000000002E-2</v>
      </c>
      <c r="G196" s="34">
        <v>0</v>
      </c>
      <c r="H196" s="38">
        <v>0</v>
      </c>
      <c r="I196" s="36">
        <v>3.6000526000000001E-3</v>
      </c>
      <c r="J196" s="37">
        <v>5.8900000000000004E-6</v>
      </c>
      <c r="K196" s="37">
        <v>1.437595E-2</v>
      </c>
      <c r="L196" s="37">
        <v>9.1845E-3</v>
      </c>
      <c r="M196" s="37">
        <v>4.40341E-3</v>
      </c>
      <c r="N196" s="37">
        <v>2.1564399999999999E-3</v>
      </c>
      <c r="O196" s="37">
        <v>-2.0696199999999999E-3</v>
      </c>
      <c r="P196" s="37">
        <v>-4.0560099999999997E-3</v>
      </c>
      <c r="Q196" s="37">
        <v>-7.7926699999999998E-3</v>
      </c>
      <c r="R196" s="38">
        <v>-1.123584E-2</v>
      </c>
    </row>
    <row r="197" spans="1:18" x14ac:dyDescent="0.25">
      <c r="A197" s="33">
        <v>42614</v>
      </c>
      <c r="B197" s="34">
        <v>7.2326370000000001E-2</v>
      </c>
      <c r="C197" s="34">
        <v>0</v>
      </c>
      <c r="D197" s="34">
        <v>0</v>
      </c>
      <c r="E197" s="34">
        <v>7.2326370000000001E-2</v>
      </c>
      <c r="F197" s="34">
        <v>7.2326370000000001E-2</v>
      </c>
      <c r="G197" s="34">
        <v>0</v>
      </c>
      <c r="H197" s="38">
        <v>0</v>
      </c>
      <c r="I197" s="36">
        <v>4.6153825999999997E-3</v>
      </c>
      <c r="J197" s="37">
        <v>7.9999999999999996E-6</v>
      </c>
      <c r="K197" s="37">
        <v>1.8938670000000001E-2</v>
      </c>
      <c r="L197" s="37">
        <v>1.210088E-2</v>
      </c>
      <c r="M197" s="37">
        <v>5.8022500000000001E-3</v>
      </c>
      <c r="N197" s="37">
        <v>2.8416299999999999E-3</v>
      </c>
      <c r="O197" s="37">
        <v>-2.7275099999999998E-3</v>
      </c>
      <c r="P197" s="37">
        <v>-5.3455799999999999E-3</v>
      </c>
      <c r="Q197" s="37">
        <v>-1.0271199999999999E-2</v>
      </c>
      <c r="R197" s="38">
        <v>-1.4810800000000001E-2</v>
      </c>
    </row>
    <row r="198" spans="1:18" x14ac:dyDescent="0.25">
      <c r="A198" s="33">
        <v>42644</v>
      </c>
      <c r="B198" s="34">
        <v>5.2967599999999997E-2</v>
      </c>
      <c r="C198" s="34">
        <v>0</v>
      </c>
      <c r="D198" s="34">
        <v>0</v>
      </c>
      <c r="E198" s="34">
        <v>5.2967599999999997E-2</v>
      </c>
      <c r="F198" s="34">
        <v>5.2967599999999997E-2</v>
      </c>
      <c r="G198" s="34">
        <v>0</v>
      </c>
      <c r="H198" s="38">
        <v>0</v>
      </c>
      <c r="I198" s="36">
        <v>3.3321567E-3</v>
      </c>
      <c r="J198" s="37">
        <v>5.9399999999999999E-6</v>
      </c>
      <c r="K198" s="37">
        <v>1.3825489999999999E-2</v>
      </c>
      <c r="L198" s="37">
        <v>8.8347300000000007E-3</v>
      </c>
      <c r="M198" s="37">
        <v>4.2365900000000001E-3</v>
      </c>
      <c r="N198" s="37">
        <v>2.0749599999999998E-3</v>
      </c>
      <c r="O198" s="37">
        <v>-1.99183E-3</v>
      </c>
      <c r="P198" s="37">
        <v>-3.90391E-3</v>
      </c>
      <c r="Q198" s="37">
        <v>-7.5018300000000001E-3</v>
      </c>
      <c r="R198" s="38">
        <v>-1.081844E-2</v>
      </c>
    </row>
    <row r="199" spans="1:18" x14ac:dyDescent="0.25">
      <c r="A199" s="33">
        <v>42675</v>
      </c>
      <c r="B199" s="34">
        <v>3.5913569999999999E-2</v>
      </c>
      <c r="C199" s="34">
        <v>0</v>
      </c>
      <c r="D199" s="34">
        <v>0</v>
      </c>
      <c r="E199" s="34">
        <v>3.5913569999999999E-2</v>
      </c>
      <c r="F199" s="34">
        <v>3.5913569999999999E-2</v>
      </c>
      <c r="G199" s="34">
        <v>0</v>
      </c>
      <c r="H199" s="38">
        <v>0</v>
      </c>
      <c r="I199" s="36">
        <v>2.3096218999999999E-3</v>
      </c>
      <c r="J199" s="37">
        <v>3.98E-6</v>
      </c>
      <c r="K199" s="37">
        <v>9.3285799999999995E-3</v>
      </c>
      <c r="L199" s="37">
        <v>5.96176E-3</v>
      </c>
      <c r="M199" s="37">
        <v>2.85922E-3</v>
      </c>
      <c r="N199" s="37">
        <v>1.40044E-3</v>
      </c>
      <c r="O199" s="37">
        <v>-1.3444900000000001E-3</v>
      </c>
      <c r="P199" s="37">
        <v>-2.63532E-3</v>
      </c>
      <c r="Q199" s="37">
        <v>-5.0647000000000001E-3</v>
      </c>
      <c r="R199" s="38">
        <v>-7.3047399999999997E-3</v>
      </c>
    </row>
    <row r="200" spans="1:18" x14ac:dyDescent="0.25">
      <c r="A200" s="33">
        <v>42705</v>
      </c>
      <c r="B200" s="34">
        <v>3.7388289999999998E-2</v>
      </c>
      <c r="C200" s="34">
        <v>0</v>
      </c>
      <c r="D200" s="34">
        <v>0</v>
      </c>
      <c r="E200" s="34">
        <v>3.7388289999999998E-2</v>
      </c>
      <c r="F200" s="34">
        <v>3.7388289999999998E-2</v>
      </c>
      <c r="G200" s="34">
        <v>0</v>
      </c>
      <c r="H200" s="38">
        <v>0</v>
      </c>
      <c r="I200" s="36">
        <v>2.4941769000000002E-3</v>
      </c>
      <c r="J200" s="37">
        <v>4.0500000000000002E-6</v>
      </c>
      <c r="K200" s="37">
        <v>9.6523300000000006E-3</v>
      </c>
      <c r="L200" s="37">
        <v>6.1694599999999999E-3</v>
      </c>
      <c r="M200" s="37">
        <v>2.9592400000000001E-3</v>
      </c>
      <c r="N200" s="37">
        <v>1.4495300000000001E-3</v>
      </c>
      <c r="O200" s="37">
        <v>-1.39182E-3</v>
      </c>
      <c r="P200" s="37">
        <v>-2.72829E-3</v>
      </c>
      <c r="Q200" s="37">
        <v>-5.2441600000000003E-3</v>
      </c>
      <c r="R200" s="38">
        <v>-7.5647300000000004E-3</v>
      </c>
    </row>
    <row r="201" spans="1:18" x14ac:dyDescent="0.25">
      <c r="A201" s="33">
        <v>42736</v>
      </c>
      <c r="B201" s="34">
        <v>3.5334030000000002E-2</v>
      </c>
      <c r="C201" s="34">
        <v>0</v>
      </c>
      <c r="D201" s="34">
        <v>0</v>
      </c>
      <c r="E201" s="34">
        <v>3.5334030000000002E-2</v>
      </c>
      <c r="F201" s="34">
        <v>3.5334030000000002E-2</v>
      </c>
      <c r="G201" s="34">
        <v>0</v>
      </c>
      <c r="H201" s="38">
        <v>0</v>
      </c>
      <c r="I201" s="36">
        <v>2.9712930999999999E-3</v>
      </c>
      <c r="J201" s="37">
        <v>3.0699999999999998E-6</v>
      </c>
      <c r="K201" s="37">
        <v>8.7927500000000002E-3</v>
      </c>
      <c r="L201" s="37">
        <v>5.62569E-3</v>
      </c>
      <c r="M201" s="37">
        <v>2.7011700000000001E-3</v>
      </c>
      <c r="N201" s="37">
        <v>1.3238E-3</v>
      </c>
      <c r="O201" s="37">
        <v>-1.27243E-3</v>
      </c>
      <c r="P201" s="37">
        <v>-2.49555E-3</v>
      </c>
      <c r="Q201" s="37">
        <v>-4.8017800000000003E-3</v>
      </c>
      <c r="R201" s="38">
        <v>-6.9337499999999998E-3</v>
      </c>
    </row>
    <row r="202" spans="1:18" x14ac:dyDescent="0.25">
      <c r="A202" s="33">
        <v>42767</v>
      </c>
      <c r="B202" s="34">
        <v>3.7536269999999997E-2</v>
      </c>
      <c r="C202" s="34">
        <v>0</v>
      </c>
      <c r="D202" s="34">
        <v>0</v>
      </c>
      <c r="E202" s="34">
        <v>3.7536269999999997E-2</v>
      </c>
      <c r="F202" s="34">
        <v>3.7536269999999997E-2</v>
      </c>
      <c r="G202" s="34">
        <v>0</v>
      </c>
      <c r="H202" s="38">
        <v>0</v>
      </c>
      <c r="I202" s="36">
        <v>2.9301059E-3</v>
      </c>
      <c r="J202" s="37">
        <v>3.5599999999999998E-6</v>
      </c>
      <c r="K202" s="37">
        <v>9.3553400000000002E-3</v>
      </c>
      <c r="L202" s="37">
        <v>5.98571E-3</v>
      </c>
      <c r="M202" s="37">
        <v>2.87404E-3</v>
      </c>
      <c r="N202" s="37">
        <v>1.4085300000000001E-3</v>
      </c>
      <c r="O202" s="37">
        <v>-1.3538300000000001E-3</v>
      </c>
      <c r="P202" s="37">
        <v>-2.65518E-3</v>
      </c>
      <c r="Q202" s="37">
        <v>-5.1088499999999998E-3</v>
      </c>
      <c r="R202" s="38">
        <v>-7.3769600000000001E-3</v>
      </c>
    </row>
    <row r="203" spans="1:18" x14ac:dyDescent="0.25">
      <c r="A203" s="33">
        <v>42795</v>
      </c>
      <c r="B203" s="34">
        <v>2.7513079999999999E-2</v>
      </c>
      <c r="C203" s="34">
        <v>0</v>
      </c>
      <c r="D203" s="34">
        <v>0</v>
      </c>
      <c r="E203" s="34">
        <v>2.7513079999999999E-2</v>
      </c>
      <c r="F203" s="34">
        <v>2.7513079999999999E-2</v>
      </c>
      <c r="G203" s="34">
        <v>0</v>
      </c>
      <c r="H203" s="38">
        <v>0</v>
      </c>
      <c r="I203" s="36">
        <v>1.9108408999999999E-3</v>
      </c>
      <c r="J203" s="37">
        <v>2.92E-6</v>
      </c>
      <c r="K203" s="37">
        <v>6.8857500000000004E-3</v>
      </c>
      <c r="L203" s="37">
        <v>4.4055500000000003E-3</v>
      </c>
      <c r="M203" s="37">
        <v>2.1152499999999999E-3</v>
      </c>
      <c r="N203" s="37">
        <v>1.03663E-3</v>
      </c>
      <c r="O203" s="37">
        <v>-9.9631999999999997E-4</v>
      </c>
      <c r="P203" s="37">
        <v>-1.9539599999999998E-3</v>
      </c>
      <c r="Q203" s="37">
        <v>-3.7593399999999999E-3</v>
      </c>
      <c r="R203" s="38">
        <v>-5.4278900000000003E-3</v>
      </c>
    </row>
    <row r="204" spans="1:18" x14ac:dyDescent="0.25">
      <c r="A204" s="33">
        <v>42826</v>
      </c>
      <c r="B204" s="34">
        <v>5.7668280000000002E-2</v>
      </c>
      <c r="C204" s="34">
        <v>0</v>
      </c>
      <c r="D204" s="34">
        <v>0</v>
      </c>
      <c r="E204" s="34">
        <v>5.7668280000000002E-2</v>
      </c>
      <c r="F204" s="34">
        <v>5.7668280000000002E-2</v>
      </c>
      <c r="G204" s="34">
        <v>0</v>
      </c>
      <c r="H204" s="38">
        <v>0</v>
      </c>
      <c r="I204" s="36">
        <v>3.4845034E-3</v>
      </c>
      <c r="J204" s="37">
        <v>6.7900000000000002E-6</v>
      </c>
      <c r="K204" s="37">
        <v>1.4486489999999999E-2</v>
      </c>
      <c r="L204" s="37">
        <v>9.2688600000000003E-3</v>
      </c>
      <c r="M204" s="37">
        <v>4.4503299999999997E-3</v>
      </c>
      <c r="N204" s="37">
        <v>2.1809799999999999E-3</v>
      </c>
      <c r="O204" s="37">
        <v>-2.0961399999999998E-3</v>
      </c>
      <c r="P204" s="37">
        <v>-4.1108100000000003E-3</v>
      </c>
      <c r="Q204" s="37">
        <v>-7.9086999999999994E-3</v>
      </c>
      <c r="R204" s="38">
        <v>-1.1418269999999999E-2</v>
      </c>
    </row>
    <row r="205" spans="1:18" x14ac:dyDescent="0.25">
      <c r="A205" s="33">
        <v>42856</v>
      </c>
      <c r="B205" s="34">
        <v>7.7218759999999997E-2</v>
      </c>
      <c r="C205" s="34">
        <v>0</v>
      </c>
      <c r="D205" s="34">
        <v>0</v>
      </c>
      <c r="E205" s="34">
        <v>7.7218759999999997E-2</v>
      </c>
      <c r="F205" s="34">
        <v>7.7218759999999997E-2</v>
      </c>
      <c r="G205" s="34">
        <v>0</v>
      </c>
      <c r="H205" s="38">
        <v>0</v>
      </c>
      <c r="I205" s="36">
        <v>4.6353248999999996E-3</v>
      </c>
      <c r="J205" s="37">
        <v>9.1500000000000005E-6</v>
      </c>
      <c r="K205" s="37">
        <v>1.933675E-2</v>
      </c>
      <c r="L205" s="37">
        <v>1.23733E-2</v>
      </c>
      <c r="M205" s="37">
        <v>5.9414100000000003E-3</v>
      </c>
      <c r="N205" s="37">
        <v>2.9118500000000001E-3</v>
      </c>
      <c r="O205" s="37">
        <v>-2.79882E-3</v>
      </c>
      <c r="P205" s="37">
        <v>-5.4891000000000002E-3</v>
      </c>
      <c r="Q205" s="37">
        <v>-1.0561259999999999E-2</v>
      </c>
      <c r="R205" s="38">
        <v>-1.5249220000000001E-2</v>
      </c>
    </row>
    <row r="206" spans="1:18" x14ac:dyDescent="0.25">
      <c r="A206" s="33">
        <v>42887</v>
      </c>
      <c r="B206" s="34">
        <v>3.5014969999999999E-2</v>
      </c>
      <c r="C206" s="34">
        <v>0</v>
      </c>
      <c r="D206" s="34">
        <v>0</v>
      </c>
      <c r="E206" s="34">
        <v>3.5014969999999999E-2</v>
      </c>
      <c r="F206" s="34">
        <v>3.5014969999999999E-2</v>
      </c>
      <c r="G206" s="34">
        <v>0</v>
      </c>
      <c r="H206" s="38">
        <v>0</v>
      </c>
      <c r="I206" s="36">
        <v>2.1638576000000001E-3</v>
      </c>
      <c r="J206" s="37">
        <v>4.0899999999999998E-6</v>
      </c>
      <c r="K206" s="37">
        <v>8.7220700000000002E-3</v>
      </c>
      <c r="L206" s="37">
        <v>5.5817499999999999E-3</v>
      </c>
      <c r="M206" s="37">
        <v>2.6805599999999998E-3</v>
      </c>
      <c r="N206" s="37">
        <v>1.3138100000000001E-3</v>
      </c>
      <c r="O206" s="37">
        <v>-1.26296E-3</v>
      </c>
      <c r="P206" s="37">
        <v>-2.4770999999999999E-3</v>
      </c>
      <c r="Q206" s="37">
        <v>-4.7666499999999999E-3</v>
      </c>
      <c r="R206" s="38">
        <v>-6.8833699999999998E-3</v>
      </c>
    </row>
    <row r="207" spans="1:18" x14ac:dyDescent="0.25">
      <c r="A207" s="33">
        <v>42917</v>
      </c>
      <c r="B207" s="34">
        <v>5.5990810000000002E-2</v>
      </c>
      <c r="C207" s="34">
        <v>0</v>
      </c>
      <c r="D207" s="34">
        <v>0</v>
      </c>
      <c r="E207" s="34">
        <v>5.5990810000000002E-2</v>
      </c>
      <c r="F207" s="34">
        <v>5.5990810000000002E-2</v>
      </c>
      <c r="G207" s="34">
        <v>0</v>
      </c>
      <c r="H207" s="38">
        <v>0</v>
      </c>
      <c r="I207" s="36">
        <v>3.5147528000000002E-3</v>
      </c>
      <c r="J207" s="37">
        <v>6.4899999999999997E-6</v>
      </c>
      <c r="K207" s="37">
        <v>1.387768E-2</v>
      </c>
      <c r="L207" s="37">
        <v>8.8821500000000001E-3</v>
      </c>
      <c r="M207" s="37">
        <v>4.2660500000000004E-3</v>
      </c>
      <c r="N207" s="37">
        <v>2.0910199999999999E-3</v>
      </c>
      <c r="O207" s="37">
        <v>-2.0103399999999998E-3</v>
      </c>
      <c r="P207" s="37">
        <v>-3.9432299999999998E-3</v>
      </c>
      <c r="Q207" s="37">
        <v>-7.5888600000000002E-3</v>
      </c>
      <c r="R207" s="38">
        <v>-1.09602E-2</v>
      </c>
    </row>
    <row r="208" spans="1:18" x14ac:dyDescent="0.25">
      <c r="A208" s="33">
        <v>42948</v>
      </c>
      <c r="B208" s="34">
        <v>5.098606E-2</v>
      </c>
      <c r="C208" s="34">
        <v>0</v>
      </c>
      <c r="D208" s="34">
        <v>0</v>
      </c>
      <c r="E208" s="34">
        <v>5.098606E-2</v>
      </c>
      <c r="F208" s="34">
        <v>5.098606E-2</v>
      </c>
      <c r="G208" s="34">
        <v>0</v>
      </c>
      <c r="H208" s="38">
        <v>0</v>
      </c>
      <c r="I208" s="36">
        <v>3.2493082999999999E-3</v>
      </c>
      <c r="J208" s="37">
        <v>5.8699999999999997E-6</v>
      </c>
      <c r="K208" s="37">
        <v>1.2580630000000001E-2</v>
      </c>
      <c r="L208" s="37">
        <v>8.0528500000000003E-3</v>
      </c>
      <c r="M208" s="37">
        <v>3.8681599999999998E-3</v>
      </c>
      <c r="N208" s="37">
        <v>1.89609E-3</v>
      </c>
      <c r="O208" s="37">
        <v>-1.8231499999999999E-3</v>
      </c>
      <c r="P208" s="37">
        <v>-3.57625E-3</v>
      </c>
      <c r="Q208" s="37">
        <v>-6.8833599999999998E-3</v>
      </c>
      <c r="R208" s="38">
        <v>-9.9424200000000004E-3</v>
      </c>
    </row>
    <row r="209" spans="1:18" x14ac:dyDescent="0.25">
      <c r="A209" s="33">
        <v>42979</v>
      </c>
      <c r="B209" s="34">
        <v>6.7324330000000002E-2</v>
      </c>
      <c r="C209" s="34">
        <v>0</v>
      </c>
      <c r="D209" s="34">
        <v>0</v>
      </c>
      <c r="E209" s="34">
        <v>6.7324330000000002E-2</v>
      </c>
      <c r="F209" s="34">
        <v>6.7324330000000002E-2</v>
      </c>
      <c r="G209" s="34">
        <v>0</v>
      </c>
      <c r="H209" s="38">
        <v>0</v>
      </c>
      <c r="I209" s="36">
        <v>4.1636179000000004E-3</v>
      </c>
      <c r="J209" s="37">
        <v>7.9400000000000002E-6</v>
      </c>
      <c r="K209" s="37">
        <v>1.6573560000000001E-2</v>
      </c>
      <c r="L209" s="37">
        <v>1.060964E-2</v>
      </c>
      <c r="M209" s="37">
        <v>5.0967199999999999E-3</v>
      </c>
      <c r="N209" s="37">
        <v>2.49841E-3</v>
      </c>
      <c r="O209" s="37">
        <v>-2.4024699999999999E-3</v>
      </c>
      <c r="P209" s="37">
        <v>-4.7128099999999996E-3</v>
      </c>
      <c r="Q209" s="37">
        <v>-9.0716100000000008E-3</v>
      </c>
      <c r="R209" s="38">
        <v>-1.3104050000000001E-2</v>
      </c>
    </row>
    <row r="210" spans="1:18" x14ac:dyDescent="0.25">
      <c r="A210" s="33">
        <v>43009</v>
      </c>
      <c r="B210" s="34">
        <v>4.9318849999999997E-2</v>
      </c>
      <c r="C210" s="34">
        <v>0</v>
      </c>
      <c r="D210" s="34">
        <v>0</v>
      </c>
      <c r="E210" s="34">
        <v>4.9318849999999997E-2</v>
      </c>
      <c r="F210" s="34">
        <v>4.9318849999999997E-2</v>
      </c>
      <c r="G210" s="34">
        <v>0</v>
      </c>
      <c r="H210" s="38">
        <v>0</v>
      </c>
      <c r="I210" s="36">
        <v>3.0058353000000002E-3</v>
      </c>
      <c r="J210" s="37">
        <v>5.8799999999999996E-6</v>
      </c>
      <c r="K210" s="37">
        <v>1.21082E-2</v>
      </c>
      <c r="L210" s="37">
        <v>7.7517699999999998E-3</v>
      </c>
      <c r="M210" s="37">
        <v>3.7241399999999999E-3</v>
      </c>
      <c r="N210" s="37">
        <v>1.8256500000000001E-3</v>
      </c>
      <c r="O210" s="37">
        <v>-1.7556799999999999E-3</v>
      </c>
      <c r="P210" s="37">
        <v>-3.4441699999999999E-3</v>
      </c>
      <c r="Q210" s="37">
        <v>-6.6301199999999998E-3</v>
      </c>
      <c r="R210" s="38">
        <v>-9.5779899999999998E-3</v>
      </c>
    </row>
    <row r="211" spans="1:18" x14ac:dyDescent="0.25">
      <c r="A211" s="33">
        <v>43040</v>
      </c>
      <c r="B211" s="34">
        <v>3.3526599999999997E-2</v>
      </c>
      <c r="C211" s="34">
        <v>0</v>
      </c>
      <c r="D211" s="34">
        <v>0</v>
      </c>
      <c r="E211" s="34">
        <v>3.3526599999999997E-2</v>
      </c>
      <c r="F211" s="34">
        <v>3.3526599999999997E-2</v>
      </c>
      <c r="G211" s="34">
        <v>0</v>
      </c>
      <c r="H211" s="38">
        <v>0</v>
      </c>
      <c r="I211" s="36">
        <v>2.0819782E-3</v>
      </c>
      <c r="J211" s="37">
        <v>3.9700000000000001E-6</v>
      </c>
      <c r="K211" s="37">
        <v>8.1919499999999999E-3</v>
      </c>
      <c r="L211" s="37">
        <v>5.2451299999999998E-3</v>
      </c>
      <c r="M211" s="37">
        <v>2.52017E-3</v>
      </c>
      <c r="N211" s="37">
        <v>1.23551E-3</v>
      </c>
      <c r="O211" s="37">
        <v>-1.1883E-3</v>
      </c>
      <c r="P211" s="37">
        <v>-2.33125E-3</v>
      </c>
      <c r="Q211" s="37">
        <v>-4.48826E-3</v>
      </c>
      <c r="R211" s="38">
        <v>-6.4845900000000001E-3</v>
      </c>
    </row>
    <row r="212" spans="1:18" x14ac:dyDescent="0.25">
      <c r="A212" s="33">
        <v>43070</v>
      </c>
      <c r="B212" s="34">
        <v>3.4843770000000003E-2</v>
      </c>
      <c r="C212" s="34">
        <v>0</v>
      </c>
      <c r="D212" s="34">
        <v>0</v>
      </c>
      <c r="E212" s="34">
        <v>3.4843770000000003E-2</v>
      </c>
      <c r="F212" s="34">
        <v>3.4843770000000003E-2</v>
      </c>
      <c r="G212" s="34">
        <v>0</v>
      </c>
      <c r="H212" s="38">
        <v>0</v>
      </c>
      <c r="I212" s="36">
        <v>2.2519790999999999E-3</v>
      </c>
      <c r="J212" s="37">
        <v>4.0300000000000004E-6</v>
      </c>
      <c r="K212" s="37">
        <v>8.4595E-3</v>
      </c>
      <c r="L212" s="37">
        <v>5.4171899999999997E-3</v>
      </c>
      <c r="M212" s="37">
        <v>2.6032199999999998E-3</v>
      </c>
      <c r="N212" s="37">
        <v>1.2763200000000001E-3</v>
      </c>
      <c r="O212" s="37">
        <v>-1.2277200000000001E-3</v>
      </c>
      <c r="P212" s="37">
        <v>-2.4087900000000001E-3</v>
      </c>
      <c r="Q212" s="37">
        <v>-4.63826E-3</v>
      </c>
      <c r="R212" s="38">
        <v>-6.7023600000000001E-3</v>
      </c>
    </row>
    <row r="213" spans="1:18" x14ac:dyDescent="0.25">
      <c r="A213" s="33"/>
      <c r="B213" s="34"/>
      <c r="C213" s="34"/>
      <c r="D213" s="34"/>
      <c r="E213" s="34"/>
      <c r="F213" s="34"/>
      <c r="G213" s="34"/>
      <c r="H213" s="38"/>
      <c r="I213" s="36"/>
      <c r="R213" s="38"/>
    </row>
    <row r="214" spans="1:18" x14ac:dyDescent="0.25">
      <c r="A214" s="33"/>
      <c r="B214" s="34"/>
      <c r="C214" s="34"/>
      <c r="D214" s="34"/>
      <c r="E214" s="34"/>
      <c r="F214" s="34"/>
      <c r="G214" s="34"/>
      <c r="H214" s="38"/>
      <c r="I214" s="36"/>
      <c r="R214" s="38"/>
    </row>
    <row r="215" spans="1:18" x14ac:dyDescent="0.25">
      <c r="A215" s="33"/>
      <c r="B215" s="34"/>
      <c r="C215" s="34"/>
      <c r="D215" s="34"/>
      <c r="E215" s="34"/>
      <c r="F215" s="34"/>
      <c r="G215" s="34"/>
      <c r="H215" s="38"/>
      <c r="I215" s="36"/>
      <c r="R215" s="38"/>
    </row>
    <row r="216" spans="1:18" x14ac:dyDescent="0.25">
      <c r="A216" s="33"/>
      <c r="B216" s="34"/>
      <c r="C216" s="34"/>
      <c r="D216" s="34"/>
      <c r="E216" s="34"/>
      <c r="F216" s="34"/>
      <c r="G216" s="34"/>
      <c r="H216" s="38"/>
      <c r="I216" s="36"/>
      <c r="R216" s="38"/>
    </row>
    <row r="217" spans="1:18" x14ac:dyDescent="0.25">
      <c r="A217" s="33"/>
      <c r="B217" s="34"/>
      <c r="C217" s="34"/>
      <c r="D217" s="34"/>
      <c r="E217" s="34"/>
      <c r="F217" s="34"/>
      <c r="G217" s="34"/>
      <c r="H217" s="38"/>
      <c r="I217" s="36"/>
      <c r="R217" s="38"/>
    </row>
    <row r="218" spans="1:18" x14ac:dyDescent="0.25">
      <c r="A218" s="33"/>
      <c r="B218" s="34"/>
      <c r="C218" s="34"/>
      <c r="D218" s="34"/>
      <c r="E218" s="34"/>
      <c r="F218" s="34"/>
      <c r="G218" s="34"/>
      <c r="H218" s="38"/>
      <c r="I218" s="36"/>
      <c r="R218" s="38"/>
    </row>
    <row r="219" spans="1:18" x14ac:dyDescent="0.25">
      <c r="A219" s="33"/>
      <c r="B219" s="34"/>
      <c r="C219" s="34"/>
      <c r="D219" s="34"/>
      <c r="E219" s="34"/>
      <c r="F219" s="34"/>
      <c r="G219" s="34"/>
      <c r="H219" s="38"/>
      <c r="I219" s="36"/>
      <c r="R219" s="38"/>
    </row>
    <row r="220" spans="1:18" x14ac:dyDescent="0.25">
      <c r="A220" s="33"/>
      <c r="B220" s="34"/>
      <c r="C220" s="34"/>
      <c r="D220" s="34"/>
      <c r="E220" s="34"/>
      <c r="F220" s="34"/>
      <c r="G220" s="34"/>
      <c r="H220" s="38"/>
      <c r="I220" s="36"/>
      <c r="R220" s="38"/>
    </row>
    <row r="221" spans="1:18" x14ac:dyDescent="0.25">
      <c r="A221" s="33"/>
      <c r="B221" s="34"/>
      <c r="C221" s="34"/>
      <c r="D221" s="34"/>
      <c r="E221" s="34"/>
      <c r="F221" s="34"/>
      <c r="G221" s="34"/>
      <c r="H221" s="38"/>
      <c r="I221" s="36"/>
      <c r="R221" s="38"/>
    </row>
    <row r="222" spans="1:18" x14ac:dyDescent="0.25">
      <c r="A222" s="33"/>
      <c r="B222" s="34"/>
      <c r="C222" s="34"/>
      <c r="D222" s="34"/>
      <c r="E222" s="34"/>
      <c r="F222" s="34"/>
      <c r="G222" s="34"/>
      <c r="H222" s="38"/>
      <c r="I222" s="36"/>
      <c r="R222" s="38"/>
    </row>
    <row r="223" spans="1:18" x14ac:dyDescent="0.25">
      <c r="A223" s="33"/>
      <c r="B223" s="34"/>
      <c r="C223" s="34"/>
      <c r="D223" s="34"/>
      <c r="E223" s="34"/>
      <c r="F223" s="34"/>
      <c r="G223" s="34"/>
      <c r="H223" s="38"/>
      <c r="I223" s="36"/>
      <c r="R223" s="38"/>
    </row>
    <row r="224" spans="1:18" x14ac:dyDescent="0.25">
      <c r="A224" s="33"/>
      <c r="B224" s="34"/>
      <c r="C224" s="34"/>
      <c r="D224" s="34"/>
      <c r="E224" s="34"/>
      <c r="F224" s="34"/>
      <c r="G224" s="34"/>
      <c r="H224" s="38"/>
      <c r="I224" s="36"/>
      <c r="R224" s="38"/>
    </row>
    <row r="225" spans="1:18" x14ac:dyDescent="0.25">
      <c r="A225" s="33"/>
      <c r="B225" s="34"/>
      <c r="C225" s="34"/>
      <c r="D225" s="34"/>
      <c r="E225" s="34"/>
      <c r="F225" s="34"/>
      <c r="G225" s="34"/>
      <c r="H225" s="38"/>
      <c r="I225" s="36"/>
      <c r="R225" s="38"/>
    </row>
    <row r="226" spans="1:18" x14ac:dyDescent="0.25">
      <c r="A226" s="33"/>
      <c r="B226" s="34"/>
      <c r="C226" s="34"/>
      <c r="D226" s="34"/>
      <c r="E226" s="34"/>
      <c r="F226" s="34"/>
      <c r="G226" s="34"/>
      <c r="H226" s="38"/>
      <c r="I226" s="36"/>
      <c r="R226" s="38"/>
    </row>
    <row r="227" spans="1:18" x14ac:dyDescent="0.25">
      <c r="A227" s="33"/>
      <c r="B227" s="34"/>
      <c r="C227" s="34"/>
      <c r="D227" s="34"/>
      <c r="E227" s="34"/>
      <c r="F227" s="34"/>
      <c r="G227" s="34"/>
      <c r="H227" s="38"/>
      <c r="I227" s="36"/>
      <c r="R227" s="38"/>
    </row>
    <row r="228" spans="1:18" x14ac:dyDescent="0.25">
      <c r="A228" s="33"/>
      <c r="B228" s="34"/>
      <c r="C228" s="34"/>
      <c r="D228" s="34"/>
      <c r="E228" s="34"/>
      <c r="F228" s="34"/>
      <c r="G228" s="34"/>
      <c r="H228" s="38"/>
      <c r="I228" s="36"/>
      <c r="R228" s="38"/>
    </row>
    <row r="229" spans="1:18" x14ac:dyDescent="0.25">
      <c r="A229" s="33"/>
      <c r="B229" s="34"/>
      <c r="C229" s="34"/>
      <c r="D229" s="34"/>
      <c r="E229" s="34"/>
      <c r="F229" s="34"/>
      <c r="G229" s="34"/>
      <c r="H229" s="38"/>
      <c r="I229" s="36"/>
      <c r="R229" s="38"/>
    </row>
    <row r="230" spans="1:18" x14ac:dyDescent="0.25">
      <c r="A230" s="33"/>
      <c r="B230" s="34"/>
      <c r="C230" s="34"/>
      <c r="D230" s="34"/>
      <c r="E230" s="34"/>
      <c r="F230" s="34"/>
      <c r="G230" s="34"/>
      <c r="H230" s="38"/>
      <c r="I230" s="36"/>
      <c r="R230" s="38"/>
    </row>
    <row r="231" spans="1:18" x14ac:dyDescent="0.25">
      <c r="A231" s="33"/>
      <c r="B231" s="34"/>
      <c r="C231" s="34"/>
      <c r="D231" s="34"/>
      <c r="E231" s="34"/>
      <c r="F231" s="34"/>
      <c r="G231" s="34"/>
      <c r="H231" s="38"/>
      <c r="I231" s="36"/>
      <c r="R231" s="38"/>
    </row>
    <row r="232" spans="1:18" x14ac:dyDescent="0.25">
      <c r="A232" s="33"/>
      <c r="B232" s="34"/>
      <c r="C232" s="34"/>
      <c r="D232" s="34"/>
      <c r="E232" s="34"/>
      <c r="F232" s="34"/>
      <c r="G232" s="34"/>
      <c r="H232" s="38"/>
      <c r="I232" s="36"/>
      <c r="R232" s="38"/>
    </row>
    <row r="233" spans="1:18" x14ac:dyDescent="0.25">
      <c r="A233" s="33"/>
      <c r="B233" s="34"/>
      <c r="C233" s="34"/>
      <c r="D233" s="34"/>
      <c r="E233" s="34"/>
      <c r="F233" s="34"/>
      <c r="G233" s="34"/>
      <c r="H233" s="38"/>
      <c r="I233" s="36"/>
      <c r="R233" s="38"/>
    </row>
    <row r="234" spans="1:18" x14ac:dyDescent="0.25">
      <c r="A234" s="33"/>
      <c r="B234" s="34"/>
      <c r="C234" s="34"/>
      <c r="D234" s="34"/>
      <c r="E234" s="34"/>
      <c r="F234" s="34"/>
      <c r="G234" s="34"/>
      <c r="H234" s="38"/>
      <c r="I234" s="36"/>
      <c r="R234" s="38"/>
    </row>
    <row r="235" spans="1:18" x14ac:dyDescent="0.25">
      <c r="A235" s="33"/>
      <c r="B235" s="34"/>
      <c r="C235" s="34"/>
      <c r="D235" s="34"/>
      <c r="E235" s="34"/>
      <c r="F235" s="34"/>
      <c r="G235" s="34"/>
      <c r="H235" s="38"/>
      <c r="I235" s="36"/>
      <c r="R235" s="38"/>
    </row>
    <row r="236" spans="1:18" x14ac:dyDescent="0.25">
      <c r="A236" s="33"/>
      <c r="B236" s="34"/>
      <c r="C236" s="34"/>
      <c r="D236" s="34"/>
      <c r="E236" s="34"/>
      <c r="F236" s="34"/>
      <c r="G236" s="34"/>
      <c r="H236" s="38"/>
      <c r="I236" s="36"/>
      <c r="R236" s="38"/>
    </row>
    <row r="237" spans="1:18" x14ac:dyDescent="0.25">
      <c r="A237" s="33"/>
      <c r="B237" s="34"/>
      <c r="C237" s="34"/>
      <c r="D237" s="34"/>
      <c r="E237" s="34"/>
      <c r="F237" s="34"/>
      <c r="G237" s="34"/>
      <c r="H237" s="38"/>
      <c r="I237" s="36"/>
      <c r="R237" s="38"/>
    </row>
    <row r="238" spans="1:18" x14ac:dyDescent="0.25">
      <c r="A238" s="33"/>
      <c r="B238" s="34"/>
      <c r="C238" s="34"/>
      <c r="D238" s="34"/>
      <c r="E238" s="34"/>
      <c r="F238" s="34"/>
      <c r="G238" s="34"/>
      <c r="H238" s="38"/>
      <c r="I238" s="36"/>
      <c r="R238" s="38"/>
    </row>
    <row r="239" spans="1:18" x14ac:dyDescent="0.25">
      <c r="A239" s="33"/>
      <c r="B239" s="34"/>
      <c r="C239" s="34"/>
      <c r="D239" s="34"/>
      <c r="E239" s="34"/>
      <c r="F239" s="34"/>
      <c r="G239" s="34"/>
      <c r="H239" s="38"/>
      <c r="I239" s="36"/>
      <c r="R239" s="38"/>
    </row>
    <row r="240" spans="1:18" x14ac:dyDescent="0.25">
      <c r="A240" s="33"/>
      <c r="B240" s="34"/>
      <c r="C240" s="34"/>
      <c r="D240" s="34"/>
      <c r="E240" s="34"/>
      <c r="F240" s="34"/>
      <c r="G240" s="34"/>
      <c r="H240" s="38"/>
      <c r="I240" s="36"/>
      <c r="R240" s="38"/>
    </row>
    <row r="241" spans="1:18" x14ac:dyDescent="0.25">
      <c r="A241" s="33"/>
      <c r="B241" s="34"/>
      <c r="C241" s="34"/>
      <c r="D241" s="34"/>
      <c r="E241" s="34"/>
      <c r="F241" s="34"/>
      <c r="G241" s="34"/>
      <c r="H241" s="38"/>
      <c r="I241" s="36"/>
      <c r="R241" s="38"/>
    </row>
    <row r="242" spans="1:18" x14ac:dyDescent="0.25">
      <c r="A242" s="33"/>
      <c r="B242" s="34"/>
      <c r="C242" s="34"/>
      <c r="D242" s="34"/>
      <c r="E242" s="34"/>
      <c r="F242" s="34"/>
      <c r="G242" s="34"/>
      <c r="H242" s="38"/>
      <c r="I242" s="36"/>
      <c r="R242" s="38"/>
    </row>
    <row r="243" spans="1:18" x14ac:dyDescent="0.25">
      <c r="A243" s="33"/>
      <c r="B243" s="34"/>
      <c r="C243" s="34"/>
      <c r="D243" s="34"/>
      <c r="E243" s="34"/>
      <c r="F243" s="34"/>
      <c r="G243" s="34"/>
      <c r="H243" s="38"/>
      <c r="I243" s="36"/>
      <c r="R243" s="38"/>
    </row>
    <row r="244" spans="1:18" x14ac:dyDescent="0.25">
      <c r="A244" s="33"/>
      <c r="B244" s="34"/>
      <c r="C244" s="34"/>
      <c r="D244" s="34"/>
      <c r="E244" s="34"/>
      <c r="F244" s="34"/>
      <c r="G244" s="34"/>
      <c r="H244" s="38"/>
      <c r="I244" s="36"/>
      <c r="R244" s="38"/>
    </row>
    <row r="245" spans="1:18" x14ac:dyDescent="0.25">
      <c r="A245" s="33"/>
      <c r="B245" s="34"/>
      <c r="C245" s="34"/>
      <c r="D245" s="34"/>
      <c r="E245" s="34"/>
      <c r="F245" s="34"/>
      <c r="G245" s="34"/>
      <c r="H245" s="38"/>
      <c r="I245" s="36"/>
      <c r="R245" s="38"/>
    </row>
    <row r="246" spans="1:18" x14ac:dyDescent="0.25">
      <c r="A246" s="33"/>
      <c r="B246" s="34"/>
      <c r="C246" s="34"/>
      <c r="D246" s="34"/>
      <c r="E246" s="34"/>
      <c r="F246" s="34"/>
      <c r="G246" s="34"/>
      <c r="H246" s="38"/>
      <c r="I246" s="36"/>
      <c r="R246" s="38"/>
    </row>
    <row r="247" spans="1:18" x14ac:dyDescent="0.25">
      <c r="A247" s="33"/>
      <c r="B247" s="34"/>
      <c r="C247" s="34"/>
      <c r="D247" s="34"/>
      <c r="E247" s="34"/>
      <c r="F247" s="34"/>
      <c r="G247" s="34"/>
      <c r="H247" s="38"/>
      <c r="I247" s="36"/>
      <c r="R247" s="38"/>
    </row>
    <row r="248" spans="1:18" x14ac:dyDescent="0.25">
      <c r="A248" s="33"/>
      <c r="B248" s="34"/>
      <c r="C248" s="34"/>
      <c r="D248" s="34"/>
      <c r="E248" s="34"/>
      <c r="F248" s="34"/>
      <c r="G248" s="34"/>
      <c r="H248" s="38"/>
      <c r="I248" s="36"/>
      <c r="R248" s="38"/>
    </row>
    <row r="249" spans="1:18" x14ac:dyDescent="0.25">
      <c r="A249" s="33"/>
      <c r="B249" s="34"/>
      <c r="C249" s="34"/>
      <c r="D249" s="34"/>
      <c r="E249" s="34"/>
      <c r="F249" s="34"/>
      <c r="G249" s="34"/>
      <c r="H249" s="38"/>
      <c r="I249" s="36"/>
      <c r="R249" s="38"/>
    </row>
    <row r="250" spans="1:18" x14ac:dyDescent="0.25">
      <c r="A250" s="33"/>
      <c r="B250" s="34"/>
      <c r="C250" s="34"/>
      <c r="D250" s="34"/>
      <c r="E250" s="34"/>
      <c r="F250" s="34"/>
      <c r="G250" s="34"/>
      <c r="H250" s="38"/>
      <c r="I250" s="36"/>
      <c r="R250" s="38"/>
    </row>
    <row r="251" spans="1:18" x14ac:dyDescent="0.25">
      <c r="A251" s="33"/>
      <c r="B251" s="34"/>
      <c r="C251" s="34"/>
      <c r="D251" s="34"/>
      <c r="E251" s="34"/>
      <c r="F251" s="34"/>
      <c r="G251" s="34"/>
      <c r="H251" s="38"/>
      <c r="I251" s="36"/>
      <c r="R251" s="38"/>
    </row>
    <row r="252" spans="1:18" x14ac:dyDescent="0.25">
      <c r="A252" s="33"/>
      <c r="B252" s="34"/>
      <c r="C252" s="34"/>
      <c r="D252" s="34"/>
      <c r="E252" s="34"/>
      <c r="F252" s="34"/>
      <c r="G252" s="34"/>
      <c r="H252" s="38"/>
      <c r="I252" s="36"/>
      <c r="R252" s="38"/>
    </row>
    <row r="253" spans="1:18" x14ac:dyDescent="0.25">
      <c r="A253" s="33"/>
      <c r="B253" s="34"/>
      <c r="C253" s="34"/>
      <c r="D253" s="34"/>
      <c r="E253" s="34"/>
      <c r="F253" s="34"/>
      <c r="G253" s="34"/>
      <c r="H253" s="38"/>
      <c r="I253" s="36"/>
      <c r="R253" s="38"/>
    </row>
    <row r="254" spans="1:18" x14ac:dyDescent="0.25">
      <c r="A254" s="33"/>
      <c r="B254" s="34"/>
      <c r="C254" s="34"/>
      <c r="D254" s="34"/>
      <c r="E254" s="34"/>
      <c r="F254" s="34"/>
      <c r="G254" s="34"/>
      <c r="H254" s="38"/>
      <c r="I254" s="36"/>
      <c r="R254" s="38"/>
    </row>
    <row r="255" spans="1:18" x14ac:dyDescent="0.25">
      <c r="A255" s="33"/>
      <c r="B255" s="34"/>
      <c r="C255" s="34"/>
      <c r="D255" s="34"/>
      <c r="E255" s="34"/>
      <c r="F255" s="34"/>
      <c r="G255" s="34"/>
      <c r="H255" s="38"/>
      <c r="I255" s="36"/>
      <c r="R255" s="38"/>
    </row>
    <row r="256" spans="1:18" x14ac:dyDescent="0.25">
      <c r="A256" s="33"/>
      <c r="B256" s="34"/>
      <c r="C256" s="34"/>
      <c r="D256" s="34"/>
      <c r="E256" s="34"/>
      <c r="F256" s="34"/>
      <c r="G256" s="34"/>
      <c r="H256" s="38"/>
      <c r="I256" s="36"/>
      <c r="R256" s="38"/>
    </row>
    <row r="257" spans="1:18" x14ac:dyDescent="0.25">
      <c r="A257" s="33"/>
      <c r="B257" s="34"/>
      <c r="C257" s="34"/>
      <c r="D257" s="34"/>
      <c r="E257" s="34"/>
      <c r="F257" s="34"/>
      <c r="G257" s="34"/>
      <c r="H257" s="38"/>
      <c r="I257" s="36"/>
      <c r="R257" s="38"/>
    </row>
    <row r="258" spans="1:18" x14ac:dyDescent="0.25">
      <c r="A258" s="33"/>
      <c r="B258" s="34"/>
      <c r="C258" s="34"/>
      <c r="D258" s="34"/>
      <c r="E258" s="34"/>
      <c r="F258" s="34"/>
      <c r="G258" s="34"/>
      <c r="H258" s="38"/>
      <c r="I258" s="36"/>
      <c r="R258" s="38"/>
    </row>
    <row r="259" spans="1:18" x14ac:dyDescent="0.25">
      <c r="A259" s="33"/>
      <c r="B259" s="34"/>
      <c r="C259" s="34"/>
      <c r="D259" s="34"/>
      <c r="E259" s="34"/>
      <c r="F259" s="34"/>
      <c r="G259" s="34"/>
      <c r="H259" s="38"/>
      <c r="I259" s="36"/>
      <c r="R259" s="38"/>
    </row>
    <row r="260" spans="1:18" x14ac:dyDescent="0.25">
      <c r="A260" s="33"/>
      <c r="B260" s="34"/>
      <c r="C260" s="34"/>
      <c r="D260" s="34"/>
      <c r="E260" s="34"/>
      <c r="F260" s="34"/>
      <c r="G260" s="34"/>
      <c r="H260" s="38"/>
      <c r="I260" s="36"/>
      <c r="R260" s="38"/>
    </row>
    <row r="261" spans="1:18" x14ac:dyDescent="0.25">
      <c r="A261" s="33"/>
      <c r="B261" s="34"/>
      <c r="C261" s="34"/>
      <c r="D261" s="34"/>
      <c r="E261" s="34"/>
      <c r="F261" s="34"/>
      <c r="G261" s="34"/>
      <c r="H261" s="38"/>
      <c r="I261" s="36"/>
      <c r="R261" s="38"/>
    </row>
    <row r="262" spans="1:18" x14ac:dyDescent="0.25">
      <c r="A262" s="33"/>
      <c r="B262" s="34"/>
      <c r="C262" s="34"/>
      <c r="D262" s="34"/>
      <c r="E262" s="34"/>
      <c r="F262" s="34"/>
      <c r="G262" s="34"/>
      <c r="H262" s="38"/>
      <c r="I262" s="36"/>
      <c r="R262" s="38"/>
    </row>
    <row r="263" spans="1:18" x14ac:dyDescent="0.25">
      <c r="A263" s="33"/>
      <c r="B263" s="34"/>
      <c r="C263" s="34"/>
      <c r="D263" s="34"/>
      <c r="E263" s="34"/>
      <c r="F263" s="34"/>
      <c r="G263" s="34"/>
      <c r="H263" s="38"/>
      <c r="I263" s="36"/>
      <c r="R263" s="38"/>
    </row>
    <row r="264" spans="1:18" x14ac:dyDescent="0.25">
      <c r="A264" s="33"/>
      <c r="B264" s="34"/>
      <c r="C264" s="34"/>
      <c r="D264" s="34"/>
      <c r="E264" s="34"/>
      <c r="F264" s="34"/>
      <c r="G264" s="34"/>
      <c r="H264" s="38"/>
      <c r="I264" s="36"/>
      <c r="R264" s="38"/>
    </row>
    <row r="265" spans="1:18" x14ac:dyDescent="0.25">
      <c r="A265" s="33"/>
      <c r="B265" s="34"/>
      <c r="C265" s="34"/>
      <c r="D265" s="34"/>
      <c r="E265" s="34"/>
      <c r="F265" s="34"/>
      <c r="G265" s="34"/>
      <c r="H265" s="38"/>
      <c r="I265" s="36"/>
      <c r="R265" s="38"/>
    </row>
    <row r="266" spans="1:18" x14ac:dyDescent="0.25">
      <c r="A266" s="33"/>
      <c r="B266" s="34"/>
      <c r="C266" s="34"/>
      <c r="D266" s="34"/>
      <c r="E266" s="34"/>
      <c r="F266" s="34"/>
      <c r="G266" s="34"/>
      <c r="H266" s="38"/>
      <c r="I266" s="36"/>
      <c r="R266" s="38"/>
    </row>
    <row r="267" spans="1:18" x14ac:dyDescent="0.25">
      <c r="A267" s="33"/>
      <c r="B267" s="34"/>
      <c r="C267" s="34"/>
      <c r="D267" s="34"/>
      <c r="E267" s="34"/>
      <c r="F267" s="34"/>
      <c r="G267" s="34"/>
      <c r="H267" s="38"/>
      <c r="I267" s="36"/>
      <c r="R267" s="38"/>
    </row>
    <row r="268" spans="1:18" x14ac:dyDescent="0.25">
      <c r="A268" s="33"/>
      <c r="B268" s="34"/>
      <c r="C268" s="34"/>
      <c r="D268" s="34"/>
      <c r="E268" s="34"/>
      <c r="F268" s="34"/>
      <c r="G268" s="34"/>
      <c r="H268" s="38"/>
      <c r="I268" s="36"/>
      <c r="R268" s="38"/>
    </row>
    <row r="269" spans="1:18" x14ac:dyDescent="0.25">
      <c r="A269" s="33"/>
      <c r="B269" s="34"/>
      <c r="C269" s="34"/>
      <c r="D269" s="34"/>
      <c r="E269" s="34"/>
      <c r="F269" s="34"/>
      <c r="G269" s="34"/>
      <c r="H269" s="38"/>
      <c r="I269" s="36"/>
      <c r="R269" s="38"/>
    </row>
    <row r="270" spans="1:18" x14ac:dyDescent="0.25">
      <c r="A270" s="33"/>
      <c r="B270" s="34"/>
      <c r="C270" s="34"/>
      <c r="D270" s="34"/>
      <c r="E270" s="34"/>
      <c r="F270" s="34"/>
      <c r="G270" s="34"/>
      <c r="H270" s="38"/>
      <c r="I270" s="36"/>
      <c r="R270" s="38"/>
    </row>
    <row r="271" spans="1:18" x14ac:dyDescent="0.25">
      <c r="A271" s="33"/>
      <c r="B271" s="34"/>
      <c r="C271" s="34"/>
      <c r="D271" s="34"/>
      <c r="E271" s="34"/>
      <c r="F271" s="34"/>
      <c r="G271" s="34"/>
      <c r="H271" s="38"/>
      <c r="I271" s="36"/>
      <c r="R271" s="38"/>
    </row>
    <row r="272" spans="1:18" x14ac:dyDescent="0.25">
      <c r="A272" s="33"/>
      <c r="B272" s="34"/>
      <c r="C272" s="34"/>
      <c r="D272" s="34"/>
      <c r="E272" s="34"/>
      <c r="F272" s="34"/>
      <c r="G272" s="34"/>
      <c r="H272" s="38"/>
      <c r="I272" s="36"/>
      <c r="R272" s="38"/>
    </row>
    <row r="273" spans="1:18" x14ac:dyDescent="0.25">
      <c r="A273" s="33"/>
      <c r="B273" s="34"/>
      <c r="C273" s="34"/>
      <c r="D273" s="34"/>
      <c r="E273" s="34"/>
      <c r="F273" s="34"/>
      <c r="G273" s="34"/>
      <c r="H273" s="38"/>
      <c r="I273" s="36"/>
      <c r="R273" s="38"/>
    </row>
    <row r="274" spans="1:18" x14ac:dyDescent="0.25">
      <c r="A274" s="33"/>
      <c r="B274" s="34"/>
      <c r="C274" s="34"/>
      <c r="D274" s="34"/>
      <c r="E274" s="34"/>
      <c r="F274" s="34"/>
      <c r="G274" s="34"/>
      <c r="H274" s="38"/>
      <c r="I274" s="36"/>
      <c r="R274" s="38"/>
    </row>
    <row r="275" spans="1:18" x14ac:dyDescent="0.25">
      <c r="A275" s="33"/>
      <c r="B275" s="34"/>
      <c r="C275" s="34"/>
      <c r="D275" s="34"/>
      <c r="E275" s="34"/>
      <c r="F275" s="34"/>
      <c r="G275" s="34"/>
      <c r="H275" s="38"/>
      <c r="I275" s="36"/>
      <c r="R275" s="38"/>
    </row>
    <row r="276" spans="1:18" x14ac:dyDescent="0.25">
      <c r="A276" s="33"/>
      <c r="B276" s="34"/>
      <c r="C276" s="34"/>
      <c r="D276" s="34"/>
      <c r="E276" s="34"/>
      <c r="F276" s="34"/>
      <c r="G276" s="34"/>
      <c r="H276" s="38"/>
      <c r="I276" s="36"/>
      <c r="R276" s="38"/>
    </row>
    <row r="277" spans="1:18" x14ac:dyDescent="0.25">
      <c r="A277" s="33"/>
      <c r="B277" s="34"/>
      <c r="C277" s="34"/>
      <c r="D277" s="34"/>
      <c r="E277" s="34"/>
      <c r="F277" s="34"/>
      <c r="G277" s="34"/>
      <c r="H277" s="38"/>
      <c r="I277" s="36"/>
      <c r="R277" s="38"/>
    </row>
    <row r="278" spans="1:18" x14ac:dyDescent="0.25">
      <c r="A278" s="33"/>
      <c r="B278" s="34"/>
      <c r="C278" s="34"/>
      <c r="D278" s="34"/>
      <c r="E278" s="34"/>
      <c r="F278" s="34"/>
      <c r="G278" s="34"/>
      <c r="H278" s="38"/>
      <c r="I278" s="36"/>
      <c r="R278" s="38"/>
    </row>
    <row r="279" spans="1:18" x14ac:dyDescent="0.25">
      <c r="A279" s="33"/>
      <c r="B279" s="34"/>
      <c r="C279" s="34"/>
      <c r="D279" s="34"/>
      <c r="E279" s="34"/>
      <c r="F279" s="34"/>
      <c r="G279" s="34"/>
      <c r="H279" s="38"/>
      <c r="I279" s="36"/>
      <c r="R279" s="38"/>
    </row>
    <row r="280" spans="1:18" x14ac:dyDescent="0.25">
      <c r="A280" s="33"/>
      <c r="B280" s="34"/>
      <c r="C280" s="34"/>
      <c r="D280" s="34"/>
      <c r="E280" s="34"/>
      <c r="F280" s="34"/>
      <c r="G280" s="34"/>
      <c r="H280" s="38"/>
      <c r="I280" s="36"/>
      <c r="R280" s="38"/>
    </row>
    <row r="281" spans="1:18" x14ac:dyDescent="0.25">
      <c r="A281" s="33"/>
      <c r="B281" s="34"/>
      <c r="C281" s="34"/>
      <c r="D281" s="34"/>
      <c r="E281" s="34"/>
      <c r="F281" s="34"/>
      <c r="G281" s="34"/>
      <c r="H281" s="38"/>
      <c r="I281" s="36"/>
      <c r="R281" s="38"/>
    </row>
    <row r="282" spans="1:18" x14ac:dyDescent="0.25">
      <c r="A282" s="33"/>
      <c r="B282" s="34"/>
      <c r="C282" s="34"/>
      <c r="D282" s="34"/>
      <c r="E282" s="34"/>
      <c r="F282" s="34"/>
      <c r="G282" s="34"/>
      <c r="H282" s="38"/>
      <c r="I282" s="36"/>
      <c r="R282" s="38"/>
    </row>
    <row r="283" spans="1:18" x14ac:dyDescent="0.25">
      <c r="A283" s="33"/>
      <c r="B283" s="34"/>
      <c r="C283" s="34"/>
      <c r="D283" s="34"/>
      <c r="E283" s="34"/>
      <c r="F283" s="34"/>
      <c r="G283" s="34"/>
      <c r="H283" s="38"/>
      <c r="I283" s="36"/>
      <c r="R283" s="38"/>
    </row>
    <row r="284" spans="1:18" x14ac:dyDescent="0.25">
      <c r="A284" s="33"/>
      <c r="B284" s="34"/>
      <c r="C284" s="34"/>
      <c r="D284" s="34"/>
      <c r="E284" s="34"/>
      <c r="F284" s="34"/>
      <c r="G284" s="34"/>
      <c r="H284" s="38"/>
      <c r="I284" s="36"/>
      <c r="R284" s="38"/>
    </row>
    <row r="285" spans="1:18" x14ac:dyDescent="0.25">
      <c r="A285" s="33"/>
      <c r="B285" s="34"/>
      <c r="C285" s="34"/>
      <c r="D285" s="34"/>
      <c r="E285" s="34"/>
      <c r="F285" s="34"/>
      <c r="G285" s="34"/>
      <c r="H285" s="38"/>
      <c r="I285" s="36"/>
      <c r="R285" s="38"/>
    </row>
    <row r="286" spans="1:18" x14ac:dyDescent="0.25">
      <c r="A286" s="33"/>
      <c r="B286" s="34"/>
      <c r="C286" s="34"/>
      <c r="D286" s="34"/>
      <c r="E286" s="34"/>
      <c r="F286" s="34"/>
      <c r="G286" s="34"/>
      <c r="H286" s="38"/>
      <c r="I286" s="36"/>
      <c r="R286" s="38"/>
    </row>
    <row r="287" spans="1:18" x14ac:dyDescent="0.25">
      <c r="A287" s="33"/>
      <c r="B287" s="34"/>
      <c r="C287" s="34"/>
      <c r="D287" s="34"/>
      <c r="E287" s="34"/>
      <c r="F287" s="34"/>
      <c r="G287" s="34"/>
      <c r="H287" s="38"/>
      <c r="I287" s="36"/>
      <c r="R287" s="38"/>
    </row>
    <row r="288" spans="1:18" x14ac:dyDescent="0.25">
      <c r="A288" s="33"/>
      <c r="B288" s="34"/>
      <c r="C288" s="34"/>
      <c r="D288" s="34"/>
      <c r="E288" s="34"/>
      <c r="F288" s="34"/>
      <c r="G288" s="34"/>
      <c r="H288" s="38"/>
      <c r="I288" s="36"/>
      <c r="R288" s="38"/>
    </row>
    <row r="289" spans="1:18" x14ac:dyDescent="0.25">
      <c r="A289" s="33"/>
      <c r="B289" s="34"/>
      <c r="C289" s="34"/>
      <c r="D289" s="34"/>
      <c r="E289" s="34"/>
      <c r="F289" s="34"/>
      <c r="G289" s="34"/>
      <c r="H289" s="38"/>
      <c r="I289" s="36"/>
      <c r="R289" s="38"/>
    </row>
    <row r="290" spans="1:18" x14ac:dyDescent="0.25">
      <c r="A290" s="33"/>
      <c r="B290" s="34"/>
      <c r="C290" s="34"/>
      <c r="D290" s="34"/>
      <c r="E290" s="34"/>
      <c r="F290" s="34"/>
      <c r="G290" s="34"/>
      <c r="H290" s="38"/>
      <c r="I290" s="36"/>
      <c r="R290" s="38"/>
    </row>
    <row r="291" spans="1:18" x14ac:dyDescent="0.25">
      <c r="A291" s="33"/>
      <c r="B291" s="34"/>
      <c r="C291" s="34"/>
      <c r="D291" s="34"/>
      <c r="E291" s="34"/>
      <c r="F291" s="34"/>
      <c r="G291" s="34"/>
      <c r="H291" s="38"/>
      <c r="I291" s="36"/>
      <c r="R291" s="38"/>
    </row>
    <row r="292" spans="1:18" x14ac:dyDescent="0.25">
      <c r="A292" s="33"/>
      <c r="B292" s="34"/>
      <c r="C292" s="34"/>
      <c r="D292" s="34"/>
      <c r="E292" s="34"/>
      <c r="F292" s="34"/>
      <c r="G292" s="34"/>
      <c r="H292" s="38"/>
      <c r="I292" s="36"/>
      <c r="R292" s="38"/>
    </row>
    <row r="293" spans="1:18" x14ac:dyDescent="0.25">
      <c r="A293" s="33"/>
      <c r="B293" s="34"/>
      <c r="C293" s="34"/>
      <c r="D293" s="34"/>
      <c r="E293" s="34"/>
      <c r="F293" s="34"/>
      <c r="G293" s="34"/>
      <c r="H293" s="38"/>
      <c r="I293" s="36"/>
      <c r="R293" s="38"/>
    </row>
    <row r="294" spans="1:18" x14ac:dyDescent="0.25">
      <c r="A294" s="33"/>
      <c r="B294" s="34"/>
      <c r="C294" s="34"/>
      <c r="D294" s="34"/>
      <c r="E294" s="34"/>
      <c r="F294" s="34"/>
      <c r="G294" s="34"/>
      <c r="H294" s="38"/>
      <c r="I294" s="36"/>
      <c r="R294" s="38"/>
    </row>
    <row r="295" spans="1:18" x14ac:dyDescent="0.25">
      <c r="A295" s="33"/>
      <c r="B295" s="34"/>
      <c r="C295" s="34"/>
      <c r="D295" s="34"/>
      <c r="E295" s="34"/>
      <c r="F295" s="34"/>
      <c r="G295" s="34"/>
      <c r="H295" s="38"/>
      <c r="I295" s="36"/>
      <c r="R295" s="38"/>
    </row>
    <row r="296" spans="1:18" x14ac:dyDescent="0.25">
      <c r="A296" s="33"/>
      <c r="B296" s="34"/>
      <c r="C296" s="34"/>
      <c r="D296" s="34"/>
      <c r="E296" s="34"/>
      <c r="F296" s="34"/>
      <c r="G296" s="34"/>
      <c r="H296" s="38"/>
      <c r="I296" s="36"/>
      <c r="R296" s="38"/>
    </row>
    <row r="297" spans="1:18" x14ac:dyDescent="0.25">
      <c r="A297" s="33"/>
      <c r="B297" s="34"/>
      <c r="C297" s="34"/>
      <c r="D297" s="34"/>
      <c r="E297" s="34"/>
      <c r="F297" s="34"/>
      <c r="G297" s="34"/>
      <c r="H297" s="38"/>
      <c r="I297" s="36"/>
      <c r="R297" s="38"/>
    </row>
    <row r="298" spans="1:18" x14ac:dyDescent="0.25">
      <c r="A298" s="33"/>
      <c r="B298" s="34"/>
      <c r="C298" s="34"/>
      <c r="D298" s="34"/>
      <c r="E298" s="34"/>
      <c r="F298" s="34"/>
      <c r="G298" s="34"/>
      <c r="H298" s="38"/>
      <c r="I298" s="36"/>
      <c r="R298" s="38"/>
    </row>
    <row r="299" spans="1:18" x14ac:dyDescent="0.25">
      <c r="A299" s="33"/>
      <c r="B299" s="34"/>
      <c r="C299" s="34"/>
      <c r="D299" s="34"/>
      <c r="E299" s="34"/>
      <c r="F299" s="34"/>
      <c r="G299" s="34"/>
      <c r="H299" s="38"/>
      <c r="I299" s="36"/>
      <c r="R299" s="38"/>
    </row>
    <row r="300" spans="1:18" x14ac:dyDescent="0.25">
      <c r="A300" s="33"/>
      <c r="B300" s="34"/>
      <c r="C300" s="34"/>
      <c r="D300" s="34"/>
      <c r="E300" s="34"/>
      <c r="F300" s="34"/>
      <c r="G300" s="34"/>
      <c r="H300" s="38"/>
      <c r="I300" s="36"/>
      <c r="R300" s="38"/>
    </row>
    <row r="301" spans="1:18" x14ac:dyDescent="0.25">
      <c r="A301" s="33"/>
      <c r="B301" s="34"/>
      <c r="C301" s="34"/>
      <c r="D301" s="34"/>
      <c r="E301" s="34"/>
      <c r="F301" s="34"/>
      <c r="G301" s="34"/>
      <c r="H301" s="38"/>
      <c r="I301" s="36"/>
      <c r="R301" s="38"/>
    </row>
    <row r="302" spans="1:18" x14ac:dyDescent="0.25">
      <c r="A302" s="33"/>
      <c r="B302" s="34"/>
      <c r="C302" s="34"/>
      <c r="D302" s="34"/>
      <c r="E302" s="34"/>
      <c r="F302" s="34"/>
      <c r="G302" s="34"/>
      <c r="H302" s="38"/>
      <c r="I302" s="36"/>
      <c r="R302" s="38"/>
    </row>
    <row r="303" spans="1:18" x14ac:dyDescent="0.25">
      <c r="A303" s="33"/>
      <c r="B303" s="34"/>
      <c r="C303" s="34"/>
      <c r="D303" s="34"/>
      <c r="E303" s="34"/>
      <c r="F303" s="34"/>
      <c r="G303" s="34"/>
      <c r="H303" s="38"/>
      <c r="I303" s="36"/>
      <c r="R303" s="38"/>
    </row>
    <row r="304" spans="1:18" x14ac:dyDescent="0.25">
      <c r="A304" s="33"/>
      <c r="B304" s="34"/>
      <c r="C304" s="34"/>
      <c r="D304" s="34"/>
      <c r="E304" s="34"/>
      <c r="F304" s="34"/>
      <c r="G304" s="34"/>
      <c r="H304" s="38"/>
      <c r="I304" s="36"/>
      <c r="R304" s="38"/>
    </row>
    <row r="305" spans="1:18" x14ac:dyDescent="0.25">
      <c r="A305" s="33"/>
      <c r="B305" s="34"/>
      <c r="C305" s="34"/>
      <c r="D305" s="34"/>
      <c r="E305" s="34"/>
      <c r="F305" s="34"/>
      <c r="G305" s="34"/>
      <c r="H305" s="38"/>
      <c r="I305" s="36"/>
      <c r="R305" s="38"/>
    </row>
    <row r="306" spans="1:18" x14ac:dyDescent="0.25">
      <c r="A306" s="33"/>
      <c r="B306" s="34"/>
      <c r="C306" s="34"/>
      <c r="D306" s="34"/>
      <c r="E306" s="34"/>
      <c r="F306" s="34"/>
      <c r="G306" s="34"/>
      <c r="H306" s="38"/>
      <c r="I306" s="36"/>
      <c r="R306" s="38"/>
    </row>
    <row r="307" spans="1:18" x14ac:dyDescent="0.25">
      <c r="A307" s="33"/>
      <c r="B307" s="34"/>
      <c r="C307" s="34"/>
      <c r="D307" s="34"/>
      <c r="E307" s="34"/>
      <c r="F307" s="34"/>
      <c r="G307" s="34"/>
      <c r="H307" s="38"/>
      <c r="I307" s="36"/>
      <c r="R307" s="38"/>
    </row>
    <row r="308" spans="1:18" x14ac:dyDescent="0.25">
      <c r="A308" s="33"/>
      <c r="B308" s="34"/>
      <c r="C308" s="34"/>
      <c r="D308" s="34"/>
      <c r="E308" s="34"/>
      <c r="F308" s="34"/>
      <c r="G308" s="34"/>
      <c r="H308" s="38"/>
      <c r="I308" s="36"/>
      <c r="R308" s="38"/>
    </row>
    <row r="309" spans="1:18" x14ac:dyDescent="0.25">
      <c r="A309" s="33"/>
      <c r="B309" s="34"/>
      <c r="C309" s="34"/>
      <c r="D309" s="34"/>
      <c r="E309" s="34"/>
      <c r="F309" s="34"/>
      <c r="G309" s="34"/>
      <c r="H309" s="38"/>
      <c r="I309" s="36"/>
      <c r="R309" s="38"/>
    </row>
    <row r="310" spans="1:18" x14ac:dyDescent="0.25">
      <c r="A310" s="33"/>
      <c r="B310" s="34"/>
      <c r="C310" s="34"/>
      <c r="D310" s="34"/>
      <c r="E310" s="34"/>
      <c r="F310" s="34"/>
      <c r="G310" s="34"/>
      <c r="H310" s="38"/>
      <c r="I310" s="36"/>
      <c r="R310" s="38"/>
    </row>
    <row r="311" spans="1:18" x14ac:dyDescent="0.25">
      <c r="A311" s="33"/>
      <c r="B311" s="34"/>
      <c r="C311" s="34"/>
      <c r="D311" s="34"/>
      <c r="E311" s="34"/>
      <c r="F311" s="34"/>
      <c r="G311" s="34"/>
      <c r="H311" s="38"/>
      <c r="I311" s="36"/>
      <c r="R311" s="38"/>
    </row>
    <row r="312" spans="1:18" x14ac:dyDescent="0.25">
      <c r="A312" s="33"/>
      <c r="B312" s="34"/>
      <c r="C312" s="34"/>
      <c r="D312" s="34"/>
      <c r="E312" s="34"/>
      <c r="F312" s="34"/>
      <c r="G312" s="34"/>
      <c r="H312" s="38"/>
      <c r="I312" s="36"/>
      <c r="R312" s="38"/>
    </row>
    <row r="313" spans="1:18" x14ac:dyDescent="0.25">
      <c r="A313" s="33"/>
      <c r="B313" s="34"/>
      <c r="C313" s="34"/>
      <c r="D313" s="34"/>
      <c r="E313" s="34"/>
      <c r="F313" s="34"/>
      <c r="G313" s="34"/>
      <c r="H313" s="38"/>
      <c r="I313" s="36"/>
      <c r="R313" s="38"/>
    </row>
    <row r="314" spans="1:18" x14ac:dyDescent="0.25">
      <c r="A314" s="33"/>
      <c r="B314" s="34"/>
      <c r="C314" s="34"/>
      <c r="D314" s="34"/>
      <c r="E314" s="34"/>
      <c r="F314" s="34"/>
      <c r="G314" s="34"/>
      <c r="H314" s="38"/>
      <c r="I314" s="36"/>
      <c r="R314" s="38"/>
    </row>
    <row r="315" spans="1:18" x14ac:dyDescent="0.25">
      <c r="A315" s="33"/>
      <c r="B315" s="34"/>
      <c r="C315" s="34"/>
      <c r="D315" s="34"/>
      <c r="E315" s="34"/>
      <c r="F315" s="34"/>
      <c r="G315" s="34"/>
      <c r="H315" s="38"/>
      <c r="I315" s="36"/>
      <c r="R315" s="38"/>
    </row>
    <row r="316" spans="1:18" x14ac:dyDescent="0.25">
      <c r="A316" s="33"/>
      <c r="B316" s="34"/>
      <c r="C316" s="34"/>
      <c r="D316" s="34"/>
      <c r="E316" s="34"/>
      <c r="F316" s="34"/>
      <c r="G316" s="34"/>
      <c r="H316" s="38"/>
      <c r="I316" s="36"/>
      <c r="R316" s="38"/>
    </row>
    <row r="317" spans="1:18" x14ac:dyDescent="0.25">
      <c r="A317" s="33"/>
      <c r="B317" s="34"/>
      <c r="C317" s="34"/>
      <c r="D317" s="34"/>
      <c r="E317" s="34"/>
      <c r="F317" s="34"/>
      <c r="G317" s="34"/>
      <c r="H317" s="38"/>
      <c r="I317" s="36"/>
      <c r="R317" s="38"/>
    </row>
    <row r="318" spans="1:18" x14ac:dyDescent="0.25">
      <c r="A318" s="33"/>
      <c r="B318" s="34"/>
      <c r="C318" s="34"/>
      <c r="D318" s="34"/>
      <c r="E318" s="34"/>
      <c r="F318" s="34"/>
      <c r="G318" s="34"/>
      <c r="H318" s="38"/>
      <c r="I318" s="36"/>
      <c r="R318" s="38"/>
    </row>
    <row r="319" spans="1:18" x14ac:dyDescent="0.25">
      <c r="A319" s="33"/>
      <c r="B319" s="34"/>
      <c r="C319" s="34"/>
      <c r="D319" s="34"/>
      <c r="E319" s="34"/>
      <c r="F319" s="34"/>
      <c r="G319" s="34"/>
      <c r="H319" s="38"/>
      <c r="I319" s="36"/>
      <c r="R319" s="38"/>
    </row>
    <row r="320" spans="1:18" x14ac:dyDescent="0.25">
      <c r="A320" s="33"/>
      <c r="B320" s="34"/>
      <c r="C320" s="34"/>
      <c r="D320" s="34"/>
      <c r="E320" s="34"/>
      <c r="F320" s="34"/>
      <c r="G320" s="34"/>
      <c r="H320" s="38"/>
      <c r="I320" s="36"/>
      <c r="R320" s="38"/>
    </row>
    <row r="321" spans="1:18" x14ac:dyDescent="0.25">
      <c r="A321" s="33"/>
      <c r="B321" s="34"/>
      <c r="C321" s="34"/>
      <c r="D321" s="34"/>
      <c r="E321" s="34"/>
      <c r="F321" s="34"/>
      <c r="G321" s="34"/>
      <c r="H321" s="38"/>
      <c r="I321" s="36"/>
      <c r="R321" s="38"/>
    </row>
    <row r="322" spans="1:18" x14ac:dyDescent="0.25">
      <c r="A322" s="33"/>
      <c r="B322" s="34"/>
      <c r="C322" s="34"/>
      <c r="D322" s="34"/>
      <c r="E322" s="34"/>
      <c r="F322" s="34"/>
      <c r="G322" s="34"/>
      <c r="H322" s="38"/>
      <c r="I322" s="36"/>
      <c r="R322" s="38"/>
    </row>
    <row r="323" spans="1:18" x14ac:dyDescent="0.25">
      <c r="A323" s="33"/>
      <c r="B323" s="34"/>
      <c r="C323" s="34"/>
      <c r="D323" s="34"/>
      <c r="E323" s="34"/>
      <c r="F323" s="34"/>
      <c r="G323" s="34"/>
      <c r="H323" s="38"/>
      <c r="I323" s="36"/>
      <c r="R323" s="38"/>
    </row>
    <row r="324" spans="1:18" x14ac:dyDescent="0.25">
      <c r="A324" s="33"/>
      <c r="B324" s="34"/>
      <c r="C324" s="34"/>
      <c r="D324" s="34"/>
      <c r="E324" s="34"/>
      <c r="F324" s="34"/>
      <c r="G324" s="34"/>
      <c r="H324" s="38"/>
      <c r="I324" s="36"/>
      <c r="R324" s="38"/>
    </row>
    <row r="325" spans="1:18" x14ac:dyDescent="0.25">
      <c r="A325" s="33"/>
      <c r="B325" s="34"/>
      <c r="C325" s="34"/>
      <c r="D325" s="34"/>
      <c r="E325" s="34"/>
      <c r="F325" s="34"/>
      <c r="G325" s="34"/>
      <c r="H325" s="38"/>
      <c r="I325" s="36"/>
      <c r="R325" s="38"/>
    </row>
    <row r="326" spans="1:18" x14ac:dyDescent="0.25">
      <c r="A326" s="33"/>
      <c r="B326" s="34"/>
      <c r="C326" s="34"/>
      <c r="D326" s="34"/>
      <c r="E326" s="34"/>
      <c r="F326" s="34"/>
      <c r="G326" s="34"/>
      <c r="H326" s="38"/>
      <c r="I326" s="36"/>
      <c r="R326" s="38"/>
    </row>
    <row r="327" spans="1:18" x14ac:dyDescent="0.25">
      <c r="A327" s="33"/>
      <c r="B327" s="34"/>
      <c r="C327" s="34"/>
      <c r="D327" s="34"/>
      <c r="E327" s="34"/>
      <c r="F327" s="34"/>
      <c r="G327" s="34"/>
      <c r="H327" s="38"/>
      <c r="I327" s="36"/>
      <c r="R327" s="38"/>
    </row>
    <row r="328" spans="1:18" x14ac:dyDescent="0.25">
      <c r="A328" s="33"/>
      <c r="B328" s="34"/>
      <c r="C328" s="34"/>
      <c r="D328" s="34"/>
      <c r="E328" s="34"/>
      <c r="F328" s="34"/>
      <c r="G328" s="34"/>
      <c r="H328" s="38"/>
      <c r="I328" s="36"/>
      <c r="R328" s="38"/>
    </row>
    <row r="329" spans="1:18" x14ac:dyDescent="0.25">
      <c r="A329" s="33"/>
      <c r="B329" s="34"/>
      <c r="C329" s="34"/>
      <c r="D329" s="34"/>
      <c r="E329" s="34"/>
      <c r="F329" s="34"/>
      <c r="G329" s="34"/>
      <c r="H329" s="38"/>
      <c r="I329" s="36"/>
      <c r="R329" s="38"/>
    </row>
    <row r="330" spans="1:18" x14ac:dyDescent="0.25">
      <c r="A330" s="33"/>
      <c r="B330" s="34"/>
      <c r="C330" s="34"/>
      <c r="D330" s="34"/>
      <c r="E330" s="34"/>
      <c r="F330" s="34"/>
      <c r="G330" s="34"/>
      <c r="H330" s="38"/>
      <c r="I330" s="36"/>
      <c r="R330" s="38"/>
    </row>
    <row r="331" spans="1:18" x14ac:dyDescent="0.25">
      <c r="A331" s="33"/>
      <c r="B331" s="34"/>
      <c r="C331" s="34"/>
      <c r="D331" s="34"/>
      <c r="E331" s="34"/>
      <c r="F331" s="34"/>
      <c r="G331" s="34"/>
      <c r="H331" s="38"/>
      <c r="I331" s="36"/>
      <c r="R331" s="38"/>
    </row>
    <row r="332" spans="1:18" x14ac:dyDescent="0.25">
      <c r="A332" s="33"/>
      <c r="B332" s="34"/>
      <c r="C332" s="34"/>
      <c r="D332" s="34"/>
      <c r="E332" s="34"/>
      <c r="F332" s="34"/>
      <c r="G332" s="34"/>
      <c r="H332" s="38"/>
      <c r="I332" s="36"/>
      <c r="R332" s="38"/>
    </row>
    <row r="333" spans="1:18" x14ac:dyDescent="0.25">
      <c r="A333" s="33"/>
      <c r="B333" s="34"/>
      <c r="C333" s="34"/>
      <c r="D333" s="34"/>
      <c r="E333" s="34"/>
      <c r="F333" s="34"/>
      <c r="G333" s="34"/>
      <c r="H333" s="38"/>
      <c r="I333" s="36"/>
      <c r="R333" s="38"/>
    </row>
    <row r="334" spans="1:18" x14ac:dyDescent="0.25">
      <c r="A334" s="33"/>
      <c r="B334" s="34"/>
      <c r="C334" s="34"/>
      <c r="D334" s="34"/>
      <c r="E334" s="34"/>
      <c r="F334" s="34"/>
      <c r="G334" s="34"/>
      <c r="H334" s="38"/>
      <c r="I334" s="36"/>
      <c r="R334" s="38"/>
    </row>
    <row r="335" spans="1:18" x14ac:dyDescent="0.25">
      <c r="A335" s="33"/>
      <c r="B335" s="34"/>
      <c r="C335" s="34"/>
      <c r="D335" s="34"/>
      <c r="E335" s="34"/>
      <c r="F335" s="34"/>
      <c r="G335" s="34"/>
      <c r="H335" s="38"/>
      <c r="I335" s="36"/>
      <c r="R335" s="38"/>
    </row>
    <row r="336" spans="1:18" x14ac:dyDescent="0.25">
      <c r="A336" s="33"/>
      <c r="B336" s="34"/>
      <c r="C336" s="34"/>
      <c r="D336" s="34"/>
      <c r="E336" s="34"/>
      <c r="F336" s="34"/>
      <c r="G336" s="34"/>
      <c r="H336" s="38"/>
      <c r="I336" s="36"/>
      <c r="R336" s="38"/>
    </row>
    <row r="337" spans="1:18" x14ac:dyDescent="0.25">
      <c r="A337" s="33"/>
      <c r="B337" s="34"/>
      <c r="C337" s="34"/>
      <c r="D337" s="34"/>
      <c r="E337" s="34"/>
      <c r="F337" s="34"/>
      <c r="G337" s="34"/>
      <c r="H337" s="38"/>
      <c r="I337" s="36"/>
      <c r="R337" s="38"/>
    </row>
    <row r="338" spans="1:18" x14ac:dyDescent="0.25">
      <c r="A338" s="33"/>
      <c r="B338" s="34"/>
      <c r="C338" s="34"/>
      <c r="D338" s="34"/>
      <c r="E338" s="34"/>
      <c r="F338" s="34"/>
      <c r="G338" s="34"/>
      <c r="H338" s="38"/>
      <c r="I338" s="36"/>
      <c r="R338" s="38"/>
    </row>
    <row r="339" spans="1:18" x14ac:dyDescent="0.25">
      <c r="A339" s="33"/>
      <c r="B339" s="34"/>
      <c r="C339" s="34"/>
      <c r="D339" s="34"/>
      <c r="E339" s="34"/>
      <c r="F339" s="34"/>
      <c r="G339" s="34"/>
      <c r="H339" s="38"/>
      <c r="I339" s="36"/>
      <c r="R339" s="38"/>
    </row>
    <row r="340" spans="1:18" x14ac:dyDescent="0.25">
      <c r="A340" s="33"/>
      <c r="B340" s="34"/>
      <c r="C340" s="34"/>
      <c r="D340" s="34"/>
      <c r="E340" s="34"/>
      <c r="F340" s="34"/>
      <c r="G340" s="34"/>
      <c r="H340" s="38"/>
      <c r="I340" s="36"/>
      <c r="R340" s="38"/>
    </row>
    <row r="341" spans="1:18" x14ac:dyDescent="0.25">
      <c r="A341" s="33"/>
      <c r="B341" s="34"/>
      <c r="C341" s="34"/>
      <c r="D341" s="34"/>
      <c r="E341" s="34"/>
      <c r="F341" s="34"/>
      <c r="G341" s="34"/>
      <c r="H341" s="38"/>
      <c r="I341" s="36"/>
      <c r="R341" s="38"/>
    </row>
    <row r="342" spans="1:18" x14ac:dyDescent="0.25">
      <c r="A342" s="33"/>
      <c r="B342" s="34"/>
      <c r="C342" s="34"/>
      <c r="D342" s="34"/>
      <c r="E342" s="34"/>
      <c r="F342" s="34"/>
      <c r="G342" s="34"/>
      <c r="H342" s="38"/>
      <c r="I342" s="36"/>
      <c r="R342" s="38"/>
    </row>
    <row r="343" spans="1:18" x14ac:dyDescent="0.25">
      <c r="A343" s="33"/>
      <c r="B343" s="34"/>
      <c r="C343" s="34"/>
      <c r="D343" s="34"/>
      <c r="E343" s="34"/>
      <c r="F343" s="34"/>
      <c r="G343" s="34"/>
      <c r="H343" s="38"/>
      <c r="I343" s="36"/>
      <c r="R343" s="38"/>
    </row>
    <row r="344" spans="1:18" x14ac:dyDescent="0.25">
      <c r="A344" s="33"/>
      <c r="B344" s="34"/>
      <c r="C344" s="34"/>
      <c r="D344" s="34"/>
      <c r="E344" s="34"/>
      <c r="F344" s="34"/>
      <c r="G344" s="34"/>
      <c r="H344" s="38"/>
      <c r="I344" s="36"/>
      <c r="R344" s="38"/>
    </row>
    <row r="345" spans="1:18" x14ac:dyDescent="0.25">
      <c r="A345" s="33"/>
      <c r="B345" s="34"/>
      <c r="C345" s="34"/>
      <c r="D345" s="34"/>
      <c r="E345" s="34"/>
      <c r="F345" s="34"/>
      <c r="G345" s="34"/>
      <c r="H345" s="38"/>
      <c r="I345" s="36"/>
      <c r="R345" s="38"/>
    </row>
    <row r="346" spans="1:18" x14ac:dyDescent="0.25">
      <c r="A346" s="33"/>
      <c r="B346" s="34"/>
      <c r="C346" s="34"/>
      <c r="D346" s="34"/>
      <c r="E346" s="34"/>
      <c r="F346" s="34"/>
      <c r="G346" s="34"/>
      <c r="H346" s="38"/>
      <c r="I346" s="36"/>
      <c r="R346" s="38"/>
    </row>
    <row r="347" spans="1:18" x14ac:dyDescent="0.25">
      <c r="A347" s="33"/>
      <c r="B347" s="34"/>
      <c r="C347" s="34"/>
      <c r="D347" s="34"/>
      <c r="E347" s="34"/>
      <c r="F347" s="34"/>
      <c r="G347" s="34"/>
      <c r="H347" s="38"/>
      <c r="I347" s="36"/>
      <c r="R347" s="38"/>
    </row>
    <row r="348" spans="1:18" x14ac:dyDescent="0.25">
      <c r="A348" s="33"/>
      <c r="B348" s="34"/>
      <c r="C348" s="34"/>
      <c r="D348" s="34"/>
      <c r="E348" s="34"/>
      <c r="F348" s="34"/>
      <c r="G348" s="34"/>
      <c r="H348" s="38"/>
      <c r="I348" s="36"/>
      <c r="R348" s="38"/>
    </row>
    <row r="349" spans="1:18" x14ac:dyDescent="0.25">
      <c r="A349" s="33"/>
      <c r="B349" s="34"/>
      <c r="C349" s="34"/>
      <c r="D349" s="34"/>
      <c r="E349" s="34"/>
      <c r="F349" s="34"/>
      <c r="G349" s="34"/>
      <c r="H349" s="38"/>
      <c r="I349" s="36"/>
      <c r="R349" s="38"/>
    </row>
    <row r="350" spans="1:18" x14ac:dyDescent="0.25">
      <c r="A350" s="33"/>
      <c r="B350" s="34"/>
      <c r="C350" s="34"/>
      <c r="D350" s="34"/>
      <c r="E350" s="34"/>
      <c r="F350" s="34"/>
      <c r="G350" s="34"/>
      <c r="H350" s="38"/>
      <c r="I350" s="36"/>
      <c r="R350" s="38"/>
    </row>
    <row r="351" spans="1:18" x14ac:dyDescent="0.25">
      <c r="A351" s="33"/>
      <c r="B351" s="34"/>
      <c r="C351" s="34"/>
      <c r="D351" s="34"/>
      <c r="E351" s="34"/>
      <c r="F351" s="34"/>
      <c r="G351" s="34"/>
      <c r="H351" s="38"/>
      <c r="I351" s="36"/>
      <c r="R351" s="38"/>
    </row>
    <row r="352" spans="1:18" x14ac:dyDescent="0.25">
      <c r="A352" s="33"/>
      <c r="B352" s="34"/>
      <c r="C352" s="34"/>
      <c r="D352" s="34"/>
      <c r="E352" s="34"/>
      <c r="F352" s="34"/>
      <c r="G352" s="34"/>
      <c r="H352" s="38"/>
      <c r="I352" s="36"/>
      <c r="R352" s="38"/>
    </row>
    <row r="353" spans="1:18" x14ac:dyDescent="0.25">
      <c r="A353" s="33"/>
      <c r="B353" s="34"/>
      <c r="C353" s="34"/>
      <c r="D353" s="34"/>
      <c r="E353" s="34"/>
      <c r="F353" s="34"/>
      <c r="G353" s="34"/>
      <c r="H353" s="38"/>
      <c r="I353" s="36"/>
      <c r="R353" s="38"/>
    </row>
    <row r="354" spans="1:18" x14ac:dyDescent="0.25">
      <c r="A354" s="33"/>
      <c r="B354" s="34"/>
      <c r="C354" s="34"/>
      <c r="D354" s="34"/>
      <c r="E354" s="34"/>
      <c r="F354" s="34"/>
      <c r="G354" s="34"/>
      <c r="H354" s="38"/>
      <c r="I354" s="36"/>
      <c r="R354" s="38"/>
    </row>
    <row r="355" spans="1:18" x14ac:dyDescent="0.25">
      <c r="A355" s="33"/>
      <c r="B355" s="34"/>
      <c r="C355" s="34"/>
      <c r="D355" s="34"/>
      <c r="E355" s="34"/>
      <c r="F355" s="34"/>
      <c r="G355" s="34"/>
      <c r="H355" s="38"/>
      <c r="I355" s="36"/>
      <c r="R355" s="38"/>
    </row>
    <row r="356" spans="1:18" x14ac:dyDescent="0.25">
      <c r="A356" s="33"/>
      <c r="B356" s="34"/>
      <c r="C356" s="34"/>
      <c r="D356" s="34"/>
      <c r="E356" s="34"/>
      <c r="F356" s="34"/>
      <c r="G356" s="34"/>
      <c r="H356" s="38"/>
      <c r="I356" s="36"/>
      <c r="R356" s="38"/>
    </row>
    <row r="357" spans="1:18" x14ac:dyDescent="0.25">
      <c r="A357" s="33"/>
      <c r="B357" s="34"/>
      <c r="C357" s="34"/>
      <c r="D357" s="34"/>
      <c r="E357" s="34"/>
      <c r="F357" s="34"/>
      <c r="G357" s="34"/>
      <c r="H357" s="38"/>
      <c r="I357" s="36"/>
      <c r="R357" s="38"/>
    </row>
    <row r="358" spans="1:18" x14ac:dyDescent="0.25">
      <c r="A358" s="33"/>
      <c r="B358" s="34"/>
      <c r="C358" s="34"/>
      <c r="D358" s="34"/>
      <c r="E358" s="34"/>
      <c r="F358" s="34"/>
      <c r="G358" s="34"/>
      <c r="H358" s="38"/>
      <c r="I358" s="36"/>
      <c r="R358" s="38"/>
    </row>
    <row r="359" spans="1:18" x14ac:dyDescent="0.25">
      <c r="A359" s="33"/>
      <c r="B359" s="34"/>
      <c r="C359" s="34"/>
      <c r="D359" s="34"/>
      <c r="E359" s="34"/>
      <c r="F359" s="34"/>
      <c r="G359" s="34"/>
      <c r="H359" s="38"/>
      <c r="I359" s="36"/>
      <c r="R359" s="38"/>
    </row>
    <row r="360" spans="1:18" x14ac:dyDescent="0.25">
      <c r="A360" s="33"/>
      <c r="B360" s="34"/>
      <c r="C360" s="34"/>
      <c r="D360" s="34"/>
      <c r="E360" s="34"/>
      <c r="F360" s="34"/>
      <c r="G360" s="34"/>
      <c r="H360" s="38"/>
      <c r="I360" s="36"/>
      <c r="R360" s="38"/>
    </row>
    <row r="361" spans="1:18" x14ac:dyDescent="0.25">
      <c r="A361" s="33"/>
      <c r="B361" s="34"/>
      <c r="C361" s="34"/>
      <c r="D361" s="34"/>
      <c r="E361" s="34"/>
      <c r="F361" s="34"/>
      <c r="G361" s="34"/>
      <c r="H361" s="38"/>
      <c r="I361" s="36"/>
      <c r="R361" s="38"/>
    </row>
    <row r="362" spans="1:18" x14ac:dyDescent="0.25">
      <c r="A362" s="33"/>
      <c r="B362" s="34"/>
      <c r="C362" s="34"/>
      <c r="D362" s="34"/>
      <c r="E362" s="34"/>
      <c r="F362" s="34"/>
      <c r="G362" s="34"/>
      <c r="H362" s="38"/>
      <c r="I362" s="36"/>
      <c r="R362" s="38"/>
    </row>
    <row r="363" spans="1:18" x14ac:dyDescent="0.25">
      <c r="A363" s="33"/>
      <c r="B363" s="34"/>
      <c r="C363" s="34"/>
      <c r="D363" s="34"/>
      <c r="E363" s="34"/>
      <c r="F363" s="34"/>
      <c r="G363" s="34"/>
      <c r="H363" s="38"/>
      <c r="I363" s="36"/>
      <c r="R363" s="38"/>
    </row>
    <row r="364" spans="1:18" x14ac:dyDescent="0.25">
      <c r="A364" s="33"/>
      <c r="B364" s="34"/>
      <c r="C364" s="34"/>
      <c r="D364" s="34"/>
      <c r="E364" s="34"/>
      <c r="F364" s="34"/>
      <c r="G364" s="34"/>
      <c r="H364" s="38"/>
      <c r="I364" s="36"/>
      <c r="R364" s="38"/>
    </row>
    <row r="365" spans="1:18" x14ac:dyDescent="0.25">
      <c r="A365" s="33"/>
      <c r="B365" s="34"/>
      <c r="C365" s="34"/>
      <c r="D365" s="34"/>
      <c r="E365" s="34"/>
      <c r="F365" s="34"/>
      <c r="G365" s="34"/>
      <c r="H365" s="38"/>
      <c r="I365" s="36"/>
      <c r="R365" s="38"/>
    </row>
    <row r="366" spans="1:18" x14ac:dyDescent="0.25">
      <c r="A366" s="33"/>
      <c r="B366" s="34"/>
      <c r="C366" s="34"/>
      <c r="D366" s="34"/>
      <c r="E366" s="34"/>
      <c r="F366" s="34"/>
      <c r="G366" s="34"/>
      <c r="H366" s="38"/>
      <c r="I366" s="36"/>
      <c r="R366" s="38"/>
    </row>
    <row r="367" spans="1:18" x14ac:dyDescent="0.25">
      <c r="A367" s="33"/>
      <c r="B367" s="34"/>
      <c r="C367" s="34"/>
      <c r="D367" s="34"/>
      <c r="E367" s="34"/>
      <c r="F367" s="34"/>
      <c r="G367" s="34"/>
      <c r="H367" s="38"/>
      <c r="I367" s="36"/>
      <c r="R367" s="38"/>
    </row>
    <row r="368" spans="1:18" x14ac:dyDescent="0.25">
      <c r="A368" s="33"/>
      <c r="B368" s="34"/>
      <c r="C368" s="34"/>
      <c r="D368" s="34"/>
      <c r="E368" s="34"/>
      <c r="F368" s="34"/>
      <c r="G368" s="34"/>
      <c r="H368" s="38"/>
      <c r="I368" s="36"/>
      <c r="R368" s="38"/>
    </row>
    <row r="369" spans="1:18" x14ac:dyDescent="0.25">
      <c r="A369" s="33"/>
      <c r="B369" s="34"/>
      <c r="C369" s="34"/>
      <c r="D369" s="34"/>
      <c r="E369" s="34"/>
      <c r="F369" s="34"/>
      <c r="G369" s="34"/>
      <c r="H369" s="38"/>
      <c r="I369" s="36"/>
      <c r="R369" s="38"/>
    </row>
    <row r="370" spans="1:18" x14ac:dyDescent="0.25">
      <c r="A370" s="33"/>
      <c r="B370" s="34"/>
      <c r="C370" s="34"/>
      <c r="D370" s="34"/>
      <c r="E370" s="34"/>
      <c r="F370" s="34"/>
      <c r="G370" s="34"/>
      <c r="H370" s="38"/>
      <c r="I370" s="36"/>
      <c r="R370" s="38"/>
    </row>
    <row r="371" spans="1:18" x14ac:dyDescent="0.25">
      <c r="A371" s="33"/>
      <c r="B371" s="34"/>
      <c r="C371" s="34"/>
      <c r="D371" s="34"/>
      <c r="E371" s="34"/>
      <c r="F371" s="34"/>
      <c r="G371" s="34"/>
      <c r="H371" s="38"/>
      <c r="I371" s="36"/>
      <c r="R371" s="38"/>
    </row>
    <row r="372" spans="1:18" x14ac:dyDescent="0.25">
      <c r="A372" s="33"/>
      <c r="B372" s="34"/>
      <c r="C372" s="34"/>
      <c r="D372" s="34"/>
      <c r="E372" s="34"/>
      <c r="F372" s="34"/>
      <c r="G372" s="34"/>
      <c r="H372" s="38"/>
      <c r="I372" s="36"/>
      <c r="R372" s="38"/>
    </row>
    <row r="373" spans="1:18" x14ac:dyDescent="0.25">
      <c r="A373" s="33"/>
      <c r="B373" s="34"/>
      <c r="C373" s="34"/>
      <c r="D373" s="34"/>
      <c r="E373" s="34"/>
      <c r="F373" s="34"/>
      <c r="G373" s="34"/>
      <c r="H373" s="38"/>
      <c r="I373" s="36"/>
      <c r="R373" s="38"/>
    </row>
    <row r="374" spans="1:18" x14ac:dyDescent="0.25">
      <c r="A374" s="33"/>
      <c r="B374" s="34"/>
      <c r="C374" s="34"/>
      <c r="D374" s="34"/>
      <c r="E374" s="34"/>
      <c r="F374" s="34"/>
      <c r="G374" s="34"/>
      <c r="H374" s="38"/>
      <c r="I374" s="36"/>
      <c r="R374" s="38"/>
    </row>
    <row r="375" spans="1:18" x14ac:dyDescent="0.25">
      <c r="A375" s="33"/>
      <c r="B375" s="34"/>
      <c r="C375" s="34"/>
      <c r="D375" s="34"/>
      <c r="E375" s="34"/>
      <c r="F375" s="34"/>
      <c r="G375" s="34"/>
      <c r="H375" s="38"/>
      <c r="I375" s="36"/>
      <c r="R375" s="38"/>
    </row>
    <row r="376" spans="1:18" x14ac:dyDescent="0.25">
      <c r="A376" s="33"/>
      <c r="B376" s="34"/>
      <c r="C376" s="34"/>
      <c r="D376" s="34"/>
      <c r="E376" s="34"/>
      <c r="F376" s="34"/>
      <c r="G376" s="34"/>
      <c r="H376" s="38"/>
      <c r="I376" s="36"/>
      <c r="R376" s="38"/>
    </row>
    <row r="377" spans="1:18" x14ac:dyDescent="0.25">
      <c r="A377" s="33"/>
      <c r="B377" s="34"/>
      <c r="C377" s="34"/>
      <c r="D377" s="34"/>
      <c r="E377" s="34"/>
      <c r="F377" s="34"/>
      <c r="G377" s="34"/>
      <c r="H377" s="38"/>
      <c r="I377" s="36"/>
      <c r="R377" s="38"/>
    </row>
    <row r="378" spans="1:18" x14ac:dyDescent="0.25">
      <c r="A378" s="33"/>
      <c r="B378" s="34"/>
      <c r="C378" s="34"/>
      <c r="D378" s="34"/>
      <c r="E378" s="34"/>
      <c r="F378" s="34"/>
      <c r="G378" s="34"/>
      <c r="H378" s="38"/>
      <c r="I378" s="36"/>
      <c r="R378" s="38"/>
    </row>
    <row r="379" spans="1:18" x14ac:dyDescent="0.25">
      <c r="A379" s="33"/>
      <c r="B379" s="34"/>
      <c r="C379" s="34"/>
      <c r="D379" s="34"/>
      <c r="E379" s="34"/>
      <c r="F379" s="34"/>
      <c r="G379" s="34"/>
      <c r="H379" s="38"/>
      <c r="I379" s="36"/>
      <c r="R379" s="38"/>
    </row>
    <row r="380" spans="1:18" x14ac:dyDescent="0.25">
      <c r="A380" s="33"/>
      <c r="B380" s="34"/>
      <c r="C380" s="34"/>
      <c r="D380" s="34"/>
      <c r="E380" s="34"/>
      <c r="F380" s="34"/>
      <c r="G380" s="34"/>
      <c r="H380" s="38"/>
      <c r="I380" s="36"/>
      <c r="R380" s="38"/>
    </row>
    <row r="381" spans="1:18" x14ac:dyDescent="0.25">
      <c r="A381" s="33"/>
      <c r="B381" s="34"/>
      <c r="C381" s="34"/>
      <c r="D381" s="34"/>
      <c r="E381" s="34"/>
      <c r="F381" s="34"/>
      <c r="G381" s="34"/>
      <c r="H381" s="38"/>
      <c r="I381" s="36"/>
      <c r="R381" s="38"/>
    </row>
    <row r="382" spans="1:18" x14ac:dyDescent="0.25">
      <c r="A382" s="33"/>
      <c r="B382" s="34"/>
      <c r="C382" s="34"/>
      <c r="D382" s="34"/>
      <c r="E382" s="34"/>
      <c r="F382" s="34"/>
      <c r="G382" s="34"/>
      <c r="H382" s="38"/>
      <c r="I382" s="36"/>
      <c r="R382" s="38"/>
    </row>
    <row r="383" spans="1:18" x14ac:dyDescent="0.25">
      <c r="A383" s="33"/>
      <c r="B383" s="34"/>
      <c r="C383" s="34"/>
      <c r="D383" s="34"/>
      <c r="E383" s="34"/>
      <c r="F383" s="34"/>
      <c r="G383" s="34"/>
      <c r="H383" s="38"/>
      <c r="I383" s="36"/>
      <c r="R383" s="38"/>
    </row>
    <row r="384" spans="1:18" x14ac:dyDescent="0.25">
      <c r="A384" s="33"/>
      <c r="B384" s="34"/>
      <c r="C384" s="34"/>
      <c r="D384" s="34"/>
      <c r="E384" s="34"/>
      <c r="F384" s="34"/>
      <c r="G384" s="34"/>
      <c r="H384" s="38"/>
      <c r="I384" s="36"/>
      <c r="R384" s="38"/>
    </row>
    <row r="385" spans="1:18" x14ac:dyDescent="0.25">
      <c r="A385" s="33"/>
      <c r="B385" s="34"/>
      <c r="C385" s="34"/>
      <c r="D385" s="34"/>
      <c r="E385" s="34"/>
      <c r="F385" s="34"/>
      <c r="G385" s="34"/>
      <c r="H385" s="38"/>
      <c r="I385" s="36"/>
      <c r="R385" s="38"/>
    </row>
    <row r="386" spans="1:18" x14ac:dyDescent="0.25">
      <c r="A386" s="33"/>
      <c r="B386" s="34"/>
      <c r="C386" s="34"/>
      <c r="D386" s="34"/>
      <c r="E386" s="34"/>
      <c r="F386" s="34"/>
      <c r="G386" s="34"/>
      <c r="H386" s="38"/>
      <c r="I386" s="36"/>
      <c r="R386" s="38"/>
    </row>
    <row r="387" spans="1:18" x14ac:dyDescent="0.25">
      <c r="A387" s="33"/>
      <c r="B387" s="34"/>
      <c r="C387" s="34"/>
      <c r="D387" s="34"/>
      <c r="E387" s="34"/>
      <c r="F387" s="34"/>
      <c r="G387" s="34"/>
      <c r="H387" s="38"/>
      <c r="I387" s="36"/>
      <c r="R387" s="38"/>
    </row>
    <row r="388" spans="1:18" x14ac:dyDescent="0.25">
      <c r="A388" s="33"/>
      <c r="B388" s="34"/>
      <c r="C388" s="34"/>
      <c r="D388" s="34"/>
      <c r="E388" s="34"/>
      <c r="F388" s="34"/>
      <c r="G388" s="34"/>
      <c r="H388" s="38"/>
      <c r="I388" s="36"/>
      <c r="R388" s="38"/>
    </row>
    <row r="389" spans="1:18" x14ac:dyDescent="0.25">
      <c r="A389" s="33"/>
      <c r="B389" s="34"/>
      <c r="C389" s="34"/>
      <c r="D389" s="34"/>
      <c r="E389" s="34"/>
      <c r="F389" s="34"/>
      <c r="G389" s="34"/>
      <c r="H389" s="38"/>
      <c r="I389" s="36"/>
      <c r="R389" s="38"/>
    </row>
    <row r="390" spans="1:18" x14ac:dyDescent="0.25">
      <c r="A390" s="33"/>
      <c r="B390" s="34"/>
      <c r="C390" s="34"/>
      <c r="D390" s="34"/>
      <c r="E390" s="34"/>
      <c r="F390" s="34"/>
      <c r="G390" s="34"/>
      <c r="H390" s="38"/>
      <c r="I390" s="36"/>
      <c r="R390" s="38"/>
    </row>
    <row r="391" spans="1:18" x14ac:dyDescent="0.25">
      <c r="A391" s="33"/>
      <c r="B391" s="34"/>
      <c r="C391" s="34"/>
      <c r="D391" s="34"/>
      <c r="E391" s="34"/>
      <c r="F391" s="34"/>
      <c r="G391" s="34"/>
      <c r="H391" s="38"/>
      <c r="I391" s="36"/>
      <c r="R391" s="38"/>
    </row>
    <row r="392" spans="1:18" x14ac:dyDescent="0.25">
      <c r="A392" s="33"/>
      <c r="B392" s="34"/>
      <c r="C392" s="34"/>
      <c r="D392" s="34"/>
      <c r="E392" s="34"/>
      <c r="F392" s="34"/>
      <c r="G392" s="34"/>
      <c r="H392" s="38"/>
      <c r="I392" s="36"/>
      <c r="R392" s="38"/>
    </row>
    <row r="393" spans="1:18" x14ac:dyDescent="0.25">
      <c r="A393" s="33"/>
      <c r="B393" s="34"/>
      <c r="C393" s="34"/>
      <c r="D393" s="34"/>
      <c r="E393" s="34"/>
      <c r="F393" s="34"/>
      <c r="G393" s="34"/>
      <c r="H393" s="38"/>
      <c r="I393" s="36"/>
      <c r="R393" s="38"/>
    </row>
    <row r="394" spans="1:18" x14ac:dyDescent="0.25">
      <c r="A394" s="33"/>
      <c r="B394" s="34"/>
      <c r="C394" s="34"/>
      <c r="D394" s="34"/>
      <c r="E394" s="34"/>
      <c r="F394" s="34"/>
      <c r="G394" s="34"/>
      <c r="H394" s="38"/>
      <c r="I394" s="36"/>
      <c r="R394" s="38"/>
    </row>
    <row r="395" spans="1:18" x14ac:dyDescent="0.25">
      <c r="A395" s="33"/>
      <c r="B395" s="34"/>
      <c r="C395" s="34"/>
      <c r="D395" s="34"/>
      <c r="E395" s="34"/>
      <c r="F395" s="34"/>
      <c r="G395" s="34"/>
      <c r="H395" s="38"/>
      <c r="I395" s="36"/>
      <c r="R395" s="38"/>
    </row>
    <row r="396" spans="1:18" x14ac:dyDescent="0.25">
      <c r="A396" s="33"/>
      <c r="B396" s="34"/>
      <c r="C396" s="34"/>
      <c r="D396" s="34"/>
      <c r="E396" s="34"/>
      <c r="F396" s="34"/>
      <c r="G396" s="34"/>
      <c r="H396" s="38"/>
      <c r="I396" s="36"/>
      <c r="R396" s="38"/>
    </row>
    <row r="397" spans="1:18" x14ac:dyDescent="0.25">
      <c r="A397" s="33"/>
      <c r="B397" s="34"/>
      <c r="C397" s="34"/>
      <c r="D397" s="34"/>
      <c r="E397" s="34"/>
      <c r="F397" s="34"/>
      <c r="G397" s="34"/>
      <c r="H397" s="38"/>
      <c r="I397" s="36"/>
      <c r="R397" s="38"/>
    </row>
    <row r="398" spans="1:18" x14ac:dyDescent="0.25">
      <c r="A398" s="33"/>
      <c r="B398" s="34"/>
      <c r="C398" s="34"/>
      <c r="D398" s="34"/>
      <c r="E398" s="34"/>
      <c r="F398" s="34"/>
      <c r="G398" s="34"/>
      <c r="H398" s="38"/>
      <c r="I398" s="36"/>
      <c r="R398" s="38"/>
    </row>
    <row r="399" spans="1:18" x14ac:dyDescent="0.25">
      <c r="A399" s="33"/>
      <c r="B399" s="34"/>
      <c r="C399" s="34"/>
      <c r="D399" s="34"/>
      <c r="E399" s="34"/>
      <c r="F399" s="34"/>
      <c r="G399" s="34"/>
      <c r="H399" s="38"/>
      <c r="I399" s="36"/>
      <c r="R399" s="38"/>
    </row>
    <row r="400" spans="1:18" x14ac:dyDescent="0.25">
      <c r="A400" s="33"/>
      <c r="B400" s="34"/>
      <c r="C400" s="34"/>
      <c r="D400" s="34"/>
      <c r="E400" s="34"/>
      <c r="F400" s="34"/>
      <c r="G400" s="34"/>
      <c r="H400" s="38"/>
      <c r="I400" s="36"/>
      <c r="R400" s="38"/>
    </row>
    <row r="401" spans="1:18" x14ac:dyDescent="0.25">
      <c r="A401" s="33"/>
      <c r="B401" s="34"/>
      <c r="C401" s="34"/>
      <c r="D401" s="34"/>
      <c r="E401" s="34"/>
      <c r="F401" s="34"/>
      <c r="G401" s="34"/>
      <c r="H401" s="38"/>
      <c r="I401" s="36"/>
      <c r="R401" s="38"/>
    </row>
    <row r="402" spans="1:18" x14ac:dyDescent="0.25">
      <c r="A402" s="33"/>
      <c r="B402" s="34"/>
      <c r="C402" s="34"/>
      <c r="D402" s="34"/>
      <c r="E402" s="34"/>
      <c r="F402" s="34"/>
      <c r="G402" s="34"/>
      <c r="H402" s="38"/>
      <c r="I402" s="36"/>
      <c r="R402" s="38"/>
    </row>
    <row r="403" spans="1:18" x14ac:dyDescent="0.25">
      <c r="A403" s="33"/>
      <c r="B403" s="34"/>
      <c r="C403" s="34"/>
      <c r="D403" s="34"/>
      <c r="E403" s="34"/>
      <c r="F403" s="34"/>
      <c r="G403" s="34"/>
      <c r="H403" s="38"/>
      <c r="I403" s="36"/>
      <c r="R403" s="38"/>
    </row>
    <row r="404" spans="1:18" x14ac:dyDescent="0.25">
      <c r="A404" s="33"/>
      <c r="B404" s="34"/>
      <c r="C404" s="34"/>
      <c r="D404" s="34"/>
      <c r="E404" s="34"/>
      <c r="F404" s="34"/>
      <c r="G404" s="34"/>
      <c r="H404" s="38"/>
      <c r="I404" s="36"/>
      <c r="R404" s="38"/>
    </row>
    <row r="405" spans="1:18" x14ac:dyDescent="0.25">
      <c r="A405" s="33"/>
      <c r="B405" s="34"/>
      <c r="C405" s="34"/>
      <c r="D405" s="34"/>
      <c r="E405" s="34"/>
      <c r="F405" s="34"/>
      <c r="G405" s="34"/>
      <c r="H405" s="38"/>
      <c r="I405" s="36"/>
      <c r="R405" s="38"/>
    </row>
    <row r="406" spans="1:18" x14ac:dyDescent="0.25">
      <c r="A406" s="33"/>
      <c r="B406" s="34"/>
      <c r="C406" s="34"/>
      <c r="D406" s="34"/>
      <c r="E406" s="34"/>
      <c r="F406" s="34"/>
      <c r="G406" s="34"/>
      <c r="H406" s="38"/>
      <c r="I406" s="36"/>
      <c r="R406" s="38"/>
    </row>
    <row r="407" spans="1:18" x14ac:dyDescent="0.25">
      <c r="A407" s="33"/>
      <c r="B407" s="34"/>
      <c r="C407" s="34"/>
      <c r="D407" s="34"/>
      <c r="E407" s="34"/>
      <c r="F407" s="34"/>
      <c r="G407" s="34"/>
      <c r="H407" s="38"/>
      <c r="I407" s="36"/>
      <c r="R407" s="38"/>
    </row>
    <row r="408" spans="1:18" x14ac:dyDescent="0.25">
      <c r="A408" s="33"/>
      <c r="B408" s="34"/>
      <c r="C408" s="34"/>
      <c r="D408" s="34"/>
      <c r="E408" s="34"/>
      <c r="F408" s="34"/>
      <c r="G408" s="34"/>
      <c r="H408" s="38"/>
      <c r="I408" s="36"/>
      <c r="R408" s="38"/>
    </row>
    <row r="409" spans="1:18" x14ac:dyDescent="0.25">
      <c r="A409" s="33"/>
      <c r="B409" s="34"/>
      <c r="C409" s="34"/>
      <c r="D409" s="34"/>
      <c r="E409" s="34"/>
      <c r="F409" s="34"/>
      <c r="G409" s="34"/>
      <c r="H409" s="38"/>
      <c r="I409" s="36"/>
      <c r="R409" s="38"/>
    </row>
    <row r="410" spans="1:18" x14ac:dyDescent="0.25">
      <c r="A410" s="33"/>
      <c r="B410" s="34"/>
      <c r="C410" s="34"/>
      <c r="D410" s="34"/>
      <c r="E410" s="34"/>
      <c r="F410" s="34"/>
      <c r="G410" s="34"/>
      <c r="H410" s="38"/>
      <c r="I410" s="36"/>
      <c r="R410" s="38"/>
    </row>
    <row r="411" spans="1:18" x14ac:dyDescent="0.25">
      <c r="A411" s="33"/>
      <c r="B411" s="34"/>
      <c r="C411" s="34"/>
      <c r="D411" s="34"/>
      <c r="E411" s="34"/>
      <c r="F411" s="34"/>
      <c r="G411" s="34"/>
      <c r="H411" s="38"/>
      <c r="I411" s="36"/>
      <c r="R411" s="38"/>
    </row>
    <row r="412" spans="1:18" x14ac:dyDescent="0.25">
      <c r="A412" s="33"/>
      <c r="B412" s="34"/>
      <c r="C412" s="34"/>
      <c r="D412" s="34"/>
      <c r="E412" s="34"/>
      <c r="F412" s="34"/>
      <c r="G412" s="34"/>
      <c r="H412" s="38"/>
      <c r="I412" s="36"/>
      <c r="R412" s="38"/>
    </row>
    <row r="413" spans="1:18" x14ac:dyDescent="0.25">
      <c r="A413" s="33"/>
      <c r="B413" s="34"/>
      <c r="C413" s="34"/>
      <c r="D413" s="34"/>
      <c r="E413" s="34"/>
      <c r="F413" s="34"/>
      <c r="G413" s="34"/>
      <c r="H413" s="38"/>
      <c r="I413" s="36"/>
      <c r="R413" s="38"/>
    </row>
    <row r="414" spans="1:18" x14ac:dyDescent="0.25">
      <c r="A414" s="33"/>
      <c r="B414" s="34"/>
      <c r="C414" s="34"/>
      <c r="D414" s="34"/>
      <c r="E414" s="34"/>
      <c r="F414" s="34"/>
      <c r="G414" s="34"/>
      <c r="H414" s="38"/>
      <c r="I414" s="36"/>
      <c r="R414" s="38"/>
    </row>
    <row r="415" spans="1:18" x14ac:dyDescent="0.25">
      <c r="A415" s="33"/>
      <c r="B415" s="34"/>
      <c r="C415" s="34"/>
      <c r="D415" s="34"/>
      <c r="E415" s="34"/>
      <c r="F415" s="34"/>
      <c r="G415" s="34"/>
      <c r="H415" s="38"/>
      <c r="I415" s="36"/>
      <c r="R415" s="38"/>
    </row>
    <row r="416" spans="1:18" x14ac:dyDescent="0.25">
      <c r="A416" s="33"/>
      <c r="B416" s="34"/>
      <c r="C416" s="34"/>
      <c r="D416" s="34"/>
      <c r="E416" s="34"/>
      <c r="F416" s="34"/>
      <c r="G416" s="34"/>
      <c r="H416" s="38"/>
      <c r="I416" s="36"/>
      <c r="R416" s="38"/>
    </row>
    <row r="417" spans="1:18" x14ac:dyDescent="0.25">
      <c r="A417" s="33"/>
      <c r="B417" s="34"/>
      <c r="C417" s="34"/>
      <c r="D417" s="34"/>
      <c r="E417" s="34"/>
      <c r="F417" s="34"/>
      <c r="G417" s="34"/>
      <c r="H417" s="38"/>
      <c r="I417" s="36"/>
      <c r="R417" s="38"/>
    </row>
    <row r="418" spans="1:18" x14ac:dyDescent="0.25">
      <c r="A418" s="33"/>
      <c r="B418" s="34"/>
      <c r="C418" s="34"/>
      <c r="D418" s="34"/>
      <c r="E418" s="34"/>
      <c r="F418" s="34"/>
      <c r="G418" s="34"/>
      <c r="H418" s="38"/>
      <c r="I418" s="36"/>
      <c r="R418" s="38"/>
    </row>
    <row r="419" spans="1:18" x14ac:dyDescent="0.25">
      <c r="A419" s="33"/>
      <c r="B419" s="34"/>
      <c r="C419" s="34"/>
      <c r="D419" s="34"/>
      <c r="E419" s="34"/>
      <c r="F419" s="34"/>
      <c r="G419" s="34"/>
      <c r="H419" s="38"/>
      <c r="I419" s="36"/>
      <c r="R419" s="38"/>
    </row>
    <row r="420" spans="1:18" x14ac:dyDescent="0.25">
      <c r="A420" s="33"/>
      <c r="B420" s="34"/>
      <c r="C420" s="34"/>
      <c r="D420" s="34"/>
      <c r="E420" s="34"/>
      <c r="F420" s="34"/>
      <c r="G420" s="34"/>
      <c r="H420" s="38"/>
      <c r="I420" s="36"/>
      <c r="R420" s="38"/>
    </row>
    <row r="421" spans="1:18" x14ac:dyDescent="0.25">
      <c r="A421" s="33"/>
      <c r="B421" s="34"/>
      <c r="C421" s="34"/>
      <c r="D421" s="34"/>
      <c r="E421" s="34"/>
      <c r="F421" s="34"/>
      <c r="G421" s="34"/>
      <c r="H421" s="38"/>
      <c r="I421" s="36"/>
      <c r="R421" s="38"/>
    </row>
    <row r="422" spans="1:18" x14ac:dyDescent="0.25">
      <c r="A422" s="33"/>
      <c r="B422" s="34"/>
      <c r="C422" s="34"/>
      <c r="D422" s="34"/>
      <c r="E422" s="34"/>
      <c r="F422" s="34"/>
      <c r="G422" s="34"/>
      <c r="H422" s="38"/>
      <c r="I422" s="36"/>
      <c r="R422" s="38"/>
    </row>
    <row r="423" spans="1:18" x14ac:dyDescent="0.25">
      <c r="A423" s="33"/>
      <c r="B423" s="34"/>
      <c r="C423" s="34"/>
      <c r="D423" s="34"/>
      <c r="E423" s="34"/>
      <c r="F423" s="34"/>
      <c r="G423" s="34"/>
      <c r="H423" s="38"/>
      <c r="I423" s="36"/>
      <c r="R423" s="38"/>
    </row>
    <row r="424" spans="1:18" x14ac:dyDescent="0.25">
      <c r="A424" s="33"/>
      <c r="B424" s="34"/>
      <c r="C424" s="34"/>
      <c r="D424" s="34"/>
      <c r="E424" s="34"/>
      <c r="F424" s="34"/>
      <c r="G424" s="34"/>
      <c r="H424" s="38"/>
      <c r="I424" s="36"/>
      <c r="R424" s="38"/>
    </row>
    <row r="425" spans="1:18" x14ac:dyDescent="0.25">
      <c r="A425" s="33"/>
      <c r="B425" s="34"/>
      <c r="C425" s="34"/>
      <c r="D425" s="34"/>
      <c r="E425" s="34"/>
      <c r="F425" s="34"/>
      <c r="G425" s="34"/>
      <c r="H425" s="38"/>
      <c r="I425" s="36"/>
      <c r="R425" s="38"/>
    </row>
    <row r="426" spans="1:18" x14ac:dyDescent="0.25">
      <c r="A426" s="33"/>
      <c r="B426" s="34"/>
      <c r="C426" s="34"/>
      <c r="D426" s="34"/>
      <c r="E426" s="34"/>
      <c r="F426" s="34"/>
      <c r="G426" s="34"/>
      <c r="H426" s="38"/>
      <c r="I426" s="36"/>
      <c r="R426" s="38"/>
    </row>
    <row r="427" spans="1:18" x14ac:dyDescent="0.25">
      <c r="A427" s="33"/>
      <c r="B427" s="34"/>
      <c r="C427" s="34"/>
      <c r="D427" s="34"/>
      <c r="E427" s="34"/>
      <c r="F427" s="34"/>
      <c r="G427" s="34"/>
      <c r="H427" s="38"/>
      <c r="I427" s="36"/>
      <c r="R427" s="38"/>
    </row>
    <row r="428" spans="1:18" x14ac:dyDescent="0.25">
      <c r="A428" s="33"/>
      <c r="B428" s="34"/>
      <c r="C428" s="34"/>
      <c r="D428" s="34"/>
      <c r="E428" s="34"/>
      <c r="F428" s="34"/>
      <c r="G428" s="34"/>
      <c r="H428" s="38"/>
      <c r="I428" s="36"/>
      <c r="R428" s="38"/>
    </row>
    <row r="429" spans="1:18" x14ac:dyDescent="0.25">
      <c r="A429" s="33"/>
      <c r="B429" s="34"/>
      <c r="C429" s="34"/>
      <c r="D429" s="34"/>
      <c r="E429" s="34"/>
      <c r="F429" s="34"/>
      <c r="G429" s="34"/>
      <c r="H429" s="38"/>
      <c r="I429" s="36"/>
      <c r="R429" s="38"/>
    </row>
    <row r="430" spans="1:18" x14ac:dyDescent="0.25">
      <c r="A430" s="33"/>
      <c r="B430" s="34"/>
      <c r="C430" s="34"/>
      <c r="D430" s="34"/>
      <c r="E430" s="34"/>
      <c r="F430" s="34"/>
      <c r="G430" s="34"/>
      <c r="H430" s="38"/>
      <c r="I430" s="36"/>
      <c r="R430" s="38"/>
    </row>
    <row r="431" spans="1:18" x14ac:dyDescent="0.25">
      <c r="A431" s="33"/>
      <c r="B431" s="34"/>
      <c r="C431" s="34"/>
      <c r="D431" s="34"/>
      <c r="E431" s="34"/>
      <c r="F431" s="34"/>
      <c r="G431" s="34"/>
      <c r="H431" s="38"/>
      <c r="I431" s="36"/>
      <c r="R431" s="38"/>
    </row>
    <row r="432" spans="1:18" x14ac:dyDescent="0.25">
      <c r="A432" s="33"/>
      <c r="B432" s="34"/>
      <c r="C432" s="34"/>
      <c r="D432" s="34"/>
      <c r="E432" s="34"/>
      <c r="F432" s="34"/>
      <c r="G432" s="34"/>
      <c r="H432" s="38"/>
      <c r="I432" s="36"/>
      <c r="R432" s="38"/>
    </row>
    <row r="433" spans="1:18" x14ac:dyDescent="0.25">
      <c r="A433" s="33"/>
      <c r="B433" s="34"/>
      <c r="C433" s="34"/>
      <c r="D433" s="34"/>
      <c r="E433" s="34"/>
      <c r="F433" s="34"/>
      <c r="G433" s="34"/>
      <c r="H433" s="38"/>
      <c r="I433" s="36"/>
      <c r="R433" s="38"/>
    </row>
    <row r="434" spans="1:18" x14ac:dyDescent="0.25">
      <c r="A434" s="33"/>
      <c r="B434" s="34"/>
      <c r="C434" s="34"/>
      <c r="D434" s="34"/>
      <c r="E434" s="34"/>
      <c r="F434" s="34"/>
      <c r="G434" s="34"/>
      <c r="H434" s="38"/>
      <c r="I434" s="36"/>
      <c r="R434" s="38"/>
    </row>
    <row r="435" spans="1:18" x14ac:dyDescent="0.25">
      <c r="A435" s="33"/>
      <c r="B435" s="34"/>
      <c r="C435" s="34"/>
      <c r="D435" s="34"/>
      <c r="E435" s="34"/>
      <c r="F435" s="34"/>
      <c r="G435" s="34"/>
      <c r="H435" s="38"/>
      <c r="I435" s="36"/>
      <c r="R435" s="38"/>
    </row>
    <row r="436" spans="1:18" x14ac:dyDescent="0.25">
      <c r="A436" s="33"/>
      <c r="B436" s="34"/>
      <c r="C436" s="34"/>
      <c r="D436" s="34"/>
      <c r="E436" s="34"/>
      <c r="F436" s="34"/>
      <c r="G436" s="34"/>
      <c r="H436" s="38"/>
      <c r="I436" s="36"/>
      <c r="R436" s="38"/>
    </row>
    <row r="437" spans="1:18" x14ac:dyDescent="0.25">
      <c r="A437" s="33"/>
      <c r="B437" s="34"/>
      <c r="C437" s="34"/>
      <c r="D437" s="34"/>
      <c r="E437" s="34"/>
      <c r="F437" s="34"/>
      <c r="G437" s="34"/>
      <c r="H437" s="38"/>
      <c r="I437" s="36"/>
      <c r="R437" s="38"/>
    </row>
    <row r="438" spans="1:18" x14ac:dyDescent="0.25">
      <c r="A438" s="33"/>
      <c r="B438" s="34"/>
      <c r="C438" s="34"/>
      <c r="D438" s="34"/>
      <c r="E438" s="34"/>
      <c r="F438" s="34"/>
      <c r="G438" s="34"/>
      <c r="H438" s="38"/>
      <c r="I438" s="36"/>
      <c r="R438" s="38"/>
    </row>
    <row r="439" spans="1:18" x14ac:dyDescent="0.25">
      <c r="A439" s="33"/>
      <c r="B439" s="34"/>
      <c r="C439" s="34"/>
      <c r="D439" s="34"/>
      <c r="E439" s="34"/>
      <c r="F439" s="34"/>
      <c r="G439" s="34"/>
      <c r="H439" s="38"/>
      <c r="I439" s="36"/>
      <c r="R439" s="38"/>
    </row>
    <row r="440" spans="1:18" x14ac:dyDescent="0.25">
      <c r="A440" s="33"/>
      <c r="B440" s="34"/>
      <c r="C440" s="34"/>
      <c r="D440" s="34"/>
      <c r="E440" s="34"/>
      <c r="F440" s="34"/>
      <c r="G440" s="34"/>
      <c r="H440" s="38"/>
      <c r="I440" s="36"/>
      <c r="R440" s="38"/>
    </row>
    <row r="441" spans="1:18" x14ac:dyDescent="0.25">
      <c r="A441" s="33"/>
      <c r="B441" s="34"/>
      <c r="C441" s="34"/>
      <c r="D441" s="34"/>
      <c r="E441" s="34"/>
      <c r="F441" s="34"/>
      <c r="G441" s="34"/>
      <c r="H441" s="38"/>
      <c r="I441" s="36"/>
      <c r="R441" s="38"/>
    </row>
    <row r="442" spans="1:18" x14ac:dyDescent="0.25">
      <c r="A442" s="33"/>
      <c r="B442" s="34"/>
      <c r="C442" s="34"/>
      <c r="D442" s="34"/>
      <c r="E442" s="34"/>
      <c r="F442" s="34"/>
      <c r="G442" s="34"/>
      <c r="H442" s="38"/>
      <c r="I442" s="36"/>
      <c r="R442" s="38"/>
    </row>
    <row r="443" spans="1:18" x14ac:dyDescent="0.25">
      <c r="A443" s="33"/>
      <c r="B443" s="34"/>
      <c r="C443" s="34"/>
      <c r="D443" s="34"/>
      <c r="E443" s="34"/>
      <c r="F443" s="34"/>
      <c r="G443" s="34"/>
      <c r="H443" s="38"/>
      <c r="I443" s="36"/>
      <c r="R443" s="38"/>
    </row>
    <row r="444" spans="1:18" x14ac:dyDescent="0.25">
      <c r="A444" s="33"/>
      <c r="B444" s="34"/>
      <c r="C444" s="34"/>
      <c r="D444" s="34"/>
      <c r="E444" s="34"/>
      <c r="F444" s="34"/>
      <c r="G444" s="34"/>
      <c r="H444" s="38"/>
      <c r="I444" s="36"/>
      <c r="R444" s="38"/>
    </row>
    <row r="445" spans="1:18" x14ac:dyDescent="0.25">
      <c r="A445" s="33"/>
      <c r="B445" s="34"/>
      <c r="C445" s="34"/>
      <c r="D445" s="34"/>
      <c r="E445" s="34"/>
      <c r="F445" s="34"/>
      <c r="G445" s="34"/>
      <c r="H445" s="38"/>
      <c r="I445" s="36"/>
      <c r="R445" s="38"/>
    </row>
    <row r="446" spans="1:18" x14ac:dyDescent="0.25">
      <c r="A446" s="33"/>
      <c r="B446" s="34"/>
      <c r="C446" s="34"/>
      <c r="D446" s="34"/>
      <c r="E446" s="34"/>
      <c r="F446" s="34"/>
      <c r="G446" s="34"/>
      <c r="H446" s="38"/>
      <c r="I446" s="36"/>
      <c r="R446" s="38"/>
    </row>
    <row r="447" spans="1:18" x14ac:dyDescent="0.25">
      <c r="A447" s="33"/>
      <c r="B447" s="34"/>
      <c r="C447" s="34"/>
      <c r="D447" s="34"/>
      <c r="E447" s="34"/>
      <c r="F447" s="34"/>
      <c r="G447" s="34"/>
      <c r="H447" s="38"/>
      <c r="I447" s="36"/>
      <c r="R447" s="38"/>
    </row>
    <row r="448" spans="1:18" x14ac:dyDescent="0.25">
      <c r="A448" s="33"/>
      <c r="B448" s="34"/>
      <c r="C448" s="34"/>
      <c r="D448" s="34"/>
      <c r="E448" s="34"/>
      <c r="F448" s="34"/>
      <c r="G448" s="34"/>
      <c r="H448" s="38"/>
      <c r="I448" s="36"/>
      <c r="R448" s="38"/>
    </row>
    <row r="449" spans="1:18" x14ac:dyDescent="0.25">
      <c r="A449" s="33"/>
      <c r="B449" s="34"/>
      <c r="C449" s="34"/>
      <c r="D449" s="34"/>
      <c r="E449" s="34"/>
      <c r="F449" s="34"/>
      <c r="G449" s="34"/>
      <c r="H449" s="38"/>
      <c r="I449" s="36"/>
      <c r="R449" s="38"/>
    </row>
    <row r="450" spans="1:18" x14ac:dyDescent="0.25">
      <c r="A450" s="33"/>
      <c r="B450" s="34"/>
      <c r="C450" s="34"/>
      <c r="D450" s="34"/>
      <c r="E450" s="34"/>
      <c r="F450" s="34"/>
      <c r="G450" s="34"/>
      <c r="H450" s="38"/>
      <c r="I450" s="36"/>
      <c r="R450" s="38"/>
    </row>
    <row r="451" spans="1:18" x14ac:dyDescent="0.25">
      <c r="A451" s="33"/>
      <c r="B451" s="34"/>
      <c r="C451" s="34"/>
      <c r="D451" s="34"/>
      <c r="E451" s="34"/>
      <c r="F451" s="34"/>
      <c r="G451" s="34"/>
      <c r="H451" s="38"/>
      <c r="I451" s="36"/>
      <c r="R451" s="38"/>
    </row>
    <row r="452" spans="1:18" x14ac:dyDescent="0.25">
      <c r="A452" s="33"/>
      <c r="B452" s="34"/>
      <c r="C452" s="34"/>
      <c r="D452" s="34"/>
      <c r="E452" s="34"/>
      <c r="F452" s="34"/>
      <c r="G452" s="34"/>
      <c r="H452" s="38"/>
      <c r="I452" s="36"/>
      <c r="R452" s="38"/>
    </row>
    <row r="453" spans="1:18" x14ac:dyDescent="0.25">
      <c r="A453" s="33"/>
      <c r="B453" s="34"/>
      <c r="C453" s="34"/>
      <c r="D453" s="34"/>
      <c r="E453" s="34"/>
      <c r="F453" s="34"/>
      <c r="G453" s="34"/>
      <c r="H453" s="38"/>
      <c r="I453" s="36"/>
      <c r="R453" s="38"/>
    </row>
    <row r="454" spans="1:18" x14ac:dyDescent="0.25">
      <c r="A454" s="33"/>
      <c r="B454" s="34"/>
      <c r="C454" s="34"/>
      <c r="D454" s="34"/>
      <c r="E454" s="34"/>
      <c r="F454" s="34"/>
      <c r="G454" s="34"/>
      <c r="H454" s="38"/>
      <c r="I454" s="36"/>
      <c r="R454" s="38"/>
    </row>
    <row r="455" spans="1:18" x14ac:dyDescent="0.25">
      <c r="A455" s="33"/>
      <c r="B455" s="34"/>
      <c r="C455" s="34"/>
      <c r="D455" s="34"/>
      <c r="E455" s="34"/>
      <c r="F455" s="34"/>
      <c r="G455" s="34"/>
      <c r="H455" s="38"/>
      <c r="I455" s="36"/>
      <c r="R455" s="38"/>
    </row>
    <row r="456" spans="1:18" x14ac:dyDescent="0.25">
      <c r="A456" s="33"/>
      <c r="B456" s="34"/>
      <c r="C456" s="34"/>
      <c r="D456" s="34"/>
      <c r="E456" s="34"/>
      <c r="F456" s="34"/>
      <c r="G456" s="34"/>
      <c r="H456" s="38"/>
      <c r="I456" s="36"/>
      <c r="R456" s="38"/>
    </row>
    <row r="457" spans="1:18" x14ac:dyDescent="0.25">
      <c r="A457" s="33"/>
      <c r="B457" s="34"/>
      <c r="C457" s="34"/>
      <c r="D457" s="34"/>
      <c r="E457" s="34"/>
      <c r="F457" s="34"/>
      <c r="G457" s="34"/>
      <c r="H457" s="38"/>
      <c r="I457" s="36"/>
      <c r="R457" s="38"/>
    </row>
    <row r="458" spans="1:18" x14ac:dyDescent="0.25">
      <c r="A458" s="33"/>
      <c r="B458" s="34"/>
      <c r="C458" s="34"/>
      <c r="D458" s="34"/>
      <c r="E458" s="34"/>
      <c r="F458" s="34"/>
      <c r="G458" s="34"/>
      <c r="H458" s="38"/>
      <c r="I458" s="36"/>
      <c r="R458" s="38"/>
    </row>
    <row r="459" spans="1:18" x14ac:dyDescent="0.25">
      <c r="A459" s="33"/>
      <c r="B459" s="34"/>
      <c r="C459" s="34"/>
      <c r="D459" s="34"/>
      <c r="E459" s="34"/>
      <c r="F459" s="34"/>
      <c r="G459" s="34"/>
      <c r="H459" s="38"/>
      <c r="I459" s="36"/>
      <c r="R459" s="38"/>
    </row>
    <row r="460" spans="1:18" x14ac:dyDescent="0.25">
      <c r="A460" s="33"/>
      <c r="B460" s="34"/>
      <c r="C460" s="34"/>
      <c r="D460" s="34"/>
      <c r="E460" s="34"/>
      <c r="F460" s="34"/>
      <c r="G460" s="34"/>
      <c r="H460" s="38"/>
      <c r="I460" s="36"/>
      <c r="R460" s="38"/>
    </row>
    <row r="461" spans="1:18" x14ac:dyDescent="0.25">
      <c r="A461" s="33"/>
      <c r="B461" s="34"/>
      <c r="C461" s="34"/>
      <c r="D461" s="34"/>
      <c r="E461" s="34"/>
      <c r="F461" s="34"/>
      <c r="G461" s="34"/>
      <c r="H461" s="38"/>
      <c r="I461" s="36"/>
      <c r="R461" s="38"/>
    </row>
    <row r="462" spans="1:18" x14ac:dyDescent="0.25">
      <c r="A462" s="33"/>
      <c r="B462" s="34"/>
      <c r="C462" s="34"/>
      <c r="D462" s="34"/>
      <c r="E462" s="34"/>
      <c r="F462" s="34"/>
      <c r="G462" s="34"/>
      <c r="H462" s="38"/>
      <c r="I462" s="36"/>
      <c r="R462" s="38"/>
    </row>
    <row r="463" spans="1:18" x14ac:dyDescent="0.25">
      <c r="A463" s="33"/>
      <c r="B463" s="34"/>
      <c r="C463" s="34"/>
      <c r="D463" s="34"/>
      <c r="E463" s="34"/>
      <c r="F463" s="34"/>
      <c r="G463" s="34"/>
      <c r="H463" s="38"/>
      <c r="I463" s="36"/>
      <c r="R463" s="38"/>
    </row>
    <row r="464" spans="1:18" x14ac:dyDescent="0.25">
      <c r="A464" s="33"/>
      <c r="B464" s="34"/>
      <c r="C464" s="34"/>
      <c r="D464" s="34"/>
      <c r="E464" s="34"/>
      <c r="F464" s="34"/>
      <c r="G464" s="34"/>
      <c r="H464" s="38"/>
      <c r="I464" s="36"/>
      <c r="R464" s="38"/>
    </row>
    <row r="465" spans="1:18" x14ac:dyDescent="0.25">
      <c r="A465" s="33"/>
      <c r="B465" s="34"/>
      <c r="C465" s="34"/>
      <c r="D465" s="34"/>
      <c r="E465" s="34"/>
      <c r="F465" s="34"/>
      <c r="G465" s="34"/>
      <c r="H465" s="38"/>
      <c r="I465" s="36"/>
      <c r="R465" s="38"/>
    </row>
    <row r="466" spans="1:18" x14ac:dyDescent="0.25">
      <c r="A466" s="33"/>
      <c r="B466" s="34"/>
      <c r="C466" s="34"/>
      <c r="D466" s="34"/>
      <c r="E466" s="34"/>
      <c r="F466" s="34"/>
      <c r="G466" s="34"/>
      <c r="H466" s="38"/>
      <c r="I466" s="36"/>
      <c r="R466" s="38"/>
    </row>
    <row r="467" spans="1:18" x14ac:dyDescent="0.25">
      <c r="A467" s="33"/>
      <c r="B467" s="34"/>
      <c r="C467" s="34"/>
      <c r="D467" s="34"/>
      <c r="E467" s="34"/>
      <c r="F467" s="34"/>
      <c r="G467" s="34"/>
      <c r="H467" s="38"/>
      <c r="I467" s="36"/>
      <c r="R467" s="38"/>
    </row>
    <row r="468" spans="1:18" x14ac:dyDescent="0.25">
      <c r="A468" s="33"/>
      <c r="B468" s="34"/>
      <c r="C468" s="34"/>
      <c r="D468" s="34"/>
      <c r="E468" s="34"/>
      <c r="F468" s="34"/>
      <c r="G468" s="34"/>
      <c r="H468" s="38"/>
      <c r="I468" s="36"/>
      <c r="R468" s="38"/>
    </row>
    <row r="469" spans="1:18" x14ac:dyDescent="0.25">
      <c r="A469" s="33"/>
      <c r="B469" s="34"/>
      <c r="C469" s="34"/>
      <c r="D469" s="34"/>
      <c r="E469" s="34"/>
      <c r="F469" s="34"/>
      <c r="G469" s="34"/>
      <c r="H469" s="38"/>
      <c r="I469" s="36"/>
      <c r="R469" s="38"/>
    </row>
    <row r="470" spans="1:18" x14ac:dyDescent="0.25">
      <c r="A470" s="33"/>
      <c r="B470" s="34"/>
      <c r="C470" s="34"/>
      <c r="D470" s="34"/>
      <c r="E470" s="34"/>
      <c r="F470" s="34"/>
      <c r="G470" s="34"/>
      <c r="H470" s="38"/>
      <c r="I470" s="36"/>
      <c r="R470" s="38"/>
    </row>
    <row r="471" spans="1:18" x14ac:dyDescent="0.25">
      <c r="A471" s="33"/>
      <c r="B471" s="34"/>
      <c r="C471" s="34"/>
      <c r="D471" s="34"/>
      <c r="E471" s="34"/>
      <c r="F471" s="34"/>
      <c r="G471" s="34"/>
      <c r="H471" s="38"/>
      <c r="I471" s="36"/>
      <c r="R471" s="38"/>
    </row>
    <row r="472" spans="1:18" x14ac:dyDescent="0.25">
      <c r="A472" s="33"/>
      <c r="B472" s="34"/>
      <c r="C472" s="34"/>
      <c r="D472" s="34"/>
      <c r="E472" s="34"/>
      <c r="F472" s="34"/>
      <c r="G472" s="34"/>
      <c r="H472" s="38"/>
      <c r="I472" s="36"/>
      <c r="R472" s="38"/>
    </row>
    <row r="473" spans="1:18" x14ac:dyDescent="0.25">
      <c r="A473" s="33"/>
      <c r="B473" s="34"/>
      <c r="C473" s="34"/>
      <c r="D473" s="34"/>
      <c r="E473" s="34"/>
      <c r="F473" s="34"/>
      <c r="G473" s="34"/>
      <c r="H473" s="38"/>
      <c r="I473" s="36"/>
      <c r="R473" s="38"/>
    </row>
    <row r="474" spans="1:18" x14ac:dyDescent="0.25">
      <c r="A474" s="33"/>
      <c r="B474" s="34"/>
      <c r="C474" s="34"/>
      <c r="D474" s="34"/>
      <c r="E474" s="34"/>
      <c r="F474" s="34"/>
      <c r="G474" s="34"/>
      <c r="H474" s="38"/>
      <c r="I474" s="36"/>
      <c r="R474" s="38"/>
    </row>
    <row r="475" spans="1:18" x14ac:dyDescent="0.25">
      <c r="A475" s="33"/>
      <c r="B475" s="34"/>
      <c r="C475" s="34"/>
      <c r="D475" s="34"/>
      <c r="E475" s="34"/>
      <c r="F475" s="34"/>
      <c r="G475" s="34"/>
      <c r="H475" s="38"/>
      <c r="I475" s="36"/>
      <c r="R475" s="38"/>
    </row>
    <row r="476" spans="1:18" x14ac:dyDescent="0.25">
      <c r="A476" s="33"/>
      <c r="B476" s="34"/>
      <c r="C476" s="34"/>
      <c r="D476" s="34"/>
      <c r="E476" s="34"/>
      <c r="F476" s="34"/>
      <c r="G476" s="34"/>
      <c r="H476" s="38"/>
      <c r="I476" s="36"/>
      <c r="R476" s="38"/>
    </row>
    <row r="477" spans="1:18" x14ac:dyDescent="0.25">
      <c r="A477" s="33"/>
      <c r="B477" s="34"/>
      <c r="C477" s="34"/>
      <c r="D477" s="34"/>
      <c r="E477" s="34"/>
      <c r="F477" s="34"/>
      <c r="G477" s="34"/>
      <c r="H477" s="38"/>
      <c r="I477" s="36"/>
      <c r="R477" s="38"/>
    </row>
    <row r="478" spans="1:18" x14ac:dyDescent="0.25">
      <c r="A478" s="33"/>
      <c r="B478" s="34"/>
      <c r="C478" s="34"/>
      <c r="D478" s="34"/>
      <c r="E478" s="34"/>
      <c r="F478" s="34"/>
      <c r="G478" s="34"/>
      <c r="H478" s="38"/>
      <c r="I478" s="36"/>
      <c r="R478" s="38"/>
    </row>
    <row r="479" spans="1:18" x14ac:dyDescent="0.25">
      <c r="A479" s="33"/>
      <c r="B479" s="34"/>
      <c r="C479" s="34"/>
      <c r="D479" s="34"/>
      <c r="E479" s="34"/>
      <c r="F479" s="34"/>
      <c r="G479" s="34"/>
      <c r="H479" s="38"/>
      <c r="I479" s="36"/>
      <c r="R479" s="38"/>
    </row>
    <row r="480" spans="1:18" x14ac:dyDescent="0.25">
      <c r="A480" s="33"/>
      <c r="B480" s="34"/>
      <c r="C480" s="34"/>
      <c r="D480" s="34"/>
      <c r="E480" s="34"/>
      <c r="F480" s="34"/>
      <c r="G480" s="34"/>
      <c r="H480" s="38"/>
      <c r="I480" s="36"/>
      <c r="R480" s="38"/>
    </row>
    <row r="481" spans="1:18" x14ac:dyDescent="0.25">
      <c r="A481" s="33"/>
      <c r="B481" s="34"/>
      <c r="C481" s="34"/>
      <c r="D481" s="34"/>
      <c r="E481" s="34"/>
      <c r="F481" s="34"/>
      <c r="G481" s="34"/>
      <c r="H481" s="38"/>
      <c r="I481" s="36"/>
      <c r="R481" s="38"/>
    </row>
    <row r="482" spans="1:18" x14ac:dyDescent="0.25">
      <c r="A482" s="33"/>
      <c r="B482" s="34"/>
      <c r="C482" s="34"/>
      <c r="D482" s="34"/>
      <c r="E482" s="34"/>
      <c r="F482" s="34"/>
      <c r="G482" s="34"/>
      <c r="H482" s="38"/>
      <c r="I482" s="36"/>
      <c r="R482" s="38"/>
    </row>
    <row r="483" spans="1:18" x14ac:dyDescent="0.25">
      <c r="A483" s="33"/>
      <c r="B483" s="34"/>
      <c r="C483" s="34"/>
      <c r="D483" s="34"/>
      <c r="E483" s="34"/>
      <c r="F483" s="34"/>
      <c r="G483" s="34"/>
      <c r="H483" s="38"/>
      <c r="I483" s="36"/>
      <c r="R483" s="38"/>
    </row>
    <row r="484" spans="1:18" x14ac:dyDescent="0.25">
      <c r="A484" s="33"/>
      <c r="B484" s="34"/>
      <c r="C484" s="34"/>
      <c r="D484" s="34"/>
      <c r="E484" s="34"/>
      <c r="F484" s="34"/>
      <c r="G484" s="34"/>
      <c r="H484" s="38"/>
      <c r="I484" s="36"/>
      <c r="R484" s="38"/>
    </row>
    <row r="485" spans="1:18" x14ac:dyDescent="0.25">
      <c r="A485" s="33"/>
      <c r="B485" s="34"/>
      <c r="C485" s="34"/>
      <c r="D485" s="34"/>
      <c r="E485" s="34"/>
      <c r="F485" s="34"/>
      <c r="G485" s="34"/>
      <c r="H485" s="38"/>
      <c r="I485" s="36"/>
      <c r="R485" s="38"/>
    </row>
    <row r="486" spans="1:18" x14ac:dyDescent="0.25">
      <c r="A486" s="33"/>
      <c r="B486" s="34"/>
      <c r="C486" s="34"/>
      <c r="D486" s="34"/>
      <c r="E486" s="34"/>
      <c r="F486" s="34"/>
      <c r="G486" s="34"/>
      <c r="H486" s="38"/>
      <c r="I486" s="36"/>
      <c r="R486" s="38"/>
    </row>
    <row r="487" spans="1:18" x14ac:dyDescent="0.25">
      <c r="A487" s="33"/>
      <c r="B487" s="34"/>
      <c r="C487" s="34"/>
      <c r="D487" s="34"/>
      <c r="E487" s="34"/>
      <c r="F487" s="34"/>
      <c r="G487" s="34"/>
      <c r="H487" s="38"/>
      <c r="I487" s="36"/>
      <c r="R487" s="38"/>
    </row>
    <row r="488" spans="1:18" x14ac:dyDescent="0.25">
      <c r="A488" s="33"/>
      <c r="B488" s="34"/>
      <c r="C488" s="34"/>
      <c r="D488" s="34"/>
      <c r="E488" s="34"/>
      <c r="F488" s="34"/>
      <c r="G488" s="34"/>
      <c r="H488" s="38"/>
      <c r="I488" s="36"/>
      <c r="R488" s="38"/>
    </row>
    <row r="489" spans="1:18" x14ac:dyDescent="0.25">
      <c r="A489" s="33"/>
      <c r="B489" s="34"/>
      <c r="C489" s="34"/>
      <c r="D489" s="34"/>
      <c r="E489" s="34"/>
      <c r="F489" s="34"/>
      <c r="G489" s="34"/>
      <c r="H489" s="38"/>
      <c r="I489" s="36"/>
      <c r="R489" s="38"/>
    </row>
    <row r="490" spans="1:18" x14ac:dyDescent="0.25">
      <c r="A490" s="33"/>
      <c r="B490" s="34"/>
      <c r="C490" s="34"/>
      <c r="D490" s="34"/>
      <c r="E490" s="34"/>
      <c r="F490" s="34"/>
      <c r="G490" s="34"/>
      <c r="H490" s="38"/>
      <c r="I490" s="36"/>
      <c r="R490" s="38"/>
    </row>
    <row r="491" spans="1:18" x14ac:dyDescent="0.25">
      <c r="A491" s="33"/>
      <c r="B491" s="34"/>
      <c r="C491" s="34"/>
      <c r="D491" s="34"/>
      <c r="E491" s="34"/>
      <c r="F491" s="34"/>
      <c r="G491" s="34"/>
      <c r="H491" s="38"/>
      <c r="I491" s="36"/>
      <c r="R491" s="38"/>
    </row>
    <row r="492" spans="1:18" x14ac:dyDescent="0.25">
      <c r="A492" s="33"/>
      <c r="B492" s="34"/>
      <c r="C492" s="34"/>
      <c r="D492" s="34"/>
      <c r="E492" s="34"/>
      <c r="F492" s="34"/>
      <c r="G492" s="34"/>
      <c r="H492" s="38"/>
      <c r="I492" s="36"/>
      <c r="R492" s="38"/>
    </row>
    <row r="493" spans="1:18" x14ac:dyDescent="0.25">
      <c r="A493" s="33"/>
      <c r="B493" s="34"/>
      <c r="C493" s="34"/>
      <c r="D493" s="34"/>
      <c r="E493" s="34"/>
      <c r="F493" s="34"/>
      <c r="G493" s="34"/>
      <c r="H493" s="38"/>
      <c r="I493" s="36"/>
      <c r="R493" s="38"/>
    </row>
    <row r="494" spans="1:18" x14ac:dyDescent="0.25">
      <c r="A494" s="33"/>
      <c r="B494" s="34"/>
      <c r="C494" s="34"/>
      <c r="D494" s="34"/>
      <c r="E494" s="34"/>
      <c r="F494" s="34"/>
      <c r="G494" s="34"/>
      <c r="H494" s="38"/>
      <c r="I494" s="36"/>
      <c r="R494" s="38"/>
    </row>
    <row r="495" spans="1:18" x14ac:dyDescent="0.25">
      <c r="A495" s="33"/>
      <c r="B495" s="34"/>
      <c r="C495" s="34"/>
      <c r="D495" s="34"/>
      <c r="E495" s="34"/>
      <c r="F495" s="34"/>
      <c r="G495" s="34"/>
      <c r="H495" s="38"/>
      <c r="I495" s="36"/>
      <c r="R495" s="38"/>
    </row>
    <row r="496" spans="1:18" x14ac:dyDescent="0.25">
      <c r="A496" s="33"/>
      <c r="B496" s="34"/>
      <c r="C496" s="34"/>
      <c r="D496" s="34"/>
      <c r="E496" s="34"/>
      <c r="F496" s="34"/>
      <c r="G496" s="34"/>
      <c r="H496" s="38"/>
      <c r="I496" s="36"/>
      <c r="R496" s="38"/>
    </row>
    <row r="497" spans="1:18" x14ac:dyDescent="0.25">
      <c r="A497" s="33"/>
      <c r="B497" s="34"/>
      <c r="C497" s="34"/>
      <c r="D497" s="34"/>
      <c r="E497" s="34"/>
      <c r="F497" s="34"/>
      <c r="G497" s="34"/>
      <c r="H497" s="38"/>
      <c r="I497" s="36"/>
      <c r="R497" s="38"/>
    </row>
    <row r="498" spans="1:18" x14ac:dyDescent="0.25">
      <c r="A498" s="33"/>
      <c r="B498" s="34"/>
      <c r="C498" s="34"/>
      <c r="D498" s="34"/>
      <c r="E498" s="34"/>
      <c r="F498" s="34"/>
      <c r="G498" s="34"/>
      <c r="H498" s="38"/>
      <c r="I498" s="36"/>
      <c r="R498" s="38"/>
    </row>
    <row r="499" spans="1:18" x14ac:dyDescent="0.25">
      <c r="A499" s="33"/>
      <c r="B499" s="34"/>
      <c r="C499" s="34"/>
      <c r="D499" s="34"/>
      <c r="E499" s="34"/>
      <c r="F499" s="34"/>
      <c r="G499" s="34"/>
      <c r="H499" s="38"/>
      <c r="I499" s="36"/>
      <c r="R499" s="38"/>
    </row>
    <row r="500" spans="1:18" x14ac:dyDescent="0.25">
      <c r="A500" s="33"/>
      <c r="B500" s="34"/>
      <c r="C500" s="34"/>
      <c r="D500" s="34"/>
      <c r="E500" s="34"/>
      <c r="F500" s="34"/>
      <c r="G500" s="34"/>
      <c r="H500" s="38"/>
      <c r="I500" s="36"/>
      <c r="R500" s="38"/>
    </row>
    <row r="501" spans="1:18" x14ac:dyDescent="0.25">
      <c r="A501" s="33"/>
      <c r="B501" s="34"/>
      <c r="C501" s="34"/>
      <c r="D501" s="34"/>
      <c r="E501" s="34"/>
      <c r="F501" s="34"/>
      <c r="G501" s="34"/>
      <c r="H501" s="38"/>
      <c r="I501" s="36"/>
      <c r="R501" s="38"/>
    </row>
    <row r="502" spans="1:18" x14ac:dyDescent="0.25">
      <c r="A502" s="33"/>
      <c r="B502" s="34"/>
      <c r="C502" s="34"/>
      <c r="D502" s="34"/>
      <c r="E502" s="34"/>
      <c r="F502" s="34"/>
      <c r="G502" s="34"/>
      <c r="H502" s="38"/>
      <c r="I502" s="36"/>
      <c r="R502" s="38"/>
    </row>
    <row r="503" spans="1:18" x14ac:dyDescent="0.25">
      <c r="A503" s="33"/>
      <c r="B503" s="34"/>
      <c r="C503" s="34"/>
      <c r="D503" s="34"/>
      <c r="E503" s="34"/>
      <c r="F503" s="34"/>
      <c r="G503" s="34"/>
      <c r="H503" s="38"/>
      <c r="I503" s="36"/>
      <c r="R503" s="38"/>
    </row>
    <row r="504" spans="1:18" x14ac:dyDescent="0.25">
      <c r="A504" s="33"/>
      <c r="B504" s="34"/>
      <c r="C504" s="34"/>
      <c r="D504" s="34"/>
      <c r="E504" s="34"/>
      <c r="F504" s="34"/>
      <c r="G504" s="34"/>
      <c r="H504" s="38"/>
      <c r="I504" s="36"/>
      <c r="R504" s="38"/>
    </row>
    <row r="505" spans="1:18" x14ac:dyDescent="0.25">
      <c r="A505" s="33"/>
      <c r="B505" s="34"/>
      <c r="C505" s="34"/>
      <c r="D505" s="34"/>
      <c r="E505" s="34"/>
      <c r="F505" s="34"/>
      <c r="G505" s="34"/>
      <c r="H505" s="38"/>
      <c r="I505" s="36"/>
      <c r="R505" s="38"/>
    </row>
    <row r="506" spans="1:18" x14ac:dyDescent="0.25">
      <c r="A506" s="33"/>
      <c r="B506" s="34"/>
      <c r="C506" s="34"/>
      <c r="D506" s="34"/>
      <c r="E506" s="34"/>
      <c r="F506" s="34"/>
      <c r="G506" s="34"/>
      <c r="H506" s="38"/>
      <c r="I506" s="36"/>
      <c r="R506" s="38"/>
    </row>
    <row r="507" spans="1:18" x14ac:dyDescent="0.25">
      <c r="A507" s="33"/>
      <c r="B507" s="34"/>
      <c r="C507" s="34"/>
      <c r="D507" s="34"/>
      <c r="E507" s="34"/>
      <c r="F507" s="34"/>
      <c r="G507" s="34"/>
      <c r="H507" s="38"/>
      <c r="I507" s="36"/>
      <c r="R507" s="38"/>
    </row>
    <row r="508" spans="1:18" x14ac:dyDescent="0.25">
      <c r="A508" s="33"/>
      <c r="B508" s="34"/>
      <c r="C508" s="34"/>
      <c r="D508" s="34"/>
      <c r="E508" s="34"/>
      <c r="F508" s="34"/>
      <c r="G508" s="34"/>
      <c r="H508" s="38"/>
      <c r="I508" s="36"/>
      <c r="R508" s="38"/>
    </row>
    <row r="509" spans="1:18" x14ac:dyDescent="0.25">
      <c r="A509" s="33"/>
      <c r="B509" s="34"/>
      <c r="C509" s="34"/>
      <c r="D509" s="34"/>
      <c r="E509" s="34"/>
      <c r="F509" s="34"/>
      <c r="G509" s="34"/>
      <c r="H509" s="38"/>
      <c r="I509" s="36"/>
      <c r="R509" s="38"/>
    </row>
    <row r="510" spans="1:18" x14ac:dyDescent="0.25">
      <c r="A510" s="33"/>
      <c r="B510" s="34"/>
      <c r="C510" s="34"/>
      <c r="D510" s="34"/>
      <c r="E510" s="34"/>
      <c r="F510" s="34"/>
      <c r="G510" s="34"/>
      <c r="H510" s="38"/>
      <c r="I510" s="36"/>
      <c r="R510" s="38"/>
    </row>
    <row r="511" spans="1:18" x14ac:dyDescent="0.25">
      <c r="A511" s="33"/>
      <c r="B511" s="34"/>
      <c r="C511" s="34"/>
      <c r="D511" s="34"/>
      <c r="E511" s="34"/>
      <c r="F511" s="34"/>
      <c r="G511" s="34"/>
      <c r="H511" s="38"/>
      <c r="I511" s="36"/>
      <c r="R511" s="38"/>
    </row>
    <row r="512" spans="1:18" x14ac:dyDescent="0.25">
      <c r="A512" s="33"/>
      <c r="B512" s="34"/>
      <c r="C512" s="34"/>
      <c r="D512" s="34"/>
      <c r="E512" s="34"/>
      <c r="F512" s="34"/>
      <c r="G512" s="34"/>
      <c r="H512" s="38"/>
      <c r="I512" s="36"/>
      <c r="R512" s="38"/>
    </row>
    <row r="513" spans="1:18" x14ac:dyDescent="0.25">
      <c r="A513" s="33"/>
      <c r="B513" s="34"/>
      <c r="C513" s="34"/>
      <c r="D513" s="34"/>
      <c r="E513" s="34"/>
      <c r="F513" s="34"/>
      <c r="G513" s="34"/>
      <c r="H513" s="38"/>
      <c r="I513" s="36"/>
      <c r="R513" s="38"/>
    </row>
    <row r="514" spans="1:18" x14ac:dyDescent="0.25">
      <c r="A514" s="33"/>
      <c r="B514" s="34"/>
      <c r="C514" s="34"/>
      <c r="D514" s="34"/>
      <c r="E514" s="34"/>
      <c r="F514" s="34"/>
      <c r="G514" s="34"/>
      <c r="H514" s="38"/>
      <c r="I514" s="36"/>
      <c r="R514" s="38"/>
    </row>
    <row r="515" spans="1:18" x14ac:dyDescent="0.25">
      <c r="A515" s="33"/>
      <c r="B515" s="34"/>
      <c r="C515" s="34"/>
      <c r="D515" s="34"/>
      <c r="E515" s="34"/>
      <c r="F515" s="34"/>
      <c r="G515" s="34"/>
      <c r="H515" s="38"/>
      <c r="I515" s="36"/>
      <c r="R515" s="38"/>
    </row>
    <row r="516" spans="1:18" x14ac:dyDescent="0.25">
      <c r="A516" s="33"/>
      <c r="B516" s="34"/>
      <c r="C516" s="34"/>
      <c r="D516" s="34"/>
      <c r="E516" s="34"/>
      <c r="F516" s="34"/>
      <c r="G516" s="34"/>
      <c r="H516" s="38"/>
      <c r="I516" s="36"/>
      <c r="R516" s="38"/>
    </row>
    <row r="517" spans="1:18" x14ac:dyDescent="0.25">
      <c r="A517" s="33"/>
      <c r="B517" s="34"/>
      <c r="C517" s="34"/>
      <c r="D517" s="34"/>
      <c r="E517" s="34"/>
      <c r="F517" s="34"/>
      <c r="G517" s="34"/>
      <c r="H517" s="38"/>
      <c r="I517" s="36"/>
      <c r="R517" s="38"/>
    </row>
    <row r="518" spans="1:18" x14ac:dyDescent="0.25">
      <c r="A518" s="33"/>
      <c r="B518" s="34"/>
      <c r="C518" s="34"/>
      <c r="D518" s="34"/>
      <c r="E518" s="34"/>
      <c r="F518" s="34"/>
      <c r="G518" s="34"/>
      <c r="H518" s="38"/>
      <c r="I518" s="36"/>
      <c r="R518" s="38"/>
    </row>
    <row r="519" spans="1:18" x14ac:dyDescent="0.25">
      <c r="A519" s="33"/>
      <c r="B519" s="34"/>
      <c r="C519" s="34"/>
      <c r="D519" s="34"/>
      <c r="E519" s="34"/>
      <c r="F519" s="34"/>
      <c r="G519" s="34"/>
      <c r="H519" s="38"/>
      <c r="I519" s="36"/>
      <c r="R519" s="38"/>
    </row>
    <row r="520" spans="1:18" x14ac:dyDescent="0.25">
      <c r="A520" s="33"/>
      <c r="B520" s="34"/>
      <c r="C520" s="34"/>
      <c r="D520" s="34"/>
      <c r="E520" s="34"/>
      <c r="F520" s="34"/>
      <c r="G520" s="34"/>
      <c r="H520" s="38"/>
      <c r="I520" s="36"/>
      <c r="R520" s="38"/>
    </row>
    <row r="521" spans="1:18" x14ac:dyDescent="0.25">
      <c r="A521" s="33"/>
      <c r="B521" s="34"/>
      <c r="C521" s="34"/>
      <c r="D521" s="34"/>
      <c r="E521" s="34"/>
      <c r="F521" s="34"/>
      <c r="G521" s="34"/>
      <c r="H521" s="38"/>
      <c r="I521" s="36"/>
      <c r="R521" s="38"/>
    </row>
    <row r="522" spans="1:18" x14ac:dyDescent="0.25">
      <c r="A522" s="33"/>
      <c r="B522" s="34"/>
      <c r="C522" s="34"/>
      <c r="D522" s="34"/>
      <c r="E522" s="34"/>
      <c r="F522" s="34"/>
      <c r="G522" s="34"/>
      <c r="H522" s="38"/>
      <c r="I522" s="36"/>
      <c r="R522" s="38"/>
    </row>
    <row r="523" spans="1:18" x14ac:dyDescent="0.25">
      <c r="A523" s="33"/>
      <c r="B523" s="34"/>
      <c r="C523" s="34"/>
      <c r="D523" s="34"/>
      <c r="E523" s="34"/>
      <c r="F523" s="34"/>
      <c r="G523" s="34"/>
      <c r="H523" s="38"/>
      <c r="I523" s="36"/>
      <c r="R523" s="38"/>
    </row>
    <row r="524" spans="1:18" x14ac:dyDescent="0.25">
      <c r="A524" s="33"/>
      <c r="B524" s="34"/>
      <c r="C524" s="34"/>
      <c r="D524" s="34"/>
      <c r="E524" s="34"/>
      <c r="F524" s="34"/>
      <c r="G524" s="34"/>
      <c r="H524" s="38"/>
      <c r="I524" s="36"/>
      <c r="R524" s="38"/>
    </row>
    <row r="525" spans="1:18" x14ac:dyDescent="0.25">
      <c r="A525" s="33"/>
      <c r="B525" s="34"/>
      <c r="C525" s="34"/>
      <c r="D525" s="34"/>
      <c r="E525" s="34"/>
      <c r="F525" s="34"/>
      <c r="G525" s="34"/>
      <c r="H525" s="38"/>
      <c r="I525" s="36"/>
      <c r="R525" s="38"/>
    </row>
    <row r="526" spans="1:18" x14ac:dyDescent="0.25">
      <c r="A526" s="33"/>
      <c r="B526" s="34"/>
      <c r="C526" s="34"/>
      <c r="D526" s="34"/>
      <c r="E526" s="34"/>
      <c r="F526" s="34"/>
      <c r="G526" s="34"/>
      <c r="H526" s="38"/>
      <c r="I526" s="36"/>
      <c r="R526" s="38"/>
    </row>
    <row r="527" spans="1:18" x14ac:dyDescent="0.25">
      <c r="A527" s="33"/>
      <c r="B527" s="34"/>
      <c r="C527" s="34"/>
      <c r="D527" s="34"/>
      <c r="E527" s="34"/>
      <c r="F527" s="34"/>
      <c r="G527" s="34"/>
      <c r="H527" s="38"/>
      <c r="I527" s="36"/>
      <c r="R527" s="38"/>
    </row>
    <row r="528" spans="1:18" x14ac:dyDescent="0.25">
      <c r="A528" s="33"/>
      <c r="B528" s="34"/>
      <c r="C528" s="34"/>
      <c r="D528" s="34"/>
      <c r="E528" s="34"/>
      <c r="F528" s="34"/>
      <c r="G528" s="34"/>
      <c r="H528" s="38"/>
      <c r="I528" s="36"/>
      <c r="R528" s="38"/>
    </row>
    <row r="529" spans="1:18" x14ac:dyDescent="0.25">
      <c r="A529" s="33"/>
      <c r="B529" s="34"/>
      <c r="C529" s="34"/>
      <c r="D529" s="34"/>
      <c r="E529" s="34"/>
      <c r="F529" s="34"/>
      <c r="G529" s="34"/>
      <c r="H529" s="38"/>
      <c r="I529" s="36"/>
      <c r="R529" s="38"/>
    </row>
    <row r="530" spans="1:18" x14ac:dyDescent="0.25">
      <c r="A530" s="33"/>
      <c r="B530" s="34"/>
      <c r="C530" s="34"/>
      <c r="D530" s="34"/>
      <c r="E530" s="34"/>
      <c r="F530" s="34"/>
      <c r="G530" s="34"/>
      <c r="H530" s="38"/>
      <c r="I530" s="36"/>
      <c r="R530" s="38"/>
    </row>
    <row r="531" spans="1:18" x14ac:dyDescent="0.25">
      <c r="A531" s="33"/>
      <c r="B531" s="34"/>
      <c r="C531" s="34"/>
      <c r="D531" s="34"/>
      <c r="E531" s="34"/>
      <c r="F531" s="34"/>
      <c r="G531" s="34"/>
      <c r="H531" s="38"/>
      <c r="I531" s="36"/>
      <c r="R531" s="38"/>
    </row>
    <row r="532" spans="1:18" x14ac:dyDescent="0.25">
      <c r="A532" s="33"/>
      <c r="B532" s="34"/>
      <c r="C532" s="34"/>
      <c r="D532" s="34"/>
      <c r="E532" s="34"/>
      <c r="F532" s="34"/>
      <c r="G532" s="34"/>
      <c r="H532" s="38"/>
      <c r="I532" s="36"/>
      <c r="R532" s="38"/>
    </row>
    <row r="533" spans="1:18" x14ac:dyDescent="0.25">
      <c r="A533" s="33"/>
      <c r="B533" s="34"/>
      <c r="C533" s="34"/>
      <c r="D533" s="34"/>
      <c r="E533" s="34"/>
      <c r="F533" s="34"/>
      <c r="G533" s="34"/>
      <c r="H533" s="38"/>
      <c r="I533" s="36"/>
      <c r="R533" s="38"/>
    </row>
    <row r="534" spans="1:18" x14ac:dyDescent="0.25">
      <c r="A534" s="33"/>
      <c r="B534" s="34"/>
      <c r="C534" s="34"/>
      <c r="D534" s="34"/>
      <c r="E534" s="34"/>
      <c r="F534" s="34"/>
      <c r="G534" s="34"/>
      <c r="H534" s="38"/>
      <c r="I534" s="36"/>
      <c r="R534" s="38"/>
    </row>
    <row r="535" spans="1:18" x14ac:dyDescent="0.25">
      <c r="A535" s="33"/>
      <c r="B535" s="34"/>
      <c r="C535" s="34"/>
      <c r="D535" s="34"/>
      <c r="E535" s="34"/>
      <c r="F535" s="34"/>
      <c r="G535" s="34"/>
      <c r="H535" s="38"/>
      <c r="I535" s="36"/>
      <c r="R535" s="38"/>
    </row>
    <row r="536" spans="1:18" x14ac:dyDescent="0.25">
      <c r="A536" s="33"/>
      <c r="B536" s="34"/>
      <c r="C536" s="34"/>
      <c r="D536" s="34"/>
      <c r="E536" s="34"/>
      <c r="F536" s="34"/>
      <c r="G536" s="34"/>
      <c r="H536" s="38"/>
      <c r="I536" s="36"/>
      <c r="R536" s="38"/>
    </row>
    <row r="537" spans="1:18" x14ac:dyDescent="0.25">
      <c r="A537" s="33"/>
      <c r="B537" s="34"/>
      <c r="C537" s="34"/>
      <c r="D537" s="34"/>
      <c r="E537" s="34"/>
      <c r="F537" s="34"/>
      <c r="G537" s="34"/>
      <c r="H537" s="38"/>
      <c r="I537" s="36"/>
      <c r="R537" s="38"/>
    </row>
    <row r="538" spans="1:18" x14ac:dyDescent="0.25">
      <c r="A538" s="33"/>
      <c r="B538" s="34"/>
      <c r="C538" s="34"/>
      <c r="D538" s="34"/>
      <c r="E538" s="34"/>
      <c r="F538" s="34"/>
      <c r="G538" s="34"/>
      <c r="H538" s="38"/>
      <c r="I538" s="36"/>
      <c r="R538" s="38"/>
    </row>
    <row r="539" spans="1:18" x14ac:dyDescent="0.25">
      <c r="A539" s="33"/>
      <c r="B539" s="34"/>
      <c r="C539" s="34"/>
      <c r="D539" s="34"/>
      <c r="E539" s="34"/>
      <c r="F539" s="34"/>
      <c r="G539" s="34"/>
      <c r="H539" s="38"/>
      <c r="I539" s="36"/>
      <c r="R539" s="38"/>
    </row>
    <row r="540" spans="1:18" x14ac:dyDescent="0.25">
      <c r="A540" s="33"/>
      <c r="B540" s="34"/>
      <c r="C540" s="34"/>
      <c r="D540" s="34"/>
      <c r="E540" s="34"/>
      <c r="F540" s="34"/>
      <c r="G540" s="34"/>
      <c r="H540" s="38"/>
      <c r="I540" s="36"/>
      <c r="R540" s="38"/>
    </row>
    <row r="541" spans="1:18" x14ac:dyDescent="0.25">
      <c r="A541" s="33"/>
      <c r="B541" s="34"/>
      <c r="C541" s="34"/>
      <c r="D541" s="34"/>
      <c r="E541" s="34"/>
      <c r="F541" s="34"/>
      <c r="G541" s="34"/>
      <c r="H541" s="38"/>
      <c r="I541" s="36"/>
      <c r="R541" s="38"/>
    </row>
    <row r="542" spans="1:18" x14ac:dyDescent="0.25">
      <c r="A542" s="33"/>
      <c r="B542" s="34"/>
      <c r="C542" s="34"/>
      <c r="D542" s="34"/>
      <c r="E542" s="34"/>
      <c r="F542" s="34"/>
      <c r="G542" s="34"/>
      <c r="H542" s="38"/>
      <c r="I542" s="36"/>
      <c r="R542" s="38"/>
    </row>
    <row r="543" spans="1:18" x14ac:dyDescent="0.25">
      <c r="A543" s="33"/>
      <c r="B543" s="34"/>
      <c r="C543" s="34"/>
      <c r="D543" s="34"/>
      <c r="E543" s="34"/>
      <c r="F543" s="34"/>
      <c r="G543" s="34"/>
      <c r="H543" s="38"/>
      <c r="I543" s="36"/>
      <c r="R543" s="38"/>
    </row>
    <row r="544" spans="1:18" x14ac:dyDescent="0.25">
      <c r="A544" s="33"/>
      <c r="B544" s="34"/>
      <c r="C544" s="34"/>
      <c r="D544" s="34"/>
      <c r="E544" s="34"/>
      <c r="F544" s="34"/>
      <c r="G544" s="34"/>
      <c r="H544" s="38"/>
      <c r="I544" s="36"/>
      <c r="R544" s="38"/>
    </row>
    <row r="545" spans="1:18" x14ac:dyDescent="0.25">
      <c r="A545" s="33"/>
      <c r="B545" s="34"/>
      <c r="C545" s="34"/>
      <c r="D545" s="34"/>
      <c r="E545" s="34"/>
      <c r="F545" s="34"/>
      <c r="G545" s="34"/>
      <c r="H545" s="38"/>
      <c r="I545" s="36"/>
      <c r="R545" s="38"/>
    </row>
    <row r="546" spans="1:18" x14ac:dyDescent="0.25">
      <c r="A546" s="33"/>
      <c r="B546" s="34"/>
      <c r="C546" s="34"/>
      <c r="D546" s="34"/>
      <c r="E546" s="34"/>
      <c r="F546" s="34"/>
      <c r="G546" s="34"/>
      <c r="H546" s="38"/>
      <c r="I546" s="36"/>
      <c r="R546" s="38"/>
    </row>
    <row r="547" spans="1:18" x14ac:dyDescent="0.25">
      <c r="A547" s="33"/>
      <c r="B547" s="34"/>
      <c r="C547" s="34"/>
      <c r="D547" s="34"/>
      <c r="E547" s="34"/>
      <c r="F547" s="34"/>
      <c r="G547" s="34"/>
      <c r="H547" s="38"/>
      <c r="I547" s="36"/>
      <c r="R547" s="38"/>
    </row>
    <row r="548" spans="1:18" x14ac:dyDescent="0.25">
      <c r="A548" s="33"/>
      <c r="B548" s="34"/>
      <c r="C548" s="34"/>
      <c r="D548" s="34"/>
      <c r="E548" s="34"/>
      <c r="F548" s="34"/>
      <c r="G548" s="34"/>
      <c r="H548" s="38"/>
      <c r="I548" s="36"/>
      <c r="R548" s="38"/>
    </row>
    <row r="549" spans="1:18" x14ac:dyDescent="0.25">
      <c r="A549" s="33"/>
      <c r="B549" s="34"/>
      <c r="C549" s="34"/>
      <c r="D549" s="34"/>
      <c r="E549" s="34"/>
      <c r="F549" s="34"/>
      <c r="G549" s="34"/>
      <c r="H549" s="38"/>
      <c r="I549" s="36"/>
      <c r="R549" s="38"/>
    </row>
    <row r="550" spans="1:18" x14ac:dyDescent="0.25">
      <c r="A550" s="33"/>
      <c r="B550" s="34"/>
      <c r="C550" s="34"/>
      <c r="D550" s="34"/>
      <c r="E550" s="34"/>
      <c r="F550" s="34"/>
      <c r="G550" s="34"/>
      <c r="H550" s="38"/>
      <c r="I550" s="36"/>
      <c r="R550" s="38"/>
    </row>
    <row r="551" spans="1:18" x14ac:dyDescent="0.25">
      <c r="A551" s="33"/>
      <c r="B551" s="34"/>
      <c r="C551" s="34"/>
      <c r="D551" s="34"/>
      <c r="E551" s="34"/>
      <c r="F551" s="34"/>
      <c r="G551" s="34"/>
      <c r="H551" s="38"/>
      <c r="I551" s="36"/>
      <c r="R551" s="38"/>
    </row>
    <row r="552" spans="1:18" x14ac:dyDescent="0.25">
      <c r="A552" s="33"/>
      <c r="B552" s="34"/>
      <c r="C552" s="34"/>
      <c r="D552" s="34"/>
      <c r="E552" s="34"/>
      <c r="F552" s="34"/>
      <c r="G552" s="34"/>
      <c r="H552" s="38"/>
      <c r="I552" s="36"/>
      <c r="R552" s="38"/>
    </row>
    <row r="553" spans="1:18" x14ac:dyDescent="0.25">
      <c r="A553" s="33"/>
      <c r="B553" s="34"/>
      <c r="C553" s="34"/>
      <c r="D553" s="34"/>
      <c r="E553" s="34"/>
      <c r="F553" s="34"/>
      <c r="G553" s="34"/>
      <c r="H553" s="38"/>
      <c r="I553" s="36"/>
      <c r="R553" s="38"/>
    </row>
    <row r="554" spans="1:18" x14ac:dyDescent="0.25">
      <c r="A554" s="33"/>
      <c r="B554" s="34"/>
      <c r="C554" s="34"/>
      <c r="D554" s="34"/>
      <c r="E554" s="34"/>
      <c r="F554" s="34"/>
      <c r="G554" s="34"/>
      <c r="H554" s="38"/>
      <c r="I554" s="36"/>
      <c r="R554" s="38"/>
    </row>
    <row r="555" spans="1:18" x14ac:dyDescent="0.25">
      <c r="A555" s="33"/>
      <c r="B555" s="34"/>
      <c r="C555" s="34"/>
      <c r="D555" s="34"/>
      <c r="E555" s="34"/>
      <c r="F555" s="34"/>
      <c r="G555" s="34"/>
      <c r="H555" s="38"/>
      <c r="I555" s="36"/>
      <c r="R555" s="38"/>
    </row>
    <row r="556" spans="1:18" x14ac:dyDescent="0.25">
      <c r="A556" s="33"/>
      <c r="B556" s="34"/>
      <c r="C556" s="34"/>
      <c r="D556" s="34"/>
      <c r="E556" s="34"/>
      <c r="F556" s="34"/>
      <c r="G556" s="34"/>
      <c r="H556" s="38"/>
      <c r="I556" s="36"/>
      <c r="R556" s="38"/>
    </row>
    <row r="557" spans="1:18" x14ac:dyDescent="0.25">
      <c r="A557" s="33"/>
      <c r="B557" s="34"/>
      <c r="C557" s="34"/>
      <c r="D557" s="34"/>
      <c r="E557" s="34"/>
      <c r="F557" s="34"/>
      <c r="G557" s="34"/>
      <c r="H557" s="38"/>
      <c r="I557" s="36"/>
      <c r="R557" s="38"/>
    </row>
    <row r="558" spans="1:18" x14ac:dyDescent="0.25">
      <c r="A558" s="33"/>
      <c r="B558" s="34"/>
      <c r="C558" s="34"/>
      <c r="D558" s="34"/>
      <c r="E558" s="34"/>
      <c r="F558" s="34"/>
      <c r="G558" s="34"/>
      <c r="H558" s="38"/>
      <c r="I558" s="36"/>
      <c r="R558" s="38"/>
    </row>
    <row r="559" spans="1:18" x14ac:dyDescent="0.25">
      <c r="A559" s="33"/>
      <c r="B559" s="34"/>
      <c r="C559" s="34"/>
      <c r="D559" s="34"/>
      <c r="E559" s="34"/>
      <c r="F559" s="34"/>
      <c r="G559" s="34"/>
      <c r="H559" s="38"/>
      <c r="I559" s="36"/>
      <c r="R559" s="38"/>
    </row>
    <row r="560" spans="1:18" x14ac:dyDescent="0.25">
      <c r="A560" s="33"/>
      <c r="B560" s="34"/>
      <c r="C560" s="34"/>
      <c r="D560" s="34"/>
      <c r="E560" s="34"/>
      <c r="F560" s="34"/>
      <c r="G560" s="34"/>
      <c r="H560" s="38"/>
      <c r="I560" s="36"/>
      <c r="R560" s="38"/>
    </row>
    <row r="561" spans="1:18" x14ac:dyDescent="0.25">
      <c r="A561" s="33"/>
      <c r="B561" s="34"/>
      <c r="C561" s="34"/>
      <c r="D561" s="34"/>
      <c r="E561" s="34"/>
      <c r="F561" s="34"/>
      <c r="G561" s="34"/>
      <c r="H561" s="38"/>
      <c r="I561" s="36"/>
      <c r="R561" s="38"/>
    </row>
    <row r="562" spans="1:18" x14ac:dyDescent="0.25">
      <c r="A562" s="33"/>
      <c r="B562" s="34"/>
      <c r="C562" s="34"/>
      <c r="D562" s="34"/>
      <c r="E562" s="34"/>
      <c r="F562" s="34"/>
      <c r="G562" s="34"/>
      <c r="H562" s="38"/>
      <c r="I562" s="36"/>
      <c r="R562" s="38"/>
    </row>
    <row r="563" spans="1:18" x14ac:dyDescent="0.25">
      <c r="A563" s="33"/>
      <c r="B563" s="34"/>
      <c r="C563" s="34"/>
      <c r="D563" s="34"/>
      <c r="E563" s="34"/>
      <c r="F563" s="34"/>
      <c r="G563" s="34"/>
      <c r="H563" s="38"/>
      <c r="I563" s="36"/>
      <c r="R563" s="38"/>
    </row>
    <row r="564" spans="1:18" x14ac:dyDescent="0.25">
      <c r="A564" s="33"/>
      <c r="B564" s="34"/>
      <c r="C564" s="34"/>
      <c r="D564" s="34"/>
      <c r="E564" s="34"/>
      <c r="F564" s="34"/>
      <c r="G564" s="34"/>
      <c r="H564" s="38"/>
      <c r="I564" s="36"/>
      <c r="R564" s="38"/>
    </row>
    <row r="565" spans="1:18" x14ac:dyDescent="0.25">
      <c r="A565" s="33"/>
      <c r="B565" s="34"/>
      <c r="C565" s="34"/>
      <c r="D565" s="34"/>
      <c r="E565" s="34"/>
      <c r="F565" s="34"/>
      <c r="G565" s="34"/>
      <c r="H565" s="38"/>
      <c r="I565" s="36"/>
      <c r="R565" s="38"/>
    </row>
    <row r="566" spans="1:18" x14ac:dyDescent="0.25">
      <c r="A566" s="33"/>
      <c r="B566" s="34"/>
      <c r="C566" s="34"/>
      <c r="D566" s="34"/>
      <c r="E566" s="34"/>
      <c r="F566" s="34"/>
      <c r="G566" s="34"/>
      <c r="H566" s="38"/>
      <c r="I566" s="36"/>
      <c r="R566" s="38"/>
    </row>
    <row r="567" spans="1:18" x14ac:dyDescent="0.25">
      <c r="A567" s="33"/>
      <c r="B567" s="34"/>
      <c r="C567" s="34"/>
      <c r="D567" s="34"/>
      <c r="E567" s="34"/>
      <c r="F567" s="34"/>
      <c r="G567" s="34"/>
      <c r="H567" s="38"/>
      <c r="I567" s="36"/>
      <c r="R567" s="38"/>
    </row>
    <row r="568" spans="1:18" x14ac:dyDescent="0.25">
      <c r="A568" s="33"/>
      <c r="B568" s="34"/>
      <c r="C568" s="34"/>
      <c r="D568" s="34"/>
      <c r="E568" s="34"/>
      <c r="F568" s="34"/>
      <c r="G568" s="34"/>
      <c r="H568" s="38"/>
      <c r="I568" s="36"/>
      <c r="R568" s="38"/>
    </row>
    <row r="569" spans="1:18" x14ac:dyDescent="0.25">
      <c r="A569" s="33"/>
      <c r="B569" s="34"/>
      <c r="C569" s="34"/>
      <c r="D569" s="34"/>
      <c r="E569" s="34"/>
      <c r="F569" s="34"/>
      <c r="G569" s="34"/>
      <c r="H569" s="38"/>
      <c r="I569" s="36"/>
      <c r="R569" s="38"/>
    </row>
    <row r="570" spans="1:18" x14ac:dyDescent="0.25">
      <c r="A570" s="33"/>
      <c r="B570" s="34"/>
      <c r="C570" s="34"/>
      <c r="D570" s="34"/>
      <c r="E570" s="34"/>
      <c r="F570" s="34"/>
      <c r="G570" s="34"/>
      <c r="H570" s="38"/>
      <c r="I570" s="36"/>
      <c r="R570" s="38"/>
    </row>
    <row r="571" spans="1:18" x14ac:dyDescent="0.25">
      <c r="A571" s="33"/>
      <c r="B571" s="34"/>
      <c r="C571" s="34"/>
      <c r="D571" s="34"/>
      <c r="E571" s="34"/>
      <c r="F571" s="34"/>
      <c r="G571" s="34"/>
      <c r="H571" s="38"/>
      <c r="I571" s="36"/>
      <c r="R571" s="38"/>
    </row>
    <row r="572" spans="1:18" x14ac:dyDescent="0.25">
      <c r="A572" s="33"/>
      <c r="B572" s="34"/>
      <c r="C572" s="34"/>
      <c r="D572" s="34"/>
      <c r="E572" s="34"/>
      <c r="F572" s="34"/>
      <c r="G572" s="34"/>
      <c r="H572" s="38"/>
      <c r="I572" s="36"/>
      <c r="R572" s="38"/>
    </row>
    <row r="573" spans="1:18" x14ac:dyDescent="0.25">
      <c r="A573" s="33"/>
      <c r="B573" s="34"/>
      <c r="C573" s="34"/>
      <c r="D573" s="34"/>
      <c r="E573" s="34"/>
      <c r="F573" s="34"/>
      <c r="G573" s="34"/>
      <c r="H573" s="38"/>
      <c r="I573" s="36"/>
      <c r="R573" s="38"/>
    </row>
    <row r="574" spans="1:18" x14ac:dyDescent="0.25">
      <c r="A574" s="33"/>
      <c r="B574" s="34"/>
      <c r="C574" s="34"/>
      <c r="D574" s="34"/>
      <c r="E574" s="34"/>
      <c r="F574" s="34"/>
      <c r="G574" s="34"/>
      <c r="H574" s="38"/>
      <c r="I574" s="36"/>
      <c r="R574" s="38"/>
    </row>
    <row r="575" spans="1:18" x14ac:dyDescent="0.25">
      <c r="A575" s="33"/>
      <c r="B575" s="34"/>
      <c r="C575" s="34"/>
      <c r="D575" s="34"/>
      <c r="E575" s="34"/>
      <c r="F575" s="34"/>
      <c r="G575" s="34"/>
      <c r="H575" s="38"/>
      <c r="I575" s="36"/>
      <c r="R575" s="38"/>
    </row>
    <row r="576" spans="1:18" x14ac:dyDescent="0.25">
      <c r="A576" s="33"/>
      <c r="B576" s="34"/>
      <c r="C576" s="34"/>
      <c r="D576" s="34"/>
      <c r="E576" s="34"/>
      <c r="F576" s="34"/>
      <c r="G576" s="34"/>
      <c r="H576" s="38"/>
      <c r="I576" s="36"/>
      <c r="R576" s="38"/>
    </row>
    <row r="577" spans="1:18" x14ac:dyDescent="0.25">
      <c r="A577" s="33"/>
      <c r="B577" s="34"/>
      <c r="C577" s="34"/>
      <c r="D577" s="34"/>
      <c r="E577" s="34"/>
      <c r="F577" s="34"/>
      <c r="G577" s="34"/>
      <c r="H577" s="38"/>
      <c r="I577" s="36"/>
      <c r="R577" s="38"/>
    </row>
    <row r="578" spans="1:18" x14ac:dyDescent="0.25">
      <c r="A578" s="33"/>
      <c r="B578" s="34"/>
      <c r="C578" s="34"/>
      <c r="D578" s="34"/>
      <c r="E578" s="34"/>
      <c r="F578" s="34"/>
      <c r="G578" s="34"/>
      <c r="H578" s="38"/>
      <c r="I578" s="36"/>
      <c r="R578" s="38"/>
    </row>
    <row r="579" spans="1:18" x14ac:dyDescent="0.25">
      <c r="A579" s="33"/>
      <c r="B579" s="34"/>
      <c r="C579" s="34"/>
      <c r="D579" s="34"/>
      <c r="E579" s="34"/>
      <c r="F579" s="34"/>
      <c r="G579" s="34"/>
      <c r="H579" s="38"/>
      <c r="I579" s="36"/>
      <c r="R579" s="38"/>
    </row>
    <row r="580" spans="1:18" x14ac:dyDescent="0.25">
      <c r="A580" s="33"/>
      <c r="B580" s="34"/>
      <c r="C580" s="34"/>
      <c r="D580" s="34"/>
      <c r="E580" s="34"/>
      <c r="F580" s="34"/>
      <c r="G580" s="34"/>
      <c r="H580" s="38"/>
      <c r="I580" s="36"/>
      <c r="R580" s="38"/>
    </row>
    <row r="581" spans="1:18" x14ac:dyDescent="0.25">
      <c r="A581" s="33"/>
      <c r="B581" s="34"/>
      <c r="C581" s="34"/>
      <c r="D581" s="34"/>
      <c r="E581" s="34"/>
      <c r="F581" s="34"/>
      <c r="G581" s="34"/>
      <c r="H581" s="38"/>
      <c r="I581" s="36"/>
      <c r="R581" s="38"/>
    </row>
    <row r="582" spans="1:18" x14ac:dyDescent="0.25">
      <c r="A582" s="33"/>
      <c r="B582" s="34"/>
      <c r="C582" s="34"/>
      <c r="D582" s="34"/>
      <c r="E582" s="34"/>
      <c r="F582" s="34"/>
      <c r="G582" s="34"/>
      <c r="H582" s="38"/>
      <c r="I582" s="36"/>
      <c r="R582" s="38"/>
    </row>
    <row r="583" spans="1:18" x14ac:dyDescent="0.25">
      <c r="A583" s="33"/>
      <c r="B583" s="34"/>
      <c r="C583" s="34"/>
      <c r="D583" s="34"/>
      <c r="E583" s="34"/>
      <c r="F583" s="34"/>
      <c r="G583" s="34"/>
      <c r="H583" s="38"/>
      <c r="I583" s="36"/>
      <c r="R583" s="38"/>
    </row>
    <row r="584" spans="1:18" x14ac:dyDescent="0.25">
      <c r="A584" s="33"/>
      <c r="B584" s="34"/>
      <c r="C584" s="34"/>
      <c r="D584" s="34"/>
      <c r="E584" s="34"/>
      <c r="F584" s="34"/>
      <c r="G584" s="34"/>
      <c r="H584" s="38"/>
      <c r="I584" s="36"/>
      <c r="R584" s="38"/>
    </row>
    <row r="585" spans="1:18" x14ac:dyDescent="0.25">
      <c r="A585" s="33"/>
      <c r="B585" s="34"/>
      <c r="C585" s="34"/>
      <c r="D585" s="34"/>
      <c r="E585" s="34"/>
      <c r="F585" s="34"/>
      <c r="G585" s="34"/>
      <c r="H585" s="38"/>
      <c r="I585" s="36"/>
      <c r="R585" s="38"/>
    </row>
    <row r="586" spans="1:18" x14ac:dyDescent="0.25">
      <c r="A586" s="33"/>
      <c r="B586" s="34"/>
      <c r="C586" s="34"/>
      <c r="D586" s="34"/>
      <c r="E586" s="34"/>
      <c r="F586" s="34"/>
      <c r="G586" s="34"/>
      <c r="H586" s="38"/>
      <c r="I586" s="36"/>
      <c r="R586" s="38"/>
    </row>
    <row r="587" spans="1:18" x14ac:dyDescent="0.25">
      <c r="A587" s="33"/>
      <c r="B587" s="34"/>
      <c r="C587" s="34"/>
      <c r="D587" s="34"/>
      <c r="E587" s="34"/>
      <c r="F587" s="34"/>
      <c r="G587" s="34"/>
      <c r="H587" s="38"/>
      <c r="I587" s="36"/>
      <c r="R587" s="38"/>
    </row>
    <row r="588" spans="1:18" x14ac:dyDescent="0.25">
      <c r="A588" s="33"/>
      <c r="B588" s="34"/>
      <c r="C588" s="34"/>
      <c r="D588" s="34"/>
      <c r="E588" s="34"/>
      <c r="F588" s="34"/>
      <c r="G588" s="34"/>
      <c r="H588" s="38"/>
      <c r="I588" s="36"/>
      <c r="R588" s="38"/>
    </row>
    <row r="589" spans="1:18" x14ac:dyDescent="0.25">
      <c r="A589" s="33"/>
      <c r="B589" s="34"/>
      <c r="C589" s="34"/>
      <c r="D589" s="34"/>
      <c r="E589" s="34"/>
      <c r="F589" s="34"/>
      <c r="G589" s="34"/>
      <c r="H589" s="38"/>
      <c r="I589" s="36"/>
      <c r="R589" s="38"/>
    </row>
    <row r="590" spans="1:18" x14ac:dyDescent="0.25">
      <c r="A590" s="33"/>
      <c r="B590" s="34"/>
      <c r="C590" s="34"/>
      <c r="D590" s="34"/>
      <c r="E590" s="34"/>
      <c r="F590" s="34"/>
      <c r="G590" s="34"/>
      <c r="H590" s="38"/>
      <c r="I590" s="36"/>
      <c r="R590" s="38"/>
    </row>
    <row r="591" spans="1:18" x14ac:dyDescent="0.25">
      <c r="A591" s="33"/>
      <c r="B591" s="34"/>
      <c r="C591" s="34"/>
      <c r="D591" s="34"/>
      <c r="E591" s="34"/>
      <c r="F591" s="34"/>
      <c r="G591" s="34"/>
      <c r="H591" s="38"/>
      <c r="I591" s="36"/>
      <c r="R591" s="38"/>
    </row>
    <row r="592" spans="1:18" x14ac:dyDescent="0.25">
      <c r="A592" s="33"/>
      <c r="B592" s="34"/>
      <c r="C592" s="34"/>
      <c r="D592" s="34"/>
      <c r="E592" s="34"/>
      <c r="F592" s="34"/>
      <c r="G592" s="34"/>
      <c r="H592" s="38"/>
      <c r="I592" s="36"/>
      <c r="R592" s="38"/>
    </row>
    <row r="593" spans="1:18" x14ac:dyDescent="0.25">
      <c r="A593" s="33"/>
      <c r="B593" s="34"/>
      <c r="C593" s="34"/>
      <c r="D593" s="34"/>
      <c r="E593" s="34"/>
      <c r="F593" s="34"/>
      <c r="G593" s="34"/>
      <c r="H593" s="38"/>
      <c r="I593" s="36"/>
      <c r="R593" s="38"/>
    </row>
    <row r="594" spans="1:18" x14ac:dyDescent="0.25">
      <c r="A594" s="33"/>
      <c r="B594" s="34"/>
      <c r="C594" s="34"/>
      <c r="D594" s="34"/>
      <c r="E594" s="34"/>
      <c r="F594" s="34"/>
      <c r="G594" s="34"/>
      <c r="H594" s="38"/>
      <c r="I594" s="36"/>
      <c r="R594" s="38"/>
    </row>
    <row r="595" spans="1:18" x14ac:dyDescent="0.25">
      <c r="A595" s="33"/>
      <c r="B595" s="34"/>
      <c r="C595" s="34"/>
      <c r="D595" s="34"/>
      <c r="E595" s="34"/>
      <c r="F595" s="34"/>
      <c r="G595" s="34"/>
      <c r="H595" s="38"/>
      <c r="I595" s="36"/>
      <c r="R595" s="38"/>
    </row>
    <row r="596" spans="1:18" x14ac:dyDescent="0.25">
      <c r="A596" s="33"/>
      <c r="B596" s="34"/>
      <c r="C596" s="34"/>
      <c r="D596" s="34"/>
      <c r="E596" s="34"/>
      <c r="F596" s="34"/>
      <c r="G596" s="34"/>
      <c r="H596" s="38"/>
      <c r="I596" s="36"/>
      <c r="R596" s="38"/>
    </row>
    <row r="597" spans="1:18" x14ac:dyDescent="0.25">
      <c r="A597" s="33"/>
      <c r="B597" s="34"/>
      <c r="C597" s="34"/>
      <c r="D597" s="34"/>
      <c r="E597" s="34"/>
      <c r="F597" s="34"/>
      <c r="G597" s="34"/>
      <c r="H597" s="38"/>
      <c r="I597" s="36"/>
      <c r="R597" s="38"/>
    </row>
    <row r="598" spans="1:18" x14ac:dyDescent="0.25">
      <c r="A598" s="33"/>
      <c r="B598" s="34"/>
      <c r="C598" s="34"/>
      <c r="D598" s="34"/>
      <c r="E598" s="34"/>
      <c r="F598" s="34"/>
      <c r="G598" s="34"/>
      <c r="H598" s="38"/>
      <c r="I598" s="36"/>
      <c r="R598" s="38"/>
    </row>
    <row r="599" spans="1:18" x14ac:dyDescent="0.25">
      <c r="A599" s="33"/>
      <c r="B599" s="34"/>
      <c r="C599" s="34"/>
      <c r="D599" s="34"/>
      <c r="E599" s="34"/>
      <c r="F599" s="34"/>
      <c r="G599" s="34"/>
      <c r="H599" s="38"/>
      <c r="I599" s="36"/>
      <c r="R599" s="38"/>
    </row>
    <row r="600" spans="1:18" x14ac:dyDescent="0.25">
      <c r="A600" s="33"/>
      <c r="B600" s="34"/>
      <c r="C600" s="34"/>
      <c r="D600" s="34"/>
      <c r="E600" s="34"/>
      <c r="F600" s="34"/>
      <c r="G600" s="34"/>
      <c r="H600" s="38"/>
      <c r="I600" s="36"/>
      <c r="R600" s="38"/>
    </row>
    <row r="601" spans="1:18" x14ac:dyDescent="0.25">
      <c r="A601" s="33"/>
      <c r="B601" s="34"/>
      <c r="C601" s="34"/>
      <c r="D601" s="34"/>
      <c r="E601" s="34"/>
      <c r="F601" s="34"/>
      <c r="G601" s="34"/>
      <c r="H601" s="38"/>
      <c r="I601" s="36"/>
      <c r="R601" s="38"/>
    </row>
    <row r="602" spans="1:18" x14ac:dyDescent="0.25">
      <c r="A602" s="33"/>
      <c r="B602" s="34"/>
      <c r="C602" s="34"/>
      <c r="D602" s="34"/>
      <c r="E602" s="34"/>
      <c r="F602" s="34"/>
      <c r="G602" s="34"/>
      <c r="H602" s="38"/>
      <c r="I602" s="36"/>
      <c r="R602" s="38"/>
    </row>
    <row r="603" spans="1:18" x14ac:dyDescent="0.25">
      <c r="A603" s="33"/>
      <c r="B603" s="34"/>
      <c r="C603" s="34"/>
      <c r="D603" s="34"/>
      <c r="E603" s="34"/>
      <c r="F603" s="34"/>
      <c r="G603" s="34"/>
      <c r="H603" s="38"/>
      <c r="I603" s="36"/>
      <c r="R603" s="38"/>
    </row>
    <row r="604" spans="1:18" x14ac:dyDescent="0.25">
      <c r="A604" s="33"/>
      <c r="B604" s="34"/>
      <c r="C604" s="34"/>
      <c r="D604" s="34"/>
      <c r="E604" s="34"/>
      <c r="F604" s="34"/>
      <c r="G604" s="34"/>
      <c r="H604" s="38"/>
      <c r="I604" s="36"/>
      <c r="R604" s="38"/>
    </row>
    <row r="605" spans="1:18" x14ac:dyDescent="0.25">
      <c r="A605" s="33"/>
      <c r="B605" s="34"/>
      <c r="C605" s="34"/>
      <c r="D605" s="34"/>
      <c r="E605" s="34"/>
      <c r="F605" s="34"/>
      <c r="G605" s="34"/>
      <c r="H605" s="38"/>
      <c r="I605" s="36"/>
      <c r="R605" s="38"/>
    </row>
    <row r="606" spans="1:18" x14ac:dyDescent="0.25">
      <c r="A606" s="33"/>
      <c r="B606" s="34"/>
      <c r="C606" s="34"/>
      <c r="D606" s="34"/>
      <c r="E606" s="34"/>
      <c r="F606" s="34"/>
      <c r="G606" s="34"/>
      <c r="H606" s="38"/>
      <c r="I606" s="36"/>
      <c r="R606" s="38"/>
    </row>
    <row r="607" spans="1:18" x14ac:dyDescent="0.25">
      <c r="A607" s="33"/>
      <c r="B607" s="34"/>
      <c r="C607" s="34"/>
      <c r="D607" s="34"/>
      <c r="E607" s="34"/>
      <c r="F607" s="34"/>
      <c r="G607" s="34"/>
      <c r="H607" s="38"/>
      <c r="I607" s="36"/>
      <c r="R607" s="38"/>
    </row>
    <row r="608" spans="1:18" x14ac:dyDescent="0.25">
      <c r="A608" s="33"/>
      <c r="B608" s="34"/>
      <c r="C608" s="34"/>
      <c r="D608" s="34"/>
      <c r="E608" s="34"/>
      <c r="F608" s="34"/>
      <c r="G608" s="34"/>
      <c r="H608" s="38"/>
      <c r="I608" s="36"/>
      <c r="R608" s="38"/>
    </row>
    <row r="609" spans="1:18" x14ac:dyDescent="0.25">
      <c r="A609" s="33"/>
      <c r="B609" s="34"/>
      <c r="C609" s="34"/>
      <c r="D609" s="34"/>
      <c r="E609" s="34"/>
      <c r="F609" s="34"/>
      <c r="G609" s="34"/>
      <c r="H609" s="38"/>
      <c r="I609" s="36"/>
      <c r="R609" s="38"/>
    </row>
    <row r="610" spans="1:18" x14ac:dyDescent="0.25">
      <c r="A610" s="33"/>
      <c r="B610" s="34"/>
      <c r="C610" s="34"/>
      <c r="D610" s="34"/>
      <c r="E610" s="34"/>
      <c r="F610" s="34"/>
      <c r="G610" s="34"/>
      <c r="H610" s="38"/>
      <c r="I610" s="36"/>
      <c r="R610" s="38"/>
    </row>
    <row r="611" spans="1:18" x14ac:dyDescent="0.25">
      <c r="A611" s="33"/>
      <c r="B611" s="34"/>
      <c r="C611" s="34"/>
      <c r="D611" s="34"/>
      <c r="E611" s="34"/>
      <c r="F611" s="34"/>
      <c r="G611" s="34"/>
      <c r="H611" s="38"/>
      <c r="I611" s="36"/>
      <c r="R611" s="38"/>
    </row>
    <row r="612" spans="1:18" x14ac:dyDescent="0.25">
      <c r="A612" s="33"/>
      <c r="B612" s="34"/>
      <c r="C612" s="34"/>
      <c r="D612" s="34"/>
      <c r="E612" s="34"/>
      <c r="F612" s="34"/>
      <c r="G612" s="34"/>
      <c r="H612" s="38"/>
      <c r="I612" s="36"/>
      <c r="R612" s="38"/>
    </row>
    <row r="613" spans="1:18" x14ac:dyDescent="0.25">
      <c r="A613" s="33"/>
      <c r="B613" s="34"/>
      <c r="C613" s="34"/>
      <c r="D613" s="34"/>
      <c r="E613" s="34"/>
      <c r="F613" s="34"/>
      <c r="G613" s="34"/>
      <c r="H613" s="38"/>
      <c r="I613" s="36"/>
      <c r="R613" s="38"/>
    </row>
    <row r="614" spans="1:18" x14ac:dyDescent="0.25">
      <c r="A614" s="33"/>
      <c r="B614" s="34"/>
      <c r="C614" s="34"/>
      <c r="D614" s="34"/>
      <c r="E614" s="34"/>
      <c r="F614" s="34"/>
      <c r="G614" s="34"/>
      <c r="H614" s="38"/>
      <c r="I614" s="36"/>
      <c r="R614" s="38"/>
    </row>
    <row r="615" spans="1:18" x14ac:dyDescent="0.25">
      <c r="A615" s="33"/>
      <c r="B615" s="34"/>
      <c r="C615" s="34"/>
      <c r="D615" s="34"/>
      <c r="E615" s="34"/>
      <c r="F615" s="34"/>
      <c r="G615" s="34"/>
      <c r="H615" s="38"/>
      <c r="I615" s="36"/>
      <c r="R615" s="38"/>
    </row>
    <row r="616" spans="1:18" x14ac:dyDescent="0.25">
      <c r="A616" s="33"/>
      <c r="B616" s="34"/>
      <c r="C616" s="34"/>
      <c r="D616" s="34"/>
      <c r="E616" s="34"/>
      <c r="F616" s="34"/>
      <c r="G616" s="34"/>
      <c r="H616" s="38"/>
      <c r="I616" s="36"/>
      <c r="R616" s="38"/>
    </row>
    <row r="617" spans="1:18" x14ac:dyDescent="0.25">
      <c r="A617" s="33"/>
      <c r="B617" s="34"/>
      <c r="C617" s="34"/>
      <c r="D617" s="34"/>
      <c r="E617" s="34"/>
      <c r="F617" s="34"/>
      <c r="G617" s="34"/>
      <c r="H617" s="38"/>
      <c r="I617" s="36"/>
      <c r="R617" s="38"/>
    </row>
    <row r="618" spans="1:18" x14ac:dyDescent="0.25">
      <c r="A618" s="33"/>
      <c r="B618" s="34"/>
      <c r="C618" s="34"/>
      <c r="D618" s="34"/>
      <c r="E618" s="34"/>
      <c r="F618" s="34"/>
      <c r="G618" s="34"/>
      <c r="H618" s="38"/>
      <c r="I618" s="36"/>
      <c r="R618" s="38"/>
    </row>
    <row r="619" spans="1:18" x14ac:dyDescent="0.25">
      <c r="A619" s="33"/>
      <c r="B619" s="34"/>
      <c r="C619" s="34"/>
      <c r="D619" s="34"/>
      <c r="E619" s="34"/>
      <c r="F619" s="34"/>
      <c r="G619" s="34"/>
      <c r="H619" s="38"/>
      <c r="I619" s="36"/>
      <c r="R619" s="38"/>
    </row>
    <row r="620" spans="1:18" x14ac:dyDescent="0.25">
      <c r="A620" s="33"/>
      <c r="B620" s="34"/>
      <c r="C620" s="34"/>
      <c r="D620" s="34"/>
      <c r="E620" s="34"/>
      <c r="F620" s="34"/>
      <c r="G620" s="34"/>
      <c r="H620" s="38"/>
      <c r="I620" s="36"/>
      <c r="R620" s="38"/>
    </row>
    <row r="621" spans="1:18" x14ac:dyDescent="0.25">
      <c r="A621" s="33"/>
      <c r="B621" s="34"/>
      <c r="C621" s="34"/>
      <c r="D621" s="34"/>
      <c r="E621" s="34"/>
      <c r="F621" s="34"/>
      <c r="G621" s="34"/>
      <c r="H621" s="38"/>
      <c r="I621" s="36"/>
      <c r="R621" s="38"/>
    </row>
    <row r="622" spans="1:18" x14ac:dyDescent="0.25">
      <c r="A622" s="33"/>
      <c r="B622" s="34"/>
      <c r="C622" s="34"/>
      <c r="D622" s="34"/>
      <c r="E622" s="34"/>
      <c r="F622" s="34"/>
      <c r="G622" s="34"/>
      <c r="H622" s="38"/>
      <c r="I622" s="36"/>
      <c r="R622" s="38"/>
    </row>
    <row r="623" spans="1:18" x14ac:dyDescent="0.25">
      <c r="A623" s="33"/>
      <c r="B623" s="34"/>
      <c r="C623" s="34"/>
      <c r="D623" s="34"/>
      <c r="E623" s="34"/>
      <c r="F623" s="34"/>
      <c r="G623" s="34"/>
      <c r="H623" s="38"/>
      <c r="I623" s="36"/>
      <c r="R623" s="38"/>
    </row>
    <row r="624" spans="1:18" x14ac:dyDescent="0.25">
      <c r="A624" s="33"/>
      <c r="B624" s="34"/>
      <c r="C624" s="34"/>
      <c r="D624" s="34"/>
      <c r="E624" s="34"/>
      <c r="F624" s="34"/>
      <c r="G624" s="34"/>
      <c r="H624" s="38"/>
      <c r="I624" s="36"/>
      <c r="R624" s="38"/>
    </row>
    <row r="625" spans="1:18" x14ac:dyDescent="0.25">
      <c r="A625" s="33"/>
      <c r="B625" s="34"/>
      <c r="C625" s="34"/>
      <c r="D625" s="34"/>
      <c r="E625" s="34"/>
      <c r="F625" s="34"/>
      <c r="G625" s="34"/>
      <c r="H625" s="38"/>
      <c r="I625" s="36"/>
      <c r="R625" s="38"/>
    </row>
    <row r="626" spans="1:18" x14ac:dyDescent="0.25">
      <c r="A626" s="33"/>
      <c r="B626" s="34"/>
      <c r="C626" s="34"/>
      <c r="D626" s="34"/>
      <c r="E626" s="34"/>
      <c r="F626" s="34"/>
      <c r="G626" s="34"/>
      <c r="H626" s="38"/>
      <c r="I626" s="36"/>
      <c r="R626" s="38"/>
    </row>
    <row r="627" spans="1:18" x14ac:dyDescent="0.25">
      <c r="A627" s="33"/>
      <c r="B627" s="34"/>
      <c r="C627" s="34"/>
      <c r="D627" s="34"/>
      <c r="E627" s="34"/>
      <c r="F627" s="34"/>
      <c r="G627" s="34"/>
      <c r="H627" s="38"/>
      <c r="I627" s="36"/>
      <c r="R627" s="38"/>
    </row>
    <row r="628" spans="1:18" x14ac:dyDescent="0.25">
      <c r="A628" s="33"/>
      <c r="B628" s="34"/>
      <c r="C628" s="34"/>
      <c r="D628" s="34"/>
      <c r="E628" s="34"/>
      <c r="F628" s="34"/>
      <c r="G628" s="34"/>
      <c r="H628" s="38"/>
      <c r="I628" s="36"/>
      <c r="R628" s="38"/>
    </row>
    <row r="629" spans="1:18" x14ac:dyDescent="0.25">
      <c r="A629" s="33"/>
      <c r="B629" s="34"/>
      <c r="C629" s="34"/>
      <c r="D629" s="34"/>
      <c r="E629" s="34"/>
      <c r="F629" s="34"/>
      <c r="G629" s="34"/>
      <c r="H629" s="38"/>
      <c r="I629" s="36"/>
      <c r="R629" s="38"/>
    </row>
    <row r="630" spans="1:18" x14ac:dyDescent="0.25">
      <c r="A630" s="33"/>
      <c r="B630" s="34"/>
      <c r="C630" s="34"/>
      <c r="D630" s="34"/>
      <c r="E630" s="34"/>
      <c r="F630" s="34"/>
      <c r="G630" s="34"/>
      <c r="H630" s="38"/>
      <c r="I630" s="36"/>
      <c r="R630" s="38"/>
    </row>
    <row r="631" spans="1:18" x14ac:dyDescent="0.25">
      <c r="A631" s="33"/>
      <c r="B631" s="34"/>
      <c r="C631" s="34"/>
      <c r="D631" s="34"/>
      <c r="E631" s="34"/>
      <c r="F631" s="34"/>
      <c r="G631" s="34"/>
      <c r="H631" s="38"/>
      <c r="I631" s="36"/>
      <c r="R631" s="38"/>
    </row>
    <row r="632" spans="1:18" x14ac:dyDescent="0.25">
      <c r="A632" s="33"/>
      <c r="B632" s="34"/>
      <c r="C632" s="34"/>
      <c r="D632" s="34"/>
      <c r="E632" s="34"/>
      <c r="F632" s="34"/>
      <c r="G632" s="34"/>
      <c r="H632" s="38"/>
      <c r="I632" s="36"/>
      <c r="R632" s="38"/>
    </row>
    <row r="633" spans="1:18" x14ac:dyDescent="0.25">
      <c r="A633" s="33"/>
      <c r="B633" s="34"/>
      <c r="C633" s="34"/>
      <c r="D633" s="34"/>
      <c r="E633" s="34"/>
      <c r="F633" s="34"/>
      <c r="G633" s="34"/>
      <c r="H633" s="38"/>
      <c r="I633" s="36"/>
      <c r="R633" s="38"/>
    </row>
    <row r="634" spans="1:18" x14ac:dyDescent="0.25">
      <c r="A634" s="33"/>
      <c r="B634" s="34"/>
      <c r="C634" s="34"/>
      <c r="D634" s="34"/>
      <c r="E634" s="34"/>
      <c r="F634" s="34"/>
      <c r="G634" s="34"/>
      <c r="H634" s="38"/>
      <c r="I634" s="36"/>
      <c r="R634" s="38"/>
    </row>
    <row r="635" spans="1:18" x14ac:dyDescent="0.25">
      <c r="A635" s="33"/>
      <c r="B635" s="34"/>
      <c r="C635" s="34"/>
      <c r="D635" s="34"/>
      <c r="E635" s="34"/>
      <c r="F635" s="34"/>
      <c r="G635" s="34"/>
      <c r="H635" s="38"/>
      <c r="I635" s="36"/>
      <c r="R635" s="38"/>
    </row>
    <row r="636" spans="1:18" x14ac:dyDescent="0.25">
      <c r="A636" s="33"/>
      <c r="B636" s="34"/>
      <c r="C636" s="34"/>
      <c r="D636" s="34"/>
      <c r="E636" s="34"/>
      <c r="F636" s="34"/>
      <c r="G636" s="34"/>
      <c r="H636" s="38"/>
      <c r="I636" s="36"/>
      <c r="R636" s="38"/>
    </row>
    <row r="637" spans="1:18" x14ac:dyDescent="0.25">
      <c r="A637" s="33"/>
      <c r="B637" s="34"/>
      <c r="C637" s="34"/>
      <c r="D637" s="34"/>
      <c r="E637" s="34"/>
      <c r="F637" s="34"/>
      <c r="G637" s="34"/>
      <c r="H637" s="38"/>
      <c r="I637" s="36"/>
      <c r="R637" s="38"/>
    </row>
    <row r="638" spans="1:18" x14ac:dyDescent="0.25">
      <c r="A638" s="33"/>
      <c r="B638" s="34"/>
      <c r="C638" s="34"/>
      <c r="D638" s="34"/>
      <c r="E638" s="34"/>
      <c r="F638" s="34"/>
      <c r="G638" s="34"/>
      <c r="H638" s="38"/>
      <c r="I638" s="36"/>
      <c r="R638" s="38"/>
    </row>
    <row r="639" spans="1:18" x14ac:dyDescent="0.25">
      <c r="A639" s="33"/>
      <c r="B639" s="34"/>
      <c r="C639" s="34"/>
      <c r="D639" s="34"/>
      <c r="E639" s="34"/>
      <c r="F639" s="34"/>
      <c r="G639" s="34"/>
      <c r="H639" s="38"/>
      <c r="I639" s="36"/>
      <c r="R639" s="38"/>
    </row>
    <row r="640" spans="1:18" x14ac:dyDescent="0.25">
      <c r="A640" s="33"/>
      <c r="B640" s="34"/>
      <c r="C640" s="34"/>
      <c r="D640" s="34"/>
      <c r="E640" s="34"/>
      <c r="F640" s="34"/>
      <c r="G640" s="34"/>
      <c r="H640" s="38"/>
      <c r="I640" s="36"/>
      <c r="R640" s="38"/>
    </row>
    <row r="641" spans="1:18" x14ac:dyDescent="0.25">
      <c r="A641" s="33"/>
      <c r="B641" s="34"/>
      <c r="C641" s="34"/>
      <c r="D641" s="34"/>
      <c r="E641" s="34"/>
      <c r="F641" s="34"/>
      <c r="G641" s="34"/>
      <c r="H641" s="38"/>
      <c r="I641" s="36"/>
      <c r="R641" s="38"/>
    </row>
    <row r="642" spans="1:18" x14ac:dyDescent="0.25">
      <c r="A642" s="33"/>
      <c r="B642" s="34"/>
      <c r="C642" s="34"/>
      <c r="D642" s="34"/>
      <c r="E642" s="34"/>
      <c r="F642" s="34"/>
      <c r="G642" s="34"/>
      <c r="H642" s="38"/>
      <c r="I642" s="36"/>
      <c r="R642" s="38"/>
    </row>
    <row r="643" spans="1:18" x14ac:dyDescent="0.25">
      <c r="A643" s="33"/>
      <c r="B643" s="34"/>
      <c r="C643" s="34"/>
      <c r="D643" s="34"/>
      <c r="E643" s="34"/>
      <c r="F643" s="34"/>
      <c r="G643" s="34"/>
      <c r="H643" s="38"/>
      <c r="I643" s="36"/>
      <c r="R643" s="38"/>
    </row>
    <row r="644" spans="1:18" x14ac:dyDescent="0.25">
      <c r="A644" s="33"/>
      <c r="B644" s="34"/>
      <c r="C644" s="34"/>
      <c r="D644" s="34"/>
      <c r="E644" s="34"/>
      <c r="F644" s="34"/>
      <c r="G644" s="34"/>
      <c r="H644" s="38"/>
      <c r="I644" s="36"/>
      <c r="R644" s="38"/>
    </row>
    <row r="645" spans="1:18" x14ac:dyDescent="0.25">
      <c r="A645" s="33"/>
      <c r="B645" s="34"/>
      <c r="C645" s="34"/>
      <c r="D645" s="34"/>
      <c r="E645" s="34"/>
      <c r="F645" s="34"/>
      <c r="G645" s="34"/>
      <c r="H645" s="38"/>
      <c r="I645" s="36"/>
      <c r="R645" s="38"/>
    </row>
    <row r="646" spans="1:18" x14ac:dyDescent="0.25">
      <c r="A646" s="33"/>
      <c r="B646" s="34"/>
      <c r="C646" s="34"/>
      <c r="D646" s="34"/>
      <c r="E646" s="34"/>
      <c r="F646" s="34"/>
      <c r="G646" s="34"/>
      <c r="H646" s="38"/>
      <c r="I646" s="36"/>
      <c r="R646" s="38"/>
    </row>
    <row r="647" spans="1:18" x14ac:dyDescent="0.25">
      <c r="A647" s="33"/>
      <c r="B647" s="34"/>
      <c r="C647" s="34"/>
      <c r="D647" s="34"/>
      <c r="E647" s="34"/>
      <c r="F647" s="34"/>
      <c r="G647" s="34"/>
      <c r="H647" s="38"/>
      <c r="I647" s="36"/>
      <c r="R647" s="38"/>
    </row>
    <row r="648" spans="1:18" x14ac:dyDescent="0.25">
      <c r="A648" s="33"/>
      <c r="B648" s="34"/>
      <c r="C648" s="34"/>
      <c r="D648" s="34"/>
      <c r="E648" s="34"/>
      <c r="F648" s="34"/>
      <c r="G648" s="34"/>
      <c r="H648" s="38"/>
      <c r="I648" s="36"/>
      <c r="R648" s="38"/>
    </row>
    <row r="649" spans="1:18" x14ac:dyDescent="0.25">
      <c r="A649" s="33"/>
      <c r="B649" s="34"/>
      <c r="C649" s="34"/>
      <c r="D649" s="34"/>
      <c r="E649" s="34"/>
      <c r="F649" s="34"/>
      <c r="G649" s="34"/>
      <c r="H649" s="38"/>
      <c r="I649" s="36"/>
      <c r="R649" s="38"/>
    </row>
    <row r="650" spans="1:18" x14ac:dyDescent="0.25">
      <c r="A650" s="33"/>
      <c r="B650" s="34"/>
      <c r="C650" s="34"/>
      <c r="D650" s="34"/>
      <c r="E650" s="34"/>
      <c r="F650" s="34"/>
      <c r="G650" s="34"/>
      <c r="H650" s="38"/>
      <c r="I650" s="36"/>
      <c r="R650" s="38"/>
    </row>
    <row r="651" spans="1:18" x14ac:dyDescent="0.25">
      <c r="A651" s="33"/>
      <c r="B651" s="34"/>
      <c r="C651" s="34"/>
      <c r="D651" s="34"/>
      <c r="E651" s="34"/>
      <c r="F651" s="34"/>
      <c r="G651" s="34"/>
      <c r="H651" s="38"/>
      <c r="I651" s="36"/>
      <c r="R651" s="38"/>
    </row>
    <row r="652" spans="1:18" x14ac:dyDescent="0.25">
      <c r="A652" s="33"/>
      <c r="B652" s="34"/>
      <c r="C652" s="34"/>
      <c r="D652" s="34"/>
      <c r="E652" s="34"/>
      <c r="F652" s="34"/>
      <c r="G652" s="34"/>
      <c r="H652" s="38"/>
      <c r="I652" s="36"/>
      <c r="R652" s="38"/>
    </row>
    <row r="653" spans="1:18" x14ac:dyDescent="0.25">
      <c r="A653" s="33"/>
      <c r="B653" s="34"/>
      <c r="C653" s="34"/>
      <c r="D653" s="34"/>
      <c r="E653" s="34"/>
      <c r="F653" s="34"/>
      <c r="G653" s="34"/>
      <c r="H653" s="38"/>
      <c r="I653" s="36"/>
      <c r="R653" s="38"/>
    </row>
    <row r="654" spans="1:18" x14ac:dyDescent="0.25">
      <c r="A654" s="33"/>
      <c r="B654" s="34"/>
      <c r="C654" s="34"/>
      <c r="D654" s="34"/>
      <c r="E654" s="34"/>
      <c r="F654" s="34"/>
      <c r="G654" s="34"/>
      <c r="H654" s="38"/>
      <c r="I654" s="36"/>
      <c r="R654" s="38"/>
    </row>
    <row r="655" spans="1:18" x14ac:dyDescent="0.25">
      <c r="A655" s="33"/>
      <c r="B655" s="34"/>
      <c r="C655" s="34"/>
      <c r="D655" s="34"/>
      <c r="E655" s="34"/>
      <c r="F655" s="34"/>
      <c r="G655" s="34"/>
      <c r="H655" s="38"/>
      <c r="I655" s="36"/>
      <c r="R655" s="38"/>
    </row>
    <row r="656" spans="1:18" x14ac:dyDescent="0.25">
      <c r="A656" s="33"/>
      <c r="B656" s="34"/>
      <c r="C656" s="34"/>
      <c r="D656" s="34"/>
      <c r="E656" s="34"/>
      <c r="F656" s="34"/>
      <c r="G656" s="34"/>
      <c r="H656" s="38"/>
      <c r="I656" s="36"/>
      <c r="R656" s="38"/>
    </row>
    <row r="657" spans="1:18" x14ac:dyDescent="0.25">
      <c r="A657" s="33"/>
      <c r="B657" s="34"/>
      <c r="C657" s="34"/>
      <c r="D657" s="34"/>
      <c r="E657" s="34"/>
      <c r="F657" s="34"/>
      <c r="G657" s="34"/>
      <c r="H657" s="38"/>
      <c r="I657" s="36"/>
      <c r="R657" s="38"/>
    </row>
    <row r="658" spans="1:18" x14ac:dyDescent="0.25">
      <c r="A658" s="33"/>
      <c r="B658" s="34"/>
      <c r="C658" s="34"/>
      <c r="D658" s="34"/>
      <c r="E658" s="34"/>
      <c r="F658" s="34"/>
      <c r="G658" s="34"/>
      <c r="H658" s="38"/>
      <c r="I658" s="36"/>
      <c r="R658" s="38"/>
    </row>
    <row r="659" spans="1:18" x14ac:dyDescent="0.25">
      <c r="A659" s="33"/>
      <c r="B659" s="34"/>
      <c r="C659" s="34"/>
      <c r="D659" s="34"/>
      <c r="E659" s="34"/>
      <c r="F659" s="34"/>
      <c r="G659" s="34"/>
      <c r="H659" s="38"/>
      <c r="I659" s="36"/>
      <c r="R659" s="38"/>
    </row>
    <row r="660" spans="1:18" x14ac:dyDescent="0.25">
      <c r="A660" s="33"/>
      <c r="B660" s="34"/>
      <c r="C660" s="34"/>
      <c r="D660" s="34"/>
      <c r="E660" s="34"/>
      <c r="F660" s="34"/>
      <c r="G660" s="34"/>
      <c r="H660" s="38"/>
      <c r="I660" s="36"/>
      <c r="R660" s="38"/>
    </row>
    <row r="661" spans="1:18" x14ac:dyDescent="0.25">
      <c r="A661" s="33"/>
      <c r="B661" s="34"/>
      <c r="C661" s="34"/>
      <c r="D661" s="34"/>
      <c r="E661" s="34"/>
      <c r="F661" s="34"/>
      <c r="G661" s="34"/>
      <c r="H661" s="38"/>
      <c r="I661" s="36"/>
      <c r="R661" s="38"/>
    </row>
    <row r="662" spans="1:18" x14ac:dyDescent="0.25">
      <c r="A662" s="33"/>
      <c r="B662" s="34"/>
      <c r="C662" s="34"/>
      <c r="D662" s="34"/>
      <c r="E662" s="34"/>
      <c r="F662" s="34"/>
      <c r="G662" s="34"/>
      <c r="H662" s="38"/>
      <c r="I662" s="36"/>
      <c r="R662" s="38"/>
    </row>
    <row r="663" spans="1:18" x14ac:dyDescent="0.25">
      <c r="A663" s="33"/>
      <c r="B663" s="34"/>
      <c r="C663" s="34"/>
      <c r="D663" s="34"/>
      <c r="E663" s="34"/>
      <c r="F663" s="34"/>
      <c r="G663" s="34"/>
      <c r="H663" s="38"/>
      <c r="I663" s="36"/>
      <c r="R663" s="38"/>
    </row>
    <row r="664" spans="1:18" x14ac:dyDescent="0.25">
      <c r="A664" s="33"/>
      <c r="B664" s="34"/>
      <c r="C664" s="34"/>
      <c r="D664" s="34"/>
      <c r="E664" s="34"/>
      <c r="F664" s="34"/>
      <c r="G664" s="34"/>
      <c r="H664" s="38"/>
      <c r="I664" s="36"/>
      <c r="R664" s="38"/>
    </row>
    <row r="665" spans="1:18" x14ac:dyDescent="0.25">
      <c r="A665" s="33"/>
      <c r="B665" s="34"/>
      <c r="C665" s="34"/>
      <c r="D665" s="34"/>
      <c r="E665" s="34"/>
      <c r="F665" s="34"/>
      <c r="G665" s="34"/>
      <c r="H665" s="38"/>
      <c r="I665" s="36"/>
      <c r="R665" s="38"/>
    </row>
    <row r="666" spans="1:18" x14ac:dyDescent="0.25">
      <c r="A666" s="33"/>
      <c r="B666" s="34"/>
      <c r="C666" s="34"/>
      <c r="D666" s="34"/>
      <c r="E666" s="34"/>
      <c r="F666" s="34"/>
      <c r="G666" s="34"/>
      <c r="H666" s="38"/>
      <c r="I666" s="36"/>
      <c r="R666" s="38"/>
    </row>
    <row r="667" spans="1:18" x14ac:dyDescent="0.25">
      <c r="A667" s="33"/>
      <c r="B667" s="34"/>
      <c r="C667" s="34"/>
      <c r="D667" s="34"/>
      <c r="E667" s="34"/>
      <c r="F667" s="34"/>
      <c r="G667" s="34"/>
      <c r="H667" s="38"/>
      <c r="I667" s="36"/>
      <c r="R667" s="38"/>
    </row>
    <row r="668" spans="1:18" x14ac:dyDescent="0.25">
      <c r="A668" s="33"/>
      <c r="B668" s="34"/>
      <c r="C668" s="34"/>
      <c r="D668" s="34"/>
      <c r="E668" s="34"/>
      <c r="F668" s="34"/>
      <c r="G668" s="34"/>
      <c r="H668" s="38"/>
      <c r="I668" s="36"/>
      <c r="R668" s="38"/>
    </row>
    <row r="669" spans="1:18" x14ac:dyDescent="0.25">
      <c r="A669" s="33"/>
      <c r="B669" s="34"/>
      <c r="C669" s="34"/>
      <c r="D669" s="34"/>
      <c r="E669" s="34"/>
      <c r="F669" s="34"/>
      <c r="G669" s="34"/>
      <c r="H669" s="38"/>
      <c r="I669" s="36"/>
      <c r="R669" s="38"/>
    </row>
    <row r="670" spans="1:18" x14ac:dyDescent="0.25">
      <c r="A670" s="33"/>
      <c r="B670" s="34"/>
      <c r="C670" s="34"/>
      <c r="D670" s="34"/>
      <c r="E670" s="34"/>
      <c r="F670" s="34"/>
      <c r="G670" s="34"/>
      <c r="H670" s="38"/>
      <c r="I670" s="36"/>
      <c r="R670" s="38"/>
    </row>
    <row r="671" spans="1:18" x14ac:dyDescent="0.25">
      <c r="A671" s="33"/>
      <c r="B671" s="34"/>
      <c r="C671" s="34"/>
      <c r="D671" s="34"/>
      <c r="E671" s="34"/>
      <c r="F671" s="34"/>
      <c r="G671" s="34"/>
      <c r="H671" s="38"/>
      <c r="I671" s="36"/>
      <c r="R671" s="38"/>
    </row>
    <row r="672" spans="1:18" x14ac:dyDescent="0.25">
      <c r="A672" s="33"/>
      <c r="B672" s="34"/>
      <c r="C672" s="34"/>
      <c r="D672" s="34"/>
      <c r="E672" s="34"/>
      <c r="F672" s="34"/>
      <c r="G672" s="34"/>
      <c r="H672" s="38"/>
      <c r="I672" s="36"/>
      <c r="R672" s="38"/>
    </row>
    <row r="673" spans="1:18" x14ac:dyDescent="0.25">
      <c r="A673" s="33"/>
      <c r="B673" s="34"/>
      <c r="C673" s="34"/>
      <c r="D673" s="34"/>
      <c r="E673" s="34"/>
      <c r="F673" s="34"/>
      <c r="G673" s="34"/>
      <c r="H673" s="38"/>
      <c r="I673" s="36"/>
      <c r="R673" s="38"/>
    </row>
    <row r="674" spans="1:18" x14ac:dyDescent="0.25">
      <c r="A674" s="33"/>
      <c r="B674" s="34"/>
      <c r="C674" s="34"/>
      <c r="D674" s="34"/>
      <c r="E674" s="34"/>
      <c r="F674" s="34"/>
      <c r="G674" s="34"/>
      <c r="H674" s="38"/>
      <c r="I674" s="36"/>
      <c r="R674" s="38"/>
    </row>
    <row r="675" spans="1:18" x14ac:dyDescent="0.25">
      <c r="A675" s="33"/>
      <c r="B675" s="34"/>
      <c r="C675" s="34"/>
      <c r="D675" s="34"/>
      <c r="E675" s="34"/>
      <c r="F675" s="34"/>
      <c r="G675" s="34"/>
      <c r="H675" s="38"/>
      <c r="I675" s="36"/>
      <c r="R675" s="38"/>
    </row>
    <row r="676" spans="1:18" x14ac:dyDescent="0.25">
      <c r="A676" s="33"/>
      <c r="B676" s="34"/>
      <c r="C676" s="34"/>
      <c r="D676" s="34"/>
      <c r="E676" s="34"/>
      <c r="F676" s="34"/>
      <c r="G676" s="34"/>
      <c r="H676" s="38"/>
      <c r="I676" s="36"/>
      <c r="R676" s="38"/>
    </row>
    <row r="677" spans="1:18" x14ac:dyDescent="0.25">
      <c r="A677" s="33"/>
      <c r="B677" s="34"/>
      <c r="C677" s="34"/>
      <c r="D677" s="34"/>
      <c r="E677" s="34"/>
      <c r="F677" s="34"/>
      <c r="G677" s="34"/>
      <c r="H677" s="38"/>
      <c r="I677" s="36"/>
      <c r="R677" s="38"/>
    </row>
    <row r="678" spans="1:18" x14ac:dyDescent="0.25">
      <c r="A678" s="33"/>
      <c r="B678" s="34"/>
      <c r="C678" s="34"/>
      <c r="D678" s="34"/>
      <c r="E678" s="34"/>
      <c r="F678" s="34"/>
      <c r="G678" s="34"/>
      <c r="H678" s="38"/>
      <c r="I678" s="36"/>
      <c r="R678" s="38"/>
    </row>
    <row r="679" spans="1:18" x14ac:dyDescent="0.25">
      <c r="A679" s="33"/>
      <c r="B679" s="34"/>
      <c r="C679" s="34"/>
      <c r="D679" s="34"/>
      <c r="E679" s="34"/>
      <c r="F679" s="34"/>
      <c r="G679" s="34"/>
      <c r="H679" s="38"/>
      <c r="I679" s="36"/>
      <c r="R679" s="38"/>
    </row>
    <row r="680" spans="1:18" x14ac:dyDescent="0.25">
      <c r="A680" s="33"/>
      <c r="B680" s="34"/>
      <c r="C680" s="34"/>
      <c r="D680" s="34"/>
      <c r="E680" s="34"/>
      <c r="F680" s="34"/>
      <c r="G680" s="34"/>
      <c r="H680" s="38"/>
      <c r="I680" s="36"/>
      <c r="R680" s="38"/>
    </row>
    <row r="681" spans="1:18" x14ac:dyDescent="0.25">
      <c r="A681" s="33"/>
      <c r="B681" s="34"/>
      <c r="C681" s="34"/>
      <c r="D681" s="34"/>
      <c r="E681" s="34"/>
      <c r="F681" s="34"/>
      <c r="G681" s="34"/>
      <c r="H681" s="38"/>
      <c r="I681" s="36"/>
      <c r="R681" s="38"/>
    </row>
    <row r="682" spans="1:18" x14ac:dyDescent="0.25">
      <c r="A682" s="33"/>
      <c r="B682" s="34"/>
      <c r="C682" s="34"/>
      <c r="D682" s="34"/>
      <c r="E682" s="34"/>
      <c r="F682" s="34"/>
      <c r="G682" s="34"/>
      <c r="H682" s="38"/>
      <c r="I682" s="36"/>
      <c r="R682" s="38"/>
    </row>
    <row r="683" spans="1:18" x14ac:dyDescent="0.25">
      <c r="A683" s="33"/>
      <c r="B683" s="34"/>
      <c r="C683" s="34"/>
      <c r="D683" s="34"/>
      <c r="E683" s="34"/>
      <c r="F683" s="34"/>
      <c r="G683" s="34"/>
      <c r="H683" s="38"/>
      <c r="I683" s="36"/>
      <c r="R683" s="38"/>
    </row>
    <row r="684" spans="1:18" x14ac:dyDescent="0.25">
      <c r="A684" s="33"/>
      <c r="B684" s="34"/>
      <c r="C684" s="34"/>
      <c r="D684" s="34"/>
      <c r="E684" s="34"/>
      <c r="F684" s="34"/>
      <c r="G684" s="34"/>
      <c r="H684" s="38"/>
      <c r="I684" s="36"/>
      <c r="R684" s="38"/>
    </row>
    <row r="685" spans="1:18" x14ac:dyDescent="0.25">
      <c r="A685" s="33"/>
      <c r="B685" s="34"/>
      <c r="C685" s="34"/>
      <c r="D685" s="34"/>
      <c r="E685" s="34"/>
      <c r="F685" s="34"/>
      <c r="G685" s="34"/>
      <c r="H685" s="38"/>
      <c r="I685" s="36"/>
      <c r="R685" s="38"/>
    </row>
    <row r="686" spans="1:18" x14ac:dyDescent="0.25">
      <c r="A686" s="33"/>
      <c r="B686" s="34"/>
      <c r="C686" s="34"/>
      <c r="D686" s="34"/>
      <c r="E686" s="34"/>
      <c r="F686" s="34"/>
      <c r="G686" s="34"/>
      <c r="H686" s="38"/>
      <c r="I686" s="36"/>
      <c r="R686" s="38"/>
    </row>
    <row r="687" spans="1:18" x14ac:dyDescent="0.25">
      <c r="A687" s="33"/>
      <c r="B687" s="34"/>
      <c r="C687" s="34"/>
      <c r="D687" s="34"/>
      <c r="E687" s="34"/>
      <c r="F687" s="34"/>
      <c r="G687" s="34"/>
      <c r="H687" s="38"/>
      <c r="I687" s="36"/>
      <c r="R687" s="38"/>
    </row>
    <row r="688" spans="1:18" x14ac:dyDescent="0.25">
      <c r="A688" s="33"/>
      <c r="B688" s="34"/>
      <c r="C688" s="34"/>
      <c r="D688" s="34"/>
      <c r="E688" s="34"/>
      <c r="F688" s="34"/>
      <c r="G688" s="34"/>
      <c r="H688" s="38"/>
      <c r="I688" s="36"/>
      <c r="R688" s="38"/>
    </row>
    <row r="689" spans="1:18" x14ac:dyDescent="0.25">
      <c r="A689" s="33"/>
      <c r="B689" s="34"/>
      <c r="C689" s="34"/>
      <c r="D689" s="34"/>
      <c r="E689" s="34"/>
      <c r="F689" s="34"/>
      <c r="G689" s="34"/>
      <c r="H689" s="38"/>
      <c r="I689" s="36"/>
      <c r="R689" s="38"/>
    </row>
    <row r="690" spans="1:18" x14ac:dyDescent="0.25">
      <c r="A690" s="33"/>
      <c r="B690" s="34"/>
      <c r="C690" s="34"/>
      <c r="D690" s="34"/>
      <c r="E690" s="34"/>
      <c r="F690" s="34"/>
      <c r="G690" s="34"/>
      <c r="H690" s="38"/>
      <c r="I690" s="36"/>
      <c r="R690" s="38"/>
    </row>
    <row r="691" spans="1:18" x14ac:dyDescent="0.25">
      <c r="A691" s="33"/>
      <c r="B691" s="34"/>
      <c r="C691" s="34"/>
      <c r="D691" s="34"/>
      <c r="E691" s="34"/>
      <c r="F691" s="34"/>
      <c r="G691" s="34"/>
      <c r="H691" s="38"/>
      <c r="I691" s="36"/>
      <c r="R691" s="38"/>
    </row>
    <row r="692" spans="1:18" x14ac:dyDescent="0.25">
      <c r="A692" s="33"/>
      <c r="B692" s="34"/>
      <c r="C692" s="34"/>
      <c r="D692" s="34"/>
      <c r="E692" s="34"/>
      <c r="F692" s="34"/>
      <c r="G692" s="34"/>
      <c r="H692" s="38"/>
      <c r="I692" s="36"/>
      <c r="R692" s="38"/>
    </row>
    <row r="693" spans="1:18" x14ac:dyDescent="0.25">
      <c r="A693" s="33"/>
      <c r="B693" s="34"/>
      <c r="C693" s="34"/>
      <c r="D693" s="34"/>
      <c r="E693" s="34"/>
      <c r="F693" s="34"/>
      <c r="G693" s="34"/>
      <c r="H693" s="38"/>
      <c r="I693" s="36"/>
      <c r="R693" s="38"/>
    </row>
    <row r="694" spans="1:18" x14ac:dyDescent="0.25">
      <c r="A694" s="33"/>
      <c r="B694" s="34"/>
      <c r="C694" s="34"/>
      <c r="D694" s="34"/>
      <c r="E694" s="34"/>
      <c r="F694" s="34"/>
      <c r="G694" s="34"/>
      <c r="H694" s="38"/>
      <c r="I694" s="36"/>
      <c r="R694" s="38"/>
    </row>
    <row r="695" spans="1:18" x14ac:dyDescent="0.25">
      <c r="A695" s="33"/>
      <c r="B695" s="34"/>
      <c r="C695" s="34"/>
      <c r="D695" s="34"/>
      <c r="E695" s="34"/>
      <c r="F695" s="34"/>
      <c r="G695" s="34"/>
      <c r="H695" s="38"/>
      <c r="I695" s="36"/>
      <c r="R695" s="38"/>
    </row>
    <row r="696" spans="1:18" x14ac:dyDescent="0.25">
      <c r="A696" s="33"/>
      <c r="B696" s="34"/>
      <c r="C696" s="34"/>
      <c r="D696" s="34"/>
      <c r="E696" s="34"/>
      <c r="F696" s="34"/>
      <c r="G696" s="34"/>
      <c r="H696" s="38"/>
      <c r="I696" s="36"/>
      <c r="R696" s="38"/>
    </row>
    <row r="697" spans="1:18" x14ac:dyDescent="0.25">
      <c r="A697" s="33"/>
      <c r="B697" s="34"/>
      <c r="C697" s="34"/>
      <c r="D697" s="34"/>
      <c r="E697" s="34"/>
      <c r="F697" s="34"/>
      <c r="G697" s="34"/>
      <c r="H697" s="38"/>
      <c r="I697" s="36"/>
      <c r="R697" s="38"/>
    </row>
    <row r="698" spans="1:18" x14ac:dyDescent="0.25">
      <c r="A698" s="33"/>
      <c r="B698" s="34"/>
      <c r="C698" s="34"/>
      <c r="D698" s="34"/>
      <c r="E698" s="34"/>
      <c r="F698" s="34"/>
      <c r="G698" s="34"/>
      <c r="H698" s="38"/>
      <c r="I698" s="36"/>
      <c r="R698" s="38"/>
    </row>
    <row r="699" spans="1:18" x14ac:dyDescent="0.25">
      <c r="A699" s="33"/>
      <c r="B699" s="34"/>
      <c r="C699" s="34"/>
      <c r="D699" s="34"/>
      <c r="E699" s="34"/>
      <c r="F699" s="34"/>
      <c r="G699" s="34"/>
      <c r="H699" s="38"/>
      <c r="I699" s="36"/>
      <c r="R699" s="38"/>
    </row>
    <row r="700" spans="1:18" x14ac:dyDescent="0.25">
      <c r="A700" s="33"/>
      <c r="B700" s="34"/>
      <c r="C700" s="34"/>
      <c r="D700" s="34"/>
      <c r="E700" s="34"/>
      <c r="F700" s="34"/>
      <c r="G700" s="34"/>
      <c r="H700" s="38"/>
      <c r="I700" s="36"/>
      <c r="R700" s="38"/>
    </row>
    <row r="701" spans="1:18" x14ac:dyDescent="0.25">
      <c r="A701" s="33"/>
      <c r="B701" s="34"/>
      <c r="C701" s="34"/>
      <c r="D701" s="34"/>
      <c r="E701" s="34"/>
      <c r="F701" s="34"/>
      <c r="G701" s="34"/>
      <c r="H701" s="38"/>
      <c r="I701" s="36"/>
      <c r="R701" s="38"/>
    </row>
    <row r="702" spans="1:18" x14ac:dyDescent="0.25">
      <c r="A702" s="33"/>
      <c r="B702" s="34"/>
      <c r="C702" s="34"/>
      <c r="D702" s="34"/>
      <c r="E702" s="34"/>
      <c r="F702" s="34"/>
      <c r="G702" s="34"/>
      <c r="H702" s="38"/>
      <c r="I702" s="36"/>
      <c r="R702" s="38"/>
    </row>
    <row r="703" spans="1:18" x14ac:dyDescent="0.25">
      <c r="A703" s="33"/>
      <c r="B703" s="34"/>
      <c r="C703" s="34"/>
      <c r="D703" s="34"/>
      <c r="E703" s="34"/>
      <c r="F703" s="34"/>
      <c r="G703" s="34"/>
      <c r="H703" s="38"/>
      <c r="I703" s="36"/>
      <c r="R703" s="38"/>
    </row>
    <row r="704" spans="1:18" x14ac:dyDescent="0.25">
      <c r="A704" s="33"/>
      <c r="B704" s="34"/>
      <c r="C704" s="34"/>
      <c r="D704" s="34"/>
      <c r="E704" s="34"/>
      <c r="F704" s="34"/>
      <c r="G704" s="34"/>
      <c r="H704" s="38"/>
      <c r="I704" s="36"/>
      <c r="R704" s="38"/>
    </row>
    <row r="705" spans="1:18" x14ac:dyDescent="0.25">
      <c r="A705" s="33"/>
      <c r="B705" s="34"/>
      <c r="C705" s="34"/>
      <c r="D705" s="34"/>
      <c r="E705" s="34"/>
      <c r="F705" s="34"/>
      <c r="G705" s="34"/>
      <c r="H705" s="38"/>
      <c r="I705" s="36"/>
      <c r="R705" s="38"/>
    </row>
    <row r="706" spans="1:18" x14ac:dyDescent="0.25">
      <c r="A706" s="33"/>
      <c r="B706" s="34"/>
      <c r="C706" s="34"/>
      <c r="D706" s="34"/>
      <c r="E706" s="34"/>
      <c r="F706" s="34"/>
      <c r="G706" s="34"/>
      <c r="H706" s="38"/>
      <c r="I706" s="36"/>
      <c r="R706" s="38"/>
    </row>
    <row r="707" spans="1:18" x14ac:dyDescent="0.25">
      <c r="A707" s="33"/>
      <c r="B707" s="34"/>
      <c r="C707" s="34"/>
      <c r="D707" s="34"/>
      <c r="E707" s="34"/>
      <c r="F707" s="34"/>
      <c r="G707" s="34"/>
      <c r="H707" s="38"/>
      <c r="I707" s="36"/>
      <c r="R707" s="38"/>
    </row>
    <row r="708" spans="1:18" x14ac:dyDescent="0.25">
      <c r="A708" s="33"/>
      <c r="B708" s="34"/>
      <c r="C708" s="34"/>
      <c r="D708" s="34"/>
      <c r="E708" s="34"/>
      <c r="F708" s="34"/>
      <c r="G708" s="34"/>
      <c r="H708" s="38"/>
      <c r="I708" s="36"/>
      <c r="R708" s="38"/>
    </row>
    <row r="709" spans="1:18" x14ac:dyDescent="0.25">
      <c r="A709" s="33"/>
      <c r="B709" s="34"/>
      <c r="C709" s="34"/>
      <c r="D709" s="34"/>
      <c r="E709" s="34"/>
      <c r="F709" s="34"/>
      <c r="G709" s="34"/>
      <c r="H709" s="38"/>
      <c r="I709" s="36"/>
      <c r="R709" s="38"/>
    </row>
    <row r="710" spans="1:18" x14ac:dyDescent="0.25">
      <c r="A710" s="33"/>
      <c r="B710" s="34"/>
      <c r="C710" s="34"/>
      <c r="D710" s="34"/>
      <c r="E710" s="34"/>
      <c r="F710" s="34"/>
      <c r="G710" s="34"/>
      <c r="H710" s="38"/>
      <c r="I710" s="36"/>
      <c r="R710" s="38"/>
    </row>
    <row r="711" spans="1:18" x14ac:dyDescent="0.25">
      <c r="A711" s="33"/>
      <c r="B711" s="34"/>
      <c r="C711" s="34"/>
      <c r="D711" s="34"/>
      <c r="E711" s="34"/>
      <c r="F711" s="34"/>
      <c r="G711" s="34"/>
      <c r="H711" s="38"/>
      <c r="I711" s="36"/>
      <c r="R711" s="38"/>
    </row>
    <row r="712" spans="1:18" x14ac:dyDescent="0.25">
      <c r="A712" s="33"/>
      <c r="B712" s="34"/>
      <c r="C712" s="34"/>
      <c r="D712" s="34"/>
      <c r="E712" s="34"/>
      <c r="F712" s="34"/>
      <c r="G712" s="34"/>
      <c r="H712" s="38"/>
      <c r="I712" s="36"/>
      <c r="R712" s="38"/>
    </row>
    <row r="713" spans="1:18" x14ac:dyDescent="0.25">
      <c r="A713" s="33"/>
      <c r="B713" s="34"/>
      <c r="C713" s="34"/>
      <c r="D713" s="34"/>
      <c r="E713" s="34"/>
      <c r="F713" s="34"/>
      <c r="G713" s="34"/>
      <c r="H713" s="38"/>
      <c r="I713" s="36"/>
      <c r="R713" s="38"/>
    </row>
    <row r="714" spans="1:18" x14ac:dyDescent="0.25">
      <c r="A714" s="33"/>
      <c r="B714" s="34"/>
      <c r="C714" s="34"/>
      <c r="D714" s="34"/>
      <c r="E714" s="34"/>
      <c r="F714" s="34"/>
      <c r="G714" s="34"/>
      <c r="H714" s="38"/>
      <c r="I714" s="36"/>
      <c r="R714" s="38"/>
    </row>
    <row r="715" spans="1:18" x14ac:dyDescent="0.25">
      <c r="A715" s="33"/>
      <c r="B715" s="34"/>
      <c r="C715" s="34"/>
      <c r="D715" s="34"/>
      <c r="E715" s="34"/>
      <c r="F715" s="34"/>
      <c r="G715" s="34"/>
      <c r="H715" s="38"/>
      <c r="I715" s="36"/>
      <c r="R715" s="38"/>
    </row>
    <row r="716" spans="1:18" x14ac:dyDescent="0.25">
      <c r="A716" s="33"/>
      <c r="B716" s="34"/>
      <c r="C716" s="34"/>
      <c r="D716" s="34"/>
      <c r="E716" s="34"/>
      <c r="F716" s="34"/>
      <c r="G716" s="34"/>
      <c r="H716" s="38"/>
      <c r="I716" s="36"/>
      <c r="R716" s="38"/>
    </row>
    <row r="717" spans="1:18" x14ac:dyDescent="0.25">
      <c r="A717" s="33"/>
      <c r="B717" s="34"/>
      <c r="C717" s="34"/>
      <c r="D717" s="34"/>
      <c r="E717" s="34"/>
      <c r="F717" s="34"/>
      <c r="G717" s="34"/>
      <c r="H717" s="38"/>
      <c r="I717" s="36"/>
      <c r="R717" s="38"/>
    </row>
    <row r="718" spans="1:18" x14ac:dyDescent="0.25">
      <c r="A718" s="33"/>
      <c r="B718" s="34"/>
      <c r="C718" s="34"/>
      <c r="D718" s="34"/>
      <c r="E718" s="34"/>
      <c r="F718" s="34"/>
      <c r="G718" s="34"/>
      <c r="H718" s="38"/>
      <c r="I718" s="36"/>
      <c r="R718" s="38"/>
    </row>
    <row r="719" spans="1:18" x14ac:dyDescent="0.25">
      <c r="A719" s="33"/>
      <c r="B719" s="34"/>
      <c r="C719" s="34"/>
      <c r="D719" s="34"/>
      <c r="E719" s="34"/>
      <c r="F719" s="34"/>
      <c r="G719" s="34"/>
      <c r="H719" s="38"/>
      <c r="I719" s="36"/>
      <c r="R719" s="38"/>
    </row>
    <row r="720" spans="1:18" x14ac:dyDescent="0.25">
      <c r="A720" s="33"/>
      <c r="B720" s="34"/>
      <c r="C720" s="34"/>
      <c r="D720" s="34"/>
      <c r="E720" s="34"/>
      <c r="F720" s="34"/>
      <c r="G720" s="34"/>
      <c r="H720" s="38"/>
      <c r="I720" s="36"/>
      <c r="R720" s="38"/>
    </row>
    <row r="721" spans="1:18" x14ac:dyDescent="0.25">
      <c r="A721" s="33"/>
      <c r="B721" s="34"/>
      <c r="C721" s="34"/>
      <c r="D721" s="34"/>
      <c r="E721" s="34"/>
      <c r="F721" s="34"/>
      <c r="G721" s="34"/>
      <c r="H721" s="38"/>
      <c r="I721" s="36"/>
      <c r="R721" s="38"/>
    </row>
    <row r="722" spans="1:18" x14ac:dyDescent="0.25">
      <c r="A722" s="33"/>
      <c r="B722" s="34"/>
      <c r="C722" s="34"/>
      <c r="D722" s="34"/>
      <c r="E722" s="34"/>
      <c r="F722" s="34"/>
      <c r="G722" s="34"/>
      <c r="H722" s="38"/>
      <c r="I722" s="36"/>
      <c r="R722" s="38"/>
    </row>
    <row r="723" spans="1:18" x14ac:dyDescent="0.25">
      <c r="A723" s="33"/>
      <c r="B723" s="34"/>
      <c r="C723" s="34"/>
      <c r="D723" s="34"/>
      <c r="E723" s="34"/>
      <c r="F723" s="34"/>
      <c r="G723" s="34"/>
      <c r="H723" s="38"/>
      <c r="I723" s="36"/>
      <c r="R723" s="38"/>
    </row>
    <row r="724" spans="1:18" x14ac:dyDescent="0.25">
      <c r="A724" s="33"/>
      <c r="B724" s="34"/>
      <c r="C724" s="34"/>
      <c r="D724" s="34"/>
      <c r="E724" s="34"/>
      <c r="F724" s="34"/>
      <c r="G724" s="34"/>
      <c r="H724" s="38"/>
      <c r="I724" s="36"/>
      <c r="R724" s="38"/>
    </row>
    <row r="725" spans="1:18" x14ac:dyDescent="0.25">
      <c r="A725" s="33"/>
      <c r="B725" s="34"/>
      <c r="C725" s="34"/>
      <c r="D725" s="34"/>
      <c r="E725" s="34"/>
      <c r="F725" s="34"/>
      <c r="G725" s="34"/>
      <c r="H725" s="38"/>
      <c r="I725" s="36"/>
      <c r="R725" s="38"/>
    </row>
    <row r="726" spans="1:18" x14ac:dyDescent="0.25">
      <c r="A726" s="33"/>
      <c r="B726" s="34"/>
      <c r="C726" s="34"/>
      <c r="D726" s="34"/>
      <c r="E726" s="34"/>
      <c r="F726" s="34"/>
      <c r="G726" s="34"/>
      <c r="H726" s="38"/>
      <c r="I726" s="36"/>
      <c r="R726" s="38"/>
    </row>
    <row r="727" spans="1:18" x14ac:dyDescent="0.25">
      <c r="A727" s="33"/>
      <c r="B727" s="34"/>
      <c r="C727" s="34"/>
      <c r="D727" s="34"/>
      <c r="E727" s="34"/>
      <c r="F727" s="34"/>
      <c r="G727" s="34"/>
      <c r="H727" s="38"/>
      <c r="I727" s="36"/>
      <c r="R727" s="38"/>
    </row>
    <row r="728" spans="1:18" x14ac:dyDescent="0.25">
      <c r="A728" s="33"/>
      <c r="B728" s="34"/>
      <c r="C728" s="34"/>
      <c r="D728" s="34"/>
      <c r="E728" s="34"/>
      <c r="F728" s="34"/>
      <c r="G728" s="34"/>
      <c r="H728" s="38"/>
      <c r="I728" s="36"/>
      <c r="R728" s="38"/>
    </row>
    <row r="729" spans="1:18" x14ac:dyDescent="0.25">
      <c r="A729" s="33"/>
      <c r="B729" s="34"/>
      <c r="C729" s="34"/>
      <c r="D729" s="34"/>
      <c r="E729" s="34"/>
      <c r="F729" s="34"/>
      <c r="G729" s="34"/>
      <c r="H729" s="38"/>
      <c r="I729" s="36"/>
      <c r="R729" s="38"/>
    </row>
    <row r="730" spans="1:18" x14ac:dyDescent="0.25">
      <c r="A730" s="33"/>
      <c r="B730" s="34"/>
      <c r="C730" s="34"/>
      <c r="D730" s="34"/>
      <c r="E730" s="34"/>
      <c r="F730" s="34"/>
      <c r="G730" s="34"/>
      <c r="H730" s="38"/>
      <c r="I730" s="36"/>
      <c r="R730" s="38"/>
    </row>
    <row r="731" spans="1:18" x14ac:dyDescent="0.25">
      <c r="A731" s="33"/>
      <c r="B731" s="34"/>
      <c r="C731" s="34"/>
      <c r="D731" s="34"/>
      <c r="E731" s="34"/>
      <c r="F731" s="34"/>
      <c r="G731" s="34"/>
      <c r="H731" s="38"/>
      <c r="I731" s="36"/>
      <c r="R731" s="38"/>
    </row>
    <row r="732" spans="1:18" x14ac:dyDescent="0.25">
      <c r="A732" s="33"/>
      <c r="B732" s="34"/>
      <c r="C732" s="34"/>
      <c r="D732" s="34"/>
      <c r="E732" s="34"/>
      <c r="F732" s="34"/>
      <c r="G732" s="34"/>
      <c r="H732" s="38"/>
      <c r="I732" s="36"/>
      <c r="R732" s="38"/>
    </row>
    <row r="733" spans="1:18" x14ac:dyDescent="0.25">
      <c r="A733" s="33"/>
      <c r="B733" s="34"/>
      <c r="C733" s="34"/>
      <c r="D733" s="34"/>
      <c r="E733" s="34"/>
      <c r="F733" s="34"/>
      <c r="G733" s="34"/>
      <c r="H733" s="38"/>
      <c r="I733" s="36"/>
      <c r="R733" s="38"/>
    </row>
    <row r="734" spans="1:18" x14ac:dyDescent="0.25">
      <c r="A734" s="33"/>
      <c r="B734" s="34"/>
      <c r="C734" s="34"/>
      <c r="D734" s="34"/>
      <c r="E734" s="34"/>
      <c r="F734" s="34"/>
      <c r="G734" s="34"/>
      <c r="H734" s="38"/>
      <c r="I734" s="36"/>
      <c r="R734" s="38"/>
    </row>
    <row r="735" spans="1:18" x14ac:dyDescent="0.25">
      <c r="A735" s="33"/>
      <c r="B735" s="34"/>
      <c r="C735" s="34"/>
      <c r="D735" s="34"/>
      <c r="E735" s="34"/>
      <c r="F735" s="34"/>
      <c r="G735" s="34"/>
      <c r="H735" s="38"/>
      <c r="I735" s="36"/>
      <c r="R735" s="38"/>
    </row>
    <row r="736" spans="1:18" x14ac:dyDescent="0.25">
      <c r="A736" s="33"/>
      <c r="B736" s="34"/>
      <c r="C736" s="34"/>
      <c r="D736" s="34"/>
      <c r="E736" s="34"/>
      <c r="F736" s="34"/>
      <c r="G736" s="34"/>
      <c r="H736" s="38"/>
      <c r="I736" s="36"/>
      <c r="R736" s="38"/>
    </row>
    <row r="737" spans="1:18" x14ac:dyDescent="0.25">
      <c r="A737" s="33"/>
      <c r="B737" s="34"/>
      <c r="C737" s="34"/>
      <c r="D737" s="34"/>
      <c r="E737" s="34"/>
      <c r="F737" s="34"/>
      <c r="G737" s="34"/>
      <c r="H737" s="38"/>
      <c r="I737" s="36"/>
      <c r="R737" s="38"/>
    </row>
    <row r="738" spans="1:18" x14ac:dyDescent="0.25">
      <c r="A738" s="33"/>
      <c r="B738" s="34"/>
      <c r="C738" s="34"/>
      <c r="D738" s="34"/>
      <c r="E738" s="34"/>
      <c r="F738" s="34"/>
      <c r="G738" s="34"/>
      <c r="H738" s="38"/>
      <c r="I738" s="36"/>
      <c r="R738" s="38"/>
    </row>
    <row r="739" spans="1:18" x14ac:dyDescent="0.25">
      <c r="A739" s="33"/>
      <c r="B739" s="34"/>
      <c r="C739" s="34"/>
      <c r="D739" s="34"/>
      <c r="E739" s="34"/>
      <c r="F739" s="34"/>
      <c r="G739" s="34"/>
      <c r="H739" s="38"/>
      <c r="I739" s="36"/>
      <c r="R739" s="38"/>
    </row>
    <row r="740" spans="1:18" x14ac:dyDescent="0.25">
      <c r="A740" s="33"/>
      <c r="B740" s="34"/>
      <c r="C740" s="34"/>
      <c r="D740" s="34"/>
      <c r="E740" s="34"/>
      <c r="F740" s="34"/>
      <c r="G740" s="34"/>
      <c r="H740" s="38"/>
      <c r="I740" s="36"/>
      <c r="R740" s="38"/>
    </row>
    <row r="741" spans="1:18" x14ac:dyDescent="0.25">
      <c r="A741" s="33"/>
      <c r="B741" s="34"/>
      <c r="C741" s="34"/>
      <c r="D741" s="34"/>
      <c r="E741" s="34"/>
      <c r="F741" s="34"/>
      <c r="G741" s="34"/>
      <c r="H741" s="38"/>
      <c r="I741" s="36"/>
      <c r="R741" s="38"/>
    </row>
    <row r="742" spans="1:18" x14ac:dyDescent="0.25">
      <c r="A742" s="33"/>
      <c r="B742" s="34"/>
      <c r="C742" s="34"/>
      <c r="D742" s="34"/>
      <c r="E742" s="34"/>
      <c r="F742" s="34"/>
      <c r="G742" s="34"/>
      <c r="H742" s="38"/>
      <c r="I742" s="36"/>
      <c r="R742" s="38"/>
    </row>
    <row r="743" spans="1:18" x14ac:dyDescent="0.25">
      <c r="A743" s="33"/>
      <c r="B743" s="34"/>
      <c r="C743" s="34"/>
      <c r="D743" s="34"/>
      <c r="E743" s="34"/>
      <c r="F743" s="34"/>
      <c r="G743" s="34"/>
      <c r="H743" s="38"/>
      <c r="I743" s="36"/>
      <c r="R743" s="38"/>
    </row>
    <row r="744" spans="1:18" x14ac:dyDescent="0.25">
      <c r="A744" s="33"/>
      <c r="B744" s="34"/>
      <c r="C744" s="34"/>
      <c r="D744" s="34"/>
      <c r="E744" s="34"/>
      <c r="F744" s="34"/>
      <c r="G744" s="34"/>
      <c r="H744" s="38"/>
      <c r="I744" s="36"/>
      <c r="R744" s="38"/>
    </row>
    <row r="745" spans="1:18" x14ac:dyDescent="0.25">
      <c r="A745" s="33"/>
      <c r="B745" s="34"/>
      <c r="C745" s="34"/>
      <c r="D745" s="34"/>
      <c r="E745" s="34"/>
      <c r="F745" s="34"/>
      <c r="G745" s="34"/>
      <c r="H745" s="38"/>
      <c r="I745" s="36"/>
      <c r="R745" s="38"/>
    </row>
    <row r="746" spans="1:18" x14ac:dyDescent="0.25">
      <c r="A746" s="33"/>
      <c r="B746" s="34"/>
      <c r="C746" s="34"/>
      <c r="D746" s="34"/>
      <c r="E746" s="34"/>
      <c r="F746" s="34"/>
      <c r="G746" s="34"/>
      <c r="H746" s="38"/>
      <c r="I746" s="36"/>
      <c r="R746" s="38"/>
    </row>
    <row r="747" spans="1:18" x14ac:dyDescent="0.25">
      <c r="A747" s="33"/>
      <c r="B747" s="34"/>
      <c r="C747" s="34"/>
      <c r="D747" s="34"/>
      <c r="E747" s="34"/>
      <c r="F747" s="34"/>
      <c r="G747" s="34"/>
      <c r="H747" s="38"/>
      <c r="I747" s="36"/>
      <c r="R747" s="38"/>
    </row>
    <row r="748" spans="1:18" x14ac:dyDescent="0.25">
      <c r="A748" s="33"/>
      <c r="B748" s="34"/>
      <c r="C748" s="34"/>
      <c r="D748" s="34"/>
      <c r="E748" s="34"/>
      <c r="F748" s="34"/>
      <c r="G748" s="34"/>
      <c r="H748" s="38"/>
      <c r="I748" s="36"/>
      <c r="R748" s="38"/>
    </row>
    <row r="749" spans="1:18" x14ac:dyDescent="0.25">
      <c r="A749" s="33"/>
      <c r="B749" s="34"/>
      <c r="C749" s="34"/>
      <c r="D749" s="34"/>
      <c r="E749" s="34"/>
      <c r="F749" s="34"/>
      <c r="G749" s="34"/>
      <c r="H749" s="38"/>
      <c r="I749" s="36"/>
      <c r="R749" s="38"/>
    </row>
    <row r="750" spans="1:18" x14ac:dyDescent="0.25">
      <c r="A750" s="33"/>
      <c r="B750" s="34"/>
      <c r="C750" s="34"/>
      <c r="D750" s="34"/>
      <c r="E750" s="34"/>
      <c r="F750" s="34"/>
      <c r="G750" s="34"/>
      <c r="H750" s="38"/>
      <c r="I750" s="36"/>
      <c r="R750" s="38"/>
    </row>
    <row r="751" spans="1:18" x14ac:dyDescent="0.25">
      <c r="A751" s="33"/>
      <c r="B751" s="34"/>
      <c r="C751" s="34"/>
      <c r="D751" s="34"/>
      <c r="E751" s="34"/>
      <c r="F751" s="34"/>
      <c r="G751" s="34"/>
      <c r="H751" s="38"/>
      <c r="I751" s="36"/>
      <c r="R751" s="38"/>
    </row>
    <row r="752" spans="1:18" x14ac:dyDescent="0.25">
      <c r="A752" s="33"/>
      <c r="B752" s="34"/>
      <c r="C752" s="34"/>
      <c r="D752" s="34"/>
      <c r="E752" s="34"/>
      <c r="F752" s="34"/>
      <c r="G752" s="34"/>
      <c r="H752" s="38"/>
      <c r="I752" s="36"/>
      <c r="R752" s="38"/>
    </row>
    <row r="753" spans="1:18" x14ac:dyDescent="0.25">
      <c r="A753" s="33"/>
      <c r="B753" s="34"/>
      <c r="C753" s="34"/>
      <c r="D753" s="34"/>
      <c r="E753" s="34"/>
      <c r="F753" s="34"/>
      <c r="G753" s="34"/>
      <c r="H753" s="38"/>
      <c r="I753" s="36"/>
      <c r="R753" s="38"/>
    </row>
    <row r="754" spans="1:18" x14ac:dyDescent="0.25">
      <c r="A754" s="33"/>
      <c r="B754" s="34"/>
      <c r="C754" s="34"/>
      <c r="D754" s="34"/>
      <c r="E754" s="34"/>
      <c r="F754" s="34"/>
      <c r="G754" s="34"/>
      <c r="H754" s="38"/>
      <c r="I754" s="36"/>
      <c r="R754" s="38"/>
    </row>
    <row r="755" spans="1:18" x14ac:dyDescent="0.25">
      <c r="A755" s="33"/>
      <c r="B755" s="34"/>
      <c r="C755" s="34"/>
      <c r="D755" s="34"/>
      <c r="E755" s="34"/>
      <c r="F755" s="34"/>
      <c r="G755" s="34"/>
      <c r="H755" s="38"/>
      <c r="I755" s="36"/>
      <c r="R755" s="38"/>
    </row>
    <row r="756" spans="1:18" x14ac:dyDescent="0.25">
      <c r="A756" s="33"/>
      <c r="B756" s="34"/>
      <c r="C756" s="34"/>
      <c r="D756" s="34"/>
      <c r="E756" s="34"/>
      <c r="F756" s="34"/>
      <c r="G756" s="34"/>
      <c r="H756" s="38"/>
      <c r="I756" s="36"/>
      <c r="R756" s="38"/>
    </row>
    <row r="757" spans="1:18" x14ac:dyDescent="0.25">
      <c r="A757" s="33"/>
      <c r="B757" s="34"/>
      <c r="C757" s="34"/>
      <c r="D757" s="34"/>
      <c r="E757" s="34"/>
      <c r="F757" s="34"/>
      <c r="G757" s="34"/>
      <c r="H757" s="38"/>
      <c r="I757" s="36"/>
      <c r="R757" s="38"/>
    </row>
    <row r="758" spans="1:18" x14ac:dyDescent="0.25">
      <c r="A758" s="33"/>
      <c r="B758" s="34"/>
      <c r="C758" s="34"/>
      <c r="D758" s="34"/>
      <c r="E758" s="34"/>
      <c r="F758" s="34"/>
      <c r="G758" s="34"/>
      <c r="H758" s="38"/>
      <c r="I758" s="36"/>
      <c r="R758" s="38"/>
    </row>
    <row r="759" spans="1:18" x14ac:dyDescent="0.25">
      <c r="A759" s="33"/>
      <c r="B759" s="34"/>
      <c r="C759" s="34"/>
      <c r="D759" s="34"/>
      <c r="E759" s="34"/>
      <c r="F759" s="34"/>
      <c r="G759" s="34"/>
      <c r="H759" s="38"/>
      <c r="I759" s="36"/>
      <c r="R759" s="38"/>
    </row>
    <row r="760" spans="1:18" x14ac:dyDescent="0.25">
      <c r="A760" s="33"/>
      <c r="B760" s="34"/>
      <c r="C760" s="34"/>
      <c r="D760" s="34"/>
      <c r="E760" s="34"/>
      <c r="F760" s="34"/>
      <c r="G760" s="34"/>
      <c r="H760" s="38"/>
      <c r="I760" s="36"/>
      <c r="R760" s="38"/>
    </row>
    <row r="761" spans="1:18" x14ac:dyDescent="0.25">
      <c r="A761" s="33"/>
      <c r="B761" s="34"/>
      <c r="C761" s="34"/>
      <c r="D761" s="34"/>
      <c r="E761" s="34"/>
      <c r="F761" s="34"/>
      <c r="G761" s="34"/>
      <c r="H761" s="38"/>
      <c r="I761" s="36"/>
      <c r="R761" s="38"/>
    </row>
    <row r="762" spans="1:18" x14ac:dyDescent="0.25">
      <c r="A762" s="33"/>
      <c r="B762" s="34"/>
      <c r="C762" s="34"/>
      <c r="D762" s="34"/>
      <c r="E762" s="34"/>
      <c r="F762" s="34"/>
      <c r="G762" s="34"/>
      <c r="H762" s="38"/>
      <c r="I762" s="36"/>
      <c r="R762" s="38"/>
    </row>
    <row r="763" spans="1:18" x14ac:dyDescent="0.25">
      <c r="A763" s="33"/>
      <c r="B763" s="34"/>
      <c r="C763" s="34"/>
      <c r="D763" s="34"/>
      <c r="E763" s="34"/>
      <c r="F763" s="34"/>
      <c r="G763" s="34"/>
      <c r="H763" s="38"/>
      <c r="I763" s="36"/>
      <c r="R763" s="38"/>
    </row>
    <row r="764" spans="1:18" x14ac:dyDescent="0.25">
      <c r="A764" s="33"/>
      <c r="B764" s="34"/>
      <c r="C764" s="34"/>
      <c r="D764" s="34"/>
      <c r="E764" s="34"/>
      <c r="F764" s="34"/>
      <c r="G764" s="34"/>
      <c r="H764" s="38"/>
      <c r="I764" s="36"/>
      <c r="R764" s="38"/>
    </row>
    <row r="765" spans="1:18" x14ac:dyDescent="0.25">
      <c r="A765" s="33"/>
      <c r="B765" s="34"/>
      <c r="C765" s="34"/>
      <c r="D765" s="34"/>
      <c r="E765" s="34"/>
      <c r="F765" s="34"/>
      <c r="G765" s="34"/>
      <c r="H765" s="38"/>
      <c r="I765" s="36"/>
      <c r="R765" s="38"/>
    </row>
    <row r="766" spans="1:18" x14ac:dyDescent="0.25">
      <c r="A766" s="33"/>
      <c r="B766" s="34"/>
      <c r="C766" s="34"/>
      <c r="D766" s="34"/>
      <c r="E766" s="34"/>
      <c r="F766" s="34"/>
      <c r="G766" s="34"/>
      <c r="H766" s="38"/>
      <c r="I766" s="36"/>
      <c r="R766" s="38"/>
    </row>
    <row r="767" spans="1:18" x14ac:dyDescent="0.25">
      <c r="A767" s="33"/>
      <c r="B767" s="34"/>
      <c r="C767" s="34"/>
      <c r="D767" s="34"/>
      <c r="E767" s="34"/>
      <c r="F767" s="34"/>
      <c r="G767" s="34"/>
      <c r="H767" s="38"/>
      <c r="I767" s="36"/>
      <c r="R767" s="38"/>
    </row>
    <row r="768" spans="1:18" x14ac:dyDescent="0.25">
      <c r="A768" s="33"/>
      <c r="B768" s="34"/>
      <c r="C768" s="34"/>
      <c r="D768" s="34"/>
      <c r="E768" s="34"/>
      <c r="F768" s="34"/>
      <c r="G768" s="34"/>
      <c r="H768" s="38"/>
      <c r="I768" s="36"/>
      <c r="R768" s="38"/>
    </row>
    <row r="769" spans="1:18" x14ac:dyDescent="0.25">
      <c r="A769" s="33"/>
      <c r="B769" s="34"/>
      <c r="C769" s="34"/>
      <c r="D769" s="34"/>
      <c r="E769" s="34"/>
      <c r="F769" s="34"/>
      <c r="G769" s="34"/>
      <c r="H769" s="38"/>
      <c r="I769" s="36"/>
      <c r="R769" s="38"/>
    </row>
    <row r="770" spans="1:18" x14ac:dyDescent="0.25">
      <c r="A770" s="33"/>
      <c r="B770" s="34"/>
      <c r="C770" s="34"/>
      <c r="D770" s="34"/>
      <c r="E770" s="34"/>
      <c r="F770" s="34"/>
      <c r="G770" s="34"/>
      <c r="H770" s="38"/>
      <c r="I770" s="36"/>
      <c r="R770" s="38"/>
    </row>
    <row r="771" spans="1:18" x14ac:dyDescent="0.25">
      <c r="A771" s="33"/>
      <c r="B771" s="34"/>
      <c r="C771" s="34"/>
      <c r="D771" s="34"/>
      <c r="E771" s="34"/>
      <c r="F771" s="34"/>
      <c r="G771" s="34"/>
      <c r="H771" s="38"/>
      <c r="I771" s="36"/>
      <c r="R771" s="38"/>
    </row>
    <row r="772" spans="1:18" x14ac:dyDescent="0.25">
      <c r="A772" s="33"/>
      <c r="B772" s="34"/>
      <c r="C772" s="34"/>
      <c r="D772" s="34"/>
      <c r="E772" s="34"/>
      <c r="F772" s="34"/>
      <c r="G772" s="34"/>
      <c r="H772" s="38"/>
      <c r="I772" s="36"/>
      <c r="R772" s="38"/>
    </row>
    <row r="773" spans="1:18" x14ac:dyDescent="0.25">
      <c r="A773" s="33"/>
      <c r="B773" s="34"/>
      <c r="C773" s="34"/>
      <c r="D773" s="34"/>
      <c r="E773" s="34"/>
      <c r="F773" s="34"/>
      <c r="G773" s="34"/>
      <c r="H773" s="38"/>
      <c r="I773" s="36"/>
      <c r="R773" s="38"/>
    </row>
    <row r="774" spans="1:18" x14ac:dyDescent="0.25">
      <c r="A774" s="33"/>
      <c r="B774" s="34"/>
      <c r="C774" s="34"/>
      <c r="D774" s="34"/>
      <c r="E774" s="34"/>
      <c r="F774" s="34"/>
      <c r="G774" s="34"/>
      <c r="H774" s="38"/>
      <c r="I774" s="36"/>
      <c r="R774" s="38"/>
    </row>
    <row r="775" spans="1:18" x14ac:dyDescent="0.25">
      <c r="A775" s="33"/>
      <c r="B775" s="34"/>
      <c r="C775" s="34"/>
      <c r="D775" s="34"/>
      <c r="E775" s="34"/>
      <c r="F775" s="34"/>
      <c r="G775" s="34"/>
      <c r="H775" s="38"/>
      <c r="I775" s="36"/>
      <c r="R775" s="38"/>
    </row>
    <row r="776" spans="1:18" x14ac:dyDescent="0.25">
      <c r="A776" s="33"/>
      <c r="B776" s="34"/>
      <c r="C776" s="34"/>
      <c r="D776" s="34"/>
      <c r="E776" s="34"/>
      <c r="F776" s="34"/>
      <c r="G776" s="34"/>
      <c r="H776" s="38"/>
      <c r="I776" s="36"/>
      <c r="R776" s="38"/>
    </row>
    <row r="777" spans="1:18" x14ac:dyDescent="0.25">
      <c r="A777" s="33"/>
      <c r="B777" s="34"/>
      <c r="C777" s="34"/>
      <c r="D777" s="34"/>
      <c r="E777" s="34"/>
      <c r="F777" s="34"/>
      <c r="G777" s="34"/>
      <c r="H777" s="38"/>
      <c r="I777" s="36"/>
      <c r="R777" s="38"/>
    </row>
    <row r="778" spans="1:18" x14ac:dyDescent="0.25">
      <c r="A778" s="33"/>
      <c r="B778" s="34"/>
      <c r="C778" s="34"/>
      <c r="D778" s="34"/>
      <c r="E778" s="34"/>
      <c r="F778" s="34"/>
      <c r="G778" s="34"/>
      <c r="H778" s="38"/>
      <c r="I778" s="36"/>
      <c r="R778" s="38"/>
    </row>
    <row r="779" spans="1:18" x14ac:dyDescent="0.25">
      <c r="A779" s="33"/>
      <c r="B779" s="34"/>
      <c r="C779" s="34"/>
      <c r="D779" s="34"/>
      <c r="E779" s="34"/>
      <c r="F779" s="34"/>
      <c r="G779" s="34"/>
      <c r="H779" s="38"/>
      <c r="I779" s="36"/>
      <c r="R779" s="38"/>
    </row>
    <row r="780" spans="1:18" x14ac:dyDescent="0.25">
      <c r="A780" s="33"/>
      <c r="B780" s="34"/>
      <c r="C780" s="34"/>
      <c r="D780" s="34"/>
      <c r="E780" s="34"/>
      <c r="F780" s="34"/>
      <c r="G780" s="34"/>
      <c r="H780" s="38"/>
      <c r="I780" s="36"/>
      <c r="R780" s="38"/>
    </row>
    <row r="781" spans="1:18" x14ac:dyDescent="0.25">
      <c r="A781" s="33"/>
      <c r="B781" s="34"/>
      <c r="C781" s="34"/>
      <c r="D781" s="34"/>
      <c r="E781" s="34"/>
      <c r="F781" s="34"/>
      <c r="G781" s="34"/>
      <c r="H781" s="38"/>
      <c r="I781" s="36"/>
      <c r="R781" s="38"/>
    </row>
    <row r="782" spans="1:18" x14ac:dyDescent="0.25">
      <c r="A782" s="33"/>
      <c r="B782" s="34"/>
      <c r="C782" s="34"/>
      <c r="D782" s="34"/>
      <c r="E782" s="34"/>
      <c r="F782" s="34"/>
      <c r="G782" s="34"/>
      <c r="H782" s="38"/>
      <c r="I782" s="36"/>
      <c r="R782" s="38"/>
    </row>
    <row r="783" spans="1:18" x14ac:dyDescent="0.25">
      <c r="A783" s="33"/>
      <c r="B783" s="34"/>
      <c r="C783" s="34"/>
      <c r="D783" s="34"/>
      <c r="E783" s="34"/>
      <c r="F783" s="34"/>
      <c r="G783" s="34"/>
      <c r="H783" s="38"/>
      <c r="I783" s="36"/>
      <c r="R783" s="38"/>
    </row>
    <row r="784" spans="1:18" x14ac:dyDescent="0.25">
      <c r="A784" s="33"/>
      <c r="B784" s="34"/>
      <c r="C784" s="34"/>
      <c r="D784" s="34"/>
      <c r="E784" s="34"/>
      <c r="F784" s="34"/>
      <c r="G784" s="34"/>
      <c r="H784" s="38"/>
      <c r="I784" s="36"/>
      <c r="R784" s="38"/>
    </row>
    <row r="785" spans="1:18" x14ac:dyDescent="0.25">
      <c r="A785" s="33"/>
      <c r="B785" s="34"/>
      <c r="C785" s="34"/>
      <c r="D785" s="34"/>
      <c r="E785" s="34"/>
      <c r="F785" s="34"/>
      <c r="G785" s="34"/>
      <c r="H785" s="38"/>
      <c r="I785" s="36"/>
      <c r="R785" s="38"/>
    </row>
    <row r="786" spans="1:18" x14ac:dyDescent="0.25">
      <c r="A786" s="33"/>
      <c r="B786" s="34"/>
      <c r="C786" s="34"/>
      <c r="D786" s="34"/>
      <c r="E786" s="34"/>
      <c r="F786" s="34"/>
      <c r="G786" s="34"/>
      <c r="H786" s="38"/>
      <c r="I786" s="36"/>
      <c r="R786" s="38"/>
    </row>
    <row r="787" spans="1:18" x14ac:dyDescent="0.25">
      <c r="A787" s="33"/>
      <c r="B787" s="34"/>
      <c r="C787" s="34"/>
      <c r="D787" s="34"/>
      <c r="E787" s="34"/>
      <c r="F787" s="34"/>
      <c r="G787" s="34"/>
      <c r="H787" s="38"/>
      <c r="I787" s="36"/>
      <c r="R787" s="38"/>
    </row>
    <row r="788" spans="1:18" x14ac:dyDescent="0.25">
      <c r="A788" s="33"/>
      <c r="B788" s="34"/>
      <c r="C788" s="34"/>
      <c r="D788" s="34"/>
      <c r="E788" s="34"/>
      <c r="F788" s="34"/>
      <c r="G788" s="34"/>
      <c r="H788" s="38"/>
      <c r="I788" s="36"/>
      <c r="R788" s="38"/>
    </row>
    <row r="789" spans="1:18" x14ac:dyDescent="0.25">
      <c r="A789" s="33"/>
      <c r="B789" s="34"/>
      <c r="C789" s="34"/>
      <c r="D789" s="34"/>
      <c r="E789" s="34"/>
      <c r="F789" s="34"/>
      <c r="G789" s="34"/>
      <c r="H789" s="38"/>
      <c r="I789" s="36"/>
      <c r="R789" s="38"/>
    </row>
    <row r="790" spans="1:18" x14ac:dyDescent="0.25">
      <c r="A790" s="33"/>
      <c r="B790" s="34"/>
      <c r="C790" s="34"/>
      <c r="D790" s="34"/>
      <c r="E790" s="34"/>
      <c r="F790" s="34"/>
      <c r="G790" s="34"/>
      <c r="H790" s="38"/>
      <c r="I790" s="36"/>
      <c r="R790" s="38"/>
    </row>
    <row r="791" spans="1:18" x14ac:dyDescent="0.25">
      <c r="A791" s="33"/>
      <c r="B791" s="34"/>
      <c r="C791" s="34"/>
      <c r="D791" s="34"/>
      <c r="E791" s="34"/>
      <c r="F791" s="34"/>
      <c r="G791" s="34"/>
      <c r="H791" s="38"/>
      <c r="I791" s="36"/>
      <c r="R791" s="38"/>
    </row>
    <row r="792" spans="1:18" x14ac:dyDescent="0.25">
      <c r="A792" s="33"/>
      <c r="B792" s="34"/>
      <c r="C792" s="34"/>
      <c r="D792" s="34"/>
      <c r="E792" s="34"/>
      <c r="F792" s="34"/>
      <c r="G792" s="34"/>
      <c r="H792" s="38"/>
      <c r="I792" s="36"/>
      <c r="R792" s="38"/>
    </row>
    <row r="793" spans="1:18" x14ac:dyDescent="0.25">
      <c r="A793" s="33"/>
      <c r="B793" s="34"/>
      <c r="C793" s="34"/>
      <c r="D793" s="34"/>
      <c r="E793" s="34"/>
      <c r="F793" s="34"/>
      <c r="G793" s="34"/>
      <c r="H793" s="38"/>
      <c r="I793" s="36"/>
      <c r="R793" s="38"/>
    </row>
    <row r="794" spans="1:18" x14ac:dyDescent="0.25">
      <c r="A794" s="33"/>
      <c r="B794" s="34"/>
      <c r="C794" s="34"/>
      <c r="D794" s="34"/>
      <c r="E794" s="34"/>
      <c r="F794" s="34"/>
      <c r="G794" s="34"/>
      <c r="H794" s="38"/>
      <c r="I794" s="36"/>
      <c r="R794" s="38"/>
    </row>
    <row r="795" spans="1:18" x14ac:dyDescent="0.25">
      <c r="A795" s="33"/>
      <c r="B795" s="34"/>
      <c r="C795" s="34"/>
      <c r="D795" s="34"/>
      <c r="E795" s="34"/>
      <c r="F795" s="34"/>
      <c r="G795" s="34"/>
      <c r="H795" s="38"/>
      <c r="I795" s="36"/>
      <c r="R795" s="38"/>
    </row>
    <row r="796" spans="1:18" x14ac:dyDescent="0.25">
      <c r="A796" s="33"/>
      <c r="B796" s="34"/>
      <c r="C796" s="34"/>
      <c r="D796" s="34"/>
      <c r="E796" s="34"/>
      <c r="F796" s="34"/>
      <c r="G796" s="34"/>
      <c r="H796" s="38"/>
      <c r="I796" s="36"/>
      <c r="R796" s="38"/>
    </row>
    <row r="797" spans="1:18" x14ac:dyDescent="0.25">
      <c r="A797" s="33"/>
      <c r="B797" s="34"/>
      <c r="C797" s="34"/>
      <c r="D797" s="34"/>
      <c r="E797" s="34"/>
      <c r="F797" s="34"/>
      <c r="G797" s="34"/>
      <c r="H797" s="38"/>
      <c r="I797" s="36"/>
      <c r="R797" s="38"/>
    </row>
    <row r="798" spans="1:18" x14ac:dyDescent="0.25">
      <c r="A798" s="33"/>
      <c r="B798" s="34"/>
      <c r="C798" s="34"/>
      <c r="D798" s="34"/>
      <c r="E798" s="34"/>
      <c r="F798" s="34"/>
      <c r="G798" s="34"/>
      <c r="H798" s="38"/>
      <c r="I798" s="36"/>
      <c r="R798" s="38"/>
    </row>
    <row r="799" spans="1:18" x14ac:dyDescent="0.25">
      <c r="A799" s="33"/>
      <c r="B799" s="34"/>
      <c r="C799" s="34"/>
      <c r="D799" s="34"/>
      <c r="E799" s="34"/>
      <c r="F799" s="34"/>
      <c r="G799" s="34"/>
      <c r="H799" s="38"/>
      <c r="I799" s="36"/>
      <c r="R799" s="38"/>
    </row>
    <row r="800" spans="1:18" x14ac:dyDescent="0.25">
      <c r="A800" s="33"/>
      <c r="B800" s="34"/>
      <c r="C800" s="34"/>
      <c r="D800" s="34"/>
      <c r="E800" s="34"/>
      <c r="F800" s="34"/>
      <c r="G800" s="34"/>
      <c r="H800" s="38"/>
      <c r="I800" s="36"/>
      <c r="R800" s="38"/>
    </row>
    <row r="801" spans="1:18" x14ac:dyDescent="0.25">
      <c r="A801" s="33"/>
      <c r="B801" s="34"/>
      <c r="C801" s="34"/>
      <c r="D801" s="34"/>
      <c r="E801" s="34"/>
      <c r="F801" s="34"/>
      <c r="G801" s="34"/>
      <c r="H801" s="38"/>
      <c r="I801" s="36"/>
      <c r="R801" s="38"/>
    </row>
    <row r="802" spans="1:18" x14ac:dyDescent="0.25">
      <c r="A802" s="33"/>
      <c r="B802" s="34"/>
      <c r="C802" s="34"/>
      <c r="D802" s="34"/>
      <c r="E802" s="34"/>
      <c r="F802" s="34"/>
      <c r="G802" s="34"/>
      <c r="H802" s="38"/>
      <c r="I802" s="36"/>
      <c r="R802" s="38"/>
    </row>
    <row r="803" spans="1:18" x14ac:dyDescent="0.25">
      <c r="A803" s="33"/>
      <c r="B803" s="34"/>
      <c r="C803" s="34"/>
      <c r="D803" s="34"/>
      <c r="E803" s="34"/>
      <c r="F803" s="34"/>
      <c r="G803" s="34"/>
      <c r="H803" s="38"/>
      <c r="I803" s="36"/>
      <c r="R803" s="38"/>
    </row>
    <row r="804" spans="1:18" x14ac:dyDescent="0.25">
      <c r="A804" s="33"/>
      <c r="B804" s="34"/>
      <c r="C804" s="34"/>
      <c r="D804" s="34"/>
      <c r="E804" s="34"/>
      <c r="F804" s="34"/>
      <c r="G804" s="34"/>
      <c r="H804" s="38"/>
      <c r="I804" s="36"/>
      <c r="R804" s="38"/>
    </row>
    <row r="805" spans="1:18" x14ac:dyDescent="0.25">
      <c r="A805" s="33"/>
      <c r="B805" s="34"/>
      <c r="C805" s="34"/>
      <c r="D805" s="34"/>
      <c r="E805" s="34"/>
      <c r="F805" s="34"/>
      <c r="G805" s="34"/>
      <c r="H805" s="38"/>
      <c r="I805" s="36"/>
      <c r="R805" s="38"/>
    </row>
    <row r="806" spans="1:18" x14ac:dyDescent="0.25">
      <c r="A806" s="33"/>
      <c r="B806" s="34"/>
      <c r="C806" s="34"/>
      <c r="D806" s="34"/>
      <c r="E806" s="34"/>
      <c r="F806" s="34"/>
      <c r="G806" s="34"/>
      <c r="H806" s="38"/>
      <c r="I806" s="36"/>
      <c r="R806" s="38"/>
    </row>
    <row r="807" spans="1:18" x14ac:dyDescent="0.25">
      <c r="A807" s="33"/>
      <c r="B807" s="34"/>
      <c r="C807" s="34"/>
      <c r="D807" s="34"/>
      <c r="E807" s="34"/>
      <c r="F807" s="34"/>
      <c r="G807" s="34"/>
      <c r="H807" s="38"/>
      <c r="I807" s="36"/>
      <c r="R807" s="38"/>
    </row>
    <row r="808" spans="1:18" x14ac:dyDescent="0.25">
      <c r="A808" s="33"/>
      <c r="B808" s="34"/>
      <c r="C808" s="34"/>
      <c r="D808" s="34"/>
      <c r="E808" s="34"/>
      <c r="F808" s="34"/>
      <c r="G808" s="34"/>
      <c r="H808" s="38"/>
      <c r="I808" s="36"/>
      <c r="R808" s="38"/>
    </row>
    <row r="809" spans="1:18" x14ac:dyDescent="0.25">
      <c r="A809" s="33"/>
      <c r="B809" s="34"/>
      <c r="C809" s="34"/>
      <c r="D809" s="34"/>
      <c r="E809" s="34"/>
      <c r="F809" s="34"/>
      <c r="G809" s="34"/>
      <c r="H809" s="38"/>
      <c r="I809" s="36"/>
      <c r="R809" s="38"/>
    </row>
    <row r="810" spans="1:18" x14ac:dyDescent="0.25">
      <c r="A810" s="33"/>
      <c r="B810" s="34"/>
      <c r="C810" s="34"/>
      <c r="D810" s="34"/>
      <c r="E810" s="34"/>
      <c r="F810" s="34"/>
      <c r="G810" s="34"/>
      <c r="H810" s="38"/>
      <c r="I810" s="36"/>
      <c r="R810" s="38"/>
    </row>
    <row r="811" spans="1:18" x14ac:dyDescent="0.25">
      <c r="A811" s="33"/>
      <c r="B811" s="34"/>
      <c r="C811" s="34"/>
      <c r="D811" s="34"/>
      <c r="E811" s="34"/>
      <c r="F811" s="34"/>
      <c r="G811" s="34"/>
      <c r="H811" s="38"/>
      <c r="I811" s="36"/>
      <c r="R811" s="38"/>
    </row>
    <row r="812" spans="1:18" x14ac:dyDescent="0.25">
      <c r="A812" s="33"/>
      <c r="B812" s="34"/>
      <c r="C812" s="34"/>
      <c r="D812" s="34"/>
      <c r="E812" s="34"/>
      <c r="F812" s="34"/>
      <c r="G812" s="34"/>
      <c r="H812" s="38"/>
      <c r="I812" s="36"/>
      <c r="R812" s="38"/>
    </row>
    <row r="813" spans="1:18" x14ac:dyDescent="0.25">
      <c r="A813" s="33"/>
      <c r="B813" s="34"/>
      <c r="C813" s="34"/>
      <c r="D813" s="34"/>
      <c r="E813" s="34"/>
      <c r="F813" s="34"/>
      <c r="G813" s="34"/>
      <c r="H813" s="38"/>
      <c r="I813" s="36"/>
      <c r="R813" s="38"/>
    </row>
    <row r="814" spans="1:18" x14ac:dyDescent="0.25">
      <c r="A814" s="33"/>
      <c r="B814" s="34"/>
      <c r="C814" s="34"/>
      <c r="D814" s="34"/>
      <c r="E814" s="34"/>
      <c r="F814" s="34"/>
      <c r="G814" s="34"/>
      <c r="H814" s="38"/>
      <c r="I814" s="36"/>
      <c r="R814" s="38"/>
    </row>
    <row r="815" spans="1:18" x14ac:dyDescent="0.25">
      <c r="A815" s="33"/>
      <c r="B815" s="34"/>
      <c r="C815" s="34"/>
      <c r="D815" s="34"/>
      <c r="E815" s="34"/>
      <c r="F815" s="34"/>
      <c r="G815" s="34"/>
      <c r="H815" s="38"/>
      <c r="I815" s="36"/>
      <c r="R815" s="38"/>
    </row>
    <row r="816" spans="1:18" x14ac:dyDescent="0.25">
      <c r="A816" s="33"/>
      <c r="B816" s="34"/>
      <c r="C816" s="34"/>
      <c r="D816" s="34"/>
      <c r="E816" s="34"/>
      <c r="F816" s="34"/>
      <c r="G816" s="34"/>
      <c r="H816" s="38"/>
      <c r="I816" s="36"/>
      <c r="R816" s="38"/>
    </row>
    <row r="817" spans="1:18" x14ac:dyDescent="0.25">
      <c r="A817" s="33"/>
      <c r="B817" s="34"/>
      <c r="C817" s="34"/>
      <c r="D817" s="34"/>
      <c r="E817" s="34"/>
      <c r="F817" s="34"/>
      <c r="G817" s="34"/>
      <c r="H817" s="38"/>
      <c r="I817" s="36"/>
      <c r="R817" s="38"/>
    </row>
    <row r="818" spans="1:18" x14ac:dyDescent="0.25">
      <c r="A818" s="33"/>
      <c r="B818" s="34"/>
      <c r="C818" s="34"/>
      <c r="D818" s="34"/>
      <c r="E818" s="34"/>
      <c r="F818" s="34"/>
      <c r="G818" s="34"/>
      <c r="H818" s="38"/>
      <c r="I818" s="36"/>
      <c r="R818" s="38"/>
    </row>
    <row r="819" spans="1:18" x14ac:dyDescent="0.25">
      <c r="A819" s="33"/>
      <c r="B819" s="34"/>
      <c r="C819" s="34"/>
      <c r="D819" s="34"/>
      <c r="E819" s="34"/>
      <c r="F819" s="34"/>
      <c r="G819" s="34"/>
      <c r="H819" s="38"/>
      <c r="I819" s="36"/>
      <c r="R819" s="38"/>
    </row>
    <row r="820" spans="1:18" x14ac:dyDescent="0.25">
      <c r="A820" s="33"/>
      <c r="B820" s="34"/>
      <c r="C820" s="34"/>
      <c r="D820" s="34"/>
      <c r="E820" s="34"/>
      <c r="F820" s="34"/>
      <c r="G820" s="34"/>
      <c r="H820" s="38"/>
      <c r="I820" s="36"/>
      <c r="R820" s="38"/>
    </row>
    <row r="821" spans="1:18" x14ac:dyDescent="0.25">
      <c r="A821" s="33"/>
      <c r="B821" s="34"/>
      <c r="C821" s="34"/>
      <c r="D821" s="34"/>
      <c r="E821" s="34"/>
      <c r="F821" s="34"/>
      <c r="G821" s="34"/>
      <c r="H821" s="38"/>
      <c r="I821" s="36"/>
      <c r="R821" s="38"/>
    </row>
    <row r="822" spans="1:18" x14ac:dyDescent="0.25">
      <c r="A822" s="33"/>
      <c r="B822" s="34"/>
      <c r="C822" s="34"/>
      <c r="D822" s="34"/>
      <c r="E822" s="34"/>
      <c r="F822" s="34"/>
      <c r="G822" s="34"/>
      <c r="H822" s="38"/>
      <c r="I822" s="36"/>
      <c r="R822" s="38"/>
    </row>
    <row r="823" spans="1:18" x14ac:dyDescent="0.25">
      <c r="A823" s="33"/>
      <c r="B823" s="34"/>
      <c r="C823" s="34"/>
      <c r="D823" s="34"/>
      <c r="E823" s="34"/>
      <c r="F823" s="34"/>
      <c r="G823" s="34"/>
      <c r="H823" s="38"/>
      <c r="I823" s="36"/>
      <c r="R823" s="38"/>
    </row>
    <row r="824" spans="1:18" x14ac:dyDescent="0.25">
      <c r="A824" s="33"/>
      <c r="B824" s="34"/>
      <c r="C824" s="34"/>
      <c r="D824" s="34"/>
      <c r="E824" s="34"/>
      <c r="F824" s="34"/>
      <c r="G824" s="34"/>
      <c r="H824" s="38"/>
      <c r="I824" s="36"/>
      <c r="R824" s="38"/>
    </row>
    <row r="825" spans="1:18" x14ac:dyDescent="0.25">
      <c r="A825" s="33"/>
      <c r="B825" s="34"/>
      <c r="C825" s="34"/>
      <c r="D825" s="34"/>
      <c r="E825" s="34"/>
      <c r="F825" s="34"/>
      <c r="G825" s="34"/>
      <c r="H825" s="38"/>
      <c r="I825" s="36"/>
      <c r="R825" s="38"/>
    </row>
    <row r="826" spans="1:18" x14ac:dyDescent="0.25">
      <c r="A826" s="33"/>
      <c r="B826" s="34"/>
      <c r="C826" s="34"/>
      <c r="D826" s="34"/>
      <c r="E826" s="34"/>
      <c r="F826" s="34"/>
      <c r="G826" s="34"/>
      <c r="H826" s="38"/>
      <c r="I826" s="36"/>
      <c r="R826" s="38"/>
    </row>
    <row r="827" spans="1:18" x14ac:dyDescent="0.25">
      <c r="A827" s="33"/>
      <c r="B827" s="34"/>
      <c r="C827" s="34"/>
      <c r="D827" s="34"/>
      <c r="E827" s="34"/>
      <c r="F827" s="34"/>
      <c r="G827" s="34"/>
      <c r="H827" s="38"/>
      <c r="I827" s="36"/>
      <c r="R827" s="38"/>
    </row>
    <row r="828" spans="1:18" x14ac:dyDescent="0.25">
      <c r="A828" s="33"/>
      <c r="B828" s="34"/>
      <c r="C828" s="34"/>
      <c r="D828" s="34"/>
      <c r="E828" s="34"/>
      <c r="F828" s="34"/>
      <c r="G828" s="34"/>
      <c r="H828" s="38"/>
      <c r="I828" s="36"/>
      <c r="R828" s="38"/>
    </row>
    <row r="829" spans="1:18" x14ac:dyDescent="0.25">
      <c r="A829" s="33"/>
      <c r="B829" s="34"/>
      <c r="C829" s="34"/>
      <c r="D829" s="34"/>
      <c r="E829" s="34"/>
      <c r="F829" s="34"/>
      <c r="G829" s="34"/>
      <c r="H829" s="38"/>
      <c r="I829" s="36"/>
      <c r="R829" s="38"/>
    </row>
    <row r="830" spans="1:18" x14ac:dyDescent="0.25">
      <c r="A830" s="33"/>
      <c r="B830" s="34"/>
      <c r="C830" s="34"/>
      <c r="D830" s="34"/>
      <c r="E830" s="34"/>
      <c r="F830" s="34"/>
      <c r="G830" s="34"/>
      <c r="H830" s="38"/>
      <c r="I830" s="36"/>
      <c r="R830" s="38"/>
    </row>
    <row r="831" spans="1:18" x14ac:dyDescent="0.25">
      <c r="A831" s="33"/>
      <c r="B831" s="34"/>
      <c r="C831" s="34"/>
      <c r="D831" s="34"/>
      <c r="E831" s="34"/>
      <c r="F831" s="34"/>
      <c r="G831" s="34"/>
      <c r="H831" s="38"/>
      <c r="I831" s="36"/>
      <c r="R831" s="38"/>
    </row>
    <row r="832" spans="1:18" x14ac:dyDescent="0.25">
      <c r="A832" s="33"/>
      <c r="B832" s="34"/>
      <c r="C832" s="34"/>
      <c r="D832" s="34"/>
      <c r="E832" s="34"/>
      <c r="F832" s="34"/>
      <c r="G832" s="34"/>
      <c r="H832" s="38"/>
      <c r="I832" s="36"/>
      <c r="R832" s="38"/>
    </row>
    <row r="833" spans="1:18" x14ac:dyDescent="0.25">
      <c r="A833" s="33"/>
      <c r="B833" s="34"/>
      <c r="C833" s="34"/>
      <c r="D833" s="34"/>
      <c r="E833" s="34"/>
      <c r="F833" s="34"/>
      <c r="G833" s="34"/>
      <c r="H833" s="38"/>
      <c r="I833" s="36"/>
      <c r="R833" s="38"/>
    </row>
    <row r="834" spans="1:18" x14ac:dyDescent="0.25">
      <c r="A834" s="33"/>
      <c r="B834" s="34"/>
      <c r="C834" s="34"/>
      <c r="D834" s="34"/>
      <c r="E834" s="34"/>
      <c r="F834" s="34"/>
      <c r="G834" s="34"/>
      <c r="H834" s="38"/>
      <c r="I834" s="36"/>
      <c r="R834" s="38"/>
    </row>
    <row r="835" spans="1:18" x14ac:dyDescent="0.25">
      <c r="A835" s="33"/>
      <c r="B835" s="34"/>
      <c r="C835" s="34"/>
      <c r="D835" s="34"/>
      <c r="E835" s="34"/>
      <c r="F835" s="34"/>
      <c r="G835" s="34"/>
      <c r="H835" s="38"/>
      <c r="I835" s="36"/>
      <c r="R835" s="38"/>
    </row>
    <row r="836" spans="1:18" x14ac:dyDescent="0.25">
      <c r="A836" s="33"/>
      <c r="B836" s="34"/>
      <c r="C836" s="34"/>
      <c r="D836" s="34"/>
      <c r="E836" s="34"/>
      <c r="F836" s="34"/>
      <c r="G836" s="34"/>
      <c r="H836" s="38"/>
      <c r="I836" s="36"/>
      <c r="R836" s="38"/>
    </row>
    <row r="837" spans="1:18" x14ac:dyDescent="0.25">
      <c r="A837" s="33"/>
      <c r="B837" s="34"/>
      <c r="C837" s="34"/>
      <c r="D837" s="34"/>
      <c r="E837" s="34"/>
      <c r="F837" s="34"/>
      <c r="G837" s="34"/>
      <c r="H837" s="38"/>
      <c r="I837" s="36"/>
      <c r="R837" s="38"/>
    </row>
    <row r="838" spans="1:18" x14ac:dyDescent="0.25">
      <c r="A838" s="33"/>
      <c r="B838" s="34"/>
      <c r="C838" s="34"/>
      <c r="D838" s="34"/>
      <c r="E838" s="34"/>
      <c r="F838" s="34"/>
      <c r="G838" s="34"/>
      <c r="H838" s="38"/>
      <c r="I838" s="36"/>
      <c r="R838" s="38"/>
    </row>
    <row r="839" spans="1:18" x14ac:dyDescent="0.25">
      <c r="A839" s="33"/>
      <c r="B839" s="34"/>
      <c r="C839" s="34"/>
      <c r="D839" s="34"/>
      <c r="E839" s="34"/>
      <c r="F839" s="34"/>
      <c r="G839" s="34"/>
      <c r="H839" s="38"/>
      <c r="I839" s="36"/>
      <c r="R839" s="38"/>
    </row>
    <row r="840" spans="1:18" x14ac:dyDescent="0.25">
      <c r="A840" s="33"/>
      <c r="B840" s="34"/>
      <c r="C840" s="34"/>
      <c r="D840" s="34"/>
      <c r="E840" s="34"/>
      <c r="F840" s="34"/>
      <c r="G840" s="34"/>
      <c r="H840" s="38"/>
      <c r="I840" s="36"/>
      <c r="R840" s="38"/>
    </row>
    <row r="841" spans="1:18" x14ac:dyDescent="0.25">
      <c r="A841" s="33"/>
      <c r="B841" s="34"/>
      <c r="C841" s="34"/>
      <c r="D841" s="34"/>
      <c r="E841" s="34"/>
      <c r="F841" s="34"/>
      <c r="G841" s="34"/>
      <c r="H841" s="38"/>
      <c r="I841" s="36"/>
      <c r="R841" s="38"/>
    </row>
    <row r="842" spans="1:18" x14ac:dyDescent="0.25">
      <c r="A842" s="33"/>
      <c r="B842" s="34"/>
      <c r="C842" s="34"/>
      <c r="D842" s="34"/>
      <c r="E842" s="34"/>
      <c r="F842" s="34"/>
      <c r="G842" s="34"/>
      <c r="H842" s="38"/>
      <c r="I842" s="36"/>
      <c r="R842" s="38"/>
    </row>
    <row r="843" spans="1:18" x14ac:dyDescent="0.25">
      <c r="A843" s="33"/>
      <c r="B843" s="34"/>
      <c r="C843" s="34"/>
      <c r="D843" s="34"/>
      <c r="E843" s="34"/>
      <c r="F843" s="34"/>
      <c r="G843" s="34"/>
      <c r="H843" s="38"/>
      <c r="I843" s="36"/>
      <c r="R843" s="38"/>
    </row>
    <row r="844" spans="1:18" x14ac:dyDescent="0.25">
      <c r="A844" s="33"/>
      <c r="B844" s="34"/>
      <c r="C844" s="34"/>
      <c r="D844" s="34"/>
      <c r="E844" s="34"/>
      <c r="F844" s="34"/>
      <c r="G844" s="34"/>
      <c r="H844" s="38"/>
      <c r="I844" s="36"/>
      <c r="R844" s="38"/>
    </row>
    <row r="845" spans="1:18" x14ac:dyDescent="0.25">
      <c r="A845" s="33"/>
      <c r="B845" s="34"/>
      <c r="C845" s="34"/>
      <c r="D845" s="34"/>
      <c r="E845" s="34"/>
      <c r="F845" s="34"/>
      <c r="G845" s="34"/>
      <c r="H845" s="38"/>
      <c r="I845" s="36"/>
      <c r="R845" s="38"/>
    </row>
    <row r="846" spans="1:18" x14ac:dyDescent="0.25">
      <c r="A846" s="33"/>
      <c r="B846" s="34"/>
      <c r="C846" s="34"/>
      <c r="D846" s="34"/>
      <c r="E846" s="34"/>
      <c r="F846" s="34"/>
      <c r="G846" s="34"/>
      <c r="H846" s="38"/>
      <c r="I846" s="36"/>
      <c r="R846" s="38"/>
    </row>
    <row r="847" spans="1:18" x14ac:dyDescent="0.25">
      <c r="A847" s="33"/>
      <c r="B847" s="34"/>
      <c r="C847" s="34"/>
      <c r="D847" s="34"/>
      <c r="E847" s="34"/>
      <c r="F847" s="34"/>
      <c r="G847" s="34"/>
      <c r="H847" s="38"/>
      <c r="I847" s="36"/>
      <c r="R847" s="38"/>
    </row>
    <row r="848" spans="1:18" x14ac:dyDescent="0.25">
      <c r="A848" s="33"/>
      <c r="B848" s="34"/>
      <c r="C848" s="34"/>
      <c r="D848" s="34"/>
      <c r="E848" s="34"/>
      <c r="F848" s="34"/>
      <c r="G848" s="34"/>
      <c r="H848" s="38"/>
      <c r="I848" s="36"/>
      <c r="R848" s="38"/>
    </row>
    <row r="849" spans="1:18" x14ac:dyDescent="0.25">
      <c r="A849" s="33"/>
      <c r="B849" s="34"/>
      <c r="C849" s="34"/>
      <c r="D849" s="34"/>
      <c r="E849" s="34"/>
      <c r="F849" s="34"/>
      <c r="G849" s="34"/>
      <c r="H849" s="38"/>
      <c r="I849" s="36"/>
      <c r="R849" s="38"/>
    </row>
    <row r="850" spans="1:18" x14ac:dyDescent="0.25">
      <c r="A850" s="33"/>
      <c r="B850" s="34"/>
      <c r="C850" s="34"/>
      <c r="D850" s="34"/>
      <c r="E850" s="34"/>
      <c r="F850" s="34"/>
      <c r="G850" s="34"/>
      <c r="H850" s="38"/>
      <c r="I850" s="36"/>
      <c r="R850" s="38"/>
    </row>
    <row r="851" spans="1:18" x14ac:dyDescent="0.25">
      <c r="A851" s="33"/>
      <c r="B851" s="34"/>
      <c r="C851" s="34"/>
      <c r="D851" s="34"/>
      <c r="E851" s="34"/>
      <c r="F851" s="34"/>
      <c r="G851" s="34"/>
      <c r="H851" s="38"/>
      <c r="I851" s="36"/>
      <c r="R851" s="38"/>
    </row>
    <row r="852" spans="1:18" x14ac:dyDescent="0.25">
      <c r="A852" s="33"/>
      <c r="B852" s="34"/>
      <c r="C852" s="34"/>
      <c r="D852" s="34"/>
      <c r="E852" s="34"/>
      <c r="F852" s="34"/>
      <c r="G852" s="34"/>
      <c r="H852" s="38"/>
      <c r="I852" s="36"/>
      <c r="R852" s="38"/>
    </row>
    <row r="853" spans="1:18" x14ac:dyDescent="0.25">
      <c r="A853" s="33"/>
      <c r="B853" s="34"/>
      <c r="C853" s="34"/>
      <c r="D853" s="34"/>
      <c r="E853" s="34"/>
      <c r="F853" s="34"/>
      <c r="G853" s="34"/>
      <c r="H853" s="38"/>
      <c r="I853" s="36"/>
      <c r="R853" s="38"/>
    </row>
    <row r="854" spans="1:18" x14ac:dyDescent="0.25">
      <c r="A854" s="33"/>
      <c r="B854" s="34"/>
      <c r="C854" s="34"/>
      <c r="D854" s="34"/>
      <c r="E854" s="34"/>
      <c r="F854" s="34"/>
      <c r="G854" s="34"/>
      <c r="H854" s="38"/>
      <c r="I854" s="36"/>
      <c r="R854" s="38"/>
    </row>
    <row r="855" spans="1:18" x14ac:dyDescent="0.25">
      <c r="A855" s="33"/>
      <c r="B855" s="34"/>
      <c r="C855" s="34"/>
      <c r="D855" s="34"/>
      <c r="E855" s="34"/>
      <c r="F855" s="34"/>
      <c r="G855" s="34"/>
      <c r="H855" s="38"/>
      <c r="I855" s="36"/>
      <c r="R855" s="38"/>
    </row>
    <row r="856" spans="1:18" x14ac:dyDescent="0.25">
      <c r="A856" s="33"/>
      <c r="B856" s="34"/>
      <c r="C856" s="34"/>
      <c r="D856" s="34"/>
      <c r="E856" s="34"/>
      <c r="F856" s="34"/>
      <c r="G856" s="34"/>
      <c r="H856" s="38"/>
      <c r="I856" s="36"/>
      <c r="R856" s="38"/>
    </row>
    <row r="857" spans="1:18" x14ac:dyDescent="0.25">
      <c r="A857" s="33"/>
      <c r="B857" s="34"/>
      <c r="C857" s="34"/>
      <c r="D857" s="34"/>
      <c r="E857" s="34"/>
      <c r="F857" s="34"/>
      <c r="G857" s="34"/>
      <c r="H857" s="38"/>
      <c r="I857" s="36"/>
      <c r="R857" s="38"/>
    </row>
    <row r="858" spans="1:18" x14ac:dyDescent="0.25">
      <c r="A858" s="33"/>
      <c r="B858" s="34"/>
      <c r="C858" s="34"/>
      <c r="D858" s="34"/>
      <c r="E858" s="34"/>
      <c r="F858" s="34"/>
      <c r="G858" s="34"/>
      <c r="H858" s="38"/>
      <c r="I858" s="36"/>
      <c r="R858" s="38"/>
    </row>
    <row r="859" spans="1:18" x14ac:dyDescent="0.25">
      <c r="A859" s="33"/>
      <c r="B859" s="34"/>
      <c r="C859" s="34"/>
      <c r="D859" s="34"/>
      <c r="E859" s="34"/>
      <c r="F859" s="34"/>
      <c r="G859" s="34"/>
      <c r="H859" s="38"/>
      <c r="I859" s="36"/>
      <c r="R859" s="38"/>
    </row>
    <row r="860" spans="1:18" x14ac:dyDescent="0.25">
      <c r="A860" s="33"/>
      <c r="B860" s="34"/>
      <c r="C860" s="34"/>
      <c r="D860" s="34"/>
      <c r="E860" s="34"/>
      <c r="F860" s="34"/>
      <c r="G860" s="34"/>
      <c r="H860" s="38"/>
      <c r="I860" s="36"/>
      <c r="R860" s="38"/>
    </row>
    <row r="861" spans="1:18" x14ac:dyDescent="0.25">
      <c r="A861" s="33"/>
      <c r="B861" s="34"/>
      <c r="C861" s="34"/>
      <c r="D861" s="34"/>
      <c r="E861" s="34"/>
      <c r="F861" s="34"/>
      <c r="G861" s="34"/>
      <c r="H861" s="38"/>
      <c r="I861" s="36"/>
      <c r="R861" s="38"/>
    </row>
    <row r="862" spans="1:18" x14ac:dyDescent="0.25">
      <c r="A862" s="33"/>
      <c r="B862" s="34"/>
      <c r="C862" s="34"/>
      <c r="D862" s="34"/>
      <c r="E862" s="34"/>
      <c r="F862" s="34"/>
      <c r="G862" s="34"/>
      <c r="H862" s="38"/>
      <c r="I862" s="36"/>
      <c r="R862" s="38"/>
    </row>
    <row r="863" spans="1:18" x14ac:dyDescent="0.25">
      <c r="A863" s="33"/>
      <c r="B863" s="34"/>
      <c r="C863" s="34"/>
      <c r="D863" s="34"/>
      <c r="E863" s="34"/>
      <c r="F863" s="34"/>
      <c r="G863" s="34"/>
      <c r="H863" s="38"/>
      <c r="I863" s="36"/>
      <c r="R863" s="38"/>
    </row>
    <row r="864" spans="1:18" x14ac:dyDescent="0.25">
      <c r="A864" s="33"/>
      <c r="B864" s="34"/>
      <c r="C864" s="34"/>
      <c r="D864" s="34"/>
      <c r="E864" s="34"/>
      <c r="F864" s="34"/>
      <c r="G864" s="34"/>
      <c r="H864" s="38"/>
      <c r="I864" s="36"/>
      <c r="R864" s="38"/>
    </row>
    <row r="865" spans="1:18" x14ac:dyDescent="0.25">
      <c r="A865" s="33"/>
      <c r="B865" s="34"/>
      <c r="C865" s="34"/>
      <c r="D865" s="34"/>
      <c r="E865" s="34"/>
      <c r="F865" s="34"/>
      <c r="G865" s="34"/>
      <c r="H865" s="38"/>
      <c r="I865" s="36"/>
      <c r="R865" s="38"/>
    </row>
    <row r="866" spans="1:18" x14ac:dyDescent="0.25">
      <c r="A866" s="33"/>
      <c r="B866" s="34"/>
      <c r="C866" s="34"/>
      <c r="D866" s="34"/>
      <c r="E866" s="34"/>
      <c r="F866" s="34"/>
      <c r="G866" s="34"/>
      <c r="H866" s="38"/>
      <c r="I866" s="36"/>
      <c r="R866" s="38"/>
    </row>
    <row r="867" spans="1:18" x14ac:dyDescent="0.25">
      <c r="A867" s="33"/>
      <c r="B867" s="34"/>
      <c r="C867" s="34"/>
      <c r="D867" s="34"/>
      <c r="E867" s="34"/>
      <c r="F867" s="34"/>
      <c r="G867" s="34"/>
      <c r="H867" s="38"/>
      <c r="I867" s="36"/>
      <c r="R867" s="38"/>
    </row>
    <row r="868" spans="1:18" x14ac:dyDescent="0.25">
      <c r="A868" s="33"/>
      <c r="B868" s="34"/>
      <c r="C868" s="34"/>
      <c r="D868" s="34"/>
      <c r="E868" s="34"/>
      <c r="F868" s="34"/>
      <c r="G868" s="34"/>
      <c r="H868" s="38"/>
      <c r="I868" s="36"/>
      <c r="R868" s="38"/>
    </row>
    <row r="869" spans="1:18" x14ac:dyDescent="0.25">
      <c r="A869" s="33"/>
      <c r="B869" s="34"/>
      <c r="C869" s="34"/>
      <c r="D869" s="34"/>
      <c r="E869" s="34"/>
      <c r="F869" s="34"/>
      <c r="G869" s="34"/>
      <c r="H869" s="38"/>
      <c r="I869" s="36"/>
      <c r="R869" s="38"/>
    </row>
    <row r="870" spans="1:18" x14ac:dyDescent="0.25">
      <c r="A870" s="33"/>
      <c r="B870" s="34"/>
      <c r="C870" s="34"/>
      <c r="D870" s="34"/>
      <c r="E870" s="34"/>
      <c r="F870" s="34"/>
      <c r="G870" s="34"/>
      <c r="H870" s="38"/>
      <c r="I870" s="36"/>
      <c r="R870" s="38"/>
    </row>
    <row r="871" spans="1:18" x14ac:dyDescent="0.25">
      <c r="A871" s="33"/>
      <c r="B871" s="34"/>
      <c r="C871" s="34"/>
      <c r="D871" s="34"/>
      <c r="E871" s="34"/>
      <c r="F871" s="34"/>
      <c r="G871" s="34"/>
      <c r="H871" s="38"/>
      <c r="I871" s="36"/>
      <c r="R871" s="38"/>
    </row>
    <row r="872" spans="1:18" x14ac:dyDescent="0.25">
      <c r="A872" s="33"/>
      <c r="B872" s="34"/>
      <c r="C872" s="34"/>
      <c r="D872" s="34"/>
      <c r="E872" s="34"/>
      <c r="F872" s="34"/>
      <c r="G872" s="34"/>
      <c r="H872" s="38"/>
      <c r="I872" s="36"/>
      <c r="R872" s="38"/>
    </row>
    <row r="873" spans="1:18" x14ac:dyDescent="0.25">
      <c r="A873" s="33"/>
      <c r="B873" s="34"/>
      <c r="C873" s="34"/>
      <c r="D873" s="34"/>
      <c r="E873" s="34"/>
      <c r="F873" s="34"/>
      <c r="G873" s="34"/>
      <c r="H873" s="38"/>
      <c r="I873" s="36"/>
      <c r="R873" s="38"/>
    </row>
    <row r="874" spans="1:18" x14ac:dyDescent="0.25">
      <c r="A874" s="33"/>
      <c r="B874" s="34"/>
      <c r="C874" s="34"/>
      <c r="D874" s="34"/>
      <c r="E874" s="34"/>
      <c r="F874" s="34"/>
      <c r="G874" s="34"/>
      <c r="H874" s="38"/>
      <c r="I874" s="36"/>
      <c r="R874" s="38"/>
    </row>
    <row r="875" spans="1:18" x14ac:dyDescent="0.25">
      <c r="A875" s="33"/>
      <c r="B875" s="34"/>
      <c r="C875" s="34"/>
      <c r="D875" s="34"/>
      <c r="E875" s="34"/>
      <c r="F875" s="34"/>
      <c r="G875" s="34"/>
      <c r="H875" s="38"/>
      <c r="I875" s="36"/>
      <c r="R875" s="38"/>
    </row>
    <row r="876" spans="1:18" x14ac:dyDescent="0.25">
      <c r="A876" s="33"/>
      <c r="B876" s="34"/>
      <c r="C876" s="34"/>
      <c r="D876" s="34"/>
      <c r="E876" s="34"/>
      <c r="F876" s="34"/>
      <c r="G876" s="34"/>
      <c r="H876" s="38"/>
      <c r="I876" s="36"/>
      <c r="R876" s="38"/>
    </row>
    <row r="877" spans="1:18" x14ac:dyDescent="0.25">
      <c r="A877" s="33"/>
      <c r="B877" s="34"/>
      <c r="C877" s="34"/>
      <c r="D877" s="34"/>
      <c r="E877" s="34"/>
      <c r="F877" s="34"/>
      <c r="G877" s="34"/>
      <c r="H877" s="38"/>
      <c r="I877" s="36"/>
      <c r="R877" s="38"/>
    </row>
    <row r="878" spans="1:18" x14ac:dyDescent="0.25">
      <c r="A878" s="33"/>
      <c r="B878" s="34"/>
      <c r="C878" s="34"/>
      <c r="D878" s="34"/>
      <c r="E878" s="34"/>
      <c r="F878" s="34"/>
      <c r="G878" s="34"/>
      <c r="H878" s="38"/>
      <c r="I878" s="36"/>
      <c r="R878" s="38"/>
    </row>
    <row r="879" spans="1:18" x14ac:dyDescent="0.25">
      <c r="A879" s="33"/>
      <c r="B879" s="34"/>
      <c r="C879" s="34"/>
      <c r="D879" s="34"/>
      <c r="E879" s="34"/>
      <c r="F879" s="34"/>
      <c r="G879" s="34"/>
      <c r="H879" s="38"/>
      <c r="I879" s="36"/>
      <c r="R879" s="38"/>
    </row>
    <row r="880" spans="1:18" x14ac:dyDescent="0.25">
      <c r="A880" s="33"/>
      <c r="B880" s="34"/>
      <c r="C880" s="34"/>
      <c r="D880" s="34"/>
      <c r="E880" s="34"/>
      <c r="F880" s="34"/>
      <c r="G880" s="34"/>
      <c r="H880" s="38"/>
      <c r="I880" s="36"/>
      <c r="R880" s="38"/>
    </row>
    <row r="881" spans="1:18" x14ac:dyDescent="0.25">
      <c r="A881" s="33"/>
      <c r="B881" s="34"/>
      <c r="C881" s="34"/>
      <c r="D881" s="34"/>
      <c r="E881" s="34"/>
      <c r="F881" s="34"/>
      <c r="G881" s="34"/>
      <c r="H881" s="38"/>
      <c r="I881" s="36"/>
      <c r="R881" s="38"/>
    </row>
    <row r="882" spans="1:18" x14ac:dyDescent="0.25">
      <c r="A882" s="33"/>
      <c r="B882" s="34"/>
      <c r="C882" s="34"/>
      <c r="D882" s="34"/>
      <c r="E882" s="34"/>
      <c r="F882" s="34"/>
      <c r="G882" s="34"/>
      <c r="H882" s="38"/>
      <c r="I882" s="36"/>
      <c r="R882" s="38"/>
    </row>
    <row r="883" spans="1:18" x14ac:dyDescent="0.25">
      <c r="A883" s="33"/>
      <c r="B883" s="34"/>
      <c r="C883" s="34"/>
      <c r="D883" s="34"/>
      <c r="E883" s="34"/>
      <c r="F883" s="34"/>
      <c r="G883" s="34"/>
      <c r="H883" s="38"/>
      <c r="I883" s="36"/>
      <c r="R883" s="38"/>
    </row>
    <row r="884" spans="1:18" x14ac:dyDescent="0.25">
      <c r="A884" s="33"/>
      <c r="B884" s="34"/>
      <c r="C884" s="34"/>
      <c r="D884" s="34"/>
      <c r="E884" s="34"/>
      <c r="F884" s="34"/>
      <c r="G884" s="34"/>
      <c r="H884" s="38"/>
      <c r="I884" s="36"/>
      <c r="R884" s="38"/>
    </row>
    <row r="885" spans="1:18" x14ac:dyDescent="0.25">
      <c r="A885" s="33"/>
      <c r="B885" s="34"/>
      <c r="C885" s="34"/>
      <c r="D885" s="34"/>
      <c r="E885" s="34"/>
      <c r="F885" s="34"/>
      <c r="G885" s="34"/>
      <c r="H885" s="38"/>
      <c r="I885" s="36"/>
      <c r="R885" s="38"/>
    </row>
    <row r="886" spans="1:18" x14ac:dyDescent="0.25">
      <c r="A886" s="33"/>
      <c r="B886" s="34"/>
      <c r="C886" s="34"/>
      <c r="D886" s="34"/>
      <c r="E886" s="34"/>
      <c r="F886" s="34"/>
      <c r="G886" s="34"/>
      <c r="H886" s="38"/>
      <c r="I886" s="36"/>
      <c r="R886" s="38"/>
    </row>
    <row r="887" spans="1:18" x14ac:dyDescent="0.25">
      <c r="A887" s="33"/>
      <c r="B887" s="34"/>
      <c r="C887" s="34"/>
      <c r="D887" s="34"/>
      <c r="E887" s="34"/>
      <c r="F887" s="34"/>
      <c r="G887" s="34"/>
      <c r="H887" s="38"/>
      <c r="I887" s="36"/>
      <c r="R887" s="38"/>
    </row>
    <row r="888" spans="1:18" x14ac:dyDescent="0.25">
      <c r="A888" s="33"/>
      <c r="B888" s="34"/>
      <c r="C888" s="34"/>
      <c r="D888" s="34"/>
      <c r="E888" s="34"/>
      <c r="F888" s="34"/>
      <c r="G888" s="34"/>
      <c r="H888" s="38"/>
      <c r="I888" s="36"/>
      <c r="R888" s="38"/>
    </row>
    <row r="889" spans="1:18" x14ac:dyDescent="0.25">
      <c r="A889" s="33"/>
      <c r="B889" s="34"/>
      <c r="C889" s="34"/>
      <c r="D889" s="34"/>
      <c r="E889" s="34"/>
      <c r="F889" s="34"/>
      <c r="G889" s="34"/>
      <c r="H889" s="38"/>
      <c r="I889" s="36"/>
      <c r="R889" s="38"/>
    </row>
    <row r="890" spans="1:18" x14ac:dyDescent="0.25">
      <c r="A890" s="33"/>
      <c r="B890" s="34"/>
      <c r="C890" s="34"/>
      <c r="D890" s="34"/>
      <c r="E890" s="34"/>
      <c r="F890" s="34"/>
      <c r="G890" s="34"/>
      <c r="H890" s="38"/>
      <c r="I890" s="36"/>
      <c r="R890" s="38"/>
    </row>
    <row r="891" spans="1:18" x14ac:dyDescent="0.25">
      <c r="A891" s="33"/>
      <c r="B891" s="34"/>
      <c r="C891" s="34"/>
      <c r="D891" s="34"/>
      <c r="E891" s="34"/>
      <c r="F891" s="34"/>
      <c r="G891" s="34"/>
      <c r="H891" s="38"/>
      <c r="I891" s="36"/>
      <c r="R891" s="38"/>
    </row>
    <row r="892" spans="1:18" x14ac:dyDescent="0.25">
      <c r="A892" s="33"/>
      <c r="B892" s="34"/>
      <c r="C892" s="34"/>
      <c r="D892" s="34"/>
      <c r="E892" s="34"/>
      <c r="F892" s="34"/>
      <c r="G892" s="34"/>
      <c r="H892" s="38"/>
      <c r="I892" s="36"/>
      <c r="R892" s="38"/>
    </row>
    <row r="893" spans="1:18" x14ac:dyDescent="0.25">
      <c r="A893" s="33"/>
      <c r="B893" s="34"/>
      <c r="C893" s="34"/>
      <c r="D893" s="34"/>
      <c r="E893" s="34"/>
      <c r="F893" s="34"/>
      <c r="G893" s="34"/>
      <c r="H893" s="38"/>
      <c r="I893" s="36"/>
      <c r="R893" s="38"/>
    </row>
    <row r="894" spans="1:18" x14ac:dyDescent="0.25">
      <c r="A894" s="33"/>
      <c r="B894" s="34"/>
      <c r="C894" s="34"/>
      <c r="D894" s="34"/>
      <c r="E894" s="34"/>
      <c r="F894" s="34"/>
      <c r="G894" s="34"/>
      <c r="H894" s="38"/>
      <c r="I894" s="36"/>
      <c r="R894" s="38"/>
    </row>
    <row r="895" spans="1:18" x14ac:dyDescent="0.25">
      <c r="A895" s="33"/>
      <c r="B895" s="34"/>
      <c r="C895" s="34"/>
      <c r="D895" s="34"/>
      <c r="E895" s="34"/>
      <c r="F895" s="34"/>
      <c r="G895" s="34"/>
      <c r="H895" s="38"/>
      <c r="I895" s="36"/>
      <c r="R895" s="38"/>
    </row>
    <row r="896" spans="1:18" x14ac:dyDescent="0.25">
      <c r="A896" s="33"/>
      <c r="B896" s="34"/>
      <c r="C896" s="34"/>
      <c r="D896" s="34"/>
      <c r="E896" s="34"/>
      <c r="F896" s="34"/>
      <c r="G896" s="34"/>
      <c r="H896" s="38"/>
      <c r="I896" s="36"/>
      <c r="R896" s="38"/>
    </row>
    <row r="897" spans="1:18" x14ac:dyDescent="0.25">
      <c r="A897" s="33"/>
      <c r="B897" s="34"/>
      <c r="C897" s="34"/>
      <c r="D897" s="34"/>
      <c r="E897" s="34"/>
      <c r="F897" s="34"/>
      <c r="G897" s="34"/>
      <c r="H897" s="38"/>
      <c r="I897" s="36"/>
      <c r="R897" s="38"/>
    </row>
    <row r="898" spans="1:18" x14ac:dyDescent="0.25">
      <c r="A898" s="33"/>
      <c r="B898" s="34"/>
      <c r="C898" s="34"/>
      <c r="D898" s="34"/>
      <c r="E898" s="34"/>
      <c r="F898" s="34"/>
      <c r="G898" s="34"/>
      <c r="H898" s="38"/>
      <c r="I898" s="36"/>
      <c r="R898" s="38"/>
    </row>
    <row r="899" spans="1:18" x14ac:dyDescent="0.25">
      <c r="A899" s="33"/>
      <c r="B899" s="34"/>
      <c r="C899" s="34"/>
      <c r="D899" s="34"/>
      <c r="E899" s="34"/>
      <c r="F899" s="34"/>
      <c r="G899" s="34"/>
      <c r="H899" s="38"/>
      <c r="I899" s="36"/>
      <c r="R899" s="38"/>
    </row>
    <row r="900" spans="1:18" x14ac:dyDescent="0.25">
      <c r="A900" s="33"/>
      <c r="B900" s="34"/>
      <c r="C900" s="34"/>
      <c r="D900" s="34"/>
      <c r="E900" s="34"/>
      <c r="F900" s="34"/>
      <c r="G900" s="34"/>
      <c r="H900" s="38"/>
      <c r="I900" s="36"/>
      <c r="R900" s="38"/>
    </row>
    <row r="901" spans="1:18" x14ac:dyDescent="0.25">
      <c r="A901" s="33"/>
      <c r="B901" s="34"/>
      <c r="C901" s="34"/>
      <c r="D901" s="34"/>
      <c r="E901" s="34"/>
      <c r="F901" s="34"/>
      <c r="G901" s="34"/>
      <c r="H901" s="38"/>
      <c r="I901" s="36"/>
      <c r="R901" s="38"/>
    </row>
    <row r="902" spans="1:18" x14ac:dyDescent="0.25">
      <c r="A902" s="33"/>
      <c r="B902" s="34"/>
      <c r="C902" s="34"/>
      <c r="D902" s="34"/>
      <c r="E902" s="34"/>
      <c r="F902" s="34"/>
      <c r="G902" s="34"/>
      <c r="H902" s="38"/>
      <c r="I902" s="36"/>
      <c r="R902" s="38"/>
    </row>
    <row r="903" spans="1:18" x14ac:dyDescent="0.25">
      <c r="A903" s="33"/>
      <c r="B903" s="34"/>
      <c r="C903" s="34"/>
      <c r="D903" s="34"/>
      <c r="E903" s="34"/>
      <c r="F903" s="34"/>
      <c r="G903" s="34"/>
      <c r="H903" s="38"/>
      <c r="I903" s="36"/>
      <c r="R903" s="38"/>
    </row>
    <row r="904" spans="1:18" x14ac:dyDescent="0.25">
      <c r="A904" s="33"/>
      <c r="B904" s="34"/>
      <c r="C904" s="34"/>
      <c r="D904" s="34"/>
      <c r="E904" s="34"/>
      <c r="F904" s="34"/>
      <c r="G904" s="34"/>
      <c r="H904" s="38"/>
      <c r="I904" s="36"/>
      <c r="R904" s="38"/>
    </row>
    <row r="905" spans="1:18" x14ac:dyDescent="0.25">
      <c r="A905" s="33"/>
      <c r="B905" s="34"/>
      <c r="C905" s="34"/>
      <c r="D905" s="34"/>
      <c r="E905" s="34"/>
      <c r="F905" s="34"/>
      <c r="G905" s="34"/>
      <c r="H905" s="38"/>
      <c r="I905" s="36"/>
      <c r="R905" s="38"/>
    </row>
    <row r="906" spans="1:18" x14ac:dyDescent="0.25">
      <c r="A906" s="33"/>
      <c r="B906" s="34"/>
      <c r="C906" s="34"/>
      <c r="D906" s="34"/>
      <c r="E906" s="34"/>
      <c r="F906" s="34"/>
      <c r="G906" s="34"/>
      <c r="H906" s="38"/>
      <c r="I906" s="36"/>
      <c r="R906" s="38"/>
    </row>
    <row r="907" spans="1:18" x14ac:dyDescent="0.25">
      <c r="A907" s="33"/>
      <c r="B907" s="34"/>
      <c r="C907" s="34"/>
      <c r="D907" s="34"/>
      <c r="E907" s="34"/>
      <c r="F907" s="34"/>
      <c r="G907" s="34"/>
      <c r="H907" s="38"/>
      <c r="I907" s="36"/>
      <c r="R907" s="38"/>
    </row>
    <row r="908" spans="1:18" x14ac:dyDescent="0.25">
      <c r="A908" s="33"/>
      <c r="B908" s="34"/>
      <c r="C908" s="34"/>
      <c r="D908" s="34"/>
      <c r="E908" s="34"/>
      <c r="F908" s="34"/>
      <c r="G908" s="34"/>
      <c r="H908" s="38"/>
      <c r="I908" s="36"/>
      <c r="R908" s="38"/>
    </row>
    <row r="909" spans="1:18" x14ac:dyDescent="0.25">
      <c r="A909" s="33"/>
      <c r="B909" s="34"/>
      <c r="C909" s="34"/>
      <c r="D909" s="34"/>
      <c r="E909" s="34"/>
      <c r="F909" s="34"/>
      <c r="G909" s="34"/>
      <c r="H909" s="38"/>
      <c r="I909" s="36"/>
      <c r="R909" s="38"/>
    </row>
    <row r="910" spans="1:18" x14ac:dyDescent="0.25">
      <c r="A910" s="33"/>
      <c r="B910" s="34"/>
      <c r="C910" s="34"/>
      <c r="D910" s="34"/>
      <c r="E910" s="34"/>
      <c r="F910" s="34"/>
      <c r="G910" s="34"/>
      <c r="H910" s="38"/>
      <c r="I910" s="36"/>
      <c r="R910" s="38"/>
    </row>
    <row r="911" spans="1:18" x14ac:dyDescent="0.25">
      <c r="A911" s="33"/>
      <c r="B911" s="34"/>
      <c r="C911" s="34"/>
      <c r="D911" s="34"/>
      <c r="E911" s="34"/>
      <c r="F911" s="34"/>
      <c r="G911" s="34"/>
      <c r="H911" s="38"/>
      <c r="I911" s="36"/>
      <c r="R911" s="38"/>
    </row>
    <row r="912" spans="1:18" x14ac:dyDescent="0.25">
      <c r="A912" s="33"/>
      <c r="B912" s="34"/>
      <c r="C912" s="34"/>
      <c r="D912" s="34"/>
      <c r="E912" s="34"/>
      <c r="F912" s="34"/>
      <c r="G912" s="34"/>
      <c r="H912" s="38"/>
      <c r="I912" s="36"/>
      <c r="R912" s="38"/>
    </row>
    <row r="913" spans="1:18" x14ac:dyDescent="0.25">
      <c r="A913" s="33"/>
      <c r="B913" s="34"/>
      <c r="C913" s="34"/>
      <c r="D913" s="34"/>
      <c r="E913" s="34"/>
      <c r="F913" s="34"/>
      <c r="G913" s="34"/>
      <c r="H913" s="38"/>
      <c r="I913" s="36"/>
      <c r="R913" s="38"/>
    </row>
    <row r="914" spans="1:18" x14ac:dyDescent="0.25">
      <c r="A914" s="33"/>
      <c r="B914" s="34"/>
      <c r="C914" s="34"/>
      <c r="D914" s="34"/>
      <c r="E914" s="34"/>
      <c r="F914" s="34"/>
      <c r="G914" s="34"/>
      <c r="H914" s="38"/>
      <c r="I914" s="36"/>
      <c r="R914" s="38"/>
    </row>
    <row r="915" spans="1:18" x14ac:dyDescent="0.25">
      <c r="A915" s="33"/>
      <c r="B915" s="34"/>
      <c r="C915" s="34"/>
      <c r="D915" s="34"/>
      <c r="E915" s="34"/>
      <c r="F915" s="34"/>
      <c r="G915" s="34"/>
      <c r="H915" s="38"/>
      <c r="I915" s="36"/>
      <c r="R915" s="38"/>
    </row>
    <row r="916" spans="1:18" x14ac:dyDescent="0.25">
      <c r="A916" s="33"/>
      <c r="B916" s="34"/>
      <c r="C916" s="34"/>
      <c r="D916" s="34"/>
      <c r="E916" s="34"/>
      <c r="F916" s="34"/>
      <c r="G916" s="34"/>
      <c r="H916" s="38"/>
      <c r="I916" s="36"/>
      <c r="R916" s="38"/>
    </row>
    <row r="917" spans="1:18" x14ac:dyDescent="0.25">
      <c r="A917" s="33"/>
      <c r="B917" s="34"/>
      <c r="C917" s="34"/>
      <c r="D917" s="34"/>
      <c r="E917" s="34"/>
      <c r="F917" s="34"/>
      <c r="G917" s="34"/>
      <c r="H917" s="38"/>
      <c r="I917" s="36"/>
      <c r="R917" s="38"/>
    </row>
    <row r="918" spans="1:18" x14ac:dyDescent="0.25">
      <c r="A918" s="33"/>
      <c r="B918" s="34"/>
      <c r="C918" s="34"/>
      <c r="D918" s="34"/>
      <c r="E918" s="34"/>
      <c r="F918" s="34"/>
      <c r="G918" s="34"/>
      <c r="H918" s="38"/>
      <c r="I918" s="36"/>
      <c r="R918" s="38"/>
    </row>
    <row r="919" spans="1:18" x14ac:dyDescent="0.25">
      <c r="A919" s="33"/>
      <c r="B919" s="34"/>
      <c r="C919" s="34"/>
      <c r="D919" s="34"/>
      <c r="E919" s="34"/>
      <c r="F919" s="34"/>
      <c r="G919" s="34"/>
      <c r="H919" s="38"/>
      <c r="I919" s="36"/>
      <c r="R919" s="38"/>
    </row>
    <row r="920" spans="1:18" x14ac:dyDescent="0.25">
      <c r="A920" s="33"/>
      <c r="B920" s="34"/>
      <c r="C920" s="34"/>
      <c r="D920" s="34"/>
      <c r="E920" s="34"/>
      <c r="F920" s="34"/>
      <c r="G920" s="34"/>
      <c r="H920" s="38"/>
      <c r="I920" s="36"/>
      <c r="R920" s="38"/>
    </row>
    <row r="921" spans="1:18" x14ac:dyDescent="0.25">
      <c r="A921" s="33"/>
      <c r="B921" s="34"/>
      <c r="C921" s="34"/>
      <c r="D921" s="34"/>
      <c r="E921" s="34"/>
      <c r="F921" s="34"/>
      <c r="G921" s="34"/>
      <c r="H921" s="38"/>
      <c r="I921" s="36"/>
      <c r="R921" s="38"/>
    </row>
    <row r="922" spans="1:18" x14ac:dyDescent="0.25">
      <c r="A922" s="33"/>
      <c r="B922" s="34"/>
      <c r="C922" s="34"/>
      <c r="D922" s="34"/>
      <c r="E922" s="34"/>
      <c r="F922" s="34"/>
      <c r="G922" s="34"/>
      <c r="H922" s="38"/>
      <c r="I922" s="36"/>
      <c r="R922" s="38"/>
    </row>
    <row r="923" spans="1:18" x14ac:dyDescent="0.25">
      <c r="A923" s="33"/>
      <c r="B923" s="34"/>
      <c r="C923" s="34"/>
      <c r="D923" s="34"/>
      <c r="E923" s="34"/>
      <c r="F923" s="34"/>
      <c r="G923" s="34"/>
      <c r="H923" s="38"/>
      <c r="I923" s="36"/>
      <c r="R923" s="38"/>
    </row>
    <row r="924" spans="1:18" x14ac:dyDescent="0.25">
      <c r="A924" s="33"/>
      <c r="B924" s="34"/>
      <c r="C924" s="34"/>
      <c r="D924" s="34"/>
      <c r="E924" s="34"/>
      <c r="F924" s="34"/>
      <c r="G924" s="34"/>
      <c r="H924" s="38"/>
      <c r="I924" s="36"/>
      <c r="R924" s="38"/>
    </row>
    <row r="925" spans="1:18" x14ac:dyDescent="0.25">
      <c r="A925" s="33"/>
      <c r="B925" s="34"/>
      <c r="C925" s="34"/>
      <c r="D925" s="34"/>
      <c r="E925" s="34"/>
      <c r="F925" s="34"/>
      <c r="G925" s="34"/>
      <c r="H925" s="38"/>
      <c r="I925" s="36"/>
      <c r="R925" s="38"/>
    </row>
    <row r="926" spans="1:18" x14ac:dyDescent="0.25">
      <c r="A926" s="33"/>
      <c r="B926" s="34"/>
      <c r="C926" s="34"/>
      <c r="D926" s="34"/>
      <c r="E926" s="34"/>
      <c r="F926" s="34"/>
      <c r="G926" s="34"/>
      <c r="H926" s="38"/>
      <c r="I926" s="36"/>
      <c r="R926" s="38"/>
    </row>
    <row r="927" spans="1:18" x14ac:dyDescent="0.25">
      <c r="A927" s="33"/>
      <c r="B927" s="34"/>
      <c r="C927" s="34"/>
      <c r="D927" s="34"/>
      <c r="E927" s="34"/>
      <c r="F927" s="34"/>
      <c r="G927" s="34"/>
      <c r="H927" s="38"/>
      <c r="I927" s="36"/>
      <c r="R927" s="38"/>
    </row>
    <row r="928" spans="1:18" x14ac:dyDescent="0.25">
      <c r="A928" s="33"/>
      <c r="B928" s="34"/>
      <c r="C928" s="34"/>
      <c r="D928" s="34"/>
      <c r="E928" s="34"/>
      <c r="F928" s="34"/>
      <c r="G928" s="34"/>
      <c r="H928" s="38"/>
      <c r="I928" s="36"/>
      <c r="R928" s="38"/>
    </row>
    <row r="929" spans="1:18" x14ac:dyDescent="0.25">
      <c r="A929" s="33"/>
      <c r="B929" s="34"/>
      <c r="C929" s="34"/>
      <c r="D929" s="34"/>
      <c r="E929" s="34"/>
      <c r="F929" s="34"/>
      <c r="G929" s="34"/>
      <c r="H929" s="38"/>
      <c r="I929" s="36"/>
      <c r="R929" s="38"/>
    </row>
    <row r="930" spans="1:18" x14ac:dyDescent="0.25">
      <c r="A930" s="33"/>
      <c r="B930" s="34"/>
      <c r="C930" s="34"/>
      <c r="D930" s="34"/>
      <c r="E930" s="34"/>
      <c r="F930" s="34"/>
      <c r="G930" s="34"/>
      <c r="H930" s="38"/>
      <c r="I930" s="36"/>
      <c r="R930" s="38"/>
    </row>
    <row r="931" spans="1:18" x14ac:dyDescent="0.25">
      <c r="A931" s="33"/>
      <c r="B931" s="34"/>
      <c r="C931" s="34"/>
      <c r="D931" s="34"/>
      <c r="E931" s="34"/>
      <c r="F931" s="34"/>
      <c r="G931" s="34"/>
      <c r="H931" s="38"/>
      <c r="I931" s="36"/>
      <c r="R931" s="38"/>
    </row>
    <row r="932" spans="1:18" x14ac:dyDescent="0.25">
      <c r="A932" s="33"/>
      <c r="B932" s="34"/>
      <c r="C932" s="34"/>
      <c r="D932" s="34"/>
      <c r="E932" s="34"/>
      <c r="F932" s="34"/>
      <c r="G932" s="34"/>
      <c r="H932" s="38"/>
      <c r="I932" s="36"/>
      <c r="R932" s="38"/>
    </row>
    <row r="933" spans="1:18" x14ac:dyDescent="0.25">
      <c r="A933" s="33"/>
      <c r="B933" s="34"/>
      <c r="C933" s="34"/>
      <c r="D933" s="34"/>
      <c r="E933" s="34"/>
      <c r="F933" s="34"/>
      <c r="G933" s="34"/>
      <c r="H933" s="38"/>
      <c r="I933" s="36"/>
      <c r="R933" s="38"/>
    </row>
    <row r="934" spans="1:18" x14ac:dyDescent="0.25">
      <c r="A934" s="33"/>
      <c r="B934" s="34"/>
      <c r="C934" s="34"/>
      <c r="D934" s="34"/>
      <c r="E934" s="34"/>
      <c r="F934" s="34"/>
      <c r="G934" s="34"/>
      <c r="H934" s="38"/>
      <c r="I934" s="36"/>
      <c r="R934" s="38"/>
    </row>
    <row r="935" spans="1:18" x14ac:dyDescent="0.25">
      <c r="A935" s="33"/>
      <c r="B935" s="34"/>
      <c r="C935" s="34"/>
      <c r="D935" s="34"/>
      <c r="E935" s="34"/>
      <c r="F935" s="34"/>
      <c r="G935" s="34"/>
      <c r="H935" s="38"/>
      <c r="I935" s="36"/>
      <c r="R935" s="38"/>
    </row>
    <row r="936" spans="1:18" x14ac:dyDescent="0.25">
      <c r="A936" s="33"/>
      <c r="B936" s="34"/>
      <c r="C936" s="34"/>
      <c r="D936" s="34"/>
      <c r="E936" s="34"/>
      <c r="F936" s="34"/>
      <c r="G936" s="34"/>
      <c r="H936" s="38"/>
      <c r="I936" s="36"/>
      <c r="R936" s="38"/>
    </row>
    <row r="937" spans="1:18" x14ac:dyDescent="0.25">
      <c r="A937" s="33"/>
      <c r="B937" s="34"/>
      <c r="C937" s="34"/>
      <c r="D937" s="34"/>
      <c r="E937" s="34"/>
      <c r="F937" s="34"/>
      <c r="G937" s="34"/>
      <c r="H937" s="38"/>
      <c r="I937" s="36"/>
      <c r="R937" s="38"/>
    </row>
    <row r="938" spans="1:18" x14ac:dyDescent="0.25">
      <c r="A938" s="33"/>
      <c r="B938" s="34"/>
      <c r="C938" s="34"/>
      <c r="D938" s="34"/>
      <c r="E938" s="34"/>
      <c r="F938" s="34"/>
      <c r="G938" s="34"/>
      <c r="H938" s="38"/>
      <c r="I938" s="36"/>
      <c r="R938" s="38"/>
    </row>
    <row r="939" spans="1:18" x14ac:dyDescent="0.25">
      <c r="A939" s="33"/>
      <c r="B939" s="34"/>
      <c r="C939" s="34"/>
      <c r="D939" s="34"/>
      <c r="E939" s="34"/>
      <c r="F939" s="34"/>
      <c r="G939" s="34"/>
      <c r="H939" s="38"/>
      <c r="I939" s="36"/>
      <c r="R939" s="38"/>
    </row>
    <row r="940" spans="1:18" x14ac:dyDescent="0.25">
      <c r="A940" s="33"/>
      <c r="B940" s="34"/>
      <c r="C940" s="34"/>
      <c r="D940" s="34"/>
      <c r="E940" s="34"/>
      <c r="F940" s="34"/>
      <c r="G940" s="34"/>
      <c r="H940" s="38"/>
      <c r="I940" s="36"/>
      <c r="R940" s="38"/>
    </row>
    <row r="941" spans="1:18" x14ac:dyDescent="0.25">
      <c r="A941" s="33"/>
      <c r="B941" s="34"/>
      <c r="C941" s="34"/>
      <c r="D941" s="34"/>
      <c r="E941" s="34"/>
      <c r="F941" s="34"/>
      <c r="G941" s="34"/>
      <c r="H941" s="38"/>
      <c r="I941" s="36"/>
      <c r="R941" s="38"/>
    </row>
    <row r="942" spans="1:18" x14ac:dyDescent="0.25">
      <c r="A942" s="33"/>
      <c r="B942" s="34"/>
      <c r="C942" s="34"/>
      <c r="D942" s="34"/>
      <c r="E942" s="34"/>
      <c r="F942" s="34"/>
      <c r="G942" s="34"/>
      <c r="H942" s="38"/>
      <c r="I942" s="36"/>
      <c r="R942" s="38"/>
    </row>
    <row r="943" spans="1:18" x14ac:dyDescent="0.25">
      <c r="A943" s="33"/>
      <c r="B943" s="34"/>
      <c r="C943" s="34"/>
      <c r="D943" s="34"/>
      <c r="E943" s="34"/>
      <c r="F943" s="34"/>
      <c r="G943" s="34"/>
      <c r="H943" s="38"/>
      <c r="I943" s="36"/>
      <c r="R943" s="38"/>
    </row>
    <row r="944" spans="1:18" x14ac:dyDescent="0.25">
      <c r="A944" s="33"/>
      <c r="B944" s="34"/>
      <c r="C944" s="34"/>
      <c r="D944" s="34"/>
      <c r="E944" s="34"/>
      <c r="F944" s="34"/>
      <c r="G944" s="34"/>
      <c r="H944" s="38"/>
      <c r="I944" s="36"/>
      <c r="R944" s="38"/>
    </row>
    <row r="945" spans="1:18" x14ac:dyDescent="0.25">
      <c r="A945" s="33"/>
      <c r="B945" s="34"/>
      <c r="C945" s="34"/>
      <c r="D945" s="34"/>
      <c r="E945" s="34"/>
      <c r="F945" s="34"/>
      <c r="G945" s="34"/>
      <c r="H945" s="38"/>
      <c r="I945" s="36"/>
      <c r="R945" s="38"/>
    </row>
    <row r="946" spans="1:18" x14ac:dyDescent="0.25">
      <c r="A946" s="33"/>
      <c r="B946" s="34"/>
      <c r="C946" s="34"/>
      <c r="D946" s="34"/>
      <c r="E946" s="34"/>
      <c r="F946" s="34"/>
      <c r="G946" s="34"/>
      <c r="H946" s="38"/>
      <c r="I946" s="36"/>
      <c r="R946" s="38"/>
    </row>
    <row r="947" spans="1:18" x14ac:dyDescent="0.25">
      <c r="A947" s="33"/>
      <c r="B947" s="34"/>
      <c r="C947" s="34"/>
      <c r="D947" s="34"/>
      <c r="E947" s="34"/>
      <c r="F947" s="34"/>
      <c r="G947" s="34"/>
      <c r="H947" s="38"/>
      <c r="I947" s="36"/>
      <c r="R947" s="38"/>
    </row>
    <row r="948" spans="1:18" x14ac:dyDescent="0.25">
      <c r="A948" s="33"/>
      <c r="B948" s="34"/>
      <c r="C948" s="34"/>
      <c r="D948" s="34"/>
      <c r="E948" s="34"/>
      <c r="F948" s="34"/>
      <c r="G948" s="34"/>
      <c r="H948" s="38"/>
      <c r="I948" s="36"/>
      <c r="R948" s="38"/>
    </row>
    <row r="949" spans="1:18" x14ac:dyDescent="0.25">
      <c r="A949" s="33"/>
      <c r="B949" s="34"/>
      <c r="C949" s="34"/>
      <c r="D949" s="34"/>
      <c r="E949" s="34"/>
      <c r="F949" s="34"/>
      <c r="G949" s="34"/>
      <c r="H949" s="38"/>
      <c r="I949" s="36"/>
      <c r="R949" s="38"/>
    </row>
    <row r="950" spans="1:18" x14ac:dyDescent="0.25">
      <c r="A950" s="33"/>
      <c r="B950" s="34"/>
      <c r="C950" s="34"/>
      <c r="D950" s="34"/>
      <c r="E950" s="34"/>
      <c r="F950" s="34"/>
      <c r="G950" s="34"/>
      <c r="H950" s="38"/>
      <c r="I950" s="36"/>
      <c r="R950" s="38"/>
    </row>
    <row r="951" spans="1:18" x14ac:dyDescent="0.25">
      <c r="A951" s="33"/>
      <c r="B951" s="34"/>
      <c r="C951" s="34"/>
      <c r="D951" s="34"/>
      <c r="E951" s="34"/>
      <c r="F951" s="34"/>
      <c r="G951" s="34"/>
      <c r="H951" s="38"/>
      <c r="I951" s="36"/>
      <c r="R951" s="38"/>
    </row>
    <row r="952" spans="1:18" x14ac:dyDescent="0.25">
      <c r="A952" s="33"/>
      <c r="B952" s="34"/>
      <c r="C952" s="34"/>
      <c r="D952" s="34"/>
      <c r="E952" s="34"/>
      <c r="F952" s="34"/>
      <c r="G952" s="34"/>
      <c r="H952" s="38"/>
      <c r="I952" s="36"/>
      <c r="R952" s="38"/>
    </row>
    <row r="953" spans="1:18" x14ac:dyDescent="0.25">
      <c r="A953" s="33"/>
      <c r="B953" s="34"/>
      <c r="C953" s="34"/>
      <c r="D953" s="34"/>
      <c r="E953" s="34"/>
      <c r="F953" s="34"/>
      <c r="G953" s="34"/>
      <c r="H953" s="38"/>
      <c r="I953" s="36"/>
      <c r="R953" s="38"/>
    </row>
    <row r="954" spans="1:18" x14ac:dyDescent="0.25">
      <c r="A954" s="33"/>
      <c r="B954" s="34"/>
      <c r="C954" s="34"/>
      <c r="D954" s="34"/>
      <c r="E954" s="34"/>
      <c r="F954" s="34"/>
      <c r="G954" s="34"/>
      <c r="H954" s="38"/>
      <c r="I954" s="36"/>
      <c r="R954" s="38"/>
    </row>
    <row r="955" spans="1:18" x14ac:dyDescent="0.25">
      <c r="A955" s="33"/>
      <c r="B955" s="34"/>
      <c r="C955" s="34"/>
      <c r="D955" s="34"/>
      <c r="E955" s="34"/>
      <c r="F955" s="34"/>
      <c r="G955" s="34"/>
      <c r="H955" s="38"/>
      <c r="I955" s="36"/>
      <c r="R955" s="38"/>
    </row>
    <row r="956" spans="1:18" x14ac:dyDescent="0.25">
      <c r="A956" s="33"/>
      <c r="B956" s="34"/>
      <c r="C956" s="34"/>
      <c r="D956" s="34"/>
      <c r="E956" s="34"/>
      <c r="F956" s="34"/>
      <c r="G956" s="34"/>
      <c r="H956" s="38"/>
      <c r="I956" s="36"/>
      <c r="R956" s="38"/>
    </row>
    <row r="957" spans="1:18" x14ac:dyDescent="0.25">
      <c r="A957" s="33"/>
      <c r="B957" s="34"/>
      <c r="C957" s="34"/>
      <c r="D957" s="34"/>
      <c r="E957" s="34"/>
      <c r="F957" s="34"/>
      <c r="G957" s="34"/>
      <c r="H957" s="38"/>
      <c r="I957" s="36"/>
      <c r="R957" s="38"/>
    </row>
    <row r="958" spans="1:18" x14ac:dyDescent="0.25">
      <c r="A958" s="33"/>
      <c r="B958" s="34"/>
      <c r="C958" s="34"/>
      <c r="D958" s="34"/>
      <c r="E958" s="34"/>
      <c r="F958" s="34"/>
      <c r="G958" s="34"/>
      <c r="H958" s="38"/>
      <c r="I958" s="36"/>
      <c r="R958" s="38"/>
    </row>
    <row r="959" spans="1:18" x14ac:dyDescent="0.25">
      <c r="A959" s="33"/>
      <c r="B959" s="34"/>
      <c r="C959" s="34"/>
      <c r="D959" s="34"/>
      <c r="E959" s="34"/>
      <c r="F959" s="34"/>
      <c r="G959" s="34"/>
      <c r="H959" s="38"/>
      <c r="I959" s="36"/>
      <c r="R959" s="38"/>
    </row>
    <row r="960" spans="1:18" x14ac:dyDescent="0.25">
      <c r="A960" s="33"/>
      <c r="B960" s="34"/>
      <c r="C960" s="34"/>
      <c r="D960" s="34"/>
      <c r="E960" s="34"/>
      <c r="F960" s="34"/>
      <c r="G960" s="34"/>
      <c r="H960" s="38"/>
      <c r="I960" s="36"/>
      <c r="R960" s="38"/>
    </row>
    <row r="961" spans="1:18" x14ac:dyDescent="0.25">
      <c r="A961" s="33"/>
      <c r="B961" s="34"/>
      <c r="C961" s="34"/>
      <c r="D961" s="34"/>
      <c r="E961" s="34"/>
      <c r="F961" s="34"/>
      <c r="G961" s="34"/>
      <c r="H961" s="38"/>
      <c r="I961" s="36"/>
      <c r="R961" s="38"/>
    </row>
    <row r="962" spans="1:18" x14ac:dyDescent="0.25">
      <c r="A962" s="33"/>
      <c r="B962" s="34"/>
      <c r="C962" s="34"/>
      <c r="D962" s="34"/>
      <c r="E962" s="34"/>
      <c r="F962" s="34"/>
      <c r="G962" s="34"/>
      <c r="H962" s="38"/>
      <c r="I962" s="36"/>
      <c r="R962" s="38"/>
    </row>
    <row r="963" spans="1:18" x14ac:dyDescent="0.25">
      <c r="A963" s="33"/>
      <c r="B963" s="34"/>
      <c r="C963" s="34"/>
      <c r="D963" s="34"/>
      <c r="E963" s="34"/>
      <c r="F963" s="34"/>
      <c r="G963" s="34"/>
      <c r="H963" s="38"/>
      <c r="I963" s="36"/>
      <c r="R963" s="38"/>
    </row>
    <row r="964" spans="1:18" x14ac:dyDescent="0.25">
      <c r="A964" s="33"/>
      <c r="B964" s="34"/>
      <c r="C964" s="34"/>
      <c r="D964" s="34"/>
      <c r="E964" s="34"/>
      <c r="F964" s="34"/>
      <c r="G964" s="34"/>
      <c r="H964" s="38"/>
      <c r="I964" s="36"/>
      <c r="R964" s="38"/>
    </row>
    <row r="965" spans="1:18" x14ac:dyDescent="0.25">
      <c r="A965" s="33"/>
      <c r="B965" s="34"/>
      <c r="C965" s="34"/>
      <c r="D965" s="34"/>
      <c r="E965" s="34"/>
      <c r="F965" s="34"/>
      <c r="G965" s="34"/>
      <c r="H965" s="38"/>
      <c r="I965" s="36"/>
      <c r="R965" s="38"/>
    </row>
    <row r="966" spans="1:18" x14ac:dyDescent="0.25">
      <c r="A966" s="33"/>
      <c r="B966" s="34"/>
      <c r="C966" s="34"/>
      <c r="D966" s="34"/>
      <c r="E966" s="34"/>
      <c r="F966" s="34"/>
      <c r="G966" s="34"/>
      <c r="H966" s="38"/>
      <c r="I966" s="36"/>
      <c r="R966" s="38"/>
    </row>
    <row r="967" spans="1:18" x14ac:dyDescent="0.25">
      <c r="A967" s="33"/>
      <c r="B967" s="34"/>
      <c r="C967" s="34"/>
      <c r="D967" s="34"/>
      <c r="E967" s="34"/>
      <c r="F967" s="34"/>
      <c r="G967" s="34"/>
      <c r="H967" s="38"/>
      <c r="I967" s="36"/>
      <c r="R967" s="38"/>
    </row>
    <row r="968" spans="1:18" x14ac:dyDescent="0.25">
      <c r="A968" s="33"/>
      <c r="B968" s="34"/>
      <c r="C968" s="34"/>
      <c r="D968" s="34"/>
      <c r="E968" s="34"/>
      <c r="F968" s="34"/>
      <c r="G968" s="34"/>
      <c r="H968" s="38"/>
      <c r="I968" s="36"/>
      <c r="R968" s="38"/>
    </row>
    <row r="969" spans="1:18" x14ac:dyDescent="0.25">
      <c r="A969" s="33"/>
      <c r="B969" s="34"/>
      <c r="C969" s="34"/>
      <c r="D969" s="34"/>
      <c r="E969" s="34"/>
      <c r="F969" s="34"/>
      <c r="G969" s="34"/>
      <c r="H969" s="38"/>
      <c r="I969" s="36"/>
      <c r="R969" s="38"/>
    </row>
    <row r="970" spans="1:18" x14ac:dyDescent="0.25">
      <c r="A970" s="33"/>
      <c r="B970" s="34"/>
      <c r="C970" s="34"/>
      <c r="D970" s="34"/>
      <c r="E970" s="34"/>
      <c r="F970" s="34"/>
      <c r="G970" s="34"/>
      <c r="H970" s="38"/>
      <c r="I970" s="36"/>
      <c r="R970" s="38"/>
    </row>
    <row r="971" spans="1:18" x14ac:dyDescent="0.25">
      <c r="A971" s="33"/>
      <c r="B971" s="34"/>
      <c r="C971" s="34"/>
      <c r="D971" s="34"/>
      <c r="E971" s="34"/>
      <c r="F971" s="34"/>
      <c r="G971" s="34"/>
      <c r="H971" s="38"/>
      <c r="I971" s="36"/>
      <c r="R971" s="38"/>
    </row>
    <row r="972" spans="1:18" x14ac:dyDescent="0.25">
      <c r="A972" s="33"/>
      <c r="B972" s="34"/>
      <c r="C972" s="34"/>
      <c r="D972" s="34"/>
      <c r="E972" s="34"/>
      <c r="F972" s="34"/>
      <c r="G972" s="34"/>
      <c r="H972" s="38"/>
      <c r="I972" s="36"/>
      <c r="R972" s="38"/>
    </row>
    <row r="973" spans="1:18" x14ac:dyDescent="0.25">
      <c r="A973" s="33"/>
      <c r="B973" s="34"/>
      <c r="C973" s="34"/>
      <c r="D973" s="34"/>
      <c r="E973" s="34"/>
      <c r="F973" s="34"/>
      <c r="G973" s="34"/>
      <c r="H973" s="38"/>
      <c r="I973" s="36"/>
      <c r="R973" s="38"/>
    </row>
    <row r="974" spans="1:18" x14ac:dyDescent="0.25">
      <c r="A974" s="33"/>
      <c r="B974" s="34"/>
      <c r="C974" s="34"/>
      <c r="D974" s="34"/>
      <c r="E974" s="34"/>
      <c r="F974" s="34"/>
      <c r="G974" s="34"/>
      <c r="H974" s="38"/>
      <c r="I974" s="36"/>
      <c r="R974" s="38"/>
    </row>
    <row r="975" spans="1:18" x14ac:dyDescent="0.25">
      <c r="A975" s="33"/>
      <c r="B975" s="34"/>
      <c r="C975" s="34"/>
      <c r="D975" s="34"/>
      <c r="E975" s="34"/>
      <c r="F975" s="34"/>
      <c r="G975" s="34"/>
      <c r="H975" s="38"/>
      <c r="I975" s="36"/>
      <c r="R975" s="38"/>
    </row>
    <row r="976" spans="1:18" x14ac:dyDescent="0.25">
      <c r="A976" s="33"/>
      <c r="B976" s="34"/>
      <c r="C976" s="34"/>
      <c r="D976" s="34"/>
      <c r="E976" s="34"/>
      <c r="F976" s="34"/>
      <c r="G976" s="34"/>
      <c r="H976" s="38"/>
      <c r="I976" s="36"/>
      <c r="R976" s="38"/>
    </row>
    <row r="977" spans="1:18" x14ac:dyDescent="0.25">
      <c r="A977" s="33"/>
      <c r="B977" s="34"/>
      <c r="C977" s="34"/>
      <c r="D977" s="34"/>
      <c r="E977" s="34"/>
      <c r="F977" s="34"/>
      <c r="G977" s="34"/>
      <c r="H977" s="38"/>
      <c r="I977" s="36"/>
      <c r="R977" s="38"/>
    </row>
    <row r="978" spans="1:18" x14ac:dyDescent="0.25">
      <c r="A978" s="33"/>
      <c r="B978" s="34"/>
      <c r="C978" s="34"/>
      <c r="D978" s="34"/>
      <c r="E978" s="34"/>
      <c r="F978" s="34"/>
      <c r="G978" s="34"/>
      <c r="H978" s="38"/>
      <c r="I978" s="36"/>
      <c r="R978" s="38"/>
    </row>
    <row r="979" spans="1:18" x14ac:dyDescent="0.25">
      <c r="A979" s="33"/>
      <c r="B979" s="34"/>
      <c r="C979" s="34"/>
      <c r="D979" s="34"/>
      <c r="E979" s="34"/>
      <c r="F979" s="34"/>
      <c r="G979" s="34"/>
      <c r="H979" s="38"/>
      <c r="I979" s="36"/>
      <c r="R979" s="38"/>
    </row>
    <row r="980" spans="1:18" x14ac:dyDescent="0.25">
      <c r="A980" s="33"/>
      <c r="B980" s="34"/>
      <c r="C980" s="34"/>
      <c r="D980" s="34"/>
      <c r="E980" s="34"/>
      <c r="F980" s="34"/>
      <c r="G980" s="34"/>
      <c r="H980" s="38"/>
      <c r="I980" s="36"/>
      <c r="R980" s="38"/>
    </row>
    <row r="981" spans="1:18" x14ac:dyDescent="0.25">
      <c r="A981" s="33"/>
      <c r="B981" s="34"/>
      <c r="C981" s="34"/>
      <c r="D981" s="34"/>
      <c r="E981" s="34"/>
      <c r="F981" s="34"/>
      <c r="G981" s="34"/>
      <c r="H981" s="38"/>
      <c r="I981" s="36"/>
      <c r="R981" s="38"/>
    </row>
    <row r="982" spans="1:18" x14ac:dyDescent="0.25">
      <c r="A982" s="33"/>
      <c r="B982" s="34"/>
      <c r="C982" s="34"/>
      <c r="D982" s="34"/>
      <c r="E982" s="34"/>
      <c r="F982" s="34"/>
      <c r="G982" s="34"/>
      <c r="H982" s="38"/>
      <c r="I982" s="36"/>
      <c r="R982" s="38"/>
    </row>
    <row r="983" spans="1:18" x14ac:dyDescent="0.25">
      <c r="A983" s="33"/>
      <c r="B983" s="34"/>
      <c r="C983" s="34"/>
      <c r="D983" s="34"/>
      <c r="E983" s="34"/>
      <c r="F983" s="34"/>
      <c r="G983" s="34"/>
      <c r="H983" s="38"/>
      <c r="I983" s="36"/>
      <c r="R983" s="38"/>
    </row>
    <row r="984" spans="1:18" x14ac:dyDescent="0.25">
      <c r="A984" s="33"/>
      <c r="B984" s="34"/>
      <c r="C984" s="34"/>
      <c r="D984" s="34"/>
      <c r="E984" s="34"/>
      <c r="F984" s="34"/>
      <c r="G984" s="34"/>
      <c r="H984" s="38"/>
      <c r="I984" s="36"/>
      <c r="R984" s="38"/>
    </row>
    <row r="985" spans="1:18" x14ac:dyDescent="0.25">
      <c r="A985" s="33"/>
      <c r="B985" s="34"/>
      <c r="C985" s="34"/>
      <c r="D985" s="34"/>
      <c r="E985" s="34"/>
      <c r="F985" s="34"/>
      <c r="G985" s="34"/>
      <c r="H985" s="38"/>
      <c r="I985" s="36"/>
      <c r="R985" s="38"/>
    </row>
    <row r="986" spans="1:18" x14ac:dyDescent="0.25">
      <c r="A986" s="33"/>
      <c r="B986" s="34"/>
      <c r="C986" s="34"/>
      <c r="D986" s="34"/>
      <c r="E986" s="34"/>
      <c r="F986" s="34"/>
      <c r="G986" s="34"/>
      <c r="H986" s="38"/>
      <c r="I986" s="36"/>
      <c r="R986" s="38"/>
    </row>
    <row r="987" spans="1:18" x14ac:dyDescent="0.25">
      <c r="A987" s="33"/>
      <c r="B987" s="34"/>
      <c r="C987" s="34"/>
      <c r="D987" s="34"/>
      <c r="E987" s="34"/>
      <c r="F987" s="34"/>
      <c r="G987" s="34"/>
      <c r="H987" s="38"/>
      <c r="I987" s="36"/>
      <c r="R987" s="38"/>
    </row>
    <row r="988" spans="1:18" x14ac:dyDescent="0.25">
      <c r="A988" s="33"/>
      <c r="B988" s="34"/>
      <c r="C988" s="34"/>
      <c r="D988" s="34"/>
      <c r="E988" s="34"/>
      <c r="F988" s="34"/>
      <c r="G988" s="34"/>
      <c r="H988" s="38"/>
      <c r="I988" s="36"/>
      <c r="R988" s="38"/>
    </row>
    <row r="989" spans="1:18" x14ac:dyDescent="0.25">
      <c r="A989" s="33"/>
      <c r="B989" s="34"/>
      <c r="C989" s="34"/>
      <c r="D989" s="34"/>
      <c r="E989" s="34"/>
      <c r="F989" s="34"/>
      <c r="G989" s="34"/>
      <c r="H989" s="38"/>
      <c r="I989" s="36"/>
      <c r="R989" s="38"/>
    </row>
    <row r="990" spans="1:18" x14ac:dyDescent="0.25">
      <c r="A990" s="33"/>
      <c r="B990" s="34"/>
      <c r="C990" s="34"/>
      <c r="D990" s="34"/>
      <c r="E990" s="34"/>
      <c r="F990" s="34"/>
      <c r="G990" s="34"/>
      <c r="H990" s="38"/>
      <c r="I990" s="36"/>
      <c r="R990" s="38"/>
    </row>
    <row r="991" spans="1:18" x14ac:dyDescent="0.25">
      <c r="A991" s="33"/>
      <c r="B991" s="34"/>
      <c r="C991" s="34"/>
      <c r="D991" s="34"/>
      <c r="E991" s="34"/>
      <c r="F991" s="34"/>
      <c r="G991" s="34"/>
      <c r="H991" s="38"/>
      <c r="I991" s="36"/>
      <c r="R991" s="38"/>
    </row>
    <row r="992" spans="1:18" x14ac:dyDescent="0.25">
      <c r="A992" s="33"/>
      <c r="B992" s="34"/>
      <c r="C992" s="34"/>
      <c r="D992" s="34"/>
      <c r="E992" s="34"/>
      <c r="F992" s="34"/>
      <c r="G992" s="34"/>
      <c r="H992" s="38"/>
      <c r="I992" s="36"/>
      <c r="R992" s="38"/>
    </row>
    <row r="993" spans="1:18" x14ac:dyDescent="0.25">
      <c r="A993" s="33"/>
      <c r="B993" s="34"/>
      <c r="C993" s="34"/>
      <c r="D993" s="34"/>
      <c r="E993" s="34"/>
      <c r="F993" s="34"/>
      <c r="G993" s="34"/>
      <c r="H993" s="38"/>
      <c r="I993" s="36"/>
      <c r="R993" s="38"/>
    </row>
    <row r="994" spans="1:18" x14ac:dyDescent="0.25">
      <c r="A994" s="33"/>
      <c r="B994" s="34"/>
      <c r="C994" s="34"/>
      <c r="D994" s="34"/>
      <c r="E994" s="34"/>
      <c r="F994" s="34"/>
      <c r="G994" s="34"/>
      <c r="H994" s="38"/>
      <c r="I994" s="36"/>
      <c r="R994" s="38"/>
    </row>
    <row r="995" spans="1:18" x14ac:dyDescent="0.25">
      <c r="A995" s="33"/>
      <c r="B995" s="34"/>
      <c r="C995" s="34"/>
      <c r="D995" s="34"/>
      <c r="E995" s="34"/>
      <c r="F995" s="34"/>
      <c r="G995" s="34"/>
      <c r="H995" s="38"/>
      <c r="I995" s="36"/>
      <c r="R995" s="38"/>
    </row>
    <row r="996" spans="1:18" x14ac:dyDescent="0.25">
      <c r="A996" s="33"/>
      <c r="B996" s="34"/>
      <c r="C996" s="34"/>
      <c r="D996" s="34"/>
      <c r="E996" s="34"/>
      <c r="F996" s="34"/>
      <c r="G996" s="34"/>
      <c r="H996" s="38"/>
      <c r="I996" s="36"/>
      <c r="R996" s="38"/>
    </row>
    <row r="997" spans="1:18" x14ac:dyDescent="0.25">
      <c r="A997" s="33"/>
      <c r="B997" s="34"/>
      <c r="C997" s="34"/>
      <c r="D997" s="34"/>
      <c r="E997" s="34"/>
      <c r="F997" s="34"/>
      <c r="G997" s="34"/>
      <c r="H997" s="38"/>
      <c r="I997" s="36"/>
      <c r="R997" s="38"/>
    </row>
    <row r="998" spans="1:18" x14ac:dyDescent="0.25">
      <c r="A998" s="33"/>
      <c r="B998" s="34"/>
      <c r="C998" s="34"/>
      <c r="D998" s="34"/>
      <c r="E998" s="34"/>
      <c r="F998" s="34"/>
      <c r="G998" s="34"/>
      <c r="H998" s="38"/>
      <c r="I998" s="36"/>
      <c r="R998" s="38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5"/>
  <sheetViews>
    <sheetView workbookViewId="0">
      <selection activeCell="A4" sqref="A4:K1000"/>
    </sheetView>
  </sheetViews>
  <sheetFormatPr defaultRowHeight="13.2" x14ac:dyDescent="0.25"/>
  <cols>
    <col min="1" max="1" width="10.6640625" style="33" customWidth="1"/>
    <col min="2" max="2" width="12.6640625" style="79" customWidth="1"/>
    <col min="3" max="3" width="12.6640625" style="80" customWidth="1"/>
    <col min="4" max="4" width="10.6640625" style="81" customWidth="1"/>
    <col min="5" max="6" width="10.6640625" style="82" customWidth="1"/>
    <col min="7" max="11" width="10.6640625" style="2" customWidth="1"/>
  </cols>
  <sheetData>
    <row r="1" spans="1:11" x14ac:dyDescent="0.25">
      <c r="A1" s="40"/>
      <c r="B1" s="41"/>
      <c r="C1" s="42"/>
      <c r="D1" s="43" t="s">
        <v>75</v>
      </c>
      <c r="E1" s="44"/>
      <c r="F1" s="45"/>
      <c r="G1" s="46" t="s">
        <v>76</v>
      </c>
      <c r="H1" s="47"/>
      <c r="I1" s="47"/>
      <c r="J1" s="47"/>
      <c r="K1" s="48"/>
    </row>
    <row r="2" spans="1:11" x14ac:dyDescent="0.25">
      <c r="A2" s="49" t="s">
        <v>77</v>
      </c>
      <c r="B2" s="50" t="s">
        <v>78</v>
      </c>
      <c r="C2" s="51" t="s">
        <v>43</v>
      </c>
      <c r="D2" s="52"/>
      <c r="E2" s="53"/>
      <c r="F2" s="54" t="s">
        <v>68</v>
      </c>
      <c r="G2" s="50" t="s">
        <v>42</v>
      </c>
      <c r="H2" s="55" t="s">
        <v>79</v>
      </c>
      <c r="I2" s="55" t="s">
        <v>80</v>
      </c>
      <c r="J2" s="55" t="s">
        <v>81</v>
      </c>
      <c r="K2" s="56" t="s">
        <v>82</v>
      </c>
    </row>
    <row r="3" spans="1:11" ht="13.8" thickBot="1" x14ac:dyDescent="0.3">
      <c r="A3" s="57" t="s">
        <v>2</v>
      </c>
      <c r="B3" s="58" t="s">
        <v>83</v>
      </c>
      <c r="C3" s="59" t="s">
        <v>84</v>
      </c>
      <c r="D3" s="60" t="s">
        <v>42</v>
      </c>
      <c r="E3" s="61" t="s">
        <v>79</v>
      </c>
      <c r="F3" s="62" t="s">
        <v>42</v>
      </c>
      <c r="G3" s="63">
        <v>0.01</v>
      </c>
      <c r="H3" s="64">
        <v>0.01</v>
      </c>
      <c r="I3" s="65">
        <v>0.01</v>
      </c>
      <c r="J3" s="66">
        <v>1</v>
      </c>
      <c r="K3" s="67">
        <v>10</v>
      </c>
    </row>
    <row r="4" spans="1:11" x14ac:dyDescent="0.25">
      <c r="A4" s="68">
        <v>36739</v>
      </c>
      <c r="B4" s="69">
        <v>0</v>
      </c>
      <c r="C4" s="70">
        <v>0</v>
      </c>
      <c r="D4" s="71">
        <v>0</v>
      </c>
      <c r="E4" s="72">
        <v>0</v>
      </c>
      <c r="F4" s="73">
        <v>0</v>
      </c>
      <c r="G4" s="69">
        <v>0</v>
      </c>
      <c r="H4" s="3">
        <v>0</v>
      </c>
      <c r="I4" s="3">
        <v>0</v>
      </c>
      <c r="J4" s="3">
        <v>0</v>
      </c>
      <c r="K4" s="74">
        <v>0</v>
      </c>
    </row>
    <row r="5" spans="1:11" x14ac:dyDescent="0.25">
      <c r="A5" s="68">
        <v>36770</v>
      </c>
      <c r="B5" s="69">
        <v>0</v>
      </c>
      <c r="C5" s="70">
        <v>10092652.251800001</v>
      </c>
      <c r="D5" s="71">
        <v>0</v>
      </c>
      <c r="E5" s="72">
        <v>0</v>
      </c>
      <c r="F5" s="73">
        <v>0</v>
      </c>
      <c r="G5" s="69">
        <v>0</v>
      </c>
      <c r="H5" s="3">
        <v>0</v>
      </c>
      <c r="I5" s="3">
        <v>0</v>
      </c>
      <c r="J5" s="3">
        <v>0</v>
      </c>
      <c r="K5" s="74">
        <v>0</v>
      </c>
    </row>
    <row r="6" spans="1:11" x14ac:dyDescent="0.25">
      <c r="A6" s="68">
        <v>36800</v>
      </c>
      <c r="B6" s="69">
        <v>-10906239</v>
      </c>
      <c r="C6" s="70">
        <v>11360339.7773</v>
      </c>
      <c r="D6" s="71">
        <v>566.55955874000006</v>
      </c>
      <c r="E6" s="72">
        <v>-1.5044741996</v>
      </c>
      <c r="F6" s="73">
        <v>1.6228596281000001</v>
      </c>
      <c r="G6" s="69">
        <v>56655.955873999999</v>
      </c>
      <c r="H6" s="3">
        <v>-75.223709979999995</v>
      </c>
      <c r="I6" s="3">
        <v>-3235.6778089999998</v>
      </c>
      <c r="J6" s="3">
        <v>5121.14000410678</v>
      </c>
      <c r="K6" s="74">
        <v>-8251.4528740000005</v>
      </c>
    </row>
    <row r="7" spans="1:11" x14ac:dyDescent="0.25">
      <c r="A7" s="68">
        <v>36831</v>
      </c>
      <c r="B7" s="69">
        <v>5714585</v>
      </c>
      <c r="C7" s="70">
        <v>10264469.654200001</v>
      </c>
      <c r="D7" s="71">
        <v>967.97845113000005</v>
      </c>
      <c r="E7" s="72">
        <v>0.68948534530000005</v>
      </c>
      <c r="F7" s="73">
        <v>-1.7040529027</v>
      </c>
      <c r="G7" s="69">
        <v>96797.845113000003</v>
      </c>
      <c r="H7" s="3">
        <v>34.474267265000002</v>
      </c>
      <c r="I7" s="3">
        <v>17554.102175</v>
      </c>
      <c r="J7" s="3">
        <v>-8802.6619707049995</v>
      </c>
      <c r="K7" s="74">
        <v>-15747.32933</v>
      </c>
    </row>
    <row r="8" spans="1:11" x14ac:dyDescent="0.25">
      <c r="A8" s="68">
        <v>36861</v>
      </c>
      <c r="B8" s="69">
        <v>-7512136</v>
      </c>
      <c r="C8" s="70">
        <v>3656139.2020999999</v>
      </c>
      <c r="D8" s="71">
        <v>413.32908132</v>
      </c>
      <c r="E8" s="72">
        <v>-0.24953523399999999</v>
      </c>
      <c r="F8" s="73">
        <v>0.96614718099999997</v>
      </c>
      <c r="G8" s="69">
        <v>41332.908131999997</v>
      </c>
      <c r="H8" s="3">
        <v>-12.476761700000001</v>
      </c>
      <c r="I8" s="3">
        <v>-4454.0184069999996</v>
      </c>
      <c r="J8" s="3">
        <v>1169.9325804243699</v>
      </c>
      <c r="K8" s="74">
        <v>-8711.5452010000008</v>
      </c>
    </row>
    <row r="9" spans="1:11" x14ac:dyDescent="0.25">
      <c r="A9" s="68">
        <v>36892</v>
      </c>
      <c r="B9" s="69">
        <v>-8173868</v>
      </c>
      <c r="C9" s="70">
        <v>2395888.6823999998</v>
      </c>
      <c r="D9" s="71">
        <v>199.18673695999999</v>
      </c>
      <c r="E9" s="72">
        <v>-0.73857362240000002</v>
      </c>
      <c r="F9" s="73">
        <v>-0.51244012279999995</v>
      </c>
      <c r="G9" s="69">
        <v>19918.673696000002</v>
      </c>
      <c r="H9" s="3">
        <v>-36.92868112</v>
      </c>
      <c r="I9" s="3">
        <v>-23828.475517999999</v>
      </c>
      <c r="J9" s="3">
        <v>5298.8333078713204</v>
      </c>
      <c r="K9" s="74">
        <v>-7347.7247969999999</v>
      </c>
    </row>
    <row r="10" spans="1:11" x14ac:dyDescent="0.25">
      <c r="A10" s="68">
        <v>36923</v>
      </c>
      <c r="B10" s="69">
        <v>-11099346</v>
      </c>
      <c r="C10" s="70">
        <v>716885.24739999999</v>
      </c>
      <c r="D10" s="71">
        <v>128.40503905</v>
      </c>
      <c r="E10" s="72">
        <v>-1.2775210179000001</v>
      </c>
      <c r="F10" s="73">
        <v>-1.2119012942</v>
      </c>
      <c r="G10" s="69">
        <v>12840.503905</v>
      </c>
      <c r="H10" s="3">
        <v>-63.876050894999999</v>
      </c>
      <c r="I10" s="3">
        <v>-54811.595971000002</v>
      </c>
      <c r="J10" s="3">
        <v>10339.827921149899</v>
      </c>
      <c r="K10" s="74">
        <v>-2720.2069449999999</v>
      </c>
    </row>
    <row r="11" spans="1:11" x14ac:dyDescent="0.25">
      <c r="A11" s="68">
        <v>36951</v>
      </c>
      <c r="B11" s="69">
        <v>-7506322</v>
      </c>
      <c r="C11" s="70">
        <v>653872.96730000002</v>
      </c>
      <c r="D11" s="71">
        <v>232.50912940000001</v>
      </c>
      <c r="E11" s="72">
        <v>-1.3879280786999999</v>
      </c>
      <c r="F11" s="73">
        <v>0.602949128</v>
      </c>
      <c r="G11" s="69">
        <v>23250.912939999998</v>
      </c>
      <c r="H11" s="3">
        <v>-69.396403934999995</v>
      </c>
      <c r="I11" s="3">
        <v>-38244.016327999998</v>
      </c>
      <c r="J11" s="3">
        <v>6092.2342266940504</v>
      </c>
      <c r="K11" s="74">
        <v>-4220.8711579999999</v>
      </c>
    </row>
    <row r="12" spans="1:11" x14ac:dyDescent="0.25">
      <c r="A12" s="68">
        <v>36982</v>
      </c>
      <c r="B12" s="69">
        <v>615335</v>
      </c>
      <c r="C12" s="70">
        <v>1312330.4818</v>
      </c>
      <c r="D12" s="71">
        <v>-6.6880676899999996</v>
      </c>
      <c r="E12" s="72">
        <v>-7.6162413900000003E-2</v>
      </c>
      <c r="F12" s="73">
        <v>-0.71794089800000005</v>
      </c>
      <c r="G12" s="69">
        <v>-668.80676900000003</v>
      </c>
      <c r="H12" s="3">
        <v>-3.8081206949999999</v>
      </c>
      <c r="I12" s="3">
        <v>-458.38564700000001</v>
      </c>
      <c r="J12" s="3">
        <v>218.85878275153999</v>
      </c>
      <c r="K12" s="74">
        <v>-7468.4766680000002</v>
      </c>
    </row>
    <row r="13" spans="1:11" x14ac:dyDescent="0.25">
      <c r="A13" s="68">
        <v>37012</v>
      </c>
      <c r="B13" s="69">
        <v>642406</v>
      </c>
      <c r="C13" s="70">
        <v>1351740.6961999999</v>
      </c>
      <c r="D13" s="71">
        <v>0.50855306</v>
      </c>
      <c r="E13" s="72">
        <v>-5.1465815900000003E-2</v>
      </c>
      <c r="F13" s="73">
        <v>-0.77246618840000003</v>
      </c>
      <c r="G13" s="69">
        <v>50.855305999999999</v>
      </c>
      <c r="H13" s="3">
        <v>-2.5732907950000001</v>
      </c>
      <c r="I13" s="3">
        <v>720.43751699999996</v>
      </c>
      <c r="J13" s="3">
        <v>129.16207337440099</v>
      </c>
      <c r="K13" s="74">
        <v>-8756.2218169999996</v>
      </c>
    </row>
    <row r="14" spans="1:11" x14ac:dyDescent="0.25">
      <c r="A14" s="68">
        <v>37043</v>
      </c>
      <c r="B14" s="69">
        <v>322095</v>
      </c>
      <c r="C14" s="70">
        <v>1299065.4286</v>
      </c>
      <c r="D14" s="71">
        <v>3.2056537700000001</v>
      </c>
      <c r="E14" s="72">
        <v>-6.43831453E-2</v>
      </c>
      <c r="F14" s="73">
        <v>-0.69780502209999995</v>
      </c>
      <c r="G14" s="69">
        <v>320.56537700000001</v>
      </c>
      <c r="H14" s="3">
        <v>-3.2191572650000002</v>
      </c>
      <c r="I14" s="3">
        <v>15.105266</v>
      </c>
      <c r="J14" s="3">
        <v>192.16098234086201</v>
      </c>
      <c r="K14" s="74">
        <v>-9581.3291389999995</v>
      </c>
    </row>
    <row r="15" spans="1:11" x14ac:dyDescent="0.25">
      <c r="A15" s="68">
        <v>37073</v>
      </c>
      <c r="B15" s="69">
        <v>352177</v>
      </c>
      <c r="C15" s="70">
        <v>866707.31909999996</v>
      </c>
      <c r="D15" s="71">
        <v>-38.352449870000001</v>
      </c>
      <c r="E15" s="72">
        <v>-0.1209054368</v>
      </c>
      <c r="F15" s="73">
        <v>-1.1888256449000001</v>
      </c>
      <c r="G15" s="69">
        <v>-3835.244987</v>
      </c>
      <c r="H15" s="3">
        <v>-6.0452718399999998</v>
      </c>
      <c r="I15" s="3">
        <v>-409.04931199999999</v>
      </c>
      <c r="J15" s="3">
        <v>142.17682272416201</v>
      </c>
      <c r="K15" s="74">
        <v>-7072.7031109999998</v>
      </c>
    </row>
    <row r="16" spans="1:11" x14ac:dyDescent="0.25">
      <c r="A16" s="68">
        <v>37104</v>
      </c>
      <c r="B16" s="69">
        <v>344102</v>
      </c>
      <c r="C16" s="70">
        <v>463108.86719999998</v>
      </c>
      <c r="D16" s="71">
        <v>-74.240460970000001</v>
      </c>
      <c r="E16" s="72">
        <v>-0.1367655736</v>
      </c>
      <c r="F16" s="73">
        <v>-1.3017324058999999</v>
      </c>
      <c r="G16" s="69">
        <v>-7424.0460970000004</v>
      </c>
      <c r="H16" s="3">
        <v>-6.8382786800000002</v>
      </c>
      <c r="I16" s="3">
        <v>-1680.5081029999999</v>
      </c>
      <c r="J16" s="3">
        <v>138.10335934291601</v>
      </c>
      <c r="K16" s="74">
        <v>-4121.8523720000003</v>
      </c>
    </row>
    <row r="17" spans="1:11" x14ac:dyDescent="0.25">
      <c r="A17" s="68">
        <v>37135</v>
      </c>
      <c r="B17" s="69">
        <v>46745</v>
      </c>
      <c r="C17" s="70">
        <v>406745.8272</v>
      </c>
      <c r="D17" s="71">
        <v>-72.798593830000002</v>
      </c>
      <c r="E17" s="72">
        <v>-0.23546791319999999</v>
      </c>
      <c r="F17" s="73">
        <v>-1.3140313493</v>
      </c>
      <c r="G17" s="69">
        <v>-7279.859383</v>
      </c>
      <c r="H17" s="3">
        <v>-11.77339566</v>
      </c>
      <c r="I17" s="3">
        <v>-2765.680073</v>
      </c>
      <c r="J17" s="3">
        <v>187.503066392882</v>
      </c>
      <c r="K17" s="74">
        <v>-4006.3106330000001</v>
      </c>
    </row>
    <row r="18" spans="1:11" x14ac:dyDescent="0.25">
      <c r="A18" s="68">
        <v>37165</v>
      </c>
      <c r="B18" s="69">
        <v>66171</v>
      </c>
      <c r="C18" s="70">
        <v>434335.70890000003</v>
      </c>
      <c r="D18" s="71">
        <v>-80.382224870000002</v>
      </c>
      <c r="E18" s="72">
        <v>-0.1979808639</v>
      </c>
      <c r="F18" s="73">
        <v>-1.1051788220000001</v>
      </c>
      <c r="G18" s="69">
        <v>-8038.222487</v>
      </c>
      <c r="H18" s="3">
        <v>-9.8990431950000008</v>
      </c>
      <c r="I18" s="3">
        <v>-3332.5807159999999</v>
      </c>
      <c r="J18" s="3">
        <v>209.85596495550999</v>
      </c>
      <c r="K18" s="74">
        <v>-4611.7286679999997</v>
      </c>
    </row>
    <row r="19" spans="1:11" x14ac:dyDescent="0.25">
      <c r="A19" s="68">
        <v>37196</v>
      </c>
      <c r="B19" s="69">
        <v>-328585</v>
      </c>
      <c r="C19" s="70">
        <v>-428715.79759999999</v>
      </c>
      <c r="D19" s="71">
        <v>-72.729850200000001</v>
      </c>
      <c r="E19" s="72">
        <v>-4.1336568800000001E-2</v>
      </c>
      <c r="F19" s="73">
        <v>-3.3963680900000001E-2</v>
      </c>
      <c r="G19" s="69">
        <v>-7272.9850200000001</v>
      </c>
      <c r="H19" s="3">
        <v>-2.0668284400000001</v>
      </c>
      <c r="I19" s="3">
        <v>-955.93025999999998</v>
      </c>
      <c r="J19" s="3">
        <v>-62.075363175906901</v>
      </c>
      <c r="K19" s="74">
        <v>4984.1489890000003</v>
      </c>
    </row>
    <row r="20" spans="1:11" x14ac:dyDescent="0.25">
      <c r="A20" s="68">
        <v>37226</v>
      </c>
      <c r="B20" s="69">
        <v>-341498</v>
      </c>
      <c r="C20" s="70">
        <v>-528492.2683</v>
      </c>
      <c r="D20" s="71">
        <v>-76.02091471</v>
      </c>
      <c r="E20" s="72">
        <v>-3.9572856500000003E-2</v>
      </c>
      <c r="F20" s="73">
        <v>-4.7688163700000001E-2</v>
      </c>
      <c r="G20" s="69">
        <v>-7602.0914709999997</v>
      </c>
      <c r="H20" s="3">
        <v>-1.9786428250000001</v>
      </c>
      <c r="I20" s="3">
        <v>-1323.829352</v>
      </c>
      <c r="J20" s="3">
        <v>-66.380242299794702</v>
      </c>
      <c r="K20" s="74">
        <v>6583.7031310000002</v>
      </c>
    </row>
    <row r="21" spans="1:11" x14ac:dyDescent="0.25">
      <c r="A21" s="68">
        <v>37257</v>
      </c>
      <c r="B21" s="69">
        <v>87656</v>
      </c>
      <c r="C21" s="70">
        <v>143874.3861</v>
      </c>
      <c r="D21" s="71">
        <v>-34.6050003</v>
      </c>
      <c r="E21" s="72">
        <v>6.8424392900000006E-2</v>
      </c>
      <c r="F21" s="73">
        <v>-0.1658085567</v>
      </c>
      <c r="G21" s="69">
        <v>-3460.5000300000002</v>
      </c>
      <c r="H21" s="3">
        <v>3.4212196449999999</v>
      </c>
      <c r="I21" s="3">
        <v>6120.8626039999999</v>
      </c>
      <c r="J21" s="3">
        <v>-250.04565119781</v>
      </c>
      <c r="K21" s="74">
        <v>-1902.0595080000001</v>
      </c>
    </row>
    <row r="22" spans="1:11" x14ac:dyDescent="0.25">
      <c r="A22" s="68">
        <v>37288</v>
      </c>
      <c r="B22" s="69">
        <v>-76810</v>
      </c>
      <c r="C22" s="70">
        <v>163765.2794</v>
      </c>
      <c r="D22" s="71">
        <v>-33.474872400000002</v>
      </c>
      <c r="E22" s="72">
        <v>6.37929359E-2</v>
      </c>
      <c r="F22" s="73">
        <v>-0.1360613692</v>
      </c>
      <c r="G22" s="69">
        <v>-3347.4872399999999</v>
      </c>
      <c r="H22" s="3">
        <v>3.1896467949999998</v>
      </c>
      <c r="I22" s="3">
        <v>5374.3258949999999</v>
      </c>
      <c r="J22" s="3">
        <v>-188.10984339493501</v>
      </c>
      <c r="K22" s="74">
        <v>-2311.547415</v>
      </c>
    </row>
    <row r="23" spans="1:11" x14ac:dyDescent="0.25">
      <c r="A23" s="68">
        <v>37316</v>
      </c>
      <c r="B23" s="69">
        <v>144262</v>
      </c>
      <c r="C23" s="70">
        <v>261387.8021</v>
      </c>
      <c r="D23" s="71">
        <v>-34.022787090000001</v>
      </c>
      <c r="E23" s="72">
        <v>9.9541040499999997E-2</v>
      </c>
      <c r="F23" s="73">
        <v>-0.15429741550000001</v>
      </c>
      <c r="G23" s="69">
        <v>-3402.2787090000002</v>
      </c>
      <c r="H23" s="3">
        <v>4.9770520249999999</v>
      </c>
      <c r="I23" s="3">
        <v>7369.0531190000002</v>
      </c>
      <c r="J23" s="3">
        <v>-210.83674031485299</v>
      </c>
      <c r="K23" s="74">
        <v>-3891.5349190000002</v>
      </c>
    </row>
    <row r="24" spans="1:11" x14ac:dyDescent="0.25">
      <c r="A24" s="68">
        <v>37347</v>
      </c>
      <c r="B24" s="69">
        <v>780625</v>
      </c>
      <c r="C24" s="70">
        <v>513986.03409999999</v>
      </c>
      <c r="D24" s="71">
        <v>-8.0921774299999996</v>
      </c>
      <c r="E24" s="72">
        <v>0.21080878149999999</v>
      </c>
      <c r="F24" s="73">
        <v>0.17879187129999999</v>
      </c>
      <c r="G24" s="69">
        <v>-809.21774300000004</v>
      </c>
      <c r="H24" s="3">
        <v>10.540439075</v>
      </c>
      <c r="I24" s="3">
        <v>9973.1044729999994</v>
      </c>
      <c r="J24" s="3">
        <v>-173.41660177960301</v>
      </c>
      <c r="K24" s="74">
        <v>-8051.1223529999997</v>
      </c>
    </row>
    <row r="25" spans="1:11" x14ac:dyDescent="0.25">
      <c r="A25" s="68">
        <v>37377</v>
      </c>
      <c r="B25" s="69">
        <v>822001</v>
      </c>
      <c r="C25" s="70">
        <v>509354.1936</v>
      </c>
      <c r="D25" s="71">
        <v>-11.883767560000001</v>
      </c>
      <c r="E25" s="72">
        <v>0.22869417219999999</v>
      </c>
      <c r="F25" s="73">
        <v>0.23960060120000001</v>
      </c>
      <c r="G25" s="69">
        <v>-1188.3767559999999</v>
      </c>
      <c r="H25" s="3">
        <v>11.434708609999999</v>
      </c>
      <c r="I25" s="3">
        <v>10144.523709999999</v>
      </c>
      <c r="J25" s="3">
        <v>-151.62895140314899</v>
      </c>
      <c r="K25" s="74">
        <v>-8410.6862189999993</v>
      </c>
    </row>
    <row r="26" spans="1:11" x14ac:dyDescent="0.25">
      <c r="A26" s="68">
        <v>37408</v>
      </c>
      <c r="B26" s="69">
        <v>781385</v>
      </c>
      <c r="C26" s="70">
        <v>501503.17839999998</v>
      </c>
      <c r="D26" s="71">
        <v>-11.450287960000001</v>
      </c>
      <c r="E26" s="72">
        <v>0.2187427539</v>
      </c>
      <c r="F26" s="73">
        <v>0.26911800149999998</v>
      </c>
      <c r="G26" s="69">
        <v>-1145.0287960000001</v>
      </c>
      <c r="H26" s="3">
        <v>10.937137695000001</v>
      </c>
      <c r="I26" s="3">
        <v>9896.0507539999999</v>
      </c>
      <c r="J26" s="3">
        <v>-132.529912936345</v>
      </c>
      <c r="K26" s="74">
        <v>-8732.1633880000009</v>
      </c>
    </row>
    <row r="27" spans="1:11" x14ac:dyDescent="0.25">
      <c r="A27" s="68">
        <v>37438</v>
      </c>
      <c r="B27" s="69">
        <v>828171</v>
      </c>
      <c r="C27" s="70">
        <v>517959.56359999999</v>
      </c>
      <c r="D27" s="71">
        <v>-12.58957028</v>
      </c>
      <c r="E27" s="72">
        <v>0.22116396699999999</v>
      </c>
      <c r="F27" s="73">
        <v>0.23543542379999999</v>
      </c>
      <c r="G27" s="69">
        <v>-1258.957028</v>
      </c>
      <c r="H27" s="3">
        <v>11.05819835</v>
      </c>
      <c r="I27" s="3">
        <v>10367.259877</v>
      </c>
      <c r="J27" s="3">
        <v>-130.23393429158099</v>
      </c>
      <c r="K27" s="74">
        <v>-9418.3831620000001</v>
      </c>
    </row>
    <row r="28" spans="1:11" x14ac:dyDescent="0.25">
      <c r="A28" s="68">
        <v>37469</v>
      </c>
      <c r="B28" s="69">
        <v>828621</v>
      </c>
      <c r="C28" s="70">
        <v>523400.79019999999</v>
      </c>
      <c r="D28" s="71">
        <v>-12.423691010000001</v>
      </c>
      <c r="E28" s="72">
        <v>0.21625919790000001</v>
      </c>
      <c r="F28" s="73">
        <v>0.2239011035</v>
      </c>
      <c r="G28" s="69">
        <v>-1242.369101</v>
      </c>
      <c r="H28" s="3">
        <v>10.812959895000001</v>
      </c>
      <c r="I28" s="3">
        <v>10637.807083</v>
      </c>
      <c r="J28" s="3">
        <v>-124.310903764545</v>
      </c>
      <c r="K28" s="74">
        <v>-9983.1414330000007</v>
      </c>
    </row>
    <row r="29" spans="1:11" x14ac:dyDescent="0.25">
      <c r="A29" s="68">
        <v>37500</v>
      </c>
      <c r="B29" s="69">
        <v>781655</v>
      </c>
      <c r="C29" s="70">
        <v>513383.35920000001</v>
      </c>
      <c r="D29" s="71">
        <v>-11.356654130000001</v>
      </c>
      <c r="E29" s="72">
        <v>0.20056741310000001</v>
      </c>
      <c r="F29" s="73">
        <v>0.24696149749999999</v>
      </c>
      <c r="G29" s="69">
        <v>-1135.6654129999999</v>
      </c>
      <c r="H29" s="3">
        <v>10.028370655</v>
      </c>
      <c r="I29" s="3">
        <v>10158.54262</v>
      </c>
      <c r="J29" s="3">
        <v>-107.84312553045901</v>
      </c>
      <c r="K29" s="74">
        <v>-10219.687443000001</v>
      </c>
    </row>
    <row r="30" spans="1:11" x14ac:dyDescent="0.25">
      <c r="A30" s="68">
        <v>37530</v>
      </c>
      <c r="B30" s="69">
        <v>828224</v>
      </c>
      <c r="C30" s="70">
        <v>525289.95490000001</v>
      </c>
      <c r="D30" s="71">
        <v>-11.43062808</v>
      </c>
      <c r="E30" s="72">
        <v>0.20029217660000001</v>
      </c>
      <c r="F30" s="73">
        <v>0.20547716730000001</v>
      </c>
      <c r="G30" s="69">
        <v>-1143.0628079999999</v>
      </c>
      <c r="H30" s="3">
        <v>10.01460883</v>
      </c>
      <c r="I30" s="3">
        <v>10719.589252</v>
      </c>
      <c r="J30" s="3">
        <v>-110.937692265572</v>
      </c>
      <c r="K30" s="74">
        <v>-10875.447910000001</v>
      </c>
    </row>
    <row r="31" spans="1:11" x14ac:dyDescent="0.25">
      <c r="A31" s="68">
        <v>37561</v>
      </c>
      <c r="B31" s="69">
        <v>1281385</v>
      </c>
      <c r="C31" s="70">
        <v>515805.3027</v>
      </c>
      <c r="D31" s="71">
        <v>-9.6468704400000007</v>
      </c>
      <c r="E31" s="72">
        <v>0.18596987579999999</v>
      </c>
      <c r="F31" s="73">
        <v>-7.5503142699999998E-2</v>
      </c>
      <c r="G31" s="69">
        <v>-964.68704400000001</v>
      </c>
      <c r="H31" s="3">
        <v>9.2984937900000002</v>
      </c>
      <c r="I31" s="3">
        <v>13043.010235</v>
      </c>
      <c r="J31" s="3">
        <v>-151.48870581793301</v>
      </c>
      <c r="K31" s="74">
        <v>-11141.101925999999</v>
      </c>
    </row>
    <row r="32" spans="1:11" x14ac:dyDescent="0.25">
      <c r="A32" s="68">
        <v>37591</v>
      </c>
      <c r="B32" s="69">
        <v>-724476</v>
      </c>
      <c r="C32" s="70">
        <v>-577536.52</v>
      </c>
      <c r="D32" s="71">
        <v>-53.654191500000003</v>
      </c>
      <c r="E32" s="72">
        <v>-0.1732541065</v>
      </c>
      <c r="F32" s="73">
        <v>0.27097151749999998</v>
      </c>
      <c r="G32" s="69">
        <v>-5365.4191499999997</v>
      </c>
      <c r="H32" s="3">
        <v>-8.6627053249999992</v>
      </c>
      <c r="I32" s="3">
        <v>-16635.06798</v>
      </c>
      <c r="J32" s="3">
        <v>188.652092539357</v>
      </c>
      <c r="K32" s="74">
        <v>12888.344918999999</v>
      </c>
    </row>
    <row r="33" spans="1:11" x14ac:dyDescent="0.25">
      <c r="A33" s="68">
        <v>37622</v>
      </c>
      <c r="B33" s="69">
        <v>216842</v>
      </c>
      <c r="C33" s="70">
        <v>113065.2136</v>
      </c>
      <c r="D33" s="71">
        <v>6.9191366800000003</v>
      </c>
      <c r="E33" s="72">
        <v>-5.4038000000000003E-4</v>
      </c>
      <c r="F33" s="73">
        <v>-6.3794870500000003E-2</v>
      </c>
      <c r="G33" s="69">
        <v>691.91366800000003</v>
      </c>
      <c r="H33" s="3">
        <v>-2.7019000000000001E-2</v>
      </c>
      <c r="I33" s="3">
        <v>-896.36427200000003</v>
      </c>
      <c r="J33" s="3">
        <v>31.2279208761123</v>
      </c>
      <c r="K33" s="74">
        <v>-2619.0254610000002</v>
      </c>
    </row>
    <row r="34" spans="1:11" x14ac:dyDescent="0.25">
      <c r="A34" s="68">
        <v>37653</v>
      </c>
      <c r="B34" s="69">
        <v>185020</v>
      </c>
      <c r="C34" s="70">
        <v>99557.778900000005</v>
      </c>
      <c r="D34" s="71">
        <v>6.4676836199999999</v>
      </c>
      <c r="E34" s="72">
        <v>2.0220774999999999E-3</v>
      </c>
      <c r="F34" s="73">
        <v>-4.1896059200000002E-2</v>
      </c>
      <c r="G34" s="69">
        <v>646.76836200000002</v>
      </c>
      <c r="H34" s="3">
        <v>0.101103875</v>
      </c>
      <c r="I34" s="3">
        <v>-712.169892</v>
      </c>
      <c r="J34" s="3">
        <v>25.259317727583898</v>
      </c>
      <c r="K34" s="74">
        <v>-2397.2125740000001</v>
      </c>
    </row>
    <row r="35" spans="1:11" x14ac:dyDescent="0.25">
      <c r="A35" s="68">
        <v>37681</v>
      </c>
      <c r="B35" s="69">
        <v>-1726583</v>
      </c>
      <c r="C35" s="70">
        <v>-850049.37009999994</v>
      </c>
      <c r="D35" s="71">
        <v>-31.646489890000002</v>
      </c>
      <c r="E35" s="72">
        <v>-0.37408644730000001</v>
      </c>
      <c r="F35" s="73">
        <v>0.3804380919</v>
      </c>
      <c r="G35" s="69">
        <v>-3164.6489889999998</v>
      </c>
      <c r="H35" s="3">
        <v>-18.704322364999999</v>
      </c>
      <c r="I35" s="3">
        <v>-28671.998022</v>
      </c>
      <c r="J35" s="3">
        <v>267.34782751540001</v>
      </c>
      <c r="K35" s="74">
        <v>21133.187030000001</v>
      </c>
    </row>
    <row r="36" spans="1:11" x14ac:dyDescent="0.25">
      <c r="A36" s="68">
        <v>37712</v>
      </c>
      <c r="B36" s="69">
        <v>254010</v>
      </c>
      <c r="C36" s="70">
        <v>74729.822899999999</v>
      </c>
      <c r="D36" s="71">
        <v>8.1919678600000001</v>
      </c>
      <c r="E36" s="72">
        <v>8.9400838E-3</v>
      </c>
      <c r="F36" s="73">
        <v>-1.0764279700000001E-2</v>
      </c>
      <c r="G36" s="69">
        <v>819.19678599999997</v>
      </c>
      <c r="H36" s="3">
        <v>0.44700419000000002</v>
      </c>
      <c r="I36" s="3">
        <v>-260.150668</v>
      </c>
      <c r="J36" s="3">
        <v>11.6962546201232</v>
      </c>
      <c r="K36" s="74">
        <v>-1910.8291959999999</v>
      </c>
    </row>
    <row r="37" spans="1:11" x14ac:dyDescent="0.25">
      <c r="A37" s="68">
        <v>37742</v>
      </c>
      <c r="B37" s="69">
        <v>261156</v>
      </c>
      <c r="C37" s="70">
        <v>70608.657099999997</v>
      </c>
      <c r="D37" s="71">
        <v>8.5571127100000002</v>
      </c>
      <c r="E37" s="72">
        <v>8.1867176000000007E-3</v>
      </c>
      <c r="F37" s="73">
        <v>-2.4444240499999999E-2</v>
      </c>
      <c r="G37" s="69">
        <v>855.71127100000001</v>
      </c>
      <c r="H37" s="3">
        <v>0.40933587999999999</v>
      </c>
      <c r="I37" s="3">
        <v>-287.91257100000001</v>
      </c>
      <c r="J37" s="3">
        <v>11.043560027378501</v>
      </c>
      <c r="K37" s="74">
        <v>-1863.509933</v>
      </c>
    </row>
    <row r="38" spans="1:11" x14ac:dyDescent="0.25">
      <c r="A38" s="68">
        <v>37773</v>
      </c>
      <c r="B38" s="69">
        <v>254770</v>
      </c>
      <c r="C38" s="70">
        <v>70272.365699999995</v>
      </c>
      <c r="D38" s="71">
        <v>8.2433735299999995</v>
      </c>
      <c r="E38" s="72">
        <v>8.4204844000000008E-3</v>
      </c>
      <c r="F38" s="73">
        <v>-1.77138474E-2</v>
      </c>
      <c r="G38" s="69">
        <v>824.33735300000001</v>
      </c>
      <c r="H38" s="3">
        <v>0.42102422</v>
      </c>
      <c r="I38" s="3">
        <v>-310.38212900000002</v>
      </c>
      <c r="J38" s="3">
        <v>12.309097056810399</v>
      </c>
      <c r="K38" s="74">
        <v>-1916.9942430000001</v>
      </c>
    </row>
    <row r="39" spans="1:11" x14ac:dyDescent="0.25">
      <c r="A39" s="68">
        <v>37803</v>
      </c>
      <c r="B39" s="69">
        <v>267357</v>
      </c>
      <c r="C39" s="70">
        <v>71360.408899999995</v>
      </c>
      <c r="D39" s="71">
        <v>8.4814767500000006</v>
      </c>
      <c r="E39" s="72">
        <v>7.8621438000000005E-3</v>
      </c>
      <c r="F39" s="73">
        <v>-3.3843516099999998E-2</v>
      </c>
      <c r="G39" s="69">
        <v>848.14767500000005</v>
      </c>
      <c r="H39" s="3">
        <v>0.39310719</v>
      </c>
      <c r="I39" s="3">
        <v>-311.67096500000002</v>
      </c>
      <c r="J39" s="3">
        <v>12.317240520191699</v>
      </c>
      <c r="K39" s="74">
        <v>-2001.9858549999999</v>
      </c>
    </row>
    <row r="40" spans="1:11" x14ac:dyDescent="0.25">
      <c r="A40" s="68">
        <v>37834</v>
      </c>
      <c r="B40" s="69">
        <v>267838</v>
      </c>
      <c r="C40" s="70">
        <v>73037.9467</v>
      </c>
      <c r="D40" s="71">
        <v>8.4278503800000006</v>
      </c>
      <c r="E40" s="72">
        <v>7.7283736000000004E-3</v>
      </c>
      <c r="F40" s="73">
        <v>-3.8060648099999997E-2</v>
      </c>
      <c r="G40" s="69">
        <v>842.78503799999999</v>
      </c>
      <c r="H40" s="3">
        <v>0.38641868000000001</v>
      </c>
      <c r="I40" s="3">
        <v>-285.27053000000001</v>
      </c>
      <c r="J40" s="3">
        <v>12.3778924024641</v>
      </c>
      <c r="K40" s="74">
        <v>-2117.8618179999999</v>
      </c>
    </row>
    <row r="41" spans="1:11" x14ac:dyDescent="0.25">
      <c r="A41" s="68">
        <v>37865</v>
      </c>
      <c r="B41" s="69">
        <v>255070</v>
      </c>
      <c r="C41" s="70">
        <v>71190.924400000004</v>
      </c>
      <c r="D41" s="71">
        <v>8.0801741400000004</v>
      </c>
      <c r="E41" s="72">
        <v>8.3221510999999995E-3</v>
      </c>
      <c r="F41" s="73">
        <v>-3.19781591E-2</v>
      </c>
      <c r="G41" s="69">
        <v>808.01741400000003</v>
      </c>
      <c r="H41" s="3">
        <v>0.41610755500000002</v>
      </c>
      <c r="I41" s="3">
        <v>-268.40360800000002</v>
      </c>
      <c r="J41" s="3">
        <v>11.8218751540041</v>
      </c>
      <c r="K41" s="74">
        <v>-2117.8533870000001</v>
      </c>
    </row>
    <row r="42" spans="1:11" x14ac:dyDescent="0.25">
      <c r="A42" s="68">
        <v>37895</v>
      </c>
      <c r="B42" s="69">
        <v>267350</v>
      </c>
      <c r="C42" s="70">
        <v>40036.120999999999</v>
      </c>
      <c r="D42" s="71">
        <v>9.5226936999999996</v>
      </c>
      <c r="E42" s="72">
        <v>-1.2172819000000001E-3</v>
      </c>
      <c r="F42" s="73">
        <v>-9.5427375300000006E-2</v>
      </c>
      <c r="G42" s="69">
        <v>952.26936999999998</v>
      </c>
      <c r="H42" s="3">
        <v>-6.0864095E-2</v>
      </c>
      <c r="I42" s="3">
        <v>-749.53512599999999</v>
      </c>
      <c r="J42" s="3">
        <v>11.215394661191</v>
      </c>
      <c r="K42" s="74">
        <v>-1220.089522</v>
      </c>
    </row>
    <row r="43" spans="1:11" x14ac:dyDescent="0.25">
      <c r="A43" s="68">
        <v>37926</v>
      </c>
      <c r="B43" s="69">
        <v>254750</v>
      </c>
      <c r="C43" s="70">
        <v>52956.919699999999</v>
      </c>
      <c r="D43" s="71">
        <v>8.6032726099999994</v>
      </c>
      <c r="E43" s="72">
        <v>5.1123508000000002E-3</v>
      </c>
      <c r="F43" s="73">
        <v>-8.0628862400000001E-2</v>
      </c>
      <c r="G43" s="69">
        <v>860.32726100000002</v>
      </c>
      <c r="H43" s="3">
        <v>0.25561753999999998</v>
      </c>
      <c r="I43" s="3">
        <v>-489.98154599999998</v>
      </c>
      <c r="J43" s="3">
        <v>11.038241204654399</v>
      </c>
      <c r="K43" s="74">
        <v>-1667.1687609999999</v>
      </c>
    </row>
    <row r="44" spans="1:11" x14ac:dyDescent="0.25">
      <c r="A44" s="68">
        <v>37956</v>
      </c>
      <c r="B44" s="69">
        <v>214650</v>
      </c>
      <c r="C44" s="70">
        <v>4005.8168999999998</v>
      </c>
      <c r="D44" s="71">
        <v>2.8915832400000001</v>
      </c>
      <c r="E44" s="72">
        <v>-7.3007543000000001E-3</v>
      </c>
      <c r="F44" s="73">
        <v>-0.14575629570000001</v>
      </c>
      <c r="G44" s="69">
        <v>289.15832399999999</v>
      </c>
      <c r="H44" s="3">
        <v>-0.36503771499999998</v>
      </c>
      <c r="I44" s="3">
        <v>-1563.352635</v>
      </c>
      <c r="J44" s="3">
        <v>13.9240413415469</v>
      </c>
      <c r="K44" s="74">
        <v>-120.877094</v>
      </c>
    </row>
    <row r="45" spans="1:11" x14ac:dyDescent="0.25">
      <c r="A45" s="68">
        <v>37987</v>
      </c>
      <c r="B45" s="69">
        <v>216804</v>
      </c>
      <c r="C45" s="70">
        <v>10924.5208</v>
      </c>
      <c r="D45" s="71">
        <v>2.6409109800000001</v>
      </c>
      <c r="E45" s="72">
        <v>-5.3053272000000004E-3</v>
      </c>
      <c r="F45" s="73">
        <v>-0.13898278620000001</v>
      </c>
      <c r="G45" s="69">
        <v>264.09109799999999</v>
      </c>
      <c r="H45" s="3">
        <v>-0.26526635999999998</v>
      </c>
      <c r="I45" s="3">
        <v>-1469.6880389999999</v>
      </c>
      <c r="J45" s="3">
        <v>14.445704585900099</v>
      </c>
      <c r="K45" s="74">
        <v>-353.44308000000001</v>
      </c>
    </row>
    <row r="46" spans="1:11" x14ac:dyDescent="0.25">
      <c r="A46" s="68">
        <v>38018</v>
      </c>
      <c r="B46" s="69">
        <v>195604</v>
      </c>
      <c r="C46" s="70">
        <v>10304.0761</v>
      </c>
      <c r="D46" s="71">
        <v>2.9867798799999998</v>
      </c>
      <c r="E46" s="75">
        <v>-4.1520760000000002E-3</v>
      </c>
      <c r="F46" s="73">
        <v>-0.13112143749999999</v>
      </c>
      <c r="G46" s="69">
        <v>298.67798800000003</v>
      </c>
      <c r="H46" s="3">
        <v>-0.2076038</v>
      </c>
      <c r="I46" s="3">
        <v>-1271.72405</v>
      </c>
      <c r="J46" s="3">
        <v>10.8042590006845</v>
      </c>
      <c r="K46" s="74">
        <v>-344.81934799999999</v>
      </c>
    </row>
    <row r="47" spans="1:11" x14ac:dyDescent="0.25">
      <c r="A47" s="68">
        <v>38047</v>
      </c>
      <c r="B47" s="69">
        <v>273410</v>
      </c>
      <c r="C47" s="70">
        <v>9630.8361000000004</v>
      </c>
      <c r="D47" s="71">
        <v>3.7825756400000001</v>
      </c>
      <c r="E47" s="75">
        <v>8.1437665999999995E-3</v>
      </c>
      <c r="F47" s="73">
        <v>-0.1129729389</v>
      </c>
      <c r="G47" s="69">
        <v>378.257564</v>
      </c>
      <c r="H47" s="3">
        <v>0.40718832999999999</v>
      </c>
      <c r="I47" s="3">
        <v>-332.86706500000003</v>
      </c>
      <c r="J47" s="3">
        <v>3.6975770020533899E-2</v>
      </c>
      <c r="K47" s="74">
        <v>-327.16844200000003</v>
      </c>
    </row>
    <row r="48" spans="1:11" x14ac:dyDescent="0.25">
      <c r="A48" s="68">
        <v>38078</v>
      </c>
      <c r="B48" s="69">
        <v>-166010</v>
      </c>
      <c r="C48" s="70">
        <v>-43142.1486</v>
      </c>
      <c r="D48" s="71">
        <v>8.6158038700000006</v>
      </c>
      <c r="E48" s="75">
        <v>-4.3928572800000003E-2</v>
      </c>
      <c r="F48" s="73">
        <v>4.0167265200000003E-2</v>
      </c>
      <c r="G48" s="69">
        <v>861.58038699999997</v>
      </c>
      <c r="H48" s="3">
        <v>-2.1964286400000002</v>
      </c>
      <c r="I48" s="3">
        <v>-3830.935849</v>
      </c>
      <c r="J48" s="3">
        <v>23.7635537303217</v>
      </c>
      <c r="K48" s="74">
        <v>1552.2452330000001</v>
      </c>
    </row>
    <row r="49" spans="1:11" x14ac:dyDescent="0.25">
      <c r="A49" s="68">
        <v>38108</v>
      </c>
      <c r="B49" s="69">
        <v>-172851</v>
      </c>
      <c r="C49" s="70">
        <v>-52837.875099999997</v>
      </c>
      <c r="D49" s="71">
        <v>8.9874773700000006</v>
      </c>
      <c r="E49" s="75">
        <v>-4.5511491600000002E-2</v>
      </c>
      <c r="F49" s="73">
        <v>2.4731063399999999E-2</v>
      </c>
      <c r="G49" s="69">
        <v>898.74773700000003</v>
      </c>
      <c r="H49" s="3">
        <v>-2.2755745799999998</v>
      </c>
      <c r="I49" s="3">
        <v>-3981.8049500000002</v>
      </c>
      <c r="J49" s="3">
        <v>22.4251822039699</v>
      </c>
      <c r="K49" s="74">
        <v>1938.305863</v>
      </c>
    </row>
    <row r="50" spans="1:11" x14ac:dyDescent="0.25">
      <c r="A50" s="68">
        <v>38139</v>
      </c>
      <c r="B50" s="69">
        <v>-165250</v>
      </c>
      <c r="C50" s="70">
        <v>-49532.5026</v>
      </c>
      <c r="D50" s="71">
        <v>8.7146244900000003</v>
      </c>
      <c r="E50" s="75">
        <v>-4.26482184E-2</v>
      </c>
      <c r="F50" s="73">
        <v>2.5053483800000002E-2</v>
      </c>
      <c r="G50" s="69">
        <v>871.46244899999999</v>
      </c>
      <c r="H50" s="3">
        <v>-2.1324109199999999</v>
      </c>
      <c r="I50" s="3">
        <v>-3870.5152469999998</v>
      </c>
      <c r="J50" s="3">
        <v>21.426064887063699</v>
      </c>
      <c r="K50" s="74">
        <v>1860.679482</v>
      </c>
    </row>
    <row r="51" spans="1:11" x14ac:dyDescent="0.25">
      <c r="A51" s="68">
        <v>38169</v>
      </c>
      <c r="B51" s="69">
        <v>-166650</v>
      </c>
      <c r="C51" s="70">
        <v>-50827.490100000003</v>
      </c>
      <c r="D51" s="71">
        <v>8.75137784</v>
      </c>
      <c r="E51" s="75">
        <v>-4.2925270199999997E-2</v>
      </c>
      <c r="F51" s="73">
        <v>1.9904526200000001E-2</v>
      </c>
      <c r="G51" s="69">
        <v>875.13778400000001</v>
      </c>
      <c r="H51" s="3">
        <v>-2.1462635099999998</v>
      </c>
      <c r="I51" s="3">
        <v>-4000.0225169999999</v>
      </c>
      <c r="J51" s="3">
        <v>21.531068583162199</v>
      </c>
      <c r="K51" s="74">
        <v>1953.765564</v>
      </c>
    </row>
    <row r="52" spans="1:11" x14ac:dyDescent="0.25">
      <c r="A52" s="68">
        <v>38200</v>
      </c>
      <c r="B52" s="69">
        <v>-166200</v>
      </c>
      <c r="C52" s="70">
        <v>-49749.064599999998</v>
      </c>
      <c r="D52" s="71">
        <v>8.6191302699999994</v>
      </c>
      <c r="E52" s="75">
        <v>-4.1732873199999999E-2</v>
      </c>
      <c r="F52" s="73">
        <v>1.9379504700000001E-2</v>
      </c>
      <c r="G52" s="69">
        <v>861.91302700000006</v>
      </c>
      <c r="H52" s="3">
        <v>-2.08664366</v>
      </c>
      <c r="I52" s="3">
        <v>-4014.6335880000001</v>
      </c>
      <c r="J52" s="3">
        <v>21.2048542094456</v>
      </c>
      <c r="K52" s="74">
        <v>1950.939392</v>
      </c>
    </row>
    <row r="53" spans="1:11" x14ac:dyDescent="0.25">
      <c r="A53" s="68">
        <v>38231</v>
      </c>
      <c r="B53" s="69">
        <v>-164950</v>
      </c>
      <c r="C53" s="70">
        <v>-49430.300199999998</v>
      </c>
      <c r="D53" s="71">
        <v>8.5316924400000005</v>
      </c>
      <c r="E53" s="75">
        <v>-4.0417458000000003E-2</v>
      </c>
      <c r="F53" s="73">
        <v>1.7554986299999999E-2</v>
      </c>
      <c r="G53" s="69">
        <v>853.16924400000005</v>
      </c>
      <c r="H53" s="3">
        <v>-2.0208729000000001</v>
      </c>
      <c r="I53" s="3">
        <v>-3948.1636520000002</v>
      </c>
      <c r="J53" s="3">
        <v>20.117401232032901</v>
      </c>
      <c r="K53" s="74">
        <v>1980.9748930000001</v>
      </c>
    </row>
    <row r="54" spans="1:11" x14ac:dyDescent="0.25">
      <c r="A54" s="68">
        <v>38261</v>
      </c>
      <c r="B54" s="69">
        <v>-166650</v>
      </c>
      <c r="C54" s="70">
        <v>-46021.7768</v>
      </c>
      <c r="D54" s="71">
        <v>8.34399947</v>
      </c>
      <c r="E54" s="75">
        <v>-4.0235889599999998E-2</v>
      </c>
      <c r="F54" s="73">
        <v>1.9841496399999999E-2</v>
      </c>
      <c r="G54" s="69">
        <v>834.399947</v>
      </c>
      <c r="H54" s="3">
        <v>-2.0117944799999998</v>
      </c>
      <c r="I54" s="3">
        <v>-4046.442556</v>
      </c>
      <c r="J54" s="3">
        <v>20.818309924709101</v>
      </c>
      <c r="K54" s="74">
        <v>1881.7844700000001</v>
      </c>
    </row>
    <row r="55" spans="1:11" x14ac:dyDescent="0.25">
      <c r="A55" s="68">
        <v>38292</v>
      </c>
      <c r="B55" s="69">
        <v>-165250</v>
      </c>
      <c r="C55" s="70">
        <v>-31146.420999999998</v>
      </c>
      <c r="D55" s="71">
        <v>7.2515428000000002</v>
      </c>
      <c r="E55" s="75">
        <v>-3.0704591199999999E-2</v>
      </c>
      <c r="F55" s="73">
        <v>4.5456754299999999E-2</v>
      </c>
      <c r="G55" s="69">
        <v>725.15427999999997</v>
      </c>
      <c r="H55" s="3">
        <v>-1.5352295600000001</v>
      </c>
      <c r="I55" s="3">
        <v>-3743.8028420000001</v>
      </c>
      <c r="J55" s="3">
        <v>20.680491718001399</v>
      </c>
      <c r="K55" s="74">
        <v>1303.1526980000001</v>
      </c>
    </row>
    <row r="56" spans="1:11" x14ac:dyDescent="0.25">
      <c r="A56" s="68">
        <v>38322</v>
      </c>
      <c r="B56" s="69">
        <v>-219350</v>
      </c>
      <c r="C56" s="70">
        <v>-37062.0818</v>
      </c>
      <c r="D56" s="71">
        <v>6.1862133699999999</v>
      </c>
      <c r="E56" s="75">
        <v>-3.7612899999999998E-2</v>
      </c>
      <c r="F56" s="73">
        <v>-1.6502739200000002E-2</v>
      </c>
      <c r="G56" s="69">
        <v>618.62133700000004</v>
      </c>
      <c r="H56" s="3">
        <v>-1.8806449999999999</v>
      </c>
      <c r="I56" s="3">
        <v>-4687.3767399999997</v>
      </c>
      <c r="J56" s="3">
        <v>27.359089390828199</v>
      </c>
      <c r="K56" s="74">
        <v>1581.3017219999999</v>
      </c>
    </row>
    <row r="57" spans="1:11" x14ac:dyDescent="0.25">
      <c r="A57" s="68">
        <v>38353</v>
      </c>
      <c r="B57" s="69">
        <v>-377196</v>
      </c>
      <c r="C57" s="70">
        <v>-108159.8475</v>
      </c>
      <c r="D57" s="71">
        <v>4.0638835999999996</v>
      </c>
      <c r="E57" s="75">
        <v>-5.5573529500000003E-2</v>
      </c>
      <c r="F57" s="73">
        <v>-4.3439130200000002E-2</v>
      </c>
      <c r="G57" s="69">
        <v>406.38835999999998</v>
      </c>
      <c r="H57" s="3">
        <v>-2.7786764750000001</v>
      </c>
      <c r="I57" s="3">
        <v>-7791.4576349999998</v>
      </c>
      <c r="J57" s="3">
        <v>39.735506091718001</v>
      </c>
      <c r="K57" s="74">
        <v>4682.8347409999997</v>
      </c>
    </row>
    <row r="58" spans="1:11" x14ac:dyDescent="0.25">
      <c r="A58" s="68">
        <v>38384</v>
      </c>
      <c r="B58" s="69">
        <v>-366996</v>
      </c>
      <c r="C58" s="70">
        <v>-102540.7717</v>
      </c>
      <c r="D58" s="71">
        <v>4.8443042800000002</v>
      </c>
      <c r="E58" s="75">
        <v>-5.7867275099999997E-2</v>
      </c>
      <c r="F58" s="73">
        <v>-4.6920868999999997E-2</v>
      </c>
      <c r="G58" s="69">
        <v>484.43042800000001</v>
      </c>
      <c r="H58" s="3">
        <v>-2.8933637550000002</v>
      </c>
      <c r="I58" s="3">
        <v>-7368.8969340000003</v>
      </c>
      <c r="J58" s="3">
        <v>34.103005065024</v>
      </c>
      <c r="K58" s="74">
        <v>4525.5038359999999</v>
      </c>
    </row>
    <row r="59" spans="1:11" x14ac:dyDescent="0.25">
      <c r="A59" s="68">
        <v>38412</v>
      </c>
      <c r="B59" s="69">
        <v>-320590</v>
      </c>
      <c r="C59" s="70">
        <v>-108938.0986</v>
      </c>
      <c r="D59" s="71">
        <v>6.6638824400000001</v>
      </c>
      <c r="E59" s="75">
        <v>-5.8908224600000003E-2</v>
      </c>
      <c r="F59" s="73">
        <v>-3.2108439199999998E-2</v>
      </c>
      <c r="G59" s="69">
        <v>666.38824399999999</v>
      </c>
      <c r="H59" s="3">
        <v>-2.9454112299999999</v>
      </c>
      <c r="I59" s="3">
        <v>-6913.2861480000001</v>
      </c>
      <c r="J59" s="3">
        <v>26.938032580424402</v>
      </c>
      <c r="K59" s="74">
        <v>4891.5651909999997</v>
      </c>
    </row>
    <row r="60" spans="1:11" x14ac:dyDescent="0.25">
      <c r="A60" s="68">
        <v>38443</v>
      </c>
      <c r="B60" s="69">
        <v>-326010</v>
      </c>
      <c r="C60" s="70">
        <v>-118968.7905</v>
      </c>
      <c r="D60" s="71">
        <v>8.29257226</v>
      </c>
      <c r="E60" s="75">
        <v>-7.2367935999999994E-2</v>
      </c>
      <c r="F60" s="73">
        <v>-6.96342826E-2</v>
      </c>
      <c r="G60" s="69">
        <v>829.25722599999995</v>
      </c>
      <c r="H60" s="3">
        <v>-3.6183968000000002</v>
      </c>
      <c r="I60" s="3">
        <v>-6888.9010619999999</v>
      </c>
      <c r="J60" s="3">
        <v>20.883760985626299</v>
      </c>
      <c r="K60" s="74">
        <v>5446.2436399999997</v>
      </c>
    </row>
    <row r="61" spans="1:11" x14ac:dyDescent="0.25">
      <c r="A61" s="68">
        <v>38473</v>
      </c>
      <c r="B61" s="69">
        <v>-72851</v>
      </c>
      <c r="C61" s="70">
        <v>-63118.179700000001</v>
      </c>
      <c r="D61" s="71">
        <v>3.4415954100000001</v>
      </c>
      <c r="E61" s="75">
        <v>-3.23141698E-2</v>
      </c>
      <c r="F61" s="73">
        <v>-0.1113842852</v>
      </c>
      <c r="G61" s="69">
        <v>344.15954099999999</v>
      </c>
      <c r="H61" s="3">
        <v>-1.6157084900000001</v>
      </c>
      <c r="I61" s="3">
        <v>-2821.447975</v>
      </c>
      <c r="J61" s="3">
        <v>3.06585845311431</v>
      </c>
      <c r="K61" s="74">
        <v>2937.738691</v>
      </c>
    </row>
    <row r="62" spans="1:11" x14ac:dyDescent="0.25">
      <c r="A62" s="68">
        <v>38504</v>
      </c>
      <c r="B62" s="69">
        <v>-65250</v>
      </c>
      <c r="C62" s="70">
        <v>-60063.061500000003</v>
      </c>
      <c r="D62" s="71">
        <v>3.1738345300000002</v>
      </c>
      <c r="E62" s="75">
        <v>-3.0131160600000002E-2</v>
      </c>
      <c r="F62" s="73">
        <v>-0.1075300054</v>
      </c>
      <c r="G62" s="69">
        <v>317.38345299999997</v>
      </c>
      <c r="H62" s="3">
        <v>-1.5065580300000001</v>
      </c>
      <c r="I62" s="3">
        <v>-2714.6193589999998</v>
      </c>
      <c r="J62" s="3">
        <v>2.8099780971936998</v>
      </c>
      <c r="K62" s="74">
        <v>2843.2315789999998</v>
      </c>
    </row>
    <row r="63" spans="1:11" x14ac:dyDescent="0.25">
      <c r="A63" s="68">
        <v>38534</v>
      </c>
      <c r="B63" s="69">
        <v>-66650</v>
      </c>
      <c r="C63" s="70">
        <v>-61395.116600000001</v>
      </c>
      <c r="D63" s="71">
        <v>3.1557336</v>
      </c>
      <c r="E63" s="75">
        <v>-3.0380921299999999E-2</v>
      </c>
      <c r="F63" s="73">
        <v>-0.1089910067</v>
      </c>
      <c r="G63" s="69">
        <v>315.57335999999998</v>
      </c>
      <c r="H63" s="3">
        <v>-1.5190460649999999</v>
      </c>
      <c r="I63" s="3">
        <v>-2829.280342</v>
      </c>
      <c r="J63" s="3">
        <v>2.9094173853525001</v>
      </c>
      <c r="K63" s="74">
        <v>2961.7575769999999</v>
      </c>
    </row>
    <row r="64" spans="1:11" x14ac:dyDescent="0.25">
      <c r="A64" s="68">
        <v>38565</v>
      </c>
      <c r="B64" s="69">
        <v>-66200</v>
      </c>
      <c r="C64" s="70">
        <v>-60796.215300000003</v>
      </c>
      <c r="D64" s="71">
        <v>3.0466522199999999</v>
      </c>
      <c r="E64" s="75">
        <v>-2.9743396500000002E-2</v>
      </c>
      <c r="F64" s="73">
        <v>-0.1068130657</v>
      </c>
      <c r="G64" s="69">
        <v>304.66522200000003</v>
      </c>
      <c r="H64" s="3">
        <v>-1.4871698250000001</v>
      </c>
      <c r="I64" s="3">
        <v>-2853.7829839999999</v>
      </c>
      <c r="J64" s="3">
        <v>2.9430934976043801</v>
      </c>
      <c r="K64" s="74">
        <v>2981.1367959999998</v>
      </c>
    </row>
    <row r="65" spans="1:11" x14ac:dyDescent="0.25">
      <c r="A65" s="68">
        <v>38596</v>
      </c>
      <c r="B65" s="69">
        <v>-64950</v>
      </c>
      <c r="C65" s="70">
        <v>-25318.678899999999</v>
      </c>
      <c r="D65" s="71">
        <v>9.5345650000000004E-2</v>
      </c>
      <c r="E65" s="75">
        <v>-6.9381251999999999E-3</v>
      </c>
      <c r="F65" s="73">
        <v>-7.5330826200000006E-2</v>
      </c>
      <c r="G65" s="69">
        <v>9.5345650000000006</v>
      </c>
      <c r="H65" s="3">
        <v>-0.34690626000000002</v>
      </c>
      <c r="I65" s="3">
        <v>-674.90151700000001</v>
      </c>
      <c r="J65" s="3">
        <v>-0.55572895277207401</v>
      </c>
      <c r="K65" s="74">
        <v>1264.3742769999999</v>
      </c>
    </row>
    <row r="66" spans="1:11" x14ac:dyDescent="0.25">
      <c r="A66" s="68">
        <v>38626</v>
      </c>
      <c r="B66" s="69">
        <v>-66650</v>
      </c>
      <c r="C66" s="70">
        <v>-21239.0821</v>
      </c>
      <c r="D66" s="71">
        <v>-5.7884190000000002E-2</v>
      </c>
      <c r="E66" s="75">
        <v>-7.1940255999999999E-3</v>
      </c>
      <c r="F66" s="73">
        <v>-7.2480776299999994E-2</v>
      </c>
      <c r="G66" s="69">
        <v>-5.7884190000000002</v>
      </c>
      <c r="H66" s="3">
        <v>-0.35970128000000001</v>
      </c>
      <c r="I66" s="3">
        <v>-712.82800499999996</v>
      </c>
      <c r="J66" s="3">
        <v>0.385541957563313</v>
      </c>
      <c r="K66" s="74">
        <v>1078.0905780000001</v>
      </c>
    </row>
    <row r="67" spans="1:11" x14ac:dyDescent="0.25">
      <c r="A67" s="68">
        <v>38657</v>
      </c>
      <c r="B67" s="69">
        <v>-65250</v>
      </c>
      <c r="C67" s="70">
        <v>-20553.401999999998</v>
      </c>
      <c r="D67" s="71">
        <v>-0.11420912</v>
      </c>
      <c r="E67" s="75">
        <v>-7.0332813000000003E-3</v>
      </c>
      <c r="F67" s="73">
        <v>-7.0749297799999999E-2</v>
      </c>
      <c r="G67" s="69">
        <v>-11.420912</v>
      </c>
      <c r="H67" s="3">
        <v>-0.35166406500000003</v>
      </c>
      <c r="I67" s="3">
        <v>-744.86463500000002</v>
      </c>
      <c r="J67" s="3">
        <v>0.64427186858316199</v>
      </c>
      <c r="K67" s="74">
        <v>1059.604544</v>
      </c>
    </row>
    <row r="68" spans="1:11" x14ac:dyDescent="0.25">
      <c r="A68" s="68">
        <v>38687</v>
      </c>
      <c r="B68" s="69">
        <v>-119350</v>
      </c>
      <c r="C68" s="70">
        <v>-26788.292300000001</v>
      </c>
      <c r="D68" s="71">
        <v>-0.94557528000000002</v>
      </c>
      <c r="E68" s="75">
        <v>-1.3697607699999999E-2</v>
      </c>
      <c r="F68" s="73">
        <v>-0.13427879840000001</v>
      </c>
      <c r="G68" s="69">
        <v>-94.557528000000005</v>
      </c>
      <c r="H68" s="3">
        <v>-0.68488038500000004</v>
      </c>
      <c r="I68" s="3">
        <v>-1557.4076990000001</v>
      </c>
      <c r="J68" s="3">
        <v>4.3871049965776896</v>
      </c>
      <c r="K68" s="74">
        <v>1404.5059490000001</v>
      </c>
    </row>
    <row r="69" spans="1:11" x14ac:dyDescent="0.25">
      <c r="A69" s="68">
        <v>38718</v>
      </c>
      <c r="B69" s="69">
        <v>-117196</v>
      </c>
      <c r="C69" s="70">
        <v>-26876.193599999999</v>
      </c>
      <c r="D69" s="71">
        <v>-1.0453733599999999</v>
      </c>
      <c r="E69" s="75">
        <v>-1.2869316699999999E-2</v>
      </c>
      <c r="F69" s="73">
        <v>-0.13583408429999999</v>
      </c>
      <c r="G69" s="69">
        <v>-104.537336</v>
      </c>
      <c r="H69" s="3">
        <v>-0.64346583499999999</v>
      </c>
      <c r="I69" s="3">
        <v>-1746.391257</v>
      </c>
      <c r="J69" s="3">
        <v>5.3601418206707798</v>
      </c>
      <c r="K69" s="74">
        <v>1431.1895010000001</v>
      </c>
    </row>
    <row r="70" spans="1:11" x14ac:dyDescent="0.25">
      <c r="A70" s="68">
        <v>38749</v>
      </c>
      <c r="B70" s="69">
        <v>-106996</v>
      </c>
      <c r="C70" s="70">
        <v>-23015.975399999999</v>
      </c>
      <c r="D70" s="71">
        <v>-0.77935659000000002</v>
      </c>
      <c r="E70" s="75">
        <v>-1.1338248299999999E-2</v>
      </c>
      <c r="F70" s="73">
        <v>-0.12155669600000001</v>
      </c>
      <c r="G70" s="69">
        <v>-77.935659000000001</v>
      </c>
      <c r="H70" s="3">
        <v>-0.566912415</v>
      </c>
      <c r="I70" s="3">
        <v>-1430.9665170000001</v>
      </c>
      <c r="J70" s="3">
        <v>3.9619756331280001</v>
      </c>
      <c r="K70" s="74">
        <v>1244.532547</v>
      </c>
    </row>
    <row r="71" spans="1:11" x14ac:dyDescent="0.25">
      <c r="A71" s="68">
        <v>38777</v>
      </c>
      <c r="B71" s="69">
        <v>-60590</v>
      </c>
      <c r="C71" s="70">
        <v>-19708.257399999999</v>
      </c>
      <c r="D71" s="71">
        <v>-0.10469750999999999</v>
      </c>
      <c r="E71" s="75">
        <v>-6.0703459999999999E-3</v>
      </c>
      <c r="F71" s="73">
        <v>-7.4454847399999996E-2</v>
      </c>
      <c r="G71" s="69">
        <v>-10.469751</v>
      </c>
      <c r="H71" s="3">
        <v>-0.30351729999999999</v>
      </c>
      <c r="I71" s="3">
        <v>-697.31944399999998</v>
      </c>
      <c r="J71" s="3">
        <v>0.22275017111567399</v>
      </c>
      <c r="K71" s="74">
        <v>1080.7841109999999</v>
      </c>
    </row>
    <row r="72" spans="1:11" x14ac:dyDescent="0.25">
      <c r="A72" s="68">
        <v>38808</v>
      </c>
      <c r="B72" s="69">
        <v>-66010</v>
      </c>
      <c r="C72" s="70">
        <v>-20447.4159</v>
      </c>
      <c r="D72" s="71">
        <v>2.4348310000000001E-2</v>
      </c>
      <c r="E72" s="75">
        <v>-6.1370034000000004E-3</v>
      </c>
      <c r="F72" s="73">
        <v>-6.3988239200000005E-2</v>
      </c>
      <c r="G72" s="69">
        <v>2.434831</v>
      </c>
      <c r="H72" s="3">
        <v>-0.30685016999999998</v>
      </c>
      <c r="I72" s="3">
        <v>-636.10040100000003</v>
      </c>
      <c r="J72" s="3">
        <v>-0.33048898015058198</v>
      </c>
      <c r="K72" s="74">
        <v>1139.792991</v>
      </c>
    </row>
    <row r="73" spans="1:11" x14ac:dyDescent="0.25">
      <c r="A73" s="68">
        <v>38838</v>
      </c>
      <c r="B73" s="69">
        <v>-72851</v>
      </c>
      <c r="C73" s="70">
        <v>-26484.147000000001</v>
      </c>
      <c r="D73" s="71">
        <v>0.18813141</v>
      </c>
      <c r="E73" s="75">
        <v>-6.6769142E-3</v>
      </c>
      <c r="F73" s="73">
        <v>-6.8621917399999996E-2</v>
      </c>
      <c r="G73" s="69">
        <v>18.813141000000002</v>
      </c>
      <c r="H73" s="3">
        <v>-0.33384571000000002</v>
      </c>
      <c r="I73" s="3">
        <v>-690.88109899999995</v>
      </c>
      <c r="J73" s="3">
        <v>-1.22663901437372</v>
      </c>
      <c r="K73" s="74">
        <v>1496.5990240000001</v>
      </c>
    </row>
    <row r="74" spans="1:11" x14ac:dyDescent="0.25">
      <c r="A74" s="68">
        <v>38869</v>
      </c>
      <c r="B74" s="69">
        <v>-65250</v>
      </c>
      <c r="C74" s="70">
        <v>-25057.379499999999</v>
      </c>
      <c r="D74" s="71">
        <v>0.10439795</v>
      </c>
      <c r="E74" s="75">
        <v>-5.9975365000000001E-3</v>
      </c>
      <c r="F74" s="73">
        <v>-6.8919759600000005E-2</v>
      </c>
      <c r="G74" s="69">
        <v>10.439795</v>
      </c>
      <c r="H74" s="3">
        <v>-0.29987682500000001</v>
      </c>
      <c r="I74" s="3">
        <v>-642.43529799999999</v>
      </c>
      <c r="J74" s="3">
        <v>-1.27396577686516</v>
      </c>
      <c r="K74" s="74">
        <v>1436.5544870000001</v>
      </c>
    </row>
    <row r="75" spans="1:11" x14ac:dyDescent="0.25">
      <c r="A75" s="68">
        <v>38899</v>
      </c>
      <c r="B75" s="69">
        <v>-66650</v>
      </c>
      <c r="C75" s="70">
        <v>-25757.113700000002</v>
      </c>
      <c r="D75" s="71">
        <v>7.2710319999999995E-2</v>
      </c>
      <c r="E75" s="75">
        <v>-6.1728553000000002E-3</v>
      </c>
      <c r="F75" s="73">
        <v>-7.2029647500000002E-2</v>
      </c>
      <c r="G75" s="69">
        <v>7.2710319999999999</v>
      </c>
      <c r="H75" s="3">
        <v>-0.30864276499999999</v>
      </c>
      <c r="I75" s="3">
        <v>-683.67268300000001</v>
      </c>
      <c r="J75" s="3">
        <v>-1.24088788501027</v>
      </c>
      <c r="K75" s="74">
        <v>1499.9419760000001</v>
      </c>
    </row>
    <row r="76" spans="1:11" x14ac:dyDescent="0.25">
      <c r="A76" s="68">
        <v>38930</v>
      </c>
      <c r="B76" s="69">
        <v>-66200</v>
      </c>
      <c r="C76" s="70">
        <v>-25669.6747</v>
      </c>
      <c r="D76" s="71">
        <v>4.328626E-2</v>
      </c>
      <c r="E76" s="75">
        <v>-6.1735462999999999E-3</v>
      </c>
      <c r="F76" s="73">
        <v>-7.2622487599999994E-2</v>
      </c>
      <c r="G76" s="69">
        <v>4.3286259999999999</v>
      </c>
      <c r="H76" s="3">
        <v>-0.30867731500000001</v>
      </c>
      <c r="I76" s="3">
        <v>-704.62460199999998</v>
      </c>
      <c r="J76" s="3">
        <v>-1.1632695414099901</v>
      </c>
      <c r="K76" s="74">
        <v>1515.231176</v>
      </c>
    </row>
    <row r="77" spans="1:11" x14ac:dyDescent="0.25">
      <c r="A77" s="68">
        <v>38961</v>
      </c>
      <c r="B77" s="69">
        <v>-66258</v>
      </c>
      <c r="C77" s="70">
        <v>-24993.353299999999</v>
      </c>
      <c r="D77" s="71">
        <v>5.8502609999999997E-2</v>
      </c>
      <c r="E77" s="75">
        <v>-6.1369220000000004E-3</v>
      </c>
      <c r="F77" s="73">
        <v>-6.9141253599999994E-2</v>
      </c>
      <c r="G77" s="69">
        <v>5.8502609999999997</v>
      </c>
      <c r="H77" s="3">
        <v>-0.30684610000000001</v>
      </c>
      <c r="I77" s="3">
        <v>-703.26155500000004</v>
      </c>
      <c r="J77" s="3">
        <v>-1.0987556468172499</v>
      </c>
      <c r="K77" s="74">
        <v>1497.8904950000001</v>
      </c>
    </row>
    <row r="78" spans="1:11" x14ac:dyDescent="0.25">
      <c r="A78" s="68">
        <v>38991</v>
      </c>
      <c r="B78" s="69">
        <v>-66650</v>
      </c>
      <c r="C78" s="70">
        <v>-20902.781200000001</v>
      </c>
      <c r="D78" s="71">
        <v>-7.9292440000000006E-2</v>
      </c>
      <c r="E78" s="75">
        <v>-6.2409785999999997E-3</v>
      </c>
      <c r="F78" s="73">
        <v>-6.7639694099999995E-2</v>
      </c>
      <c r="G78" s="69">
        <v>-7.9292439999999997</v>
      </c>
      <c r="H78" s="3">
        <v>-0.31204893</v>
      </c>
      <c r="I78" s="3">
        <v>-726.79379200000005</v>
      </c>
      <c r="J78" s="3">
        <v>-0.24693305954825501</v>
      </c>
      <c r="K78" s="74">
        <v>1269.332476</v>
      </c>
    </row>
    <row r="79" spans="1:11" x14ac:dyDescent="0.25">
      <c r="A79" s="68">
        <v>39022</v>
      </c>
      <c r="B79" s="69">
        <v>-65250</v>
      </c>
      <c r="C79" s="70">
        <v>-20409.946199999998</v>
      </c>
      <c r="D79" s="71">
        <v>-0.13556120999999999</v>
      </c>
      <c r="E79" s="75">
        <v>-6.1358721999999997E-3</v>
      </c>
      <c r="F79" s="73">
        <v>-6.5669453899999994E-2</v>
      </c>
      <c r="G79" s="69">
        <v>-13.556120999999999</v>
      </c>
      <c r="H79" s="3">
        <v>-0.30679360999999999</v>
      </c>
      <c r="I79" s="3">
        <v>-766.12690199999997</v>
      </c>
      <c r="J79" s="3">
        <v>3.0402190280629699E-2</v>
      </c>
      <c r="K79" s="74">
        <v>1256.168627</v>
      </c>
    </row>
    <row r="80" spans="1:11" x14ac:dyDescent="0.25">
      <c r="A80" s="68">
        <v>39052</v>
      </c>
      <c r="B80" s="69">
        <v>-119350</v>
      </c>
      <c r="C80" s="70">
        <v>-27651.332600000002</v>
      </c>
      <c r="D80" s="71">
        <v>-0.98809957000000004</v>
      </c>
      <c r="E80" s="75">
        <v>-1.18409482E-2</v>
      </c>
      <c r="F80" s="73">
        <v>-0.12497745</v>
      </c>
      <c r="G80" s="69">
        <v>-98.809956999999997</v>
      </c>
      <c r="H80" s="3">
        <v>-0.59204741000000005</v>
      </c>
      <c r="I80" s="3">
        <v>-1634.9219290000001</v>
      </c>
      <c r="J80" s="3">
        <v>3.33829103353867</v>
      </c>
      <c r="K80" s="74">
        <v>1726.079078</v>
      </c>
    </row>
    <row r="81" spans="1:11" x14ac:dyDescent="0.25">
      <c r="A81" s="68">
        <v>39083</v>
      </c>
      <c r="B81" s="69">
        <v>-117196</v>
      </c>
      <c r="C81" s="70">
        <v>-29003.448700000001</v>
      </c>
      <c r="D81" s="71">
        <v>-1.1583719400000001</v>
      </c>
      <c r="E81" s="75">
        <v>-1.10137714E-2</v>
      </c>
      <c r="F81" s="73">
        <v>-0.1245275572</v>
      </c>
      <c r="G81" s="69">
        <v>-115.837194</v>
      </c>
      <c r="H81" s="3">
        <v>-0.55068857000000004</v>
      </c>
      <c r="I81" s="3">
        <v>-1870.5559430000001</v>
      </c>
      <c r="J81" s="3">
        <v>4.4031504449007501</v>
      </c>
      <c r="K81" s="74">
        <v>1833.5102830000001</v>
      </c>
    </row>
    <row r="82" spans="1:11" x14ac:dyDescent="0.25">
      <c r="A82" s="68">
        <v>39114</v>
      </c>
      <c r="B82" s="69">
        <v>-106996</v>
      </c>
      <c r="C82" s="70">
        <v>-23000.665700000001</v>
      </c>
      <c r="D82" s="71">
        <v>-0.76456329000000001</v>
      </c>
      <c r="E82" s="75">
        <v>-9.7442741000000003E-3</v>
      </c>
      <c r="F82" s="73">
        <v>-0.1148493375</v>
      </c>
      <c r="G82" s="69">
        <v>-76.456328999999997</v>
      </c>
      <c r="H82" s="3">
        <v>-0.487213705</v>
      </c>
      <c r="I82" s="3">
        <v>-1464.890388</v>
      </c>
      <c r="J82" s="3">
        <v>2.8118861054072601</v>
      </c>
      <c r="K82" s="74">
        <v>1474.8133929999999</v>
      </c>
    </row>
    <row r="83" spans="1:11" x14ac:dyDescent="0.25">
      <c r="A83" s="68">
        <v>39142</v>
      </c>
      <c r="B83" s="69">
        <v>-60590</v>
      </c>
      <c r="C83" s="70">
        <v>-18909.256700000002</v>
      </c>
      <c r="D83" s="71">
        <v>-9.3578670000000003E-2</v>
      </c>
      <c r="E83" s="75">
        <v>-5.1268130999999996E-3</v>
      </c>
      <c r="F83" s="73">
        <v>-6.9874437600000006E-2</v>
      </c>
      <c r="G83" s="69">
        <v>-9.3578670000000006</v>
      </c>
      <c r="H83" s="3">
        <v>-0.25634065499999997</v>
      </c>
      <c r="I83" s="3">
        <v>-675.53659700000003</v>
      </c>
      <c r="J83" s="3">
        <v>-0.46985078713210199</v>
      </c>
      <c r="K83" s="74">
        <v>1226.966148</v>
      </c>
    </row>
    <row r="84" spans="1:11" x14ac:dyDescent="0.25">
      <c r="A84" s="68">
        <v>39173</v>
      </c>
      <c r="B84" s="69">
        <v>-66010</v>
      </c>
      <c r="C84" s="70">
        <v>-19587.7454</v>
      </c>
      <c r="D84" s="71">
        <v>2.6481540000000001E-2</v>
      </c>
      <c r="E84" s="75">
        <v>-5.2969087000000002E-3</v>
      </c>
      <c r="F84" s="73">
        <v>-6.0202786299999998E-2</v>
      </c>
      <c r="G84" s="69">
        <v>2.6481539999999999</v>
      </c>
      <c r="H84" s="3">
        <v>-0.26484543500000002</v>
      </c>
      <c r="I84" s="3">
        <v>-629.142788</v>
      </c>
      <c r="J84" s="3">
        <v>-0.85506255989048696</v>
      </c>
      <c r="K84" s="74">
        <v>1287.0797769999999</v>
      </c>
    </row>
    <row r="85" spans="1:11" x14ac:dyDescent="0.25">
      <c r="A85" s="68">
        <v>39203</v>
      </c>
      <c r="B85" s="69">
        <v>-72851</v>
      </c>
      <c r="C85" s="70">
        <v>-25403.669900000001</v>
      </c>
      <c r="D85" s="71">
        <v>0.17223236</v>
      </c>
      <c r="E85" s="75">
        <v>-5.7881293999999996E-3</v>
      </c>
      <c r="F85" s="73">
        <v>-6.4222051599999996E-2</v>
      </c>
      <c r="G85" s="69">
        <v>17.223236</v>
      </c>
      <c r="H85" s="3">
        <v>-0.28940647000000003</v>
      </c>
      <c r="I85" s="3">
        <v>-684.71811400000001</v>
      </c>
      <c r="J85" s="3">
        <v>-1.7490978781656401</v>
      </c>
      <c r="K85" s="74">
        <v>1689.404906</v>
      </c>
    </row>
    <row r="86" spans="1:11" x14ac:dyDescent="0.25">
      <c r="A86" s="68">
        <v>39234</v>
      </c>
      <c r="B86" s="69">
        <v>-65250</v>
      </c>
      <c r="C86" s="70">
        <v>-23341.776600000001</v>
      </c>
      <c r="D86" s="71">
        <v>0.15619325000000001</v>
      </c>
      <c r="E86" s="75">
        <v>-4.8795467E-3</v>
      </c>
      <c r="F86" s="73">
        <v>-6.4091038099999997E-2</v>
      </c>
      <c r="G86" s="69">
        <v>15.619325</v>
      </c>
      <c r="H86" s="3">
        <v>-0.24397733499999999</v>
      </c>
      <c r="I86" s="3">
        <v>-568.88716099999999</v>
      </c>
      <c r="J86" s="3">
        <v>-2.0320777549623599</v>
      </c>
      <c r="K86" s="74">
        <v>1573.373147</v>
      </c>
    </row>
    <row r="87" spans="1:11" x14ac:dyDescent="0.25">
      <c r="A87" s="68">
        <v>39264</v>
      </c>
      <c r="B87" s="69">
        <v>-66650</v>
      </c>
      <c r="C87" s="70">
        <v>-23953.962599999999</v>
      </c>
      <c r="D87" s="71">
        <v>0.13340184999999999</v>
      </c>
      <c r="E87" s="75">
        <v>-5.0224270999999999E-3</v>
      </c>
      <c r="F87" s="73">
        <v>-6.7265032399999994E-2</v>
      </c>
      <c r="G87" s="69">
        <v>13.340185</v>
      </c>
      <c r="H87" s="3">
        <v>-0.25112135499999999</v>
      </c>
      <c r="I87" s="3">
        <v>-603.35735899999997</v>
      </c>
      <c r="J87" s="3">
        <v>-2.0325043121149902</v>
      </c>
      <c r="K87" s="74">
        <v>1633.656966</v>
      </c>
    </row>
    <row r="88" spans="1:11" x14ac:dyDescent="0.25">
      <c r="A88" s="68">
        <v>39295</v>
      </c>
      <c r="B88" s="69">
        <v>-66933</v>
      </c>
      <c r="C88" s="70">
        <v>-23898.6525</v>
      </c>
      <c r="D88" s="71">
        <v>0.11558014</v>
      </c>
      <c r="E88" s="75">
        <v>-5.0965070000000001E-3</v>
      </c>
      <c r="F88" s="73">
        <v>-6.7844206800000001E-2</v>
      </c>
      <c r="G88" s="69">
        <v>11.558014</v>
      </c>
      <c r="H88" s="3">
        <v>-0.25482535000000001</v>
      </c>
      <c r="I88" s="3">
        <v>-629.79138399999999</v>
      </c>
      <c r="J88" s="3">
        <v>-1.94267323750856</v>
      </c>
      <c r="K88" s="74">
        <v>1649.5141120000001</v>
      </c>
    </row>
    <row r="89" spans="1:11" x14ac:dyDescent="0.25">
      <c r="A89" s="68">
        <v>39326</v>
      </c>
      <c r="B89" s="69">
        <v>-69540</v>
      </c>
      <c r="C89" s="70">
        <v>-23516.332699999999</v>
      </c>
      <c r="D89" s="71">
        <v>0.15292944999999999</v>
      </c>
      <c r="E89" s="75">
        <v>-5.3270206000000002E-3</v>
      </c>
      <c r="F89" s="73">
        <v>-6.3643073199999997E-2</v>
      </c>
      <c r="G89" s="69">
        <v>15.292945</v>
      </c>
      <c r="H89" s="3">
        <v>-0.26635102999999999</v>
      </c>
      <c r="I89" s="3">
        <v>-657.65027699999996</v>
      </c>
      <c r="J89" s="3">
        <v>-1.78987433264887</v>
      </c>
      <c r="K89" s="74">
        <v>1644.3727269999999</v>
      </c>
    </row>
    <row r="90" spans="1:11" x14ac:dyDescent="0.25">
      <c r="A90" s="68">
        <v>39356</v>
      </c>
      <c r="B90" s="69">
        <v>-66650</v>
      </c>
      <c r="C90" s="70">
        <v>-18607.333900000001</v>
      </c>
      <c r="D90" s="71">
        <v>6.7726709999999996E-2</v>
      </c>
      <c r="E90" s="75">
        <v>-4.8686412999999996E-3</v>
      </c>
      <c r="F90" s="73">
        <v>-6.3063111500000005E-2</v>
      </c>
      <c r="G90" s="69">
        <v>6.7726709999999999</v>
      </c>
      <c r="H90" s="3">
        <v>-0.243432065</v>
      </c>
      <c r="I90" s="3">
        <v>-580.90175199999999</v>
      </c>
      <c r="J90" s="3">
        <v>-1.3072501026693999</v>
      </c>
      <c r="K90" s="74">
        <v>1315.376757</v>
      </c>
    </row>
    <row r="91" spans="1:11" x14ac:dyDescent="0.25">
      <c r="A91" s="68">
        <v>39387</v>
      </c>
      <c r="B91" s="69">
        <v>-65250</v>
      </c>
      <c r="C91" s="70">
        <v>-17920.826799999999</v>
      </c>
      <c r="D91" s="71">
        <v>3.2234850000000002E-2</v>
      </c>
      <c r="E91" s="75">
        <v>-4.802331E-3</v>
      </c>
      <c r="F91" s="73">
        <v>-6.2254685900000002E-2</v>
      </c>
      <c r="G91" s="69">
        <v>3.2234850000000002</v>
      </c>
      <c r="H91" s="3">
        <v>-0.24011655000000001</v>
      </c>
      <c r="I91" s="3">
        <v>-607.91888500000005</v>
      </c>
      <c r="J91" s="3">
        <v>-1.1010006844627001</v>
      </c>
      <c r="K91" s="74">
        <v>1283.037975</v>
      </c>
    </row>
    <row r="92" spans="1:11" x14ac:dyDescent="0.25">
      <c r="A92" s="68">
        <v>39417</v>
      </c>
      <c r="B92" s="69">
        <v>-119350</v>
      </c>
      <c r="C92" s="70">
        <v>-21335.839199999999</v>
      </c>
      <c r="D92" s="71">
        <v>-0.45682479999999998</v>
      </c>
      <c r="E92" s="75">
        <v>-9.3284712000000006E-3</v>
      </c>
      <c r="F92" s="73">
        <v>-0.12370590350000001</v>
      </c>
      <c r="G92" s="69">
        <v>-45.682479999999998</v>
      </c>
      <c r="H92" s="3">
        <v>-0.46642356000000001</v>
      </c>
      <c r="I92" s="3">
        <v>-1249.258908</v>
      </c>
      <c r="J92" s="3">
        <v>0.64550116358658505</v>
      </c>
      <c r="K92" s="74">
        <v>1545.0594040000001</v>
      </c>
    </row>
    <row r="93" spans="1:11" x14ac:dyDescent="0.25">
      <c r="A93" s="68">
        <v>39448</v>
      </c>
      <c r="B93" s="69">
        <v>-11796</v>
      </c>
      <c r="C93" s="70">
        <v>-13950.9067</v>
      </c>
      <c r="D93" s="71">
        <v>0.40313844999999998</v>
      </c>
      <c r="E93" s="75">
        <v>-6.295885E-4</v>
      </c>
      <c r="F93" s="73">
        <v>-1.18761809E-2</v>
      </c>
      <c r="G93" s="69">
        <v>40.313845000000001</v>
      </c>
      <c r="H93" s="3">
        <v>-3.1479424999999998E-2</v>
      </c>
      <c r="I93" s="3">
        <v>-102.81316200000001</v>
      </c>
      <c r="J93" s="3">
        <v>-2.2800369609856301</v>
      </c>
      <c r="K93" s="74">
        <v>1021.347697</v>
      </c>
    </row>
    <row r="94" spans="1:11" x14ac:dyDescent="0.25">
      <c r="A94" s="68">
        <v>39479</v>
      </c>
      <c r="B94" s="69">
        <v>-11796</v>
      </c>
      <c r="C94" s="70">
        <v>-13494.6751</v>
      </c>
      <c r="D94" s="71">
        <v>0.38498515999999999</v>
      </c>
      <c r="E94" s="75">
        <v>-6.0544199999999998E-4</v>
      </c>
      <c r="F94" s="73">
        <v>-1.0041595400000001E-2</v>
      </c>
      <c r="G94" s="69">
        <v>38.498516000000002</v>
      </c>
      <c r="H94" s="3">
        <v>-3.02721E-2</v>
      </c>
      <c r="I94" s="3">
        <v>-91.983941000000002</v>
      </c>
      <c r="J94" s="3">
        <v>-2.2393390828199902</v>
      </c>
      <c r="K94" s="74">
        <v>1000.139231</v>
      </c>
    </row>
    <row r="95" spans="1:11" x14ac:dyDescent="0.25">
      <c r="A95" s="68">
        <v>39508</v>
      </c>
      <c r="B95" s="69">
        <v>-7890</v>
      </c>
      <c r="C95" s="70">
        <v>-14628.795</v>
      </c>
      <c r="D95" s="71">
        <v>0.38345709</v>
      </c>
      <c r="E95" s="75">
        <v>-2.7687339999999999E-4</v>
      </c>
      <c r="F95" s="73">
        <v>-1.12991984E-2</v>
      </c>
      <c r="G95" s="69">
        <v>38.345708999999999</v>
      </c>
      <c r="H95" s="3">
        <v>-1.3843670000000001E-2</v>
      </c>
      <c r="I95" s="3">
        <v>-36.577550000000002</v>
      </c>
      <c r="J95" s="3">
        <v>-2.6642633812457199</v>
      </c>
      <c r="K95" s="74">
        <v>1095.8078860000001</v>
      </c>
    </row>
    <row r="96" spans="1:11" x14ac:dyDescent="0.25">
      <c r="A96" s="68">
        <v>39539</v>
      </c>
      <c r="B96" s="69">
        <v>-15010</v>
      </c>
      <c r="C96" s="70">
        <v>-15895.5488</v>
      </c>
      <c r="D96" s="71">
        <v>0.42239283999999999</v>
      </c>
      <c r="E96" s="75">
        <v>-7.9855810000000003E-4</v>
      </c>
      <c r="F96" s="73">
        <v>-4.8927894E-3</v>
      </c>
      <c r="G96" s="69">
        <v>42.239283999999998</v>
      </c>
      <c r="H96" s="3">
        <v>-3.9927905E-2</v>
      </c>
      <c r="I96" s="3">
        <v>-87.540053</v>
      </c>
      <c r="J96" s="3">
        <v>-2.7263737166324402</v>
      </c>
      <c r="K96" s="74">
        <v>1203.318066</v>
      </c>
    </row>
    <row r="97" spans="1:11" x14ac:dyDescent="0.25">
      <c r="A97" s="68">
        <v>39569</v>
      </c>
      <c r="B97" s="69">
        <v>-20151</v>
      </c>
      <c r="C97" s="70">
        <v>-21318.496599999999</v>
      </c>
      <c r="D97" s="71">
        <v>0.56683664</v>
      </c>
      <c r="E97" s="75">
        <v>-1.1093193E-3</v>
      </c>
      <c r="F97" s="73">
        <v>-6.6078669000000003E-3</v>
      </c>
      <c r="G97" s="69">
        <v>56.683664</v>
      </c>
      <c r="H97" s="3">
        <v>-5.5465964999999999E-2</v>
      </c>
      <c r="I97" s="3">
        <v>-120.26156899999999</v>
      </c>
      <c r="J97" s="3">
        <v>-3.6517694729637298</v>
      </c>
      <c r="K97" s="74">
        <v>1632.5211469999999</v>
      </c>
    </row>
    <row r="98" spans="1:11" x14ac:dyDescent="0.25">
      <c r="A98" s="68">
        <v>39600</v>
      </c>
      <c r="B98" s="69">
        <v>-14250</v>
      </c>
      <c r="C98" s="70">
        <v>-19874.887200000001</v>
      </c>
      <c r="D98" s="71">
        <v>0.49496674000000002</v>
      </c>
      <c r="E98" s="75">
        <v>-6.1220570000000002E-4</v>
      </c>
      <c r="F98" s="73">
        <v>-8.3966777000000006E-3</v>
      </c>
      <c r="G98" s="69">
        <v>49.496673999999999</v>
      </c>
      <c r="H98" s="3">
        <v>-3.0610285000000001E-2</v>
      </c>
      <c r="I98" s="3">
        <v>-62.796312</v>
      </c>
      <c r="J98" s="3">
        <v>-3.58375167693361</v>
      </c>
      <c r="K98" s="74">
        <v>1538.297223</v>
      </c>
    </row>
    <row r="99" spans="1:11" x14ac:dyDescent="0.25">
      <c r="A99" s="68">
        <v>39630</v>
      </c>
      <c r="B99" s="69">
        <v>-13950</v>
      </c>
      <c r="C99" s="70">
        <v>-20162.505099999998</v>
      </c>
      <c r="D99" s="71">
        <v>0.51700477</v>
      </c>
      <c r="E99" s="75">
        <v>-2.7795350000000001E-4</v>
      </c>
      <c r="F99" s="73">
        <v>-8.4242250000000005E-3</v>
      </c>
      <c r="G99" s="69">
        <v>51.700476999999999</v>
      </c>
      <c r="H99" s="3">
        <v>-1.3897675E-2</v>
      </c>
      <c r="I99" s="3">
        <v>-14.514248</v>
      </c>
      <c r="J99" s="3">
        <v>-3.8182828199863099</v>
      </c>
      <c r="K99" s="74">
        <v>1576.567133</v>
      </c>
    </row>
    <row r="100" spans="1:11" x14ac:dyDescent="0.25">
      <c r="A100" s="68">
        <v>39661</v>
      </c>
      <c r="B100" s="69">
        <v>-14233</v>
      </c>
      <c r="C100" s="70">
        <v>-19949.3544</v>
      </c>
      <c r="D100" s="71">
        <v>0.51446652999999998</v>
      </c>
      <c r="E100" s="75">
        <v>-3.2834090000000003E-4</v>
      </c>
      <c r="F100" s="73">
        <v>-8.7480822E-3</v>
      </c>
      <c r="G100" s="69">
        <v>51.446652999999998</v>
      </c>
      <c r="H100" s="3">
        <v>-1.6417045000000002E-2</v>
      </c>
      <c r="I100" s="3">
        <v>-21.975404000000001</v>
      </c>
      <c r="J100" s="3">
        <v>-3.7550546201231998</v>
      </c>
      <c r="K100" s="74">
        <v>1577.924301</v>
      </c>
    </row>
    <row r="101" spans="1:11" x14ac:dyDescent="0.25">
      <c r="A101" s="68">
        <v>39692</v>
      </c>
      <c r="B101" s="69">
        <v>-18540</v>
      </c>
      <c r="C101" s="70">
        <v>-19632.693899999998</v>
      </c>
      <c r="D101" s="71">
        <v>0.53254352999999999</v>
      </c>
      <c r="E101" s="75">
        <v>-7.3874930000000002E-4</v>
      </c>
      <c r="F101" s="73">
        <v>-6.3074246999999996E-3</v>
      </c>
      <c r="G101" s="69">
        <v>53.254353000000002</v>
      </c>
      <c r="H101" s="3">
        <v>-3.6937465000000003E-2</v>
      </c>
      <c r="I101" s="3">
        <v>-71.346382000000006</v>
      </c>
      <c r="J101" s="3">
        <v>-3.54325886379192</v>
      </c>
      <c r="K101" s="74">
        <v>1568.4654519999999</v>
      </c>
    </row>
    <row r="102" spans="1:11" x14ac:dyDescent="0.25">
      <c r="A102" s="68">
        <v>39722</v>
      </c>
      <c r="B102" s="69">
        <v>-13950</v>
      </c>
      <c r="C102" s="70">
        <v>-15441.0915</v>
      </c>
      <c r="D102" s="71">
        <v>0.41208635999999998</v>
      </c>
      <c r="E102" s="75">
        <v>-5.0648489999999995E-4</v>
      </c>
      <c r="F102" s="73">
        <v>-5.3357400999999999E-3</v>
      </c>
      <c r="G102" s="69">
        <v>41.208635999999998</v>
      </c>
      <c r="H102" s="3">
        <v>-2.5324244999999999E-2</v>
      </c>
      <c r="I102" s="3">
        <v>-49.594824000000003</v>
      </c>
      <c r="J102" s="3">
        <v>-2.8088654346338102</v>
      </c>
      <c r="K102" s="74">
        <v>1246.2789339999999</v>
      </c>
    </row>
    <row r="103" spans="1:11" x14ac:dyDescent="0.25">
      <c r="A103" s="68">
        <v>39753</v>
      </c>
      <c r="B103" s="69">
        <v>-14250</v>
      </c>
      <c r="C103" s="70">
        <v>-14646.558999999999</v>
      </c>
      <c r="D103" s="71">
        <v>0.39287348999999999</v>
      </c>
      <c r="E103" s="75">
        <v>-4.961694E-4</v>
      </c>
      <c r="F103" s="73">
        <v>-5.4378127999999996E-3</v>
      </c>
      <c r="G103" s="69">
        <v>39.287348999999999</v>
      </c>
      <c r="H103" s="3">
        <v>-2.4808469999999999E-2</v>
      </c>
      <c r="I103" s="3">
        <v>-57.502006999999999</v>
      </c>
      <c r="J103" s="3">
        <v>-2.63443449691992</v>
      </c>
      <c r="K103" s="74">
        <v>1195.383775</v>
      </c>
    </row>
    <row r="104" spans="1:11" x14ac:dyDescent="0.25">
      <c r="A104" s="68">
        <v>39783</v>
      </c>
      <c r="B104" s="69">
        <v>-13950</v>
      </c>
      <c r="C104" s="70">
        <v>-14710.689899999999</v>
      </c>
      <c r="D104" s="71">
        <v>0.39433474000000002</v>
      </c>
      <c r="E104" s="75">
        <v>-4.6760250000000002E-4</v>
      </c>
      <c r="F104" s="73">
        <v>-6.8677078999999997E-3</v>
      </c>
      <c r="G104" s="69">
        <v>39.433473999999997</v>
      </c>
      <c r="H104" s="3">
        <v>-2.3380125000000002E-2</v>
      </c>
      <c r="I104" s="3">
        <v>-58.165940999999997</v>
      </c>
      <c r="J104" s="3">
        <v>-2.6462343600273801</v>
      </c>
      <c r="K104" s="74">
        <v>1211.492268</v>
      </c>
    </row>
    <row r="105" spans="1:11" x14ac:dyDescent="0.25">
      <c r="A105" s="68">
        <v>39814</v>
      </c>
      <c r="B105" s="69">
        <v>-11796</v>
      </c>
      <c r="C105" s="70">
        <v>-13410.6834</v>
      </c>
      <c r="D105" s="71">
        <v>0.36823732999999997</v>
      </c>
      <c r="E105" s="75">
        <v>-4.2965259999999997E-4</v>
      </c>
      <c r="F105" s="73">
        <v>-1.07082655E-2</v>
      </c>
      <c r="G105" s="69">
        <v>36.823732999999997</v>
      </c>
      <c r="H105" s="3">
        <v>-2.1482629999999999E-2</v>
      </c>
      <c r="I105" s="3">
        <v>-70.258015</v>
      </c>
      <c r="J105" s="3">
        <v>-2.36118959616701</v>
      </c>
      <c r="K105" s="74">
        <v>1116.914409</v>
      </c>
    </row>
    <row r="106" spans="1:11" x14ac:dyDescent="0.25">
      <c r="A106" s="68">
        <v>39845</v>
      </c>
      <c r="B106" s="69">
        <v>-11796</v>
      </c>
      <c r="C106" s="70">
        <v>-12507.8802</v>
      </c>
      <c r="D106" s="71">
        <v>0.34069962999999998</v>
      </c>
      <c r="E106" s="75">
        <v>-4.2764659999999999E-4</v>
      </c>
      <c r="F106" s="73">
        <v>-8.2019107000000004E-3</v>
      </c>
      <c r="G106" s="69">
        <v>34.069963000000001</v>
      </c>
      <c r="H106" s="3">
        <v>-2.1382330000000001E-2</v>
      </c>
      <c r="I106" s="3">
        <v>-64.762846999999994</v>
      </c>
      <c r="J106" s="3">
        <v>-2.20770814510609</v>
      </c>
      <c r="K106" s="74">
        <v>1051.997482</v>
      </c>
    </row>
    <row r="107" spans="1:11" x14ac:dyDescent="0.25">
      <c r="A107" s="68">
        <v>39873</v>
      </c>
      <c r="B107" s="69">
        <v>-7890</v>
      </c>
      <c r="C107" s="70">
        <v>-14010.428099999999</v>
      </c>
      <c r="D107" s="71">
        <v>0.35798333999999998</v>
      </c>
      <c r="E107" s="75">
        <v>4.5608300000000002E-5</v>
      </c>
      <c r="F107" s="73">
        <v>-9.9003210000000001E-3</v>
      </c>
      <c r="G107" s="69">
        <v>35.798333999999997</v>
      </c>
      <c r="H107" s="3">
        <v>2.280415E-3</v>
      </c>
      <c r="I107" s="3">
        <v>11.911225999999999</v>
      </c>
      <c r="J107" s="3">
        <v>-2.7194672142368299</v>
      </c>
      <c r="K107" s="74">
        <v>1189.11231</v>
      </c>
    </row>
    <row r="108" spans="1:11" x14ac:dyDescent="0.25">
      <c r="A108" s="68">
        <v>39904</v>
      </c>
      <c r="B108" s="69">
        <v>-15010</v>
      </c>
      <c r="C108" s="70">
        <v>-14972.4745</v>
      </c>
      <c r="D108" s="71">
        <v>0.37841643000000003</v>
      </c>
      <c r="E108" s="75">
        <v>-4.47739E-4</v>
      </c>
      <c r="F108" s="73">
        <v>-1.3287854E-3</v>
      </c>
      <c r="G108" s="69">
        <v>37.841642999999998</v>
      </c>
      <c r="H108" s="3">
        <v>-2.2386949999999999E-2</v>
      </c>
      <c r="I108" s="3">
        <v>-42.612696</v>
      </c>
      <c r="J108" s="3">
        <v>-2.7570814510609201</v>
      </c>
      <c r="K108" s="74">
        <v>1283.0621570000001</v>
      </c>
    </row>
    <row r="109" spans="1:11" x14ac:dyDescent="0.25">
      <c r="A109" s="68">
        <v>39934</v>
      </c>
      <c r="B109" s="69">
        <v>-20151</v>
      </c>
      <c r="C109" s="70">
        <v>-20062.2039</v>
      </c>
      <c r="D109" s="71">
        <v>0.50806962</v>
      </c>
      <c r="E109" s="75">
        <v>-6.4517670000000004E-4</v>
      </c>
      <c r="F109" s="73">
        <v>-1.8241294E-3</v>
      </c>
      <c r="G109" s="69">
        <v>50.806961999999999</v>
      </c>
      <c r="H109" s="3">
        <v>-3.2258835E-2</v>
      </c>
      <c r="I109" s="3">
        <v>-60.692258000000002</v>
      </c>
      <c r="J109" s="3">
        <v>-3.6868156057494899</v>
      </c>
      <c r="K109" s="74">
        <v>1736.8018850000001</v>
      </c>
    </row>
    <row r="110" spans="1:11" x14ac:dyDescent="0.25">
      <c r="A110" s="68">
        <v>39965</v>
      </c>
      <c r="B110" s="69">
        <v>-14250</v>
      </c>
      <c r="C110" s="70">
        <v>-18806.3279</v>
      </c>
      <c r="D110" s="71">
        <v>0.44738787000000002</v>
      </c>
      <c r="E110" s="75">
        <v>-1.920697E-4</v>
      </c>
      <c r="F110" s="73">
        <v>-4.5089783E-3</v>
      </c>
      <c r="G110" s="69">
        <v>44.738787000000002</v>
      </c>
      <c r="H110" s="3">
        <v>-9.6034850000000001E-3</v>
      </c>
      <c r="I110" s="3">
        <v>-7.068085</v>
      </c>
      <c r="J110" s="3">
        <v>-3.5907578370978799</v>
      </c>
      <c r="K110" s="74">
        <v>1643.0114229999999</v>
      </c>
    </row>
    <row r="111" spans="1:11" x14ac:dyDescent="0.25">
      <c r="A111" s="68">
        <v>39995</v>
      </c>
      <c r="B111" s="69">
        <v>-13950</v>
      </c>
      <c r="C111" s="70">
        <v>-19162.589899999999</v>
      </c>
      <c r="D111" s="71">
        <v>0.45278165999999997</v>
      </c>
      <c r="E111" s="75">
        <v>-1.5066489999999999E-4</v>
      </c>
      <c r="F111" s="73">
        <v>-5.4770620000000004E-3</v>
      </c>
      <c r="G111" s="69">
        <v>45.278165999999999</v>
      </c>
      <c r="H111" s="3">
        <v>-7.533245E-3</v>
      </c>
      <c r="I111" s="3">
        <v>-2.5115349999999999</v>
      </c>
      <c r="J111" s="3">
        <v>-3.6718327173169101</v>
      </c>
      <c r="K111" s="74">
        <v>1689.875481</v>
      </c>
    </row>
    <row r="112" spans="1:11" x14ac:dyDescent="0.25">
      <c r="A112" s="68">
        <v>40026</v>
      </c>
      <c r="B112" s="69">
        <v>-14233</v>
      </c>
      <c r="C112" s="70">
        <v>-18966.051299999999</v>
      </c>
      <c r="D112" s="71">
        <v>0.45114235000000003</v>
      </c>
      <c r="E112" s="75">
        <v>-1.9305120000000001E-4</v>
      </c>
      <c r="F112" s="73">
        <v>-5.8331507000000003E-3</v>
      </c>
      <c r="G112" s="69">
        <v>45.114235000000001</v>
      </c>
      <c r="H112" s="3">
        <v>-9.6525599999999993E-3</v>
      </c>
      <c r="I112" s="3">
        <v>-9.0422440000000002</v>
      </c>
      <c r="J112" s="3">
        <v>-3.6175874058863799</v>
      </c>
      <c r="K112" s="74">
        <v>1689.6791490000001</v>
      </c>
    </row>
    <row r="113" spans="1:11" x14ac:dyDescent="0.25">
      <c r="A113" s="68">
        <v>40057</v>
      </c>
      <c r="B113" s="69">
        <v>-18540</v>
      </c>
      <c r="C113" s="70">
        <v>-18657.8478</v>
      </c>
      <c r="D113" s="71">
        <v>0.46877150000000001</v>
      </c>
      <c r="E113" s="75">
        <v>-5.6841349999999999E-4</v>
      </c>
      <c r="F113" s="73">
        <v>-3.5160922999999998E-3</v>
      </c>
      <c r="G113" s="69">
        <v>46.87715</v>
      </c>
      <c r="H113" s="3">
        <v>-2.8420674999999999E-2</v>
      </c>
      <c r="I113" s="3">
        <v>-58.931086000000001</v>
      </c>
      <c r="J113" s="3">
        <v>-3.4299712525667401</v>
      </c>
      <c r="K113" s="74">
        <v>1677.0353050000001</v>
      </c>
    </row>
    <row r="114" spans="1:11" x14ac:dyDescent="0.25">
      <c r="A114" s="68">
        <v>40087</v>
      </c>
      <c r="B114" s="69">
        <v>-13950</v>
      </c>
      <c r="C114" s="70">
        <v>-14672.2492</v>
      </c>
      <c r="D114" s="71">
        <v>0.36251040000000001</v>
      </c>
      <c r="E114" s="75">
        <v>-3.7949050000000002E-4</v>
      </c>
      <c r="F114" s="73">
        <v>-3.1286339999999999E-3</v>
      </c>
      <c r="G114" s="69">
        <v>36.251040000000003</v>
      </c>
      <c r="H114" s="3">
        <v>-1.8974524999999999E-2</v>
      </c>
      <c r="I114" s="3">
        <v>-39.578429999999997</v>
      </c>
      <c r="J114" s="3">
        <v>-2.71622888432581</v>
      </c>
      <c r="K114" s="74">
        <v>1331.649717</v>
      </c>
    </row>
    <row r="115" spans="1:11" x14ac:dyDescent="0.25">
      <c r="A115" s="68">
        <v>40118</v>
      </c>
      <c r="B115" s="69">
        <v>-14250</v>
      </c>
      <c r="C115" s="70">
        <v>-13952.0839</v>
      </c>
      <c r="D115" s="71">
        <v>0.34673486999999997</v>
      </c>
      <c r="E115" s="75">
        <v>-3.7079590000000003E-4</v>
      </c>
      <c r="F115" s="73">
        <v>-3.3000627000000001E-3</v>
      </c>
      <c r="G115" s="69">
        <v>34.673487000000002</v>
      </c>
      <c r="H115" s="3">
        <v>-1.8539795000000001E-2</v>
      </c>
      <c r="I115" s="3">
        <v>-46.290281</v>
      </c>
      <c r="J115" s="3">
        <v>-2.5620676249144401</v>
      </c>
      <c r="K115" s="74">
        <v>1277.7473110000001</v>
      </c>
    </row>
    <row r="116" spans="1:11" x14ac:dyDescent="0.25">
      <c r="A116" s="68">
        <v>40148</v>
      </c>
      <c r="B116" s="69">
        <v>-13950</v>
      </c>
      <c r="C116" s="70">
        <v>-14040.7428</v>
      </c>
      <c r="D116" s="71">
        <v>0.34850982000000003</v>
      </c>
      <c r="E116" s="75">
        <v>-3.3719229999999999E-4</v>
      </c>
      <c r="F116" s="73">
        <v>-4.6735587999999998E-3</v>
      </c>
      <c r="G116" s="69">
        <v>34.850982000000002</v>
      </c>
      <c r="H116" s="3">
        <v>-1.6859615000000001E-2</v>
      </c>
      <c r="I116" s="3">
        <v>-44.675243000000002</v>
      </c>
      <c r="J116" s="3">
        <v>-2.5843375770020498</v>
      </c>
      <c r="K116" s="74">
        <v>1296.6304</v>
      </c>
    </row>
    <row r="117" spans="1:11" x14ac:dyDescent="0.25">
      <c r="A117" s="68">
        <v>40179</v>
      </c>
      <c r="B117" s="69">
        <v>-11796</v>
      </c>
      <c r="C117" s="70">
        <v>-12849.9208</v>
      </c>
      <c r="D117" s="71">
        <v>0.32733197000000003</v>
      </c>
      <c r="E117" s="75">
        <v>-2.923464E-4</v>
      </c>
      <c r="F117" s="73">
        <v>-8.8853977000000004E-3</v>
      </c>
      <c r="G117" s="69">
        <v>32.733196999999997</v>
      </c>
      <c r="H117" s="3">
        <v>-1.461732E-2</v>
      </c>
      <c r="I117" s="3">
        <v>-51.141283999999999</v>
      </c>
      <c r="J117" s="3">
        <v>-2.3396772073921999</v>
      </c>
      <c r="K117" s="74">
        <v>1198.6223210000001</v>
      </c>
    </row>
    <row r="118" spans="1:11" x14ac:dyDescent="0.25">
      <c r="A118" s="68">
        <v>40210</v>
      </c>
      <c r="B118" s="69">
        <v>-11796</v>
      </c>
      <c r="C118" s="70">
        <v>-11942.7129</v>
      </c>
      <c r="D118" s="71">
        <v>0.30228640000000001</v>
      </c>
      <c r="E118" s="75">
        <v>-3.0394910000000001E-4</v>
      </c>
      <c r="F118" s="73">
        <v>-6.5128036000000004E-3</v>
      </c>
      <c r="G118" s="69">
        <v>30.228639999999999</v>
      </c>
      <c r="H118" s="3">
        <v>-1.5197455E-2</v>
      </c>
      <c r="I118" s="3">
        <v>-49.578870999999999</v>
      </c>
      <c r="J118" s="3">
        <v>-2.1713234770705001</v>
      </c>
      <c r="K118" s="74">
        <v>1123.481503</v>
      </c>
    </row>
    <row r="119" spans="1:11" x14ac:dyDescent="0.25">
      <c r="A119" s="68">
        <v>40238</v>
      </c>
      <c r="B119" s="69">
        <v>-7890</v>
      </c>
      <c r="C119" s="70">
        <v>-13231.288699999999</v>
      </c>
      <c r="D119" s="71">
        <v>0.30376037</v>
      </c>
      <c r="E119" s="75">
        <v>2.1069799999999999E-4</v>
      </c>
      <c r="F119" s="73">
        <v>-7.5644921000000004E-3</v>
      </c>
      <c r="G119" s="69">
        <v>30.376037</v>
      </c>
      <c r="H119" s="3">
        <v>1.05349E-2</v>
      </c>
      <c r="I119" s="3">
        <v>37.378703000000002</v>
      </c>
      <c r="J119" s="3">
        <v>-2.62965694729637</v>
      </c>
      <c r="K119" s="74">
        <v>1254.8441949999999</v>
      </c>
    </row>
    <row r="120" spans="1:11" x14ac:dyDescent="0.25">
      <c r="A120" s="68">
        <v>40269</v>
      </c>
      <c r="B120" s="69">
        <v>-15010</v>
      </c>
      <c r="C120" s="70">
        <v>-14157.8019</v>
      </c>
      <c r="D120" s="71">
        <v>0.32953619000000001</v>
      </c>
      <c r="E120" s="75">
        <v>-3.447336E-4</v>
      </c>
      <c r="F120" s="73">
        <v>8.9022760000000004E-4</v>
      </c>
      <c r="G120" s="69">
        <v>32.953619000000003</v>
      </c>
      <c r="H120" s="3">
        <v>-1.7236680000000001E-2</v>
      </c>
      <c r="I120" s="3">
        <v>-34.849212000000001</v>
      </c>
      <c r="J120" s="3">
        <v>-2.6427340177960299</v>
      </c>
      <c r="K120" s="74">
        <v>1355.505355</v>
      </c>
    </row>
    <row r="121" spans="1:11" x14ac:dyDescent="0.25">
      <c r="A121" s="68">
        <v>40299</v>
      </c>
      <c r="B121" s="69">
        <v>-20151</v>
      </c>
      <c r="C121" s="70">
        <v>-18967.034199999998</v>
      </c>
      <c r="D121" s="71">
        <v>0.44277775000000003</v>
      </c>
      <c r="E121" s="75">
        <v>-5.0133269999999997E-4</v>
      </c>
      <c r="F121" s="73">
        <v>1.1340793E-3</v>
      </c>
      <c r="G121" s="69">
        <v>44.277774999999998</v>
      </c>
      <c r="H121" s="3">
        <v>-2.5066635E-2</v>
      </c>
      <c r="I121" s="3">
        <v>-50.053269</v>
      </c>
      <c r="J121" s="3">
        <v>-3.53427926078029</v>
      </c>
      <c r="K121" s="74">
        <v>1831.5326439999999</v>
      </c>
    </row>
    <row r="122" spans="1:11" x14ac:dyDescent="0.25">
      <c r="A122" s="68">
        <v>40330</v>
      </c>
      <c r="B122" s="69">
        <v>-14250</v>
      </c>
      <c r="C122" s="70">
        <v>-17800.614000000001</v>
      </c>
      <c r="D122" s="71">
        <v>0.38904329999999998</v>
      </c>
      <c r="E122" s="75">
        <v>-9.3233900000000002E-5</v>
      </c>
      <c r="F122" s="73">
        <v>-1.6789305000000001E-3</v>
      </c>
      <c r="G122" s="69">
        <v>38.904330000000002</v>
      </c>
      <c r="H122" s="3">
        <v>-4.6616950000000004E-3</v>
      </c>
      <c r="I122" s="3">
        <v>3.5070489999999999</v>
      </c>
      <c r="J122" s="3">
        <v>-3.4320087611225198</v>
      </c>
      <c r="K122" s="74">
        <v>1732.5443600000001</v>
      </c>
    </row>
    <row r="123" spans="1:11" x14ac:dyDescent="0.25">
      <c r="A123" s="68">
        <v>40360</v>
      </c>
      <c r="B123" s="69">
        <v>-13950</v>
      </c>
      <c r="C123" s="70">
        <v>-18135.959299999999</v>
      </c>
      <c r="D123" s="71">
        <v>0.39366457999999999</v>
      </c>
      <c r="E123" s="75">
        <v>-5.1524899999999999E-5</v>
      </c>
      <c r="F123" s="73">
        <v>-2.5774672E-3</v>
      </c>
      <c r="G123" s="69">
        <v>39.366458000000002</v>
      </c>
      <c r="H123" s="3">
        <v>-2.576245E-3</v>
      </c>
      <c r="I123" s="3">
        <v>8.9961739999999999</v>
      </c>
      <c r="J123" s="3">
        <v>-3.5091887748117698</v>
      </c>
      <c r="K123" s="74">
        <v>1781.5693879999999</v>
      </c>
    </row>
    <row r="124" spans="1:11" x14ac:dyDescent="0.25">
      <c r="A124" s="68">
        <v>40391</v>
      </c>
      <c r="B124" s="69">
        <v>-14233</v>
      </c>
      <c r="C124" s="70">
        <v>-17965.3416</v>
      </c>
      <c r="D124" s="71">
        <v>0.39293990000000001</v>
      </c>
      <c r="E124" s="75">
        <v>-8.5480200000000002E-5</v>
      </c>
      <c r="F124" s="73">
        <v>-2.9411349000000001E-3</v>
      </c>
      <c r="G124" s="69">
        <v>39.293990000000001</v>
      </c>
      <c r="H124" s="3">
        <v>-4.27401E-3</v>
      </c>
      <c r="I124" s="3">
        <v>3.582554</v>
      </c>
      <c r="J124" s="3">
        <v>-3.4647321013004801</v>
      </c>
      <c r="K124" s="74">
        <v>1779.564838</v>
      </c>
    </row>
    <row r="125" spans="1:11" x14ac:dyDescent="0.25">
      <c r="A125" s="68">
        <v>40422</v>
      </c>
      <c r="B125" s="69">
        <v>-18540</v>
      </c>
      <c r="C125" s="70">
        <v>-17653.519499999999</v>
      </c>
      <c r="D125" s="71">
        <v>0.40938232000000002</v>
      </c>
      <c r="E125" s="75">
        <v>-4.270613E-4</v>
      </c>
      <c r="F125" s="73">
        <v>-7.1394290000000005E-4</v>
      </c>
      <c r="G125" s="69">
        <v>40.938231999999999</v>
      </c>
      <c r="H125" s="3">
        <v>-2.1353065000000001E-2</v>
      </c>
      <c r="I125" s="3">
        <v>-46.143082</v>
      </c>
      <c r="J125" s="3">
        <v>-3.29610130047912</v>
      </c>
      <c r="K125" s="74">
        <v>1763.176976</v>
      </c>
    </row>
    <row r="126" spans="1:11" x14ac:dyDescent="0.25">
      <c r="A126" s="68">
        <v>40452</v>
      </c>
      <c r="B126" s="69">
        <v>-13950</v>
      </c>
      <c r="C126" s="70">
        <v>-13888.1023</v>
      </c>
      <c r="D126" s="71">
        <v>0.31657447</v>
      </c>
      <c r="E126" s="75">
        <v>-2.7469339999999998E-4</v>
      </c>
      <c r="F126" s="73">
        <v>-9.1342630000000005E-4</v>
      </c>
      <c r="G126" s="69">
        <v>31.657447000000001</v>
      </c>
      <c r="H126" s="3">
        <v>-1.3734669999999999E-2</v>
      </c>
      <c r="I126" s="3">
        <v>-29.347356000000001</v>
      </c>
      <c r="J126" s="3">
        <v>-2.6089812457221102</v>
      </c>
      <c r="K126" s="74">
        <v>1399.2667120000001</v>
      </c>
    </row>
    <row r="127" spans="1:11" x14ac:dyDescent="0.25">
      <c r="A127" s="68">
        <v>40483</v>
      </c>
      <c r="B127" s="69">
        <v>-14250</v>
      </c>
      <c r="C127" s="70">
        <v>-13236.525600000001</v>
      </c>
      <c r="D127" s="71">
        <v>0.30346208000000002</v>
      </c>
      <c r="E127" s="75">
        <v>-2.6599309999999999E-4</v>
      </c>
      <c r="F127" s="73">
        <v>-1.1219377E-3</v>
      </c>
      <c r="G127" s="69">
        <v>30.346208000000001</v>
      </c>
      <c r="H127" s="3">
        <v>-1.3299655000000001E-2</v>
      </c>
      <c r="I127" s="3">
        <v>-34.910885999999998</v>
      </c>
      <c r="J127" s="3">
        <v>-2.4720276522929501</v>
      </c>
      <c r="K127" s="74">
        <v>1344.127954</v>
      </c>
    </row>
    <row r="128" spans="1:11" x14ac:dyDescent="0.25">
      <c r="A128" s="68">
        <v>40513</v>
      </c>
      <c r="B128" s="69">
        <v>-13950</v>
      </c>
      <c r="C128" s="70">
        <v>-13345.1721</v>
      </c>
      <c r="D128" s="71">
        <v>0.30541495000000002</v>
      </c>
      <c r="E128" s="75">
        <v>-2.2877910000000001E-4</v>
      </c>
      <c r="F128" s="73">
        <v>-2.4239639000000002E-3</v>
      </c>
      <c r="G128" s="69">
        <v>30.541495000000001</v>
      </c>
      <c r="H128" s="3">
        <v>-1.1438955000000001E-2</v>
      </c>
      <c r="I128" s="3">
        <v>-31.314236999999999</v>
      </c>
      <c r="J128" s="3">
        <v>-2.50112114989733</v>
      </c>
      <c r="K128" s="74">
        <v>1366.121803</v>
      </c>
    </row>
    <row r="129" spans="1:11" x14ac:dyDescent="0.25">
      <c r="A129" s="68">
        <v>40544</v>
      </c>
      <c r="B129" s="69">
        <v>-11796</v>
      </c>
      <c r="C129" s="70">
        <v>-12272.2533</v>
      </c>
      <c r="D129" s="71">
        <v>0.28908626999999998</v>
      </c>
      <c r="E129" s="75">
        <v>-1.7628030000000001E-4</v>
      </c>
      <c r="F129" s="73">
        <v>-6.9537951000000001E-3</v>
      </c>
      <c r="G129" s="69">
        <v>28.908626999999999</v>
      </c>
      <c r="H129" s="3">
        <v>-8.8140149999999997E-3</v>
      </c>
      <c r="I129" s="3">
        <v>-32.006925000000003</v>
      </c>
      <c r="J129" s="3">
        <v>-2.29282272416153</v>
      </c>
      <c r="K129" s="74">
        <v>1267.0408500000001</v>
      </c>
    </row>
    <row r="130" spans="1:11" x14ac:dyDescent="0.25">
      <c r="A130" s="68">
        <v>40575</v>
      </c>
      <c r="B130" s="69">
        <v>-11796</v>
      </c>
      <c r="C130" s="70">
        <v>-11364.528399999999</v>
      </c>
      <c r="D130" s="71">
        <v>0.26630177999999999</v>
      </c>
      <c r="E130" s="75">
        <v>-1.996097E-4</v>
      </c>
      <c r="F130" s="73">
        <v>-4.7428451000000003E-3</v>
      </c>
      <c r="G130" s="69">
        <v>26.630178000000001</v>
      </c>
      <c r="H130" s="3">
        <v>-9.9804850000000007E-3</v>
      </c>
      <c r="I130" s="3">
        <v>-34.267724999999999</v>
      </c>
      <c r="J130" s="3">
        <v>-2.11436605065024</v>
      </c>
      <c r="K130" s="74">
        <v>1182.657702</v>
      </c>
    </row>
    <row r="131" spans="1:11" x14ac:dyDescent="0.25">
      <c r="A131" s="68">
        <v>40603</v>
      </c>
      <c r="B131" s="69">
        <v>-7890</v>
      </c>
      <c r="C131" s="70">
        <v>-12663.281999999999</v>
      </c>
      <c r="D131" s="71">
        <v>0.27056892999999999</v>
      </c>
      <c r="E131" s="75">
        <v>1.365731E-4</v>
      </c>
      <c r="F131" s="73">
        <v>-5.4568784000000002E-3</v>
      </c>
      <c r="G131" s="69">
        <v>27.056892999999999</v>
      </c>
      <c r="H131" s="3">
        <v>6.8286550000000003E-3</v>
      </c>
      <c r="I131" s="3">
        <v>28.05566</v>
      </c>
      <c r="J131" s="3">
        <v>-2.4940279260780298</v>
      </c>
      <c r="K131" s="74">
        <v>1327.521054</v>
      </c>
    </row>
    <row r="132" spans="1:11" x14ac:dyDescent="0.25">
      <c r="A132" s="68">
        <v>40634</v>
      </c>
      <c r="B132" s="69">
        <v>-15010</v>
      </c>
      <c r="C132" s="70">
        <v>-13341.9094</v>
      </c>
      <c r="D132" s="71">
        <v>0.28898148000000001</v>
      </c>
      <c r="E132" s="75">
        <v>-3.1503210000000001E-4</v>
      </c>
      <c r="F132" s="73">
        <v>1.9020483E-3</v>
      </c>
      <c r="G132" s="69">
        <v>28.898147999999999</v>
      </c>
      <c r="H132" s="3">
        <v>-1.5751604999999998E-2</v>
      </c>
      <c r="I132" s="3">
        <v>-37.588830999999999</v>
      </c>
      <c r="J132" s="3">
        <v>-2.4927923340178002</v>
      </c>
      <c r="K132" s="74">
        <v>1410.717429</v>
      </c>
    </row>
    <row r="133" spans="1:11" x14ac:dyDescent="0.25">
      <c r="A133" s="68">
        <v>40664</v>
      </c>
      <c r="B133" s="69">
        <v>-20151</v>
      </c>
      <c r="C133" s="70">
        <v>-17872.208600000002</v>
      </c>
      <c r="D133" s="71">
        <v>0.38845278</v>
      </c>
      <c r="E133" s="75">
        <v>-4.5453449999999999E-4</v>
      </c>
      <c r="F133" s="73">
        <v>2.4768025999999999E-3</v>
      </c>
      <c r="G133" s="69">
        <v>38.845278</v>
      </c>
      <c r="H133" s="3">
        <v>-2.2726725E-2</v>
      </c>
      <c r="I133" s="3">
        <v>-53.392574000000003</v>
      </c>
      <c r="J133" s="3">
        <v>-3.3339564681724898</v>
      </c>
      <c r="K133" s="74">
        <v>1903.9223420000001</v>
      </c>
    </row>
    <row r="134" spans="1:11" x14ac:dyDescent="0.25">
      <c r="A134" s="68">
        <v>40695</v>
      </c>
      <c r="B134" s="69">
        <v>-14250</v>
      </c>
      <c r="C134" s="70">
        <v>-16770.280699999999</v>
      </c>
      <c r="D134" s="71">
        <v>0.33987592</v>
      </c>
      <c r="E134" s="75">
        <v>-9.0701199999999998E-5</v>
      </c>
      <c r="F134" s="73">
        <v>-2.3152749999999999E-4</v>
      </c>
      <c r="G134" s="69">
        <v>33.987591999999999</v>
      </c>
      <c r="H134" s="3">
        <v>-4.5350599999999996E-3</v>
      </c>
      <c r="I134" s="3">
        <v>0.49775000000000003</v>
      </c>
      <c r="J134" s="3">
        <v>-3.2292870636550299</v>
      </c>
      <c r="K134" s="74">
        <v>1799.8494290000001</v>
      </c>
    </row>
    <row r="135" spans="1:11" x14ac:dyDescent="0.25">
      <c r="A135" s="68">
        <v>40725</v>
      </c>
      <c r="B135" s="69">
        <v>-13950</v>
      </c>
      <c r="C135" s="70">
        <v>-17093.372200000002</v>
      </c>
      <c r="D135" s="71">
        <v>0.34380451000000001</v>
      </c>
      <c r="E135" s="75">
        <v>-5.0822400000000003E-5</v>
      </c>
      <c r="F135" s="73">
        <v>-1.0142866999999999E-3</v>
      </c>
      <c r="G135" s="69">
        <v>34.380451000000001</v>
      </c>
      <c r="H135" s="3">
        <v>-2.54112E-3</v>
      </c>
      <c r="I135" s="3">
        <v>6.4573640000000001</v>
      </c>
      <c r="J135" s="3">
        <v>-3.3031679671457899</v>
      </c>
      <c r="K135" s="74">
        <v>1849.9685260000001</v>
      </c>
    </row>
    <row r="136" spans="1:11" x14ac:dyDescent="0.25">
      <c r="A136" s="68">
        <v>40756</v>
      </c>
      <c r="B136" s="69">
        <v>-14233</v>
      </c>
      <c r="C136" s="70">
        <v>-16943.624199999998</v>
      </c>
      <c r="D136" s="71">
        <v>0.34344209999999997</v>
      </c>
      <c r="E136" s="75">
        <v>-7.7425100000000005E-5</v>
      </c>
      <c r="F136" s="73">
        <v>-1.3338556000000001E-3</v>
      </c>
      <c r="G136" s="69">
        <v>34.344209999999997</v>
      </c>
      <c r="H136" s="3">
        <v>-3.8712550000000001E-3</v>
      </c>
      <c r="I136" s="3">
        <v>1.717414</v>
      </c>
      <c r="J136" s="3">
        <v>-3.26502149212868</v>
      </c>
      <c r="K136" s="74">
        <v>1847.2145539999999</v>
      </c>
    </row>
    <row r="137" spans="1:11" x14ac:dyDescent="0.25">
      <c r="A137" s="68">
        <v>40787</v>
      </c>
      <c r="B137" s="69">
        <v>-18540</v>
      </c>
      <c r="C137" s="70">
        <v>-16645.0059</v>
      </c>
      <c r="D137" s="71">
        <v>0.35911960999999998</v>
      </c>
      <c r="E137" s="75">
        <v>-3.803384E-4</v>
      </c>
      <c r="F137" s="73">
        <v>7.2290530000000003E-4</v>
      </c>
      <c r="G137" s="69">
        <v>35.911960999999998</v>
      </c>
      <c r="H137" s="3">
        <v>-1.901692E-2</v>
      </c>
      <c r="I137" s="3">
        <v>-47.734000999999999</v>
      </c>
      <c r="J137" s="3">
        <v>-3.1120101300479099</v>
      </c>
      <c r="K137" s="74">
        <v>1829.6974339999999</v>
      </c>
    </row>
    <row r="138" spans="1:11" x14ac:dyDescent="0.25">
      <c r="A138" s="68">
        <v>40817</v>
      </c>
      <c r="B138" s="69">
        <v>-13950</v>
      </c>
      <c r="C138" s="70">
        <v>-13101.8593</v>
      </c>
      <c r="D138" s="71">
        <v>0.27769637000000003</v>
      </c>
      <c r="E138" s="75">
        <v>-2.4448370000000001E-4</v>
      </c>
      <c r="F138" s="73">
        <v>2.5480119999999999E-4</v>
      </c>
      <c r="G138" s="69">
        <v>27.769636999999999</v>
      </c>
      <c r="H138" s="3">
        <v>-1.2224185E-2</v>
      </c>
      <c r="I138" s="3">
        <v>-30.429639000000002</v>
      </c>
      <c r="J138" s="3">
        <v>-2.46384065708419</v>
      </c>
      <c r="K138" s="74">
        <v>1450.9793420000001</v>
      </c>
    </row>
    <row r="139" spans="1:11" x14ac:dyDescent="0.25">
      <c r="A139" s="68">
        <v>40848</v>
      </c>
      <c r="B139" s="69">
        <v>-14250</v>
      </c>
      <c r="C139" s="70">
        <v>-12510.805700000001</v>
      </c>
      <c r="D139" s="71">
        <v>0.26652156999999999</v>
      </c>
      <c r="E139" s="75">
        <v>-2.3573870000000001E-4</v>
      </c>
      <c r="F139" s="73">
        <v>1.052594E-4</v>
      </c>
      <c r="G139" s="69">
        <v>26.652156999999999</v>
      </c>
      <c r="H139" s="3">
        <v>-1.1786935E-2</v>
      </c>
      <c r="I139" s="3">
        <v>-35.330855</v>
      </c>
      <c r="J139" s="3">
        <v>-2.3411364818617399</v>
      </c>
      <c r="K139" s="74">
        <v>1395.45578</v>
      </c>
    </row>
    <row r="140" spans="1:11" x14ac:dyDescent="0.25">
      <c r="A140" s="68">
        <v>40878</v>
      </c>
      <c r="B140" s="69">
        <v>-13950</v>
      </c>
      <c r="C140" s="70">
        <v>-12629.891299999999</v>
      </c>
      <c r="D140" s="71">
        <v>0.26805226999999998</v>
      </c>
      <c r="E140" s="75">
        <v>-1.9816300000000001E-4</v>
      </c>
      <c r="F140" s="73">
        <v>-1.0192688999999999E-3</v>
      </c>
      <c r="G140" s="69">
        <v>26.805226999999999</v>
      </c>
      <c r="H140" s="3">
        <v>-9.9081499999999992E-3</v>
      </c>
      <c r="I140" s="3">
        <v>-30.724879000000001</v>
      </c>
      <c r="J140" s="3">
        <v>-2.3732205338808998</v>
      </c>
      <c r="K140" s="74">
        <v>1419.8037959999999</v>
      </c>
    </row>
    <row r="141" spans="1:11" x14ac:dyDescent="0.25">
      <c r="A141" s="68">
        <v>40909</v>
      </c>
      <c r="B141" s="69">
        <v>-11796</v>
      </c>
      <c r="C141" s="70">
        <v>-11659.238300000001</v>
      </c>
      <c r="D141" s="71">
        <v>0.25370377</v>
      </c>
      <c r="E141" s="75">
        <v>-1.3276729999999999E-4</v>
      </c>
      <c r="F141" s="73">
        <v>-5.3022436000000001E-3</v>
      </c>
      <c r="G141" s="69">
        <v>25.370377000000001</v>
      </c>
      <c r="H141" s="3">
        <v>-6.6383650000000002E-3</v>
      </c>
      <c r="I141" s="3">
        <v>-26.529115999999998</v>
      </c>
      <c r="J141" s="3">
        <v>-2.1939898699520901</v>
      </c>
      <c r="K141" s="74">
        <v>1320.263101</v>
      </c>
    </row>
    <row r="142" spans="1:11" x14ac:dyDescent="0.25">
      <c r="A142" s="68">
        <v>40940</v>
      </c>
      <c r="B142" s="69">
        <v>-11796</v>
      </c>
      <c r="C142" s="70">
        <v>-11131.604600000001</v>
      </c>
      <c r="D142" s="71">
        <v>0.24030973999999999</v>
      </c>
      <c r="E142" s="75">
        <v>-1.4864610000000001E-4</v>
      </c>
      <c r="F142" s="73">
        <v>-3.6794499999999999E-3</v>
      </c>
      <c r="G142" s="69">
        <v>24.030974000000001</v>
      </c>
      <c r="H142" s="3">
        <v>-7.4323050000000002E-3</v>
      </c>
      <c r="I142" s="3">
        <v>-28.160064999999999</v>
      </c>
      <c r="J142" s="3">
        <v>-2.09006680355921</v>
      </c>
      <c r="K142" s="74">
        <v>1269.658179</v>
      </c>
    </row>
    <row r="143" spans="1:11" x14ac:dyDescent="0.25">
      <c r="A143" s="68">
        <v>40969</v>
      </c>
      <c r="B143" s="69">
        <v>-7890</v>
      </c>
      <c r="C143" s="70">
        <v>-11951.860699999999</v>
      </c>
      <c r="D143" s="71">
        <v>0.23575921999999999</v>
      </c>
      <c r="E143" s="75">
        <v>1.3222320000000001E-4</v>
      </c>
      <c r="F143" s="73">
        <v>-3.9716498999999997E-3</v>
      </c>
      <c r="G143" s="69">
        <v>23.575921999999998</v>
      </c>
      <c r="H143" s="3">
        <v>6.6111599999999996E-3</v>
      </c>
      <c r="I143" s="3">
        <v>29.130452999999999</v>
      </c>
      <c r="J143" s="3">
        <v>-2.3530899383983601</v>
      </c>
      <c r="K143" s="74">
        <v>1373.3596030000001</v>
      </c>
    </row>
    <row r="144" spans="1:11" x14ac:dyDescent="0.25">
      <c r="A144" s="68">
        <v>41000</v>
      </c>
      <c r="B144" s="69">
        <v>-15010</v>
      </c>
      <c r="C144" s="70">
        <v>-12564.4442</v>
      </c>
      <c r="D144" s="71">
        <v>0.25199111000000002</v>
      </c>
      <c r="E144" s="75">
        <v>-2.7713150000000002E-4</v>
      </c>
      <c r="F144" s="73">
        <v>2.9031065000000001E-3</v>
      </c>
      <c r="G144" s="69">
        <v>25.199110999999998</v>
      </c>
      <c r="H144" s="3">
        <v>-1.3856574999999999E-2</v>
      </c>
      <c r="I144" s="3">
        <v>-38.200535000000002</v>
      </c>
      <c r="J144" s="3">
        <v>-2.3514275154004101</v>
      </c>
      <c r="K144" s="74">
        <v>1454.0699669999999</v>
      </c>
    </row>
    <row r="145" spans="1:11" x14ac:dyDescent="0.25">
      <c r="A145" s="68">
        <v>41030</v>
      </c>
      <c r="B145" s="69">
        <v>-20151</v>
      </c>
      <c r="C145" s="70">
        <v>-16824.515200000002</v>
      </c>
      <c r="D145" s="71">
        <v>0.33877026999999998</v>
      </c>
      <c r="E145" s="75">
        <v>-3.9828889999999999E-4</v>
      </c>
      <c r="F145" s="73">
        <v>3.8071537E-3</v>
      </c>
      <c r="G145" s="69">
        <v>33.877026999999998</v>
      </c>
      <c r="H145" s="3">
        <v>-1.9914444999999999E-2</v>
      </c>
      <c r="I145" s="3">
        <v>-53.982756999999999</v>
      </c>
      <c r="J145" s="3">
        <v>-3.14436386036961</v>
      </c>
      <c r="K145" s="74">
        <v>1960.441795</v>
      </c>
    </row>
    <row r="146" spans="1:11" x14ac:dyDescent="0.25">
      <c r="A146" s="68">
        <v>41061</v>
      </c>
      <c r="B146" s="69">
        <v>-14250</v>
      </c>
      <c r="C146" s="70">
        <v>-15780.2631</v>
      </c>
      <c r="D146" s="71">
        <v>0.29515775</v>
      </c>
      <c r="E146" s="75">
        <v>-7.7334200000000002E-5</v>
      </c>
      <c r="F146" s="73">
        <v>1.1605588E-3</v>
      </c>
      <c r="G146" s="69">
        <v>29.515775000000001</v>
      </c>
      <c r="H146" s="3">
        <v>-3.8667100000000002E-3</v>
      </c>
      <c r="I146" s="3">
        <v>-0.57627600000000001</v>
      </c>
      <c r="J146" s="3">
        <v>-3.0375373032169799</v>
      </c>
      <c r="K146" s="74">
        <v>1853.0198069999999</v>
      </c>
    </row>
    <row r="147" spans="1:11" x14ac:dyDescent="0.25">
      <c r="A147" s="68">
        <v>41091</v>
      </c>
      <c r="B147" s="69">
        <v>-13950</v>
      </c>
      <c r="C147" s="70">
        <v>-16102.4733</v>
      </c>
      <c r="D147" s="71">
        <v>0.29871455000000002</v>
      </c>
      <c r="E147" s="75">
        <v>-3.8903799999999998E-5</v>
      </c>
      <c r="F147" s="73">
        <v>4.9283900000000002E-4</v>
      </c>
      <c r="G147" s="69">
        <v>29.871455000000001</v>
      </c>
      <c r="H147" s="3">
        <v>-1.9451900000000001E-3</v>
      </c>
      <c r="I147" s="3">
        <v>5.9650509999999999</v>
      </c>
      <c r="J147" s="3">
        <v>-3.1109872689938398</v>
      </c>
      <c r="K147" s="74">
        <v>1903.6407859999999</v>
      </c>
    </row>
    <row r="148" spans="1:11" x14ac:dyDescent="0.25">
      <c r="A148" s="68">
        <v>41122</v>
      </c>
      <c r="B148" s="69">
        <v>-14233</v>
      </c>
      <c r="C148" s="70">
        <v>-15963.404</v>
      </c>
      <c r="D148" s="71">
        <v>0.29849334999999999</v>
      </c>
      <c r="E148" s="75">
        <v>-6.0278200000000002E-5</v>
      </c>
      <c r="F148" s="73">
        <v>2.0421710000000001E-4</v>
      </c>
      <c r="G148" s="69">
        <v>29.849335</v>
      </c>
      <c r="H148" s="3">
        <v>-3.0139099999999999E-3</v>
      </c>
      <c r="I148" s="3">
        <v>1.758211</v>
      </c>
      <c r="J148" s="3">
        <v>-3.0768982888432599</v>
      </c>
      <c r="K148" s="74">
        <v>1900.311588</v>
      </c>
    </row>
    <row r="149" spans="1:11" x14ac:dyDescent="0.25">
      <c r="A149" s="68">
        <v>41153</v>
      </c>
      <c r="B149" s="69">
        <v>-18540</v>
      </c>
      <c r="C149" s="70">
        <v>-15678.9283</v>
      </c>
      <c r="D149" s="71">
        <v>0.31323849999999998</v>
      </c>
      <c r="E149" s="75">
        <v>-3.269926E-4</v>
      </c>
      <c r="F149" s="73">
        <v>2.1248081999999998E-3</v>
      </c>
      <c r="G149" s="69">
        <v>31.32385</v>
      </c>
      <c r="H149" s="3">
        <v>-1.634963E-2</v>
      </c>
      <c r="I149" s="3">
        <v>-46.841009</v>
      </c>
      <c r="J149" s="3">
        <v>-2.9388629705681102</v>
      </c>
      <c r="K149" s="74">
        <v>1880.612856</v>
      </c>
    </row>
    <row r="150" spans="1:11" x14ac:dyDescent="0.25">
      <c r="A150" s="68">
        <v>41183</v>
      </c>
      <c r="B150" s="69">
        <v>-13950</v>
      </c>
      <c r="C150" s="70">
        <v>-12348.5255</v>
      </c>
      <c r="D150" s="71">
        <v>0.24221913</v>
      </c>
      <c r="E150" s="75">
        <v>-2.0896089999999999E-4</v>
      </c>
      <c r="F150" s="73">
        <v>1.3879635E-3</v>
      </c>
      <c r="G150" s="69">
        <v>24.221913000000001</v>
      </c>
      <c r="H150" s="3">
        <v>-1.0448045E-2</v>
      </c>
      <c r="I150" s="3">
        <v>-29.700458000000001</v>
      </c>
      <c r="J150" s="3">
        <v>-2.32729637234771</v>
      </c>
      <c r="K150" s="74">
        <v>1490.613247</v>
      </c>
    </row>
    <row r="151" spans="1:11" x14ac:dyDescent="0.25">
      <c r="A151" s="68">
        <v>41214</v>
      </c>
      <c r="B151" s="69">
        <v>-14250</v>
      </c>
      <c r="C151" s="70">
        <v>-11802.443499999999</v>
      </c>
      <c r="D151" s="71">
        <v>0.23259225</v>
      </c>
      <c r="E151" s="75">
        <v>-2.0170809999999999E-4</v>
      </c>
      <c r="F151" s="73">
        <v>1.2645886000000001E-3</v>
      </c>
      <c r="G151" s="69">
        <v>23.259225000000001</v>
      </c>
      <c r="H151" s="3">
        <v>-1.0085405E-2</v>
      </c>
      <c r="I151" s="3">
        <v>-34.201338</v>
      </c>
      <c r="J151" s="3">
        <v>-2.21492429842574</v>
      </c>
      <c r="K151" s="74">
        <v>1435.358078</v>
      </c>
    </row>
    <row r="152" spans="1:11" x14ac:dyDescent="0.25">
      <c r="A152" s="68">
        <v>41244</v>
      </c>
      <c r="B152" s="69">
        <v>-13950</v>
      </c>
      <c r="C152" s="70">
        <v>-11938.551100000001</v>
      </c>
      <c r="D152" s="71">
        <v>0.23400807000000001</v>
      </c>
      <c r="E152" s="75">
        <v>-1.6457409999999999E-4</v>
      </c>
      <c r="F152" s="73">
        <v>3.0041490000000002E-4</v>
      </c>
      <c r="G152" s="69">
        <v>23.400807</v>
      </c>
      <c r="H152" s="3">
        <v>-8.2287049999999994E-3</v>
      </c>
      <c r="I152" s="3">
        <v>-28.613102000000001</v>
      </c>
      <c r="J152" s="3">
        <v>-2.2508813141683799</v>
      </c>
      <c r="K152" s="74">
        <v>1461.716651</v>
      </c>
    </row>
    <row r="153" spans="1:11" x14ac:dyDescent="0.25">
      <c r="A153" s="68">
        <v>41275</v>
      </c>
      <c r="B153" s="69">
        <v>-11796</v>
      </c>
      <c r="C153" s="70">
        <v>-11075.031499999999</v>
      </c>
      <c r="D153" s="71">
        <v>0.22171671000000001</v>
      </c>
      <c r="E153" s="75">
        <v>-9.1389699999999997E-5</v>
      </c>
      <c r="F153" s="73">
        <v>-3.7195920999999999E-3</v>
      </c>
      <c r="G153" s="69">
        <v>22.171671</v>
      </c>
      <c r="H153" s="3">
        <v>-4.5694849999999999E-3</v>
      </c>
      <c r="I153" s="3">
        <v>-19.770696000000001</v>
      </c>
      <c r="J153" s="3">
        <v>-2.0992005475701601</v>
      </c>
      <c r="K153" s="74">
        <v>1364.783486</v>
      </c>
    </row>
    <row r="154" spans="1:11" x14ac:dyDescent="0.25">
      <c r="A154" s="68">
        <v>41306</v>
      </c>
      <c r="B154" s="69">
        <v>-11796</v>
      </c>
      <c r="C154" s="70">
        <v>-10194.452300000001</v>
      </c>
      <c r="D154" s="71">
        <v>0.20421927000000001</v>
      </c>
      <c r="E154" s="75">
        <v>-1.2327360000000001E-4</v>
      </c>
      <c r="F154" s="73">
        <v>-2.0919789999999999E-3</v>
      </c>
      <c r="G154" s="69">
        <v>20.421927</v>
      </c>
      <c r="H154" s="3">
        <v>-6.1636800000000004E-3</v>
      </c>
      <c r="I154" s="3">
        <v>-26.138217999999998</v>
      </c>
      <c r="J154" s="3">
        <v>-1.91957371663244</v>
      </c>
      <c r="K154" s="74">
        <v>1265.4797140000001</v>
      </c>
    </row>
    <row r="155" spans="1:11" x14ac:dyDescent="0.25">
      <c r="A155" s="68">
        <v>41334</v>
      </c>
      <c r="B155" s="69">
        <v>-7890</v>
      </c>
      <c r="C155" s="70">
        <v>-11280.2071</v>
      </c>
      <c r="D155" s="71">
        <v>0.20314725</v>
      </c>
      <c r="E155" s="75">
        <v>8.1666600000000002E-5</v>
      </c>
      <c r="F155" s="73">
        <v>-2.8845784999999998E-3</v>
      </c>
      <c r="G155" s="69">
        <v>20.314724999999999</v>
      </c>
      <c r="H155" s="3">
        <v>4.0833299999999996E-3</v>
      </c>
      <c r="I155" s="3">
        <v>20.763952</v>
      </c>
      <c r="J155" s="3">
        <v>-2.2063036276522898</v>
      </c>
      <c r="K155" s="74">
        <v>1408.9063599999999</v>
      </c>
    </row>
    <row r="156" spans="1:11" x14ac:dyDescent="0.25">
      <c r="A156" s="68">
        <v>41365</v>
      </c>
      <c r="B156" s="69">
        <v>-15010</v>
      </c>
      <c r="C156" s="70">
        <v>-908.96939999999995</v>
      </c>
      <c r="D156" s="71">
        <v>8.2151890000000005E-2</v>
      </c>
      <c r="E156" s="75">
        <v>-7.8094389999999996E-4</v>
      </c>
      <c r="F156" s="73">
        <v>5.1750536999999996E-3</v>
      </c>
      <c r="G156" s="69">
        <v>8.2151890000000005</v>
      </c>
      <c r="H156" s="3">
        <v>-3.9047195E-2</v>
      </c>
      <c r="I156" s="3">
        <v>-150.93022099999999</v>
      </c>
      <c r="J156" s="3">
        <v>7.1828336755646802E-2</v>
      </c>
      <c r="K156" s="74">
        <v>114.22778099999999</v>
      </c>
    </row>
    <row r="157" spans="1:11" x14ac:dyDescent="0.25">
      <c r="A157" s="68">
        <v>41395</v>
      </c>
      <c r="B157" s="69">
        <v>-20151</v>
      </c>
      <c r="C157" s="70">
        <v>-1245.4109000000001</v>
      </c>
      <c r="D157" s="71">
        <v>0.11208108</v>
      </c>
      <c r="E157" s="75">
        <v>-1.0611882999999999E-3</v>
      </c>
      <c r="F157" s="73">
        <v>6.8256723999999998E-3</v>
      </c>
      <c r="G157" s="69">
        <v>11.208107999999999</v>
      </c>
      <c r="H157" s="3">
        <v>-5.3059414999999999E-2</v>
      </c>
      <c r="I157" s="3">
        <v>-203.90589700000001</v>
      </c>
      <c r="J157" s="3">
        <v>9.1451882272416199E-2</v>
      </c>
      <c r="K157" s="74">
        <v>157.564516</v>
      </c>
    </row>
    <row r="158" spans="1:11" x14ac:dyDescent="0.25">
      <c r="A158" s="68">
        <v>41426</v>
      </c>
      <c r="B158" s="69">
        <v>-14250</v>
      </c>
      <c r="C158" s="70">
        <v>-867.12699999999995</v>
      </c>
      <c r="D158" s="71">
        <v>7.7535960000000001E-2</v>
      </c>
      <c r="E158" s="75">
        <v>-7.3050060000000002E-4</v>
      </c>
      <c r="F158" s="73">
        <v>4.8100436000000002E-3</v>
      </c>
      <c r="G158" s="69">
        <v>7.7535959999999999</v>
      </c>
      <c r="H158" s="3">
        <v>-3.652503E-2</v>
      </c>
      <c r="I158" s="3">
        <v>-143.149764</v>
      </c>
      <c r="J158" s="3">
        <v>6.3934565366187607E-2</v>
      </c>
      <c r="K158" s="74">
        <v>110.48894900000001</v>
      </c>
    </row>
    <row r="159" spans="1:11" x14ac:dyDescent="0.25">
      <c r="A159" s="68">
        <v>41456</v>
      </c>
      <c r="B159" s="69">
        <v>-13950</v>
      </c>
      <c r="C159" s="70">
        <v>-834.09320000000002</v>
      </c>
      <c r="D159" s="71">
        <v>7.415745E-2</v>
      </c>
      <c r="E159" s="75">
        <v>-6.9567130000000002E-4</v>
      </c>
      <c r="F159" s="73">
        <v>4.7016662000000002E-3</v>
      </c>
      <c r="G159" s="69">
        <v>7.4157450000000003</v>
      </c>
      <c r="H159" s="3">
        <v>-3.4783565000000002E-2</v>
      </c>
      <c r="I159" s="3">
        <v>-139.035787</v>
      </c>
      <c r="J159" s="3">
        <v>6.23126625598905E-2</v>
      </c>
      <c r="K159" s="74">
        <v>106.91922099999999</v>
      </c>
    </row>
    <row r="160" spans="1:11" x14ac:dyDescent="0.25">
      <c r="A160" s="68">
        <v>41487</v>
      </c>
      <c r="B160" s="69">
        <v>-14233</v>
      </c>
      <c r="C160" s="70">
        <v>-837.36789999999996</v>
      </c>
      <c r="D160" s="71">
        <v>7.3967019999999994E-2</v>
      </c>
      <c r="E160" s="75">
        <v>-6.9042650000000001E-4</v>
      </c>
      <c r="F160" s="73">
        <v>4.7784057999999997E-3</v>
      </c>
      <c r="G160" s="69">
        <v>7.3967020000000003</v>
      </c>
      <c r="H160" s="3">
        <v>-3.4521324999999999E-2</v>
      </c>
      <c r="I160" s="3">
        <v>-140.77631600000001</v>
      </c>
      <c r="J160" s="3">
        <v>6.2887611225188295E-2</v>
      </c>
      <c r="K160" s="74">
        <v>108.095547</v>
      </c>
    </row>
    <row r="161" spans="1:11" x14ac:dyDescent="0.25">
      <c r="A161" s="68">
        <v>41518</v>
      </c>
      <c r="B161" s="69">
        <v>-18540</v>
      </c>
      <c r="C161" s="70">
        <v>-1102.8049000000001</v>
      </c>
      <c r="D161" s="71">
        <v>9.6984299999999996E-2</v>
      </c>
      <c r="E161" s="75">
        <v>-9.017675E-4</v>
      </c>
      <c r="F161" s="73">
        <v>6.1438569000000004E-3</v>
      </c>
      <c r="G161" s="69">
        <v>9.6984300000000001</v>
      </c>
      <c r="H161" s="3">
        <v>-4.5088375E-2</v>
      </c>
      <c r="I161" s="3">
        <v>-183.899429</v>
      </c>
      <c r="J161" s="3">
        <v>7.8577960301163596E-2</v>
      </c>
      <c r="K161" s="74">
        <v>143.266504</v>
      </c>
    </row>
    <row r="162" spans="1:11" x14ac:dyDescent="0.25">
      <c r="A162" s="68">
        <v>41548</v>
      </c>
      <c r="B162" s="69">
        <v>-13950</v>
      </c>
      <c r="C162" s="70">
        <v>-808.7627</v>
      </c>
      <c r="D162" s="71">
        <v>7.1044300000000005E-2</v>
      </c>
      <c r="E162" s="75">
        <v>-6.608149E-4</v>
      </c>
      <c r="F162" s="73">
        <v>4.6178049000000004E-3</v>
      </c>
      <c r="G162" s="69">
        <v>7.1044299999999998</v>
      </c>
      <c r="H162" s="3">
        <v>-3.3040745000000003E-2</v>
      </c>
      <c r="I162" s="3">
        <v>-136.42460299999999</v>
      </c>
      <c r="J162" s="3">
        <v>5.8775633127994498E-2</v>
      </c>
      <c r="K162" s="74">
        <v>105.70932000000001</v>
      </c>
    </row>
    <row r="163" spans="1:11" x14ac:dyDescent="0.25">
      <c r="A163" s="68">
        <v>41579</v>
      </c>
      <c r="B163" s="69">
        <v>-14250</v>
      </c>
      <c r="C163" s="70">
        <v>-787.53409999999997</v>
      </c>
      <c r="D163" s="71">
        <v>6.8243739999999997E-2</v>
      </c>
      <c r="E163" s="75">
        <v>-6.2776659999999997E-4</v>
      </c>
      <c r="F163" s="73">
        <v>4.7485156000000002E-3</v>
      </c>
      <c r="G163" s="69">
        <v>6.8243739999999997</v>
      </c>
      <c r="H163" s="3">
        <v>-3.1388329999999999E-2</v>
      </c>
      <c r="I163" s="3">
        <v>-136.97018199999999</v>
      </c>
      <c r="J163" s="3">
        <v>6.2233538672142402E-2</v>
      </c>
      <c r="K163" s="74">
        <v>103.646171</v>
      </c>
    </row>
    <row r="164" spans="1:11" x14ac:dyDescent="0.25">
      <c r="A164" s="68">
        <v>41609</v>
      </c>
      <c r="B164" s="69">
        <v>-13950</v>
      </c>
      <c r="C164" s="70">
        <v>-734.01379999999995</v>
      </c>
      <c r="D164" s="71">
        <v>6.3113710000000003E-2</v>
      </c>
      <c r="E164" s="75">
        <v>-5.7733220000000002E-4</v>
      </c>
      <c r="F164" s="73">
        <v>4.6649943999999997E-3</v>
      </c>
      <c r="G164" s="69">
        <v>6.3113710000000003</v>
      </c>
      <c r="H164" s="3">
        <v>-2.8866610000000001E-2</v>
      </c>
      <c r="I164" s="3">
        <v>-131.27560700000001</v>
      </c>
      <c r="J164" s="3">
        <v>6.2452292950034301E-2</v>
      </c>
      <c r="K164" s="74">
        <v>97.165143</v>
      </c>
    </row>
    <row r="165" spans="1:11" x14ac:dyDescent="0.25">
      <c r="A165" s="68">
        <v>41640</v>
      </c>
      <c r="B165" s="69">
        <v>-11796</v>
      </c>
      <c r="C165" s="70">
        <v>-497.25060000000002</v>
      </c>
      <c r="D165" s="71">
        <v>4.1215080000000001E-2</v>
      </c>
      <c r="E165" s="75">
        <v>-3.65724E-4</v>
      </c>
      <c r="F165" s="73">
        <v>3.9712183E-3</v>
      </c>
      <c r="G165" s="69">
        <v>4.1215080000000004</v>
      </c>
      <c r="H165" s="3">
        <v>-1.8286199999999999E-2</v>
      </c>
      <c r="I165" s="3">
        <v>-101.355171</v>
      </c>
      <c r="J165" s="3">
        <v>6.0574674880219101E-2</v>
      </c>
      <c r="K165" s="74">
        <v>66.245619000000005</v>
      </c>
    </row>
    <row r="166" spans="1:11" x14ac:dyDescent="0.25">
      <c r="A166" s="68">
        <v>41671</v>
      </c>
      <c r="B166" s="69">
        <v>-11796</v>
      </c>
      <c r="C166" s="70">
        <v>-541.37990000000002</v>
      </c>
      <c r="D166" s="71">
        <v>4.4881310000000001E-2</v>
      </c>
      <c r="E166" s="75">
        <v>-3.980039E-4</v>
      </c>
      <c r="F166" s="73">
        <v>3.9416442999999999E-3</v>
      </c>
      <c r="G166" s="69">
        <v>4.4881310000000001</v>
      </c>
      <c r="H166" s="3">
        <v>-1.9900194999999999E-2</v>
      </c>
      <c r="I166" s="3">
        <v>-105.281344</v>
      </c>
      <c r="J166" s="3">
        <v>5.7041752224503799E-2</v>
      </c>
      <c r="K166" s="74">
        <v>72.613828999999996</v>
      </c>
    </row>
    <row r="167" spans="1:11" x14ac:dyDescent="0.25">
      <c r="A167" s="68">
        <v>41699</v>
      </c>
      <c r="B167" s="69">
        <v>-7890</v>
      </c>
      <c r="C167" s="70">
        <v>-406.83760000000001</v>
      </c>
      <c r="D167" s="71">
        <v>3.3835959999999998E-2</v>
      </c>
      <c r="E167" s="75">
        <v>-3.0043879999999999E-4</v>
      </c>
      <c r="F167" s="73">
        <v>2.5878094000000001E-3</v>
      </c>
      <c r="G167" s="69">
        <v>3.3835959999999998</v>
      </c>
      <c r="H167" s="3">
        <v>-1.5021939999999999E-2</v>
      </c>
      <c r="I167" s="3">
        <v>-74.001686000000007</v>
      </c>
      <c r="J167" s="3">
        <v>3.43885010266941E-2</v>
      </c>
      <c r="K167" s="74">
        <v>54.879918000000004</v>
      </c>
    </row>
    <row r="168" spans="1:11" x14ac:dyDescent="0.25">
      <c r="A168" s="68">
        <v>41730</v>
      </c>
      <c r="B168" s="69">
        <v>-15010</v>
      </c>
      <c r="C168" s="70">
        <v>-908.74789999999996</v>
      </c>
      <c r="D168" s="71">
        <v>7.6018680000000005E-2</v>
      </c>
      <c r="E168" s="75">
        <v>-6.7643689999999997E-4</v>
      </c>
      <c r="F168" s="73">
        <v>4.6628101000000003E-3</v>
      </c>
      <c r="G168" s="69">
        <v>7.6018679999999996</v>
      </c>
      <c r="H168" s="3">
        <v>-3.3821845000000003E-2</v>
      </c>
      <c r="I168" s="3">
        <v>-149.838798</v>
      </c>
      <c r="J168" s="3">
        <v>5.1943052703627701E-2</v>
      </c>
      <c r="K168" s="74">
        <v>123.30608599999999</v>
      </c>
    </row>
    <row r="169" spans="1:11" x14ac:dyDescent="0.25">
      <c r="A169" s="68">
        <v>41760</v>
      </c>
      <c r="B169" s="69">
        <v>-20151</v>
      </c>
      <c r="C169" s="70">
        <v>-1241.6419000000001</v>
      </c>
      <c r="D169" s="71">
        <v>0.1034538</v>
      </c>
      <c r="E169" s="75">
        <v>-9.1725070000000001E-4</v>
      </c>
      <c r="F169" s="73">
        <v>6.1507521999999999E-3</v>
      </c>
      <c r="G169" s="69">
        <v>10.34538</v>
      </c>
      <c r="H169" s="3">
        <v>-4.5862535000000003E-2</v>
      </c>
      <c r="I169" s="3">
        <v>-202.145107</v>
      </c>
      <c r="J169" s="3">
        <v>6.5092676249144402E-2</v>
      </c>
      <c r="K169" s="74">
        <v>169.56357700000001</v>
      </c>
    </row>
    <row r="170" spans="1:11" x14ac:dyDescent="0.25">
      <c r="A170" s="68">
        <v>41791</v>
      </c>
      <c r="B170" s="69">
        <v>-14250</v>
      </c>
      <c r="C170" s="70">
        <v>-864.197</v>
      </c>
      <c r="D170" s="71">
        <v>7.15895E-2</v>
      </c>
      <c r="E170" s="75">
        <v>-6.3192629999999999E-4</v>
      </c>
      <c r="F170" s="73">
        <v>4.3405021E-3</v>
      </c>
      <c r="G170" s="69">
        <v>7.1589499999999999</v>
      </c>
      <c r="H170" s="3">
        <v>-3.1596315E-2</v>
      </c>
      <c r="I170" s="3">
        <v>-141.902218</v>
      </c>
      <c r="J170" s="3">
        <v>4.5839288158795399E-2</v>
      </c>
      <c r="K170" s="74">
        <v>118.728014</v>
      </c>
    </row>
    <row r="171" spans="1:11" x14ac:dyDescent="0.25">
      <c r="A171" s="68">
        <v>41821</v>
      </c>
      <c r="B171" s="69">
        <v>-13950</v>
      </c>
      <c r="C171" s="70">
        <v>-832.03380000000004</v>
      </c>
      <c r="D171" s="71">
        <v>6.8534150000000002E-2</v>
      </c>
      <c r="E171" s="75">
        <v>-6.0232769999999996E-4</v>
      </c>
      <c r="F171" s="73">
        <v>4.2414881000000003E-3</v>
      </c>
      <c r="G171" s="69">
        <v>6.853415</v>
      </c>
      <c r="H171" s="3">
        <v>-3.0116384999999999E-2</v>
      </c>
      <c r="I171" s="3">
        <v>-137.85669999999999</v>
      </c>
      <c r="J171" s="3">
        <v>4.4791512662559901E-2</v>
      </c>
      <c r="K171" s="74">
        <v>114.96987300000001</v>
      </c>
    </row>
    <row r="172" spans="1:11" x14ac:dyDescent="0.25">
      <c r="A172" s="68">
        <v>41852</v>
      </c>
      <c r="B172" s="69">
        <v>-14233</v>
      </c>
      <c r="C172" s="70">
        <v>-835.86469999999997</v>
      </c>
      <c r="D172" s="71">
        <v>6.8420809999999999E-2</v>
      </c>
      <c r="E172" s="75">
        <v>-5.9842019999999997E-4</v>
      </c>
      <c r="F172" s="73">
        <v>4.3110852000000002E-3</v>
      </c>
      <c r="G172" s="69">
        <v>6.8420810000000003</v>
      </c>
      <c r="H172" s="3">
        <v>-2.9921010000000001E-2</v>
      </c>
      <c r="I172" s="3">
        <v>-139.60581099999999</v>
      </c>
      <c r="J172" s="3">
        <v>4.5301026694045197E-2</v>
      </c>
      <c r="K172" s="74">
        <v>116.254418</v>
      </c>
    </row>
    <row r="173" spans="1:11" x14ac:dyDescent="0.25">
      <c r="A173" s="68">
        <v>41883</v>
      </c>
      <c r="B173" s="69">
        <v>-18540</v>
      </c>
      <c r="C173" s="70">
        <v>-1100.2728</v>
      </c>
      <c r="D173" s="71">
        <v>8.9720949999999994E-2</v>
      </c>
      <c r="E173" s="75">
        <v>-7.8212460000000002E-4</v>
      </c>
      <c r="F173" s="73">
        <v>5.5431930999999997E-3</v>
      </c>
      <c r="G173" s="69">
        <v>8.9720949999999995</v>
      </c>
      <c r="H173" s="3">
        <v>-3.9106229999999999E-2</v>
      </c>
      <c r="I173" s="3">
        <v>-182.298664</v>
      </c>
      <c r="J173" s="3">
        <v>5.5928815879534598E-2</v>
      </c>
      <c r="K173" s="74">
        <v>153.90263899999999</v>
      </c>
    </row>
    <row r="174" spans="1:11" x14ac:dyDescent="0.25">
      <c r="A174" s="68">
        <v>41913</v>
      </c>
      <c r="B174" s="69">
        <v>-13950</v>
      </c>
      <c r="C174" s="70">
        <v>-823.05619999999999</v>
      </c>
      <c r="D174" s="71">
        <v>6.6775790000000002E-2</v>
      </c>
      <c r="E174" s="75">
        <v>-5.7974800000000005E-4</v>
      </c>
      <c r="F174" s="73">
        <v>4.1428706999999997E-3</v>
      </c>
      <c r="G174" s="69">
        <v>6.6775789999999997</v>
      </c>
      <c r="H174" s="3">
        <v>-2.89874E-2</v>
      </c>
      <c r="I174" s="3">
        <v>-136.65698499999999</v>
      </c>
      <c r="J174" s="3">
        <v>4.1085831622176598E-2</v>
      </c>
      <c r="K174" s="74">
        <v>115.802485</v>
      </c>
    </row>
    <row r="175" spans="1:11" x14ac:dyDescent="0.25">
      <c r="A175" s="68">
        <v>41944</v>
      </c>
      <c r="B175" s="69">
        <v>-14250</v>
      </c>
      <c r="C175" s="70">
        <v>-793.03579999999999</v>
      </c>
      <c r="D175" s="71">
        <v>6.3743750000000002E-2</v>
      </c>
      <c r="E175" s="75">
        <v>-5.4969709999999996E-4</v>
      </c>
      <c r="F175" s="73">
        <v>4.2790038999999998E-3</v>
      </c>
      <c r="G175" s="69">
        <v>6.3743749999999997</v>
      </c>
      <c r="H175" s="3">
        <v>-2.7484854999999999E-2</v>
      </c>
      <c r="I175" s="3">
        <v>-136.28430299999999</v>
      </c>
      <c r="J175" s="3">
        <v>4.5043942505133501E-2</v>
      </c>
      <c r="K175" s="74">
        <v>112.29517300000001</v>
      </c>
    </row>
    <row r="176" spans="1:11" x14ac:dyDescent="0.25">
      <c r="A176" s="68">
        <v>41974</v>
      </c>
      <c r="B176" s="69">
        <v>-13950</v>
      </c>
      <c r="C176" s="70">
        <v>-743.15830000000005</v>
      </c>
      <c r="D176" s="71">
        <v>5.9292060000000001E-2</v>
      </c>
      <c r="E176" s="75">
        <v>-5.0847459999999996E-4</v>
      </c>
      <c r="F176" s="73">
        <v>4.2068827000000001E-3</v>
      </c>
      <c r="G176" s="69">
        <v>5.9292059999999998</v>
      </c>
      <c r="H176" s="3">
        <v>-2.5423729999999999E-2</v>
      </c>
      <c r="I176" s="3">
        <v>-130.94824299999999</v>
      </c>
      <c r="J176" s="3">
        <v>4.5912388774811803E-2</v>
      </c>
      <c r="K176" s="74">
        <v>105.78178800000001</v>
      </c>
    </row>
    <row r="177" spans="1:11" x14ac:dyDescent="0.25">
      <c r="A177" s="68">
        <v>42005</v>
      </c>
      <c r="B177" s="69">
        <v>-11796</v>
      </c>
      <c r="C177" s="70">
        <v>-511.89449999999999</v>
      </c>
      <c r="D177" s="71">
        <v>3.9305140000000002E-2</v>
      </c>
      <c r="E177" s="75">
        <v>-3.2623729999999999E-4</v>
      </c>
      <c r="F177" s="73">
        <v>3.6074275E-3</v>
      </c>
      <c r="G177" s="69">
        <v>3.9305140000000001</v>
      </c>
      <c r="H177" s="3">
        <v>-1.6311864999999998E-2</v>
      </c>
      <c r="I177" s="3">
        <v>-102.094459</v>
      </c>
      <c r="J177" s="3">
        <v>4.7825872689938403E-2</v>
      </c>
      <c r="K177" s="74">
        <v>73.340010000000007</v>
      </c>
    </row>
    <row r="178" spans="1:11" x14ac:dyDescent="0.25">
      <c r="A178" s="68">
        <v>42036</v>
      </c>
      <c r="B178" s="69">
        <v>-11796</v>
      </c>
      <c r="C178" s="70">
        <v>-551.67750000000001</v>
      </c>
      <c r="D178" s="71">
        <v>4.2409000000000002E-2</v>
      </c>
      <c r="E178" s="75">
        <v>-3.5218700000000001E-4</v>
      </c>
      <c r="F178" s="73">
        <v>3.5724017E-3</v>
      </c>
      <c r="G178" s="69">
        <v>4.2408999999999999</v>
      </c>
      <c r="H178" s="3">
        <v>-1.7609349999999999E-2</v>
      </c>
      <c r="I178" s="3">
        <v>-105.45336</v>
      </c>
      <c r="J178" s="3">
        <v>4.41201916495551E-2</v>
      </c>
      <c r="K178" s="74">
        <v>79.492912000000004</v>
      </c>
    </row>
    <row r="179" spans="1:11" x14ac:dyDescent="0.25">
      <c r="A179" s="68">
        <v>42064</v>
      </c>
      <c r="B179" s="69">
        <v>-7890</v>
      </c>
      <c r="C179" s="70">
        <v>-409.9468</v>
      </c>
      <c r="D179" s="71">
        <v>3.1637409999999998E-2</v>
      </c>
      <c r="E179" s="75">
        <v>-2.6336300000000002E-4</v>
      </c>
      <c r="F179" s="73">
        <v>2.3388238000000001E-3</v>
      </c>
      <c r="G179" s="69">
        <v>3.1637409999999999</v>
      </c>
      <c r="H179" s="3">
        <v>-1.316815E-2</v>
      </c>
      <c r="I179" s="3">
        <v>-73.671317999999999</v>
      </c>
      <c r="J179" s="3">
        <v>2.55438740588638E-2</v>
      </c>
      <c r="K179" s="74">
        <v>59.384762000000002</v>
      </c>
    </row>
    <row r="180" spans="1:11" x14ac:dyDescent="0.25">
      <c r="A180" s="68">
        <v>42095</v>
      </c>
      <c r="B180" s="69">
        <v>-15010</v>
      </c>
      <c r="C180" s="70">
        <v>-902.75699999999995</v>
      </c>
      <c r="D180" s="71">
        <v>7.0138480000000003E-2</v>
      </c>
      <c r="E180" s="75">
        <v>-5.8605599999999995E-4</v>
      </c>
      <c r="F180" s="73">
        <v>4.2097671000000001E-3</v>
      </c>
      <c r="G180" s="69">
        <v>7.0138480000000003</v>
      </c>
      <c r="H180" s="3">
        <v>-2.93028E-2</v>
      </c>
      <c r="I180" s="3">
        <v>-148.13123999999999</v>
      </c>
      <c r="J180" s="3">
        <v>3.5071321013004801E-2</v>
      </c>
      <c r="K180" s="74">
        <v>131.51458500000001</v>
      </c>
    </row>
    <row r="181" spans="1:11" x14ac:dyDescent="0.25">
      <c r="A181" s="68">
        <v>42125</v>
      </c>
      <c r="B181" s="69">
        <v>-20151</v>
      </c>
      <c r="C181" s="70">
        <v>-1230.4023999999999</v>
      </c>
      <c r="D181" s="71">
        <v>9.5249429999999996E-2</v>
      </c>
      <c r="E181" s="75">
        <v>-7.933622E-4</v>
      </c>
      <c r="F181" s="73">
        <v>5.5561437999999998E-3</v>
      </c>
      <c r="G181" s="69">
        <v>9.5249430000000004</v>
      </c>
      <c r="H181" s="3">
        <v>-3.9668109999999999E-2</v>
      </c>
      <c r="I181" s="3">
        <v>-199.60607899999999</v>
      </c>
      <c r="J181" s="3">
        <v>4.28865160848734E-2</v>
      </c>
      <c r="K181" s="74">
        <v>180.32427799999999</v>
      </c>
    </row>
    <row r="182" spans="1:11" x14ac:dyDescent="0.25">
      <c r="A182" s="68">
        <v>42156</v>
      </c>
      <c r="B182" s="69">
        <v>-14250</v>
      </c>
      <c r="C182" s="70">
        <v>-856.2885</v>
      </c>
      <c r="D182" s="71">
        <v>6.5923200000000001E-2</v>
      </c>
      <c r="E182" s="75">
        <v>-5.4676050000000004E-4</v>
      </c>
      <c r="F182" s="73">
        <v>3.9233877999999998E-3</v>
      </c>
      <c r="G182" s="69">
        <v>6.59232</v>
      </c>
      <c r="H182" s="3">
        <v>-2.7338024999999998E-2</v>
      </c>
      <c r="I182" s="3">
        <v>-140.11223899999999</v>
      </c>
      <c r="J182" s="3">
        <v>3.0462149212867901E-2</v>
      </c>
      <c r="K182" s="74">
        <v>126.17508100000001</v>
      </c>
    </row>
    <row r="183" spans="1:11" x14ac:dyDescent="0.25">
      <c r="A183" s="68">
        <v>42186</v>
      </c>
      <c r="B183" s="69">
        <v>-13950</v>
      </c>
      <c r="C183" s="70">
        <v>-825.08659999999998</v>
      </c>
      <c r="D183" s="71">
        <v>6.3162220000000005E-2</v>
      </c>
      <c r="E183" s="75">
        <v>-5.2156209999999997E-4</v>
      </c>
      <c r="F183" s="73">
        <v>3.8324849E-3</v>
      </c>
      <c r="G183" s="69">
        <v>6.3162219999999998</v>
      </c>
      <c r="H183" s="3">
        <v>-2.6078105000000001E-2</v>
      </c>
      <c r="I183" s="3">
        <v>-136.14230000000001</v>
      </c>
      <c r="J183" s="3">
        <v>2.9878165639972601E-2</v>
      </c>
      <c r="K183" s="74">
        <v>122.255132</v>
      </c>
    </row>
    <row r="184" spans="1:11" x14ac:dyDescent="0.25">
      <c r="A184" s="68">
        <v>42217</v>
      </c>
      <c r="B184" s="69">
        <v>-14233</v>
      </c>
      <c r="C184" s="70">
        <v>-829.40949999999998</v>
      </c>
      <c r="D184" s="71">
        <v>6.3111089999999995E-2</v>
      </c>
      <c r="E184" s="75">
        <v>-5.186813E-4</v>
      </c>
      <c r="F184" s="73">
        <v>3.8953897999999998E-3</v>
      </c>
      <c r="G184" s="69">
        <v>6.3111090000000001</v>
      </c>
      <c r="H184" s="3">
        <v>-2.5934064999999999E-2</v>
      </c>
      <c r="I184" s="3">
        <v>-137.890387</v>
      </c>
      <c r="J184" s="3">
        <v>3.03058179329227E-2</v>
      </c>
      <c r="K184" s="74">
        <v>123.645025</v>
      </c>
    </row>
    <row r="185" spans="1:11" x14ac:dyDescent="0.25">
      <c r="A185" s="68">
        <v>42248</v>
      </c>
      <c r="B185" s="69">
        <v>-18540</v>
      </c>
      <c r="C185" s="70">
        <v>-1091.3593000000001</v>
      </c>
      <c r="D185" s="71">
        <v>8.2759059999999995E-2</v>
      </c>
      <c r="E185" s="75">
        <v>-6.7818350000000002E-4</v>
      </c>
      <c r="F185" s="73">
        <v>5.0075179000000003E-3</v>
      </c>
      <c r="G185" s="69">
        <v>8.2759060000000009</v>
      </c>
      <c r="H185" s="3">
        <v>-3.3909175E-2</v>
      </c>
      <c r="I185" s="3">
        <v>-179.99454600000001</v>
      </c>
      <c r="J185" s="3">
        <v>3.6566461327857701E-2</v>
      </c>
      <c r="K185" s="74">
        <v>163.56196399999999</v>
      </c>
    </row>
    <row r="186" spans="1:11" x14ac:dyDescent="0.25">
      <c r="A186" s="68">
        <v>42278</v>
      </c>
      <c r="B186" s="69">
        <v>-13950</v>
      </c>
      <c r="C186" s="70">
        <v>-817.05139999999994</v>
      </c>
      <c r="D186" s="71">
        <v>6.1645350000000002E-2</v>
      </c>
      <c r="E186" s="75">
        <v>-5.0312070000000004E-4</v>
      </c>
      <c r="F186" s="73">
        <v>3.7390315E-3</v>
      </c>
      <c r="G186" s="69">
        <v>6.1645349999999999</v>
      </c>
      <c r="H186" s="3">
        <v>-2.5156035E-2</v>
      </c>
      <c r="I186" s="3">
        <v>-134.93845899999999</v>
      </c>
      <c r="J186" s="3">
        <v>2.6549486652977398E-2</v>
      </c>
      <c r="K186" s="74">
        <v>123.167286</v>
      </c>
    </row>
    <row r="187" spans="1:11" x14ac:dyDescent="0.25">
      <c r="A187" s="68">
        <v>42309</v>
      </c>
      <c r="B187" s="69">
        <v>-14250</v>
      </c>
      <c r="C187" s="70">
        <v>-792.9778</v>
      </c>
      <c r="D187" s="71">
        <v>5.9316510000000003E-2</v>
      </c>
      <c r="E187" s="75">
        <v>-4.8098900000000003E-4</v>
      </c>
      <c r="F187" s="73">
        <v>3.8613715999999999E-3</v>
      </c>
      <c r="G187" s="69">
        <v>5.9316509999999996</v>
      </c>
      <c r="H187" s="3">
        <v>-2.404945E-2</v>
      </c>
      <c r="I187" s="3">
        <v>-134.99328600000001</v>
      </c>
      <c r="J187" s="3">
        <v>3.0256536618754298E-2</v>
      </c>
      <c r="K187" s="74">
        <v>120.189595</v>
      </c>
    </row>
    <row r="188" spans="1:11" x14ac:dyDescent="0.25">
      <c r="A188" s="68">
        <v>42339</v>
      </c>
      <c r="B188" s="69">
        <v>-13950</v>
      </c>
      <c r="C188" s="70">
        <v>-746.75260000000003</v>
      </c>
      <c r="D188" s="71">
        <v>5.5448520000000001E-2</v>
      </c>
      <c r="E188" s="75">
        <v>-4.4707230000000001E-4</v>
      </c>
      <c r="F188" s="73">
        <v>3.7952344999999999E-3</v>
      </c>
      <c r="G188" s="69">
        <v>5.5448519999999997</v>
      </c>
      <c r="H188" s="3">
        <v>-2.2353615E-2</v>
      </c>
      <c r="I188" s="3">
        <v>-129.97867199999999</v>
      </c>
      <c r="J188" s="3">
        <v>3.1469404517453801E-2</v>
      </c>
      <c r="K188" s="74">
        <v>113.755818</v>
      </c>
    </row>
    <row r="189" spans="1:11" x14ac:dyDescent="0.25">
      <c r="A189" s="68">
        <v>42370</v>
      </c>
      <c r="B189" s="69">
        <v>-11796</v>
      </c>
      <c r="C189" s="70">
        <v>-521.0172</v>
      </c>
      <c r="D189" s="71">
        <v>3.720963E-2</v>
      </c>
      <c r="E189" s="75">
        <v>-2.9001E-4</v>
      </c>
      <c r="F189" s="73">
        <v>3.2754107000000001E-3</v>
      </c>
      <c r="G189" s="69">
        <v>3.7209629999999998</v>
      </c>
      <c r="H189" s="3">
        <v>-1.45005E-2</v>
      </c>
      <c r="I189" s="3">
        <v>-102.086106</v>
      </c>
      <c r="J189" s="3">
        <v>3.6482409308692697E-2</v>
      </c>
      <c r="K189" s="74">
        <v>79.853646999999995</v>
      </c>
    </row>
    <row r="190" spans="1:11" x14ac:dyDescent="0.25">
      <c r="A190" s="68">
        <v>42401</v>
      </c>
      <c r="B190" s="69">
        <v>-11796</v>
      </c>
      <c r="C190" s="70">
        <v>-556.68039999999996</v>
      </c>
      <c r="D190" s="71">
        <v>3.9821879999999997E-2</v>
      </c>
      <c r="E190" s="75">
        <v>-3.1075090000000003E-4</v>
      </c>
      <c r="F190" s="73">
        <v>3.2375732000000002E-3</v>
      </c>
      <c r="G190" s="69">
        <v>3.9821879999999998</v>
      </c>
      <c r="H190" s="3">
        <v>-1.5537545E-2</v>
      </c>
      <c r="I190" s="3">
        <v>-104.953974</v>
      </c>
      <c r="J190" s="3">
        <v>3.2732101300479099E-2</v>
      </c>
      <c r="K190" s="74">
        <v>85.761546999999993</v>
      </c>
    </row>
    <row r="191" spans="1:11" x14ac:dyDescent="0.25">
      <c r="A191" s="68">
        <v>42430</v>
      </c>
      <c r="B191" s="69">
        <v>-7890</v>
      </c>
      <c r="C191" s="70">
        <v>-409.62240000000003</v>
      </c>
      <c r="D191" s="71">
        <v>2.9428940000000001E-2</v>
      </c>
      <c r="E191" s="75">
        <v>-2.3038099999999999E-4</v>
      </c>
      <c r="F191" s="73">
        <v>2.1152112000000002E-3</v>
      </c>
      <c r="G191" s="69">
        <v>2.9428939999999999</v>
      </c>
      <c r="H191" s="3">
        <v>-1.1519049999999999E-2</v>
      </c>
      <c r="I191" s="3">
        <v>-72.942460999999994</v>
      </c>
      <c r="J191" s="3">
        <v>1.78721423682409E-2</v>
      </c>
      <c r="K191" s="74">
        <v>63.431196999999997</v>
      </c>
    </row>
    <row r="192" spans="1:11" x14ac:dyDescent="0.25">
      <c r="A192" s="68">
        <v>42461</v>
      </c>
      <c r="B192" s="69">
        <v>-15010</v>
      </c>
      <c r="C192" s="70">
        <v>-890.78489999999999</v>
      </c>
      <c r="D192" s="71">
        <v>6.445534E-2</v>
      </c>
      <c r="E192" s="75">
        <v>-5.0703550000000003E-4</v>
      </c>
      <c r="F192" s="73">
        <v>3.8050162000000001E-3</v>
      </c>
      <c r="G192" s="69">
        <v>6.4455340000000003</v>
      </c>
      <c r="H192" s="3">
        <v>-2.5351775E-2</v>
      </c>
      <c r="I192" s="3">
        <v>-145.778851</v>
      </c>
      <c r="J192" s="3">
        <v>2.07055441478439E-2</v>
      </c>
      <c r="K192" s="74">
        <v>138.74538699999999</v>
      </c>
    </row>
    <row r="193" spans="1:11" x14ac:dyDescent="0.25">
      <c r="A193" s="68">
        <v>42491</v>
      </c>
      <c r="B193" s="69">
        <v>-20151</v>
      </c>
      <c r="C193" s="70">
        <v>-1155.9999</v>
      </c>
      <c r="D193" s="71">
        <v>8.3058129999999994E-2</v>
      </c>
      <c r="E193" s="75">
        <v>-6.4984220000000004E-4</v>
      </c>
      <c r="F193" s="73">
        <v>5.1390326999999998E-3</v>
      </c>
      <c r="G193" s="69">
        <v>8.3058130000000006</v>
      </c>
      <c r="H193" s="3">
        <v>-3.2492109999999998E-2</v>
      </c>
      <c r="I193" s="3">
        <v>-192.96412599999999</v>
      </c>
      <c r="J193" s="3">
        <v>3.0559890485968501E-2</v>
      </c>
      <c r="K193" s="74">
        <v>180.97214</v>
      </c>
    </row>
    <row r="194" spans="1:11" x14ac:dyDescent="0.25">
      <c r="A194" s="68">
        <v>42522</v>
      </c>
      <c r="B194" s="69">
        <v>-9403</v>
      </c>
      <c r="C194" s="70">
        <v>-527.2183</v>
      </c>
      <c r="D194" s="71">
        <v>3.7649620000000002E-2</v>
      </c>
      <c r="E194" s="75">
        <v>-2.9316040000000002E-4</v>
      </c>
      <c r="F194" s="73">
        <v>2.3983919E-3</v>
      </c>
      <c r="G194" s="69">
        <v>3.7649620000000001</v>
      </c>
      <c r="H194" s="3">
        <v>-1.4658020000000001E-2</v>
      </c>
      <c r="I194" s="3">
        <v>-89.123964000000001</v>
      </c>
      <c r="J194" s="3">
        <v>1.4811498973305999E-2</v>
      </c>
      <c r="K194" s="74">
        <v>82.954791999999998</v>
      </c>
    </row>
    <row r="195" spans="1:11" x14ac:dyDescent="0.25">
      <c r="A195" s="68">
        <v>42552</v>
      </c>
      <c r="B195" s="69">
        <v>-13540</v>
      </c>
      <c r="C195" s="70">
        <v>-748.0498</v>
      </c>
      <c r="D195" s="71">
        <v>5.3102480000000001E-2</v>
      </c>
      <c r="E195" s="75">
        <v>-4.1153000000000001E-4</v>
      </c>
      <c r="F195" s="73">
        <v>3.4379028999999999E-3</v>
      </c>
      <c r="G195" s="69">
        <v>5.3102479999999996</v>
      </c>
      <c r="H195" s="3">
        <v>-2.0576500000000001E-2</v>
      </c>
      <c r="I195" s="3">
        <v>-127.375345</v>
      </c>
      <c r="J195" s="3">
        <v>2.12637919233402E-2</v>
      </c>
      <c r="K195" s="74">
        <v>118.37722100000001</v>
      </c>
    </row>
    <row r="196" spans="1:11" x14ac:dyDescent="0.25">
      <c r="A196" s="68">
        <v>42583</v>
      </c>
      <c r="B196" s="69">
        <v>-14233</v>
      </c>
      <c r="C196" s="70">
        <v>-775.34839999999997</v>
      </c>
      <c r="D196" s="71">
        <v>5.4747400000000002E-2</v>
      </c>
      <c r="E196" s="75">
        <v>-4.2247619999999999E-4</v>
      </c>
      <c r="F196" s="73">
        <v>3.6000526000000001E-3</v>
      </c>
      <c r="G196" s="69">
        <v>5.4747399999999997</v>
      </c>
      <c r="H196" s="3">
        <v>-2.112381E-2</v>
      </c>
      <c r="I196" s="3">
        <v>-132.952438</v>
      </c>
      <c r="J196" s="3">
        <v>2.2379192334017799E-2</v>
      </c>
      <c r="K196" s="74">
        <v>123.312764</v>
      </c>
    </row>
    <row r="197" spans="1:11" x14ac:dyDescent="0.25">
      <c r="A197" s="68">
        <v>42614</v>
      </c>
      <c r="B197" s="69">
        <v>-18540</v>
      </c>
      <c r="C197" s="70">
        <v>-1027.3619000000001</v>
      </c>
      <c r="D197" s="71">
        <v>7.2326370000000001E-2</v>
      </c>
      <c r="E197" s="75">
        <v>-5.5673750000000003E-4</v>
      </c>
      <c r="F197" s="73">
        <v>4.6153825999999997E-3</v>
      </c>
      <c r="G197" s="69">
        <v>7.2326370000000004</v>
      </c>
      <c r="H197" s="3">
        <v>-2.7836875000000001E-2</v>
      </c>
      <c r="I197" s="3">
        <v>-173.97500199999999</v>
      </c>
      <c r="J197" s="3">
        <v>2.5549075975359398E-2</v>
      </c>
      <c r="K197" s="74">
        <v>164.32164700000001</v>
      </c>
    </row>
    <row r="198" spans="1:11" x14ac:dyDescent="0.25">
      <c r="A198" s="68">
        <v>42644</v>
      </c>
      <c r="B198" s="69">
        <v>-13540</v>
      </c>
      <c r="C198" s="70">
        <v>-755.03710000000001</v>
      </c>
      <c r="D198" s="71">
        <v>5.2967599999999997E-2</v>
      </c>
      <c r="E198" s="75">
        <v>-4.0654809999999999E-4</v>
      </c>
      <c r="F198" s="73">
        <v>3.3321567E-3</v>
      </c>
      <c r="G198" s="69">
        <v>5.2967599999999999</v>
      </c>
      <c r="H198" s="3">
        <v>-2.0327405E-2</v>
      </c>
      <c r="I198" s="3">
        <v>-127.129181</v>
      </c>
      <c r="J198" s="3">
        <v>1.7001505817932899E-2</v>
      </c>
      <c r="K198" s="74">
        <v>121.38475099999999</v>
      </c>
    </row>
    <row r="199" spans="1:11" x14ac:dyDescent="0.25">
      <c r="A199" s="68">
        <v>42675</v>
      </c>
      <c r="B199" s="69">
        <v>-9403</v>
      </c>
      <c r="C199" s="70">
        <v>-514.85879999999997</v>
      </c>
      <c r="D199" s="71">
        <v>3.5913569999999999E-2</v>
      </c>
      <c r="E199" s="75">
        <v>-2.744081E-4</v>
      </c>
      <c r="F199" s="73">
        <v>2.3096218999999999E-3</v>
      </c>
      <c r="G199" s="69">
        <v>3.5913569999999999</v>
      </c>
      <c r="H199" s="3">
        <v>-1.3720405E-2</v>
      </c>
      <c r="I199" s="3">
        <v>-87.530238999999995</v>
      </c>
      <c r="J199" s="3">
        <v>1.21149897330596E-2</v>
      </c>
      <c r="K199" s="74">
        <v>83.180880000000002</v>
      </c>
    </row>
    <row r="200" spans="1:11" x14ac:dyDescent="0.25">
      <c r="A200" s="68">
        <v>42705</v>
      </c>
      <c r="B200" s="69">
        <v>-10151</v>
      </c>
      <c r="C200" s="70">
        <v>-539.85619999999994</v>
      </c>
      <c r="D200" s="71">
        <v>3.7388289999999998E-2</v>
      </c>
      <c r="E200" s="75">
        <v>-2.8405100000000001E-4</v>
      </c>
      <c r="F200" s="73">
        <v>2.4941769000000002E-3</v>
      </c>
      <c r="G200" s="69">
        <v>3.738829</v>
      </c>
      <c r="H200" s="3">
        <v>-1.420255E-2</v>
      </c>
      <c r="I200" s="3">
        <v>-93.269678999999996</v>
      </c>
      <c r="J200" s="3">
        <v>1.39540041067762E-2</v>
      </c>
      <c r="K200" s="74">
        <v>87.692453999999998</v>
      </c>
    </row>
    <row r="201" spans="1:11" x14ac:dyDescent="0.25">
      <c r="A201" s="68">
        <v>42736</v>
      </c>
      <c r="B201" s="69">
        <v>-11796</v>
      </c>
      <c r="C201" s="70">
        <v>-529.80340000000001</v>
      </c>
      <c r="D201" s="71">
        <v>3.5334030000000002E-2</v>
      </c>
      <c r="E201" s="75">
        <v>-2.595737E-4</v>
      </c>
      <c r="F201" s="73">
        <v>2.9712930999999999E-3</v>
      </c>
      <c r="G201" s="69">
        <v>3.5334029999999998</v>
      </c>
      <c r="H201" s="3">
        <v>-1.2978685E-2</v>
      </c>
      <c r="I201" s="3">
        <v>-101.833147</v>
      </c>
      <c r="J201" s="3">
        <v>2.6064065708418901E-2</v>
      </c>
      <c r="K201" s="74">
        <v>86.494671999999994</v>
      </c>
    </row>
    <row r="202" spans="1:11" x14ac:dyDescent="0.25">
      <c r="A202" s="68">
        <v>42767</v>
      </c>
      <c r="B202" s="69">
        <v>-11796</v>
      </c>
      <c r="C202" s="70">
        <v>-561.85509999999999</v>
      </c>
      <c r="D202" s="71">
        <v>3.7536269999999997E-2</v>
      </c>
      <c r="E202" s="75">
        <v>-2.7617469999999998E-4</v>
      </c>
      <c r="F202" s="73">
        <v>2.9301059E-3</v>
      </c>
      <c r="G202" s="69">
        <v>3.7536269999999998</v>
      </c>
      <c r="H202" s="3">
        <v>-1.3808735000000001E-2</v>
      </c>
      <c r="I202" s="3">
        <v>-104.26184600000001</v>
      </c>
      <c r="J202" s="3">
        <v>2.22874743326489E-2</v>
      </c>
      <c r="K202" s="74">
        <v>92.188841999999994</v>
      </c>
    </row>
    <row r="203" spans="1:11" x14ac:dyDescent="0.25">
      <c r="A203" s="68">
        <v>42795</v>
      </c>
      <c r="B203" s="69">
        <v>-7890</v>
      </c>
      <c r="C203" s="70">
        <v>-409.82510000000002</v>
      </c>
      <c r="D203" s="71">
        <v>2.7513079999999999E-2</v>
      </c>
      <c r="E203" s="75">
        <v>-2.03241E-4</v>
      </c>
      <c r="F203" s="73">
        <v>1.9108408999999999E-3</v>
      </c>
      <c r="G203" s="69">
        <v>2.7513079999999999</v>
      </c>
      <c r="H203" s="3">
        <v>-1.0162050000000001E-2</v>
      </c>
      <c r="I203" s="3">
        <v>-72.129925</v>
      </c>
      <c r="J203" s="3">
        <v>1.09289527720739E-2</v>
      </c>
      <c r="K203" s="74">
        <v>67.558031999999997</v>
      </c>
    </row>
    <row r="204" spans="1:11" x14ac:dyDescent="0.25">
      <c r="A204" s="68">
        <v>42826</v>
      </c>
      <c r="B204" s="69">
        <v>-15010</v>
      </c>
      <c r="C204" s="70">
        <v>-854.91049999999996</v>
      </c>
      <c r="D204" s="71">
        <v>5.7668280000000002E-2</v>
      </c>
      <c r="E204" s="75">
        <v>-4.275781E-4</v>
      </c>
      <c r="F204" s="73">
        <v>3.4845034E-3</v>
      </c>
      <c r="G204" s="69">
        <v>5.7668280000000003</v>
      </c>
      <c r="H204" s="3">
        <v>-2.1378905E-2</v>
      </c>
      <c r="I204" s="3">
        <v>-141.820615</v>
      </c>
      <c r="J204" s="3">
        <v>1.10611909650924E-2</v>
      </c>
      <c r="K204" s="74">
        <v>141.70097999999999</v>
      </c>
    </row>
    <row r="205" spans="1:11" x14ac:dyDescent="0.25">
      <c r="A205" s="68">
        <v>42856</v>
      </c>
      <c r="B205" s="69">
        <v>-20151</v>
      </c>
      <c r="C205" s="70">
        <v>-1148.8476000000001</v>
      </c>
      <c r="D205" s="71">
        <v>7.7218759999999997E-2</v>
      </c>
      <c r="E205" s="75">
        <v>-5.7088760000000005E-4</v>
      </c>
      <c r="F205" s="73">
        <v>4.6353248999999996E-3</v>
      </c>
      <c r="G205" s="69">
        <v>7.721876</v>
      </c>
      <c r="H205" s="3">
        <v>-2.8544380000000001E-2</v>
      </c>
      <c r="I205" s="3">
        <v>-190.12564</v>
      </c>
      <c r="J205" s="3">
        <v>1.32084873374401E-2</v>
      </c>
      <c r="K205" s="74">
        <v>191.301605</v>
      </c>
    </row>
    <row r="206" spans="1:11" x14ac:dyDescent="0.25">
      <c r="A206" s="68">
        <v>42887</v>
      </c>
      <c r="B206" s="69">
        <v>-9403</v>
      </c>
      <c r="C206" s="70">
        <v>-524.1825</v>
      </c>
      <c r="D206" s="71">
        <v>3.5014969999999999E-2</v>
      </c>
      <c r="E206" s="75">
        <v>-2.5759829999999999E-4</v>
      </c>
      <c r="F206" s="73">
        <v>2.1638576000000001E-3</v>
      </c>
      <c r="G206" s="69">
        <v>3.5014970000000001</v>
      </c>
      <c r="H206" s="3">
        <v>-1.2879915E-2</v>
      </c>
      <c r="I206" s="3">
        <v>-87.825422000000003</v>
      </c>
      <c r="J206" s="3">
        <v>6.8202600958247803E-3</v>
      </c>
      <c r="K206" s="74">
        <v>87.715354000000005</v>
      </c>
    </row>
    <row r="207" spans="1:11" x14ac:dyDescent="0.25">
      <c r="A207" s="68">
        <v>42917</v>
      </c>
      <c r="B207" s="69">
        <v>-15340</v>
      </c>
      <c r="C207" s="70">
        <v>-843.04539999999997</v>
      </c>
      <c r="D207" s="71">
        <v>5.5990810000000002E-2</v>
      </c>
      <c r="E207" s="75">
        <v>-4.100153E-4</v>
      </c>
      <c r="F207" s="73">
        <v>3.5147528000000002E-3</v>
      </c>
      <c r="G207" s="69">
        <v>5.599081</v>
      </c>
      <c r="H207" s="3">
        <v>-2.0500765000000001E-2</v>
      </c>
      <c r="I207" s="3">
        <v>-142.22807800000001</v>
      </c>
      <c r="J207" s="3">
        <v>1.12271047227926E-2</v>
      </c>
      <c r="K207" s="74">
        <v>141.834743</v>
      </c>
    </row>
    <row r="208" spans="1:11" x14ac:dyDescent="0.25">
      <c r="A208" s="68">
        <v>42948</v>
      </c>
      <c r="B208" s="69">
        <v>-14233</v>
      </c>
      <c r="C208" s="70">
        <v>-771.67570000000001</v>
      </c>
      <c r="D208" s="71">
        <v>5.098606E-2</v>
      </c>
      <c r="E208" s="75">
        <v>-3.7181719999999999E-4</v>
      </c>
      <c r="F208" s="73">
        <v>3.2493082999999999E-3</v>
      </c>
      <c r="G208" s="69">
        <v>5.0986060000000002</v>
      </c>
      <c r="H208" s="3">
        <v>-1.8590860000000001E-2</v>
      </c>
      <c r="I208" s="3">
        <v>-131.05855700000001</v>
      </c>
      <c r="J208" s="3">
        <v>1.05837097878166E-2</v>
      </c>
      <c r="K208" s="74">
        <v>130.440134</v>
      </c>
    </row>
    <row r="209" spans="1:11" x14ac:dyDescent="0.25">
      <c r="A209" s="68">
        <v>42979</v>
      </c>
      <c r="B209" s="69">
        <v>-18540</v>
      </c>
      <c r="C209" s="70">
        <v>-1021.6002</v>
      </c>
      <c r="D209" s="71">
        <v>6.7324330000000002E-2</v>
      </c>
      <c r="E209" s="75">
        <v>-4.8994360000000005E-4</v>
      </c>
      <c r="F209" s="73">
        <v>4.1636179000000004E-3</v>
      </c>
      <c r="G209" s="69">
        <v>6.7324330000000003</v>
      </c>
      <c r="H209" s="3">
        <v>-2.449718E-2</v>
      </c>
      <c r="I209" s="3">
        <v>-171.39103700000001</v>
      </c>
      <c r="J209" s="3">
        <v>1.03310061601643E-2</v>
      </c>
      <c r="K209" s="74">
        <v>173.60909799999999</v>
      </c>
    </row>
    <row r="210" spans="1:11" x14ac:dyDescent="0.25">
      <c r="A210" s="68">
        <v>43009</v>
      </c>
      <c r="B210" s="69">
        <v>-13540</v>
      </c>
      <c r="C210" s="70">
        <v>-750.68949999999995</v>
      </c>
      <c r="D210" s="71">
        <v>4.9318849999999997E-2</v>
      </c>
      <c r="E210" s="75">
        <v>-3.58026E-4</v>
      </c>
      <c r="F210" s="73">
        <v>3.0058353000000002E-3</v>
      </c>
      <c r="G210" s="69">
        <v>4.9318850000000003</v>
      </c>
      <c r="H210" s="3">
        <v>-1.7901299999999998E-2</v>
      </c>
      <c r="I210" s="3">
        <v>-125.218401</v>
      </c>
      <c r="J210" s="3">
        <v>6.01013004791239E-3</v>
      </c>
      <c r="K210" s="74">
        <v>128.167001</v>
      </c>
    </row>
    <row r="211" spans="1:11" x14ac:dyDescent="0.25">
      <c r="A211" s="68">
        <v>43040</v>
      </c>
      <c r="B211" s="69">
        <v>-9403</v>
      </c>
      <c r="C211" s="70">
        <v>-513.13260000000002</v>
      </c>
      <c r="D211" s="71">
        <v>3.3526599999999997E-2</v>
      </c>
      <c r="E211" s="75">
        <v>-2.423104E-4</v>
      </c>
      <c r="F211" s="73">
        <v>2.0819782E-3</v>
      </c>
      <c r="G211" s="69">
        <v>3.3526600000000002</v>
      </c>
      <c r="H211" s="3">
        <v>-1.2115519999999999E-2</v>
      </c>
      <c r="I211" s="3">
        <v>-86.287788000000006</v>
      </c>
      <c r="J211" s="3">
        <v>4.4440793976728296E-3</v>
      </c>
      <c r="K211" s="74">
        <v>88.029803999999999</v>
      </c>
    </row>
    <row r="212" spans="1:11" x14ac:dyDescent="0.25">
      <c r="A212" s="68">
        <v>43070</v>
      </c>
      <c r="B212" s="69">
        <v>-10151</v>
      </c>
      <c r="C212" s="70">
        <v>-537.23500000000001</v>
      </c>
      <c r="D212" s="71">
        <v>3.4843770000000003E-2</v>
      </c>
      <c r="E212" s="75">
        <v>-2.5033580000000002E-4</v>
      </c>
      <c r="F212" s="73">
        <v>2.2519790999999999E-3</v>
      </c>
      <c r="G212" s="69">
        <v>3.4843769999999998</v>
      </c>
      <c r="H212" s="3">
        <v>-1.251679E-2</v>
      </c>
      <c r="I212" s="3">
        <v>-91.903754000000006</v>
      </c>
      <c r="J212" s="3">
        <v>5.9616700889801501E-3</v>
      </c>
      <c r="K212" s="74">
        <v>92.635338000000004</v>
      </c>
    </row>
    <row r="213" spans="1:11" x14ac:dyDescent="0.25">
      <c r="A213" s="68"/>
      <c r="B213" s="69"/>
      <c r="C213" s="70"/>
      <c r="D213" s="71"/>
      <c r="E213" s="75"/>
      <c r="F213" s="73"/>
      <c r="G213" s="69"/>
      <c r="H213" s="3"/>
      <c r="I213" s="3"/>
      <c r="J213" s="3"/>
      <c r="K213" s="74"/>
    </row>
    <row r="214" spans="1:11" x14ac:dyDescent="0.25">
      <c r="A214" s="68"/>
      <c r="B214" s="69"/>
      <c r="C214" s="70"/>
      <c r="D214" s="71"/>
      <c r="E214" s="75"/>
      <c r="F214" s="73"/>
      <c r="G214" s="69"/>
      <c r="H214" s="3"/>
      <c r="I214" s="3"/>
      <c r="J214" s="3"/>
      <c r="K214" s="74"/>
    </row>
    <row r="215" spans="1:11" x14ac:dyDescent="0.25">
      <c r="A215" s="68"/>
      <c r="B215" s="69"/>
      <c r="C215" s="70"/>
      <c r="D215" s="71"/>
      <c r="E215" s="75"/>
      <c r="F215" s="73"/>
      <c r="G215" s="69"/>
      <c r="H215" s="3"/>
      <c r="I215" s="3"/>
      <c r="J215" s="3"/>
      <c r="K215" s="74"/>
    </row>
    <row r="216" spans="1:11" x14ac:dyDescent="0.25">
      <c r="A216" s="68"/>
      <c r="B216" s="69"/>
      <c r="C216" s="70"/>
      <c r="D216" s="71"/>
      <c r="E216" s="75"/>
      <c r="F216" s="73"/>
      <c r="G216" s="69"/>
      <c r="H216" s="3"/>
      <c r="I216" s="3"/>
      <c r="J216" s="3"/>
      <c r="K216" s="74"/>
    </row>
    <row r="217" spans="1:11" x14ac:dyDescent="0.25">
      <c r="A217" s="68"/>
      <c r="B217" s="69"/>
      <c r="C217" s="70"/>
      <c r="D217" s="71"/>
      <c r="E217" s="75"/>
      <c r="F217" s="73"/>
      <c r="G217" s="69"/>
      <c r="H217" s="3"/>
      <c r="I217" s="3"/>
      <c r="J217" s="3"/>
      <c r="K217" s="74"/>
    </row>
    <row r="218" spans="1:11" x14ac:dyDescent="0.25">
      <c r="A218" s="68"/>
      <c r="B218" s="69"/>
      <c r="C218" s="70"/>
      <c r="D218" s="71"/>
      <c r="E218" s="75"/>
      <c r="F218" s="73"/>
      <c r="G218" s="69"/>
      <c r="H218" s="3"/>
      <c r="I218" s="3"/>
      <c r="J218" s="3"/>
      <c r="K218" s="74"/>
    </row>
    <row r="219" spans="1:11" x14ac:dyDescent="0.25">
      <c r="A219" s="68"/>
      <c r="B219" s="69"/>
      <c r="C219" s="70"/>
      <c r="D219" s="71"/>
      <c r="E219" s="75"/>
      <c r="F219" s="73"/>
      <c r="G219" s="69"/>
      <c r="H219" s="3"/>
      <c r="I219" s="3"/>
      <c r="J219" s="3"/>
      <c r="K219" s="74"/>
    </row>
    <row r="220" spans="1:11" x14ac:dyDescent="0.25">
      <c r="A220" s="68"/>
      <c r="B220" s="69"/>
      <c r="C220" s="70"/>
      <c r="D220" s="71"/>
      <c r="E220" s="75"/>
      <c r="F220" s="73"/>
      <c r="G220" s="69"/>
      <c r="H220" s="3"/>
      <c r="I220" s="3"/>
      <c r="J220" s="3"/>
      <c r="K220" s="74"/>
    </row>
    <row r="221" spans="1:11" x14ac:dyDescent="0.25">
      <c r="A221" s="68"/>
      <c r="B221" s="69"/>
      <c r="C221" s="70"/>
      <c r="D221" s="71"/>
      <c r="E221" s="75"/>
      <c r="F221" s="73"/>
      <c r="G221" s="69"/>
      <c r="H221" s="3"/>
      <c r="I221" s="3"/>
      <c r="J221" s="3"/>
      <c r="K221" s="74"/>
    </row>
    <row r="222" spans="1:11" x14ac:dyDescent="0.25">
      <c r="A222" s="68"/>
      <c r="B222" s="69"/>
      <c r="C222" s="70"/>
      <c r="D222" s="71"/>
      <c r="E222" s="75"/>
      <c r="F222" s="73"/>
      <c r="G222" s="69"/>
      <c r="H222" s="3"/>
      <c r="I222" s="3"/>
      <c r="J222" s="3"/>
      <c r="K222" s="74"/>
    </row>
    <row r="223" spans="1:11" x14ac:dyDescent="0.25">
      <c r="A223" s="68"/>
      <c r="B223" s="69"/>
      <c r="C223" s="70"/>
      <c r="D223" s="71"/>
      <c r="E223" s="75"/>
      <c r="F223" s="73"/>
      <c r="G223" s="69"/>
      <c r="H223" s="3"/>
      <c r="I223" s="3"/>
      <c r="J223" s="3"/>
      <c r="K223" s="74"/>
    </row>
    <row r="224" spans="1:11" x14ac:dyDescent="0.25">
      <c r="A224" s="68"/>
      <c r="B224" s="69"/>
      <c r="C224" s="70"/>
      <c r="D224" s="71"/>
      <c r="E224" s="75"/>
      <c r="F224" s="73"/>
      <c r="G224" s="69"/>
      <c r="H224" s="3"/>
      <c r="I224" s="3"/>
      <c r="J224" s="3"/>
      <c r="K224" s="74"/>
    </row>
    <row r="225" spans="1:11" x14ac:dyDescent="0.25">
      <c r="A225" s="68"/>
      <c r="B225" s="69"/>
      <c r="C225" s="70"/>
      <c r="D225" s="71"/>
      <c r="E225" s="75"/>
      <c r="F225" s="73"/>
      <c r="G225" s="69"/>
      <c r="H225" s="3"/>
      <c r="I225" s="3"/>
      <c r="J225" s="3"/>
      <c r="K225" s="74"/>
    </row>
    <row r="226" spans="1:11" x14ac:dyDescent="0.25">
      <c r="A226" s="68"/>
      <c r="B226" s="69"/>
      <c r="C226" s="70"/>
      <c r="D226" s="71"/>
      <c r="E226" s="75"/>
      <c r="F226" s="73"/>
      <c r="G226" s="69"/>
      <c r="H226" s="3"/>
      <c r="I226" s="3"/>
      <c r="J226" s="3"/>
      <c r="K226" s="74"/>
    </row>
    <row r="227" spans="1:11" x14ac:dyDescent="0.25">
      <c r="A227" s="68"/>
      <c r="B227" s="69"/>
      <c r="C227" s="70"/>
      <c r="D227" s="71"/>
      <c r="E227" s="75"/>
      <c r="F227" s="73"/>
      <c r="G227" s="69"/>
      <c r="H227" s="3"/>
      <c r="I227" s="3"/>
      <c r="J227" s="3"/>
      <c r="K227" s="74"/>
    </row>
    <row r="228" spans="1:11" x14ac:dyDescent="0.25">
      <c r="A228" s="68"/>
      <c r="B228" s="69"/>
      <c r="C228" s="70"/>
      <c r="D228" s="71"/>
      <c r="E228" s="75"/>
      <c r="F228" s="73"/>
      <c r="G228" s="69"/>
      <c r="H228" s="3"/>
      <c r="I228" s="3"/>
      <c r="J228" s="3"/>
      <c r="K228" s="74"/>
    </row>
    <row r="229" spans="1:11" x14ac:dyDescent="0.25">
      <c r="A229" s="68"/>
      <c r="B229" s="69"/>
      <c r="C229" s="70"/>
      <c r="D229" s="71"/>
      <c r="E229" s="75"/>
      <c r="F229" s="73"/>
      <c r="G229" s="69"/>
      <c r="H229" s="3"/>
      <c r="I229" s="3"/>
      <c r="J229" s="3"/>
      <c r="K229" s="74"/>
    </row>
    <row r="230" spans="1:11" x14ac:dyDescent="0.25">
      <c r="A230" s="68"/>
      <c r="B230" s="69"/>
      <c r="C230" s="70"/>
      <c r="D230" s="71"/>
      <c r="E230" s="75"/>
      <c r="F230" s="73"/>
      <c r="G230" s="69"/>
      <c r="H230" s="3"/>
      <c r="I230" s="3"/>
      <c r="J230" s="3"/>
      <c r="K230" s="74"/>
    </row>
    <row r="231" spans="1:11" x14ac:dyDescent="0.25">
      <c r="A231" s="68"/>
      <c r="B231" s="69"/>
      <c r="C231" s="70"/>
      <c r="D231" s="71"/>
      <c r="E231" s="75"/>
      <c r="F231" s="73"/>
      <c r="G231" s="69"/>
      <c r="H231" s="3"/>
      <c r="I231" s="3"/>
      <c r="J231" s="3"/>
      <c r="K231" s="74"/>
    </row>
    <row r="232" spans="1:11" x14ac:dyDescent="0.25">
      <c r="A232" s="68"/>
      <c r="B232" s="69"/>
      <c r="C232" s="70"/>
      <c r="D232" s="71"/>
      <c r="E232" s="75"/>
      <c r="F232" s="73"/>
      <c r="G232" s="69"/>
      <c r="H232" s="3"/>
      <c r="I232" s="3"/>
      <c r="J232" s="3"/>
      <c r="K232" s="74"/>
    </row>
    <row r="233" spans="1:11" x14ac:dyDescent="0.25">
      <c r="A233" s="68"/>
      <c r="B233" s="69"/>
      <c r="C233" s="70"/>
      <c r="D233" s="71"/>
      <c r="E233" s="75"/>
      <c r="F233" s="73"/>
      <c r="G233" s="69"/>
      <c r="H233" s="3"/>
      <c r="I233" s="3"/>
      <c r="J233" s="3"/>
      <c r="K233" s="74"/>
    </row>
    <row r="234" spans="1:11" x14ac:dyDescent="0.25">
      <c r="A234" s="68"/>
      <c r="B234" s="76"/>
      <c r="C234" s="77"/>
      <c r="D234" s="78"/>
      <c r="E234" s="75"/>
      <c r="F234" s="73"/>
      <c r="G234" s="69"/>
      <c r="H234" s="3"/>
      <c r="I234" s="3"/>
      <c r="J234" s="3"/>
      <c r="K234" s="74"/>
    </row>
    <row r="235" spans="1:11" x14ac:dyDescent="0.25">
      <c r="A235" s="68"/>
      <c r="B235" s="76"/>
      <c r="C235" s="77"/>
      <c r="D235" s="78"/>
      <c r="E235" s="75"/>
      <c r="F235" s="73"/>
      <c r="G235" s="69"/>
      <c r="H235" s="3"/>
      <c r="I235" s="3"/>
      <c r="J235" s="3"/>
      <c r="K235" s="74"/>
    </row>
    <row r="236" spans="1:11" x14ac:dyDescent="0.25">
      <c r="A236" s="68"/>
      <c r="B236" s="76"/>
      <c r="C236" s="77"/>
      <c r="D236" s="78"/>
      <c r="E236" s="75"/>
      <c r="F236" s="73"/>
      <c r="G236" s="69"/>
      <c r="H236" s="3"/>
      <c r="I236" s="3"/>
      <c r="J236" s="3"/>
      <c r="K236" s="74"/>
    </row>
    <row r="237" spans="1:11" x14ac:dyDescent="0.25">
      <c r="A237" s="68"/>
      <c r="B237" s="76"/>
      <c r="C237" s="77"/>
      <c r="D237" s="78"/>
      <c r="E237" s="75"/>
      <c r="F237" s="73"/>
      <c r="G237" s="69"/>
      <c r="H237" s="3"/>
      <c r="I237" s="3"/>
      <c r="J237" s="3"/>
      <c r="K237" s="74"/>
    </row>
    <row r="238" spans="1:11" x14ac:dyDescent="0.25">
      <c r="A238" s="68"/>
      <c r="B238" s="76"/>
      <c r="C238" s="77"/>
      <c r="D238" s="78"/>
      <c r="E238" s="75"/>
      <c r="F238" s="73"/>
      <c r="G238" s="69"/>
      <c r="H238" s="3"/>
      <c r="I238" s="3"/>
      <c r="J238" s="3"/>
      <c r="K238" s="74"/>
    </row>
    <row r="239" spans="1:11" x14ac:dyDescent="0.25">
      <c r="A239" s="68"/>
      <c r="B239" s="76"/>
      <c r="C239" s="77"/>
      <c r="D239" s="78"/>
      <c r="E239" s="75"/>
      <c r="F239" s="73"/>
      <c r="G239" s="69"/>
      <c r="H239" s="3"/>
      <c r="I239" s="3"/>
      <c r="J239" s="3"/>
      <c r="K239" s="74"/>
    </row>
    <row r="240" spans="1:11" x14ac:dyDescent="0.25">
      <c r="A240" s="68"/>
      <c r="B240" s="76"/>
      <c r="C240" s="77"/>
      <c r="D240" s="78"/>
      <c r="E240" s="75"/>
      <c r="F240" s="73"/>
      <c r="G240" s="69"/>
      <c r="H240" s="3"/>
      <c r="I240" s="3"/>
      <c r="J240" s="3"/>
      <c r="K240" s="74"/>
    </row>
    <row r="241" spans="1:11" x14ac:dyDescent="0.25">
      <c r="A241" s="68"/>
      <c r="B241" s="76"/>
      <c r="C241" s="77"/>
      <c r="D241" s="78"/>
      <c r="E241" s="75"/>
      <c r="F241" s="73"/>
      <c r="G241" s="69"/>
      <c r="H241" s="3"/>
      <c r="I241" s="3"/>
      <c r="J241" s="3"/>
      <c r="K241" s="74"/>
    </row>
    <row r="242" spans="1:11" x14ac:dyDescent="0.25">
      <c r="A242" s="68"/>
      <c r="B242" s="76"/>
      <c r="C242" s="77"/>
      <c r="D242" s="78"/>
      <c r="E242" s="75"/>
      <c r="F242" s="73"/>
      <c r="G242" s="69"/>
      <c r="H242" s="3"/>
      <c r="I242" s="3"/>
      <c r="J242" s="3"/>
      <c r="K242" s="74"/>
    </row>
    <row r="243" spans="1:11" x14ac:dyDescent="0.25">
      <c r="A243" s="68"/>
      <c r="B243" s="76"/>
      <c r="C243" s="77"/>
      <c r="D243" s="78"/>
      <c r="E243" s="75"/>
      <c r="F243" s="73"/>
      <c r="G243" s="69"/>
      <c r="H243" s="3"/>
      <c r="I243" s="3"/>
      <c r="J243" s="3"/>
      <c r="K243" s="74"/>
    </row>
    <row r="244" spans="1:11" x14ac:dyDescent="0.25">
      <c r="A244" s="68"/>
      <c r="B244" s="76"/>
      <c r="C244" s="77"/>
      <c r="D244" s="78"/>
      <c r="E244" s="75"/>
      <c r="F244" s="73"/>
      <c r="G244" s="69"/>
      <c r="H244" s="3"/>
      <c r="I244" s="3"/>
      <c r="J244" s="3"/>
      <c r="K244" s="74"/>
    </row>
    <row r="245" spans="1:11" x14ac:dyDescent="0.25">
      <c r="A245" s="68"/>
      <c r="B245" s="76"/>
      <c r="C245" s="77"/>
      <c r="D245" s="78"/>
      <c r="E245" s="75"/>
      <c r="F245" s="73"/>
      <c r="G245" s="69"/>
      <c r="H245" s="3"/>
      <c r="I245" s="3"/>
      <c r="J245" s="3"/>
      <c r="K245" s="74"/>
    </row>
    <row r="246" spans="1:11" x14ac:dyDescent="0.25">
      <c r="A246" s="68"/>
      <c r="B246" s="76"/>
      <c r="C246" s="77"/>
      <c r="D246" s="78"/>
      <c r="E246" s="75"/>
      <c r="F246" s="73"/>
      <c r="G246" s="69"/>
      <c r="H246" s="3"/>
      <c r="I246" s="3"/>
      <c r="J246" s="3"/>
      <c r="K246" s="74"/>
    </row>
    <row r="247" spans="1:11" x14ac:dyDescent="0.25">
      <c r="A247" s="68"/>
      <c r="B247" s="76"/>
      <c r="C247" s="77"/>
      <c r="D247" s="78"/>
      <c r="E247" s="75"/>
      <c r="F247" s="73"/>
      <c r="G247" s="69"/>
      <c r="H247" s="3"/>
      <c r="I247" s="3"/>
      <c r="J247" s="3"/>
      <c r="K247" s="74"/>
    </row>
    <row r="248" spans="1:11" x14ac:dyDescent="0.25">
      <c r="A248" s="68"/>
      <c r="B248" s="76"/>
      <c r="C248" s="77"/>
      <c r="D248" s="78"/>
      <c r="E248" s="75"/>
      <c r="F248" s="73"/>
      <c r="G248" s="69"/>
      <c r="H248" s="3"/>
      <c r="I248" s="3"/>
      <c r="J248" s="3"/>
      <c r="K248" s="74"/>
    </row>
    <row r="249" spans="1:11" x14ac:dyDescent="0.25">
      <c r="A249" s="68"/>
      <c r="B249" s="76"/>
      <c r="C249" s="77"/>
      <c r="D249" s="78"/>
      <c r="E249" s="75"/>
      <c r="F249" s="73"/>
      <c r="G249" s="69"/>
      <c r="H249" s="3"/>
      <c r="I249" s="3"/>
      <c r="J249" s="3"/>
      <c r="K249" s="74"/>
    </row>
    <row r="250" spans="1:11" x14ac:dyDescent="0.25">
      <c r="A250" s="68"/>
      <c r="B250" s="76"/>
      <c r="C250" s="77"/>
      <c r="D250" s="78"/>
      <c r="E250" s="75"/>
      <c r="F250" s="73"/>
      <c r="G250" s="69"/>
      <c r="H250" s="3"/>
      <c r="I250" s="3"/>
      <c r="J250" s="3"/>
      <c r="K250" s="74"/>
    </row>
    <row r="251" spans="1:11" x14ac:dyDescent="0.25">
      <c r="A251" s="68"/>
      <c r="B251" s="76"/>
      <c r="C251" s="77"/>
      <c r="D251" s="78"/>
      <c r="E251" s="75"/>
      <c r="F251" s="73"/>
      <c r="G251" s="69"/>
      <c r="H251" s="3"/>
      <c r="I251" s="3"/>
      <c r="J251" s="3"/>
      <c r="K251" s="74"/>
    </row>
    <row r="252" spans="1:11" x14ac:dyDescent="0.25">
      <c r="A252" s="68"/>
      <c r="B252" s="76"/>
      <c r="C252" s="77"/>
      <c r="D252" s="78"/>
      <c r="E252" s="75"/>
      <c r="F252" s="73"/>
      <c r="G252" s="69"/>
      <c r="H252" s="3"/>
      <c r="I252" s="3"/>
      <c r="J252" s="3"/>
      <c r="K252" s="74"/>
    </row>
    <row r="253" spans="1:11" x14ac:dyDescent="0.25">
      <c r="A253" s="68"/>
      <c r="B253" s="76"/>
      <c r="C253" s="77"/>
      <c r="D253" s="78"/>
      <c r="E253" s="75"/>
      <c r="F253" s="73"/>
      <c r="G253" s="69"/>
      <c r="H253" s="3"/>
      <c r="I253" s="3"/>
      <c r="J253" s="3"/>
      <c r="K253" s="74"/>
    </row>
    <row r="254" spans="1:11" x14ac:dyDescent="0.25">
      <c r="A254" s="68"/>
      <c r="B254" s="76"/>
      <c r="C254" s="77"/>
      <c r="D254" s="78"/>
      <c r="E254" s="75"/>
      <c r="F254" s="73"/>
      <c r="G254" s="69"/>
      <c r="H254" s="3"/>
      <c r="I254" s="3"/>
      <c r="J254" s="3"/>
      <c r="K254" s="74"/>
    </row>
    <row r="255" spans="1:11" x14ac:dyDescent="0.25">
      <c r="A255" s="68"/>
      <c r="B255" s="76"/>
      <c r="C255" s="77"/>
      <c r="D255" s="78"/>
      <c r="E255" s="75"/>
      <c r="F255" s="73"/>
      <c r="G255" s="69"/>
      <c r="H255" s="3"/>
      <c r="I255" s="3"/>
      <c r="J255" s="3"/>
      <c r="K255" s="74"/>
    </row>
    <row r="256" spans="1:11" x14ac:dyDescent="0.25">
      <c r="A256" s="68"/>
      <c r="B256" s="76"/>
      <c r="C256" s="77"/>
      <c r="D256" s="78"/>
      <c r="E256" s="75"/>
      <c r="F256" s="73"/>
      <c r="G256" s="69"/>
      <c r="H256" s="3"/>
      <c r="I256" s="3"/>
      <c r="J256" s="3"/>
      <c r="K256" s="74"/>
    </row>
    <row r="257" spans="1:11" x14ac:dyDescent="0.25">
      <c r="A257" s="68"/>
      <c r="B257" s="76"/>
      <c r="C257" s="77"/>
      <c r="D257" s="78"/>
      <c r="E257" s="75"/>
      <c r="F257" s="73"/>
      <c r="G257" s="69"/>
      <c r="H257" s="3"/>
      <c r="I257" s="3"/>
      <c r="J257" s="3"/>
      <c r="K257" s="74"/>
    </row>
    <row r="258" spans="1:11" x14ac:dyDescent="0.25">
      <c r="A258" s="68"/>
      <c r="B258" s="76"/>
      <c r="C258" s="77"/>
      <c r="D258" s="78"/>
      <c r="E258" s="75"/>
      <c r="F258" s="73"/>
      <c r="G258" s="69"/>
      <c r="H258" s="3"/>
      <c r="I258" s="3"/>
      <c r="J258" s="3"/>
      <c r="K258" s="74"/>
    </row>
    <row r="259" spans="1:11" x14ac:dyDescent="0.25">
      <c r="A259" s="68"/>
      <c r="B259" s="76"/>
      <c r="C259" s="77"/>
      <c r="D259" s="78"/>
      <c r="E259" s="75"/>
      <c r="F259" s="73"/>
      <c r="G259" s="69"/>
      <c r="H259" s="3"/>
      <c r="I259" s="3"/>
      <c r="J259" s="3"/>
      <c r="K259" s="74"/>
    </row>
    <row r="260" spans="1:11" x14ac:dyDescent="0.25">
      <c r="A260" s="68"/>
      <c r="B260" s="76"/>
      <c r="C260" s="77"/>
      <c r="D260" s="78"/>
      <c r="E260" s="75"/>
      <c r="F260" s="73"/>
      <c r="G260" s="69"/>
      <c r="H260" s="3"/>
      <c r="I260" s="3"/>
      <c r="J260" s="3"/>
      <c r="K260" s="74"/>
    </row>
    <row r="261" spans="1:11" x14ac:dyDescent="0.25">
      <c r="A261" s="68"/>
      <c r="B261" s="76"/>
      <c r="C261" s="77"/>
      <c r="D261" s="78"/>
      <c r="E261" s="75"/>
      <c r="F261" s="73"/>
      <c r="G261" s="69"/>
      <c r="H261" s="3"/>
      <c r="I261" s="3"/>
      <c r="J261" s="3"/>
      <c r="K261" s="74"/>
    </row>
    <row r="262" spans="1:11" x14ac:dyDescent="0.25">
      <c r="A262" s="68"/>
      <c r="B262" s="76"/>
      <c r="C262" s="77"/>
      <c r="D262" s="78"/>
      <c r="E262" s="75"/>
      <c r="F262" s="73"/>
      <c r="G262" s="69"/>
      <c r="H262" s="3"/>
      <c r="I262" s="3"/>
      <c r="J262" s="3"/>
      <c r="K262" s="74"/>
    </row>
    <row r="263" spans="1:11" x14ac:dyDescent="0.25">
      <c r="A263" s="68"/>
      <c r="B263" s="76"/>
      <c r="C263" s="77"/>
      <c r="D263" s="78"/>
      <c r="E263" s="75"/>
      <c r="F263" s="73"/>
      <c r="G263" s="69"/>
      <c r="H263" s="3"/>
      <c r="I263" s="3"/>
      <c r="J263" s="3"/>
      <c r="K263" s="74"/>
    </row>
    <row r="264" spans="1:11" x14ac:dyDescent="0.25">
      <c r="A264" s="68"/>
      <c r="B264" s="76"/>
      <c r="C264" s="77"/>
      <c r="D264" s="78"/>
      <c r="E264" s="75"/>
      <c r="F264" s="73"/>
      <c r="G264" s="69"/>
      <c r="H264" s="3"/>
      <c r="I264" s="3"/>
      <c r="J264" s="3"/>
      <c r="K264" s="74"/>
    </row>
    <row r="265" spans="1:11" x14ac:dyDescent="0.25">
      <c r="A265" s="68"/>
      <c r="B265" s="76"/>
      <c r="C265" s="77"/>
      <c r="D265" s="78"/>
      <c r="E265" s="75"/>
      <c r="F265" s="73"/>
      <c r="G265" s="69"/>
      <c r="H265" s="3"/>
      <c r="I265" s="3"/>
      <c r="J265" s="3"/>
      <c r="K265" s="74"/>
    </row>
    <row r="266" spans="1:11" x14ac:dyDescent="0.25">
      <c r="A266" s="68"/>
      <c r="B266" s="76"/>
      <c r="C266" s="77"/>
      <c r="D266" s="78"/>
      <c r="E266" s="75"/>
      <c r="F266" s="73"/>
      <c r="G266" s="69"/>
      <c r="H266" s="3"/>
      <c r="I266" s="3"/>
      <c r="J266" s="3"/>
      <c r="K266" s="74"/>
    </row>
    <row r="267" spans="1:11" x14ac:dyDescent="0.25">
      <c r="A267" s="68"/>
      <c r="B267" s="76"/>
      <c r="C267" s="77"/>
      <c r="D267" s="78"/>
      <c r="E267" s="75"/>
      <c r="F267" s="73"/>
      <c r="G267" s="69"/>
      <c r="H267" s="3"/>
      <c r="I267" s="3"/>
      <c r="J267" s="3"/>
      <c r="K267" s="74"/>
    </row>
    <row r="268" spans="1:11" x14ac:dyDescent="0.25">
      <c r="A268" s="68"/>
      <c r="B268" s="76"/>
      <c r="C268" s="77"/>
      <c r="D268" s="78"/>
      <c r="E268" s="75"/>
      <c r="F268" s="73"/>
      <c r="G268" s="69"/>
      <c r="H268" s="3"/>
      <c r="I268" s="3"/>
      <c r="J268" s="3"/>
      <c r="K268" s="74"/>
    </row>
    <row r="269" spans="1:11" x14ac:dyDescent="0.25">
      <c r="A269" s="68"/>
      <c r="B269" s="76"/>
      <c r="C269" s="77"/>
      <c r="D269" s="78"/>
      <c r="E269" s="75"/>
      <c r="F269" s="73"/>
      <c r="G269" s="69"/>
      <c r="H269" s="3"/>
      <c r="I269" s="3"/>
      <c r="J269" s="3"/>
      <c r="K269" s="74"/>
    </row>
    <row r="270" spans="1:11" x14ac:dyDescent="0.25">
      <c r="A270" s="68"/>
      <c r="B270" s="76"/>
      <c r="C270" s="77"/>
      <c r="D270" s="78"/>
      <c r="E270" s="75"/>
      <c r="F270" s="73"/>
      <c r="G270" s="69"/>
      <c r="H270" s="3"/>
      <c r="I270" s="3"/>
      <c r="J270" s="3"/>
      <c r="K270" s="74"/>
    </row>
    <row r="271" spans="1:11" x14ac:dyDescent="0.25">
      <c r="A271" s="68"/>
      <c r="B271" s="76"/>
      <c r="C271" s="77"/>
      <c r="D271" s="78"/>
      <c r="E271" s="75"/>
      <c r="F271" s="73"/>
      <c r="G271" s="69"/>
      <c r="H271" s="3"/>
      <c r="I271" s="3"/>
      <c r="J271" s="3"/>
      <c r="K271" s="74"/>
    </row>
    <row r="272" spans="1:11" x14ac:dyDescent="0.25">
      <c r="A272" s="68"/>
      <c r="B272" s="76"/>
      <c r="C272" s="77"/>
      <c r="D272" s="78"/>
      <c r="E272" s="75"/>
      <c r="F272" s="73"/>
      <c r="G272" s="69"/>
      <c r="H272" s="3"/>
      <c r="I272" s="3"/>
      <c r="J272" s="3"/>
      <c r="K272" s="74"/>
    </row>
    <row r="273" spans="1:11" x14ac:dyDescent="0.25">
      <c r="A273" s="68"/>
      <c r="B273" s="76"/>
      <c r="C273" s="77"/>
      <c r="D273" s="78"/>
      <c r="E273" s="75"/>
      <c r="F273" s="73"/>
      <c r="G273" s="69"/>
      <c r="H273" s="3"/>
      <c r="I273" s="3"/>
      <c r="J273" s="3"/>
      <c r="K273" s="74"/>
    </row>
    <row r="274" spans="1:11" x14ac:dyDescent="0.25">
      <c r="A274" s="68"/>
      <c r="B274" s="76"/>
      <c r="C274" s="77"/>
      <c r="D274" s="78"/>
      <c r="E274" s="75"/>
      <c r="F274" s="73"/>
      <c r="G274" s="69"/>
      <c r="H274" s="3"/>
      <c r="I274" s="3"/>
      <c r="J274" s="3"/>
      <c r="K274" s="74"/>
    </row>
    <row r="275" spans="1:11" x14ac:dyDescent="0.25">
      <c r="A275" s="68"/>
      <c r="B275" s="76"/>
      <c r="C275" s="77"/>
      <c r="D275" s="78"/>
      <c r="E275" s="75"/>
      <c r="F275" s="73"/>
      <c r="G275" s="69"/>
      <c r="H275" s="3"/>
      <c r="I275" s="3"/>
      <c r="J275" s="3"/>
      <c r="K275" s="74"/>
    </row>
    <row r="276" spans="1:11" x14ac:dyDescent="0.25">
      <c r="A276" s="68"/>
      <c r="B276" s="76"/>
      <c r="C276" s="77"/>
      <c r="D276" s="78"/>
      <c r="E276" s="75"/>
      <c r="F276" s="73"/>
      <c r="G276" s="69"/>
      <c r="H276" s="3"/>
      <c r="I276" s="3"/>
      <c r="J276" s="3"/>
      <c r="K276" s="74"/>
    </row>
    <row r="277" spans="1:11" x14ac:dyDescent="0.25">
      <c r="A277" s="68"/>
      <c r="B277" s="76"/>
      <c r="C277" s="77"/>
      <c r="D277" s="78"/>
      <c r="E277" s="75"/>
      <c r="F277" s="73"/>
      <c r="G277" s="69"/>
      <c r="H277" s="3"/>
      <c r="I277" s="3"/>
      <c r="J277" s="3"/>
      <c r="K277" s="74"/>
    </row>
    <row r="278" spans="1:11" x14ac:dyDescent="0.25">
      <c r="A278" s="68"/>
      <c r="B278" s="76"/>
      <c r="C278" s="77"/>
      <c r="D278" s="78"/>
      <c r="E278" s="75"/>
      <c r="F278" s="73"/>
      <c r="G278" s="69"/>
      <c r="H278" s="3"/>
      <c r="I278" s="3"/>
      <c r="J278" s="3"/>
      <c r="K278" s="74"/>
    </row>
    <row r="279" spans="1:11" x14ac:dyDescent="0.25">
      <c r="A279" s="68"/>
      <c r="B279" s="76"/>
      <c r="C279" s="77"/>
      <c r="D279" s="78"/>
      <c r="E279" s="75"/>
      <c r="F279" s="73"/>
      <c r="G279" s="69"/>
      <c r="H279" s="3"/>
      <c r="I279" s="3"/>
      <c r="J279" s="3"/>
      <c r="K279" s="74"/>
    </row>
    <row r="280" spans="1:11" x14ac:dyDescent="0.25">
      <c r="A280" s="68"/>
      <c r="B280" s="76"/>
      <c r="C280" s="77"/>
      <c r="D280" s="78"/>
      <c r="E280" s="75"/>
      <c r="F280" s="73"/>
      <c r="G280" s="69"/>
      <c r="H280" s="3"/>
      <c r="I280" s="3"/>
      <c r="J280" s="3"/>
      <c r="K280" s="74"/>
    </row>
    <row r="281" spans="1:11" x14ac:dyDescent="0.25">
      <c r="A281" s="68"/>
      <c r="B281" s="76"/>
      <c r="C281" s="77"/>
      <c r="D281" s="78"/>
      <c r="E281" s="75"/>
      <c r="F281" s="73"/>
      <c r="G281" s="69"/>
      <c r="H281" s="3"/>
      <c r="I281" s="3"/>
      <c r="J281" s="3"/>
      <c r="K281" s="74"/>
    </row>
    <row r="282" spans="1:11" x14ac:dyDescent="0.25">
      <c r="A282" s="68"/>
      <c r="B282" s="76"/>
      <c r="C282" s="77"/>
      <c r="D282" s="78"/>
      <c r="E282" s="75"/>
      <c r="F282" s="73"/>
      <c r="G282" s="69"/>
      <c r="H282" s="3"/>
      <c r="I282" s="3"/>
      <c r="J282" s="3"/>
      <c r="K282" s="74"/>
    </row>
    <row r="283" spans="1:11" x14ac:dyDescent="0.25">
      <c r="A283" s="68"/>
      <c r="B283" s="76"/>
      <c r="C283" s="77"/>
      <c r="D283" s="78"/>
      <c r="E283" s="75"/>
      <c r="F283" s="73"/>
      <c r="G283" s="69"/>
      <c r="H283" s="3"/>
      <c r="I283" s="3"/>
      <c r="J283" s="3"/>
      <c r="K283" s="74"/>
    </row>
    <row r="284" spans="1:11" x14ac:dyDescent="0.25">
      <c r="A284" s="68"/>
      <c r="B284" s="76"/>
      <c r="C284" s="77"/>
      <c r="D284" s="78"/>
      <c r="E284" s="75"/>
      <c r="F284" s="73"/>
      <c r="G284" s="69"/>
      <c r="H284" s="3"/>
      <c r="I284" s="3"/>
      <c r="J284" s="3"/>
      <c r="K284" s="74"/>
    </row>
    <row r="285" spans="1:11" x14ac:dyDescent="0.25">
      <c r="A285" s="68"/>
      <c r="B285" s="76"/>
      <c r="C285" s="77"/>
      <c r="D285" s="78"/>
      <c r="E285" s="75"/>
      <c r="F285" s="73"/>
      <c r="G285" s="69"/>
      <c r="H285" s="3"/>
      <c r="I285" s="3"/>
      <c r="J285" s="3"/>
      <c r="K285" s="74"/>
    </row>
    <row r="286" spans="1:11" x14ac:dyDescent="0.25">
      <c r="A286" s="68"/>
      <c r="B286" s="76"/>
      <c r="C286" s="77"/>
      <c r="D286" s="78"/>
      <c r="E286" s="75"/>
      <c r="F286" s="73"/>
      <c r="G286" s="69"/>
      <c r="H286" s="3"/>
      <c r="I286" s="3"/>
      <c r="J286" s="3"/>
      <c r="K286" s="74"/>
    </row>
    <row r="287" spans="1:11" x14ac:dyDescent="0.25">
      <c r="A287" s="68"/>
      <c r="B287" s="76"/>
      <c r="C287" s="77"/>
      <c r="D287" s="78"/>
      <c r="E287" s="75"/>
      <c r="F287" s="73"/>
      <c r="G287" s="69"/>
      <c r="H287" s="3"/>
      <c r="I287" s="3"/>
      <c r="J287" s="3"/>
      <c r="K287" s="74"/>
    </row>
    <row r="288" spans="1:11" x14ac:dyDescent="0.25">
      <c r="A288" s="68"/>
      <c r="B288" s="76"/>
      <c r="C288" s="77"/>
      <c r="D288" s="78"/>
      <c r="E288" s="75"/>
      <c r="F288" s="73"/>
      <c r="G288" s="69"/>
      <c r="H288" s="3"/>
      <c r="I288" s="3"/>
      <c r="J288" s="3"/>
      <c r="K288" s="74"/>
    </row>
    <row r="289" spans="1:11" x14ac:dyDescent="0.25">
      <c r="A289" s="68"/>
      <c r="B289" s="76"/>
      <c r="C289" s="77"/>
      <c r="D289" s="78"/>
      <c r="E289" s="75"/>
      <c r="F289" s="73"/>
      <c r="G289" s="69"/>
      <c r="H289" s="3"/>
      <c r="I289" s="3"/>
      <c r="J289" s="3"/>
      <c r="K289" s="74"/>
    </row>
    <row r="290" spans="1:11" x14ac:dyDescent="0.25">
      <c r="A290" s="68"/>
      <c r="B290" s="76"/>
      <c r="C290" s="77"/>
      <c r="D290" s="78"/>
      <c r="E290" s="75"/>
      <c r="F290" s="73"/>
      <c r="G290" s="69"/>
      <c r="H290" s="3"/>
      <c r="I290" s="3"/>
      <c r="J290" s="3"/>
      <c r="K290" s="74"/>
    </row>
    <row r="291" spans="1:11" x14ac:dyDescent="0.25">
      <c r="A291" s="68"/>
      <c r="B291" s="76"/>
      <c r="C291" s="77"/>
      <c r="D291" s="78"/>
      <c r="E291" s="75"/>
      <c r="F291" s="73"/>
      <c r="G291" s="69"/>
      <c r="H291" s="3"/>
      <c r="I291" s="3"/>
      <c r="J291" s="3"/>
      <c r="K291" s="74"/>
    </row>
    <row r="292" spans="1:11" x14ac:dyDescent="0.25">
      <c r="A292" s="68"/>
      <c r="B292" s="76"/>
      <c r="C292" s="77"/>
      <c r="D292" s="78"/>
      <c r="E292" s="75"/>
      <c r="F292" s="73"/>
      <c r="G292" s="69"/>
      <c r="H292" s="3"/>
      <c r="I292" s="3"/>
      <c r="J292" s="3"/>
      <c r="K292" s="74"/>
    </row>
    <row r="293" spans="1:11" x14ac:dyDescent="0.25">
      <c r="A293" s="68"/>
      <c r="B293" s="76"/>
      <c r="C293" s="77"/>
      <c r="D293" s="78"/>
      <c r="E293" s="75"/>
      <c r="F293" s="73"/>
      <c r="G293" s="69"/>
      <c r="H293" s="3"/>
      <c r="I293" s="3"/>
      <c r="J293" s="3"/>
      <c r="K293" s="74"/>
    </row>
    <row r="294" spans="1:11" x14ac:dyDescent="0.25">
      <c r="A294" s="68"/>
      <c r="B294" s="76"/>
      <c r="C294" s="77"/>
      <c r="D294" s="78"/>
      <c r="E294" s="75"/>
      <c r="F294" s="73"/>
      <c r="G294" s="69"/>
      <c r="H294" s="3"/>
      <c r="I294" s="3"/>
      <c r="J294" s="3"/>
      <c r="K294" s="74"/>
    </row>
    <row r="295" spans="1:11" x14ac:dyDescent="0.25">
      <c r="A295" s="68"/>
      <c r="B295" s="76"/>
      <c r="C295" s="77"/>
      <c r="D295" s="78"/>
      <c r="E295" s="75"/>
      <c r="F295" s="73"/>
      <c r="G295" s="69"/>
      <c r="H295" s="3"/>
      <c r="I295" s="3"/>
      <c r="J295" s="3"/>
      <c r="K295" s="74"/>
    </row>
    <row r="296" spans="1:11" x14ac:dyDescent="0.25">
      <c r="A296" s="68"/>
      <c r="B296" s="76"/>
      <c r="C296" s="77"/>
      <c r="D296" s="78"/>
      <c r="E296" s="75"/>
      <c r="F296" s="73"/>
      <c r="G296" s="69"/>
      <c r="H296" s="3"/>
      <c r="I296" s="3"/>
      <c r="J296" s="3"/>
      <c r="K296" s="74"/>
    </row>
    <row r="297" spans="1:11" x14ac:dyDescent="0.25">
      <c r="A297" s="68"/>
      <c r="B297" s="76"/>
      <c r="C297" s="77"/>
      <c r="D297" s="78"/>
      <c r="E297" s="75"/>
      <c r="F297" s="73"/>
      <c r="G297" s="69"/>
      <c r="H297" s="3"/>
      <c r="I297" s="3"/>
      <c r="J297" s="3"/>
      <c r="K297" s="74"/>
    </row>
    <row r="298" spans="1:11" x14ac:dyDescent="0.25">
      <c r="A298" s="68"/>
      <c r="B298" s="76"/>
      <c r="C298" s="77"/>
      <c r="D298" s="78"/>
      <c r="E298" s="75"/>
      <c r="F298" s="73"/>
      <c r="G298" s="69"/>
      <c r="H298" s="3"/>
      <c r="I298" s="3"/>
      <c r="J298" s="3"/>
      <c r="K298" s="74"/>
    </row>
    <row r="299" spans="1:11" x14ac:dyDescent="0.25">
      <c r="A299" s="68"/>
      <c r="B299" s="76"/>
      <c r="C299" s="77"/>
      <c r="D299" s="78"/>
      <c r="E299" s="75"/>
      <c r="F299" s="73"/>
      <c r="G299" s="69"/>
      <c r="H299" s="3"/>
      <c r="I299" s="3"/>
      <c r="J299" s="3"/>
      <c r="K299" s="74"/>
    </row>
    <row r="300" spans="1:11" x14ac:dyDescent="0.25">
      <c r="A300" s="39"/>
    </row>
    <row r="301" spans="1:11" x14ac:dyDescent="0.25">
      <c r="A301" s="39"/>
    </row>
    <row r="302" spans="1:11" x14ac:dyDescent="0.25">
      <c r="A302" s="39"/>
    </row>
    <row r="303" spans="1:11" x14ac:dyDescent="0.25">
      <c r="A303" s="39"/>
    </row>
    <row r="304" spans="1:11" x14ac:dyDescent="0.25">
      <c r="A304" s="39"/>
    </row>
    <row r="305" spans="1:1" x14ac:dyDescent="0.25">
      <c r="A305" s="39"/>
    </row>
    <row r="306" spans="1:1" x14ac:dyDescent="0.25">
      <c r="A306" s="39"/>
    </row>
    <row r="307" spans="1:1" x14ac:dyDescent="0.25">
      <c r="A307" s="39"/>
    </row>
    <row r="308" spans="1:1" x14ac:dyDescent="0.25">
      <c r="A308" s="39"/>
    </row>
    <row r="309" spans="1:1" x14ac:dyDescent="0.25">
      <c r="A309" s="39"/>
    </row>
    <row r="310" spans="1:1" x14ac:dyDescent="0.25">
      <c r="A310" s="39"/>
    </row>
    <row r="311" spans="1:1" x14ac:dyDescent="0.25">
      <c r="A311" s="39"/>
    </row>
    <row r="312" spans="1:1" x14ac:dyDescent="0.25">
      <c r="A312" s="39"/>
    </row>
    <row r="313" spans="1:1" x14ac:dyDescent="0.25">
      <c r="A313" s="39"/>
    </row>
    <row r="314" spans="1:1" x14ac:dyDescent="0.25">
      <c r="A314" s="39"/>
    </row>
    <row r="315" spans="1:1" x14ac:dyDescent="0.25">
      <c r="A315" s="39"/>
    </row>
    <row r="316" spans="1:1" x14ac:dyDescent="0.25">
      <c r="A316" s="39"/>
    </row>
    <row r="317" spans="1:1" x14ac:dyDescent="0.25">
      <c r="A317" s="39"/>
    </row>
    <row r="318" spans="1:1" x14ac:dyDescent="0.25">
      <c r="A318" s="39"/>
    </row>
    <row r="319" spans="1:1" x14ac:dyDescent="0.25">
      <c r="A319" s="39"/>
    </row>
    <row r="320" spans="1:1" x14ac:dyDescent="0.25">
      <c r="A320" s="39"/>
    </row>
    <row r="321" spans="1:1" x14ac:dyDescent="0.25">
      <c r="A321" s="39"/>
    </row>
    <row r="322" spans="1:1" x14ac:dyDescent="0.25">
      <c r="A322" s="39"/>
    </row>
    <row r="323" spans="1:1" x14ac:dyDescent="0.25">
      <c r="A323" s="39"/>
    </row>
    <row r="324" spans="1:1" x14ac:dyDescent="0.25">
      <c r="A324" s="39"/>
    </row>
    <row r="325" spans="1:1" x14ac:dyDescent="0.25">
      <c r="A325" s="39"/>
    </row>
    <row r="326" spans="1:1" x14ac:dyDescent="0.25">
      <c r="A326" s="39"/>
    </row>
    <row r="327" spans="1:1" x14ac:dyDescent="0.25">
      <c r="A327" s="39"/>
    </row>
    <row r="328" spans="1:1" x14ac:dyDescent="0.25">
      <c r="A328" s="39"/>
    </row>
    <row r="329" spans="1:1" x14ac:dyDescent="0.25">
      <c r="A329" s="39"/>
    </row>
    <row r="330" spans="1:1" x14ac:dyDescent="0.25">
      <c r="A330" s="39"/>
    </row>
    <row r="331" spans="1:1" x14ac:dyDescent="0.25">
      <c r="A331" s="39"/>
    </row>
    <row r="332" spans="1:1" x14ac:dyDescent="0.25">
      <c r="A332" s="39"/>
    </row>
    <row r="333" spans="1:1" x14ac:dyDescent="0.25">
      <c r="A333" s="39"/>
    </row>
    <row r="334" spans="1:1" x14ac:dyDescent="0.25">
      <c r="A334" s="39"/>
    </row>
    <row r="335" spans="1:1" x14ac:dyDescent="0.25">
      <c r="A335" s="39"/>
    </row>
    <row r="336" spans="1:1" x14ac:dyDescent="0.25">
      <c r="A336" s="39"/>
    </row>
    <row r="337" spans="1:1" x14ac:dyDescent="0.25">
      <c r="A337" s="39"/>
    </row>
    <row r="338" spans="1:1" x14ac:dyDescent="0.25">
      <c r="A338" s="39"/>
    </row>
    <row r="339" spans="1:1" x14ac:dyDescent="0.25">
      <c r="A339" s="39"/>
    </row>
    <row r="340" spans="1:1" x14ac:dyDescent="0.25">
      <c r="A340" s="39"/>
    </row>
    <row r="341" spans="1:1" x14ac:dyDescent="0.25">
      <c r="A341" s="39"/>
    </row>
    <row r="342" spans="1:1" x14ac:dyDescent="0.25">
      <c r="A342" s="39"/>
    </row>
    <row r="343" spans="1:1" x14ac:dyDescent="0.25">
      <c r="A343" s="39"/>
    </row>
    <row r="344" spans="1:1" x14ac:dyDescent="0.25">
      <c r="A344" s="39"/>
    </row>
    <row r="345" spans="1:1" x14ac:dyDescent="0.25">
      <c r="A345" s="39"/>
    </row>
    <row r="346" spans="1:1" x14ac:dyDescent="0.25">
      <c r="A346" s="39"/>
    </row>
    <row r="347" spans="1:1" x14ac:dyDescent="0.25">
      <c r="A347" s="39"/>
    </row>
    <row r="348" spans="1:1" x14ac:dyDescent="0.25">
      <c r="A348" s="39"/>
    </row>
    <row r="349" spans="1:1" x14ac:dyDescent="0.25">
      <c r="A349" s="39"/>
    </row>
    <row r="350" spans="1:1" x14ac:dyDescent="0.25">
      <c r="A350" s="39"/>
    </row>
    <row r="351" spans="1:1" x14ac:dyDescent="0.25">
      <c r="A351" s="39"/>
    </row>
    <row r="352" spans="1:1" x14ac:dyDescent="0.25">
      <c r="A352" s="39"/>
    </row>
    <row r="353" spans="1:1" x14ac:dyDescent="0.25">
      <c r="A353" s="39"/>
    </row>
    <row r="354" spans="1:1" x14ac:dyDescent="0.25">
      <c r="A354" s="39"/>
    </row>
    <row r="355" spans="1:1" x14ac:dyDescent="0.25">
      <c r="A355" s="39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69"/>
  <sheetViews>
    <sheetView topLeftCell="B1" workbookViewId="0">
      <selection activeCell="B6" sqref="B6"/>
    </sheetView>
  </sheetViews>
  <sheetFormatPr defaultRowHeight="13.2" x14ac:dyDescent="0.25"/>
  <cols>
    <col min="1" max="1" width="9.109375" style="4" customWidth="1"/>
    <col min="2" max="2" width="11.5546875" style="8" customWidth="1"/>
    <col min="5" max="5" width="10.5546875" style="15" customWidth="1"/>
    <col min="9" max="11" width="9.109375" style="7" customWidth="1"/>
  </cols>
  <sheetData>
    <row r="1" spans="1:11" x14ac:dyDescent="0.25">
      <c r="B1" s="5"/>
      <c r="J1" s="6"/>
    </row>
    <row r="2" spans="1:11" x14ac:dyDescent="0.25">
      <c r="B2" s="5"/>
      <c r="J2" s="6"/>
    </row>
    <row r="3" spans="1:11" x14ac:dyDescent="0.25">
      <c r="B3" s="5"/>
      <c r="C3" s="6"/>
      <c r="D3" s="149"/>
      <c r="E3" s="150" t="s">
        <v>241</v>
      </c>
      <c r="F3" s="149"/>
      <c r="G3" s="6"/>
      <c r="H3" s="149"/>
      <c r="I3" s="7" t="s">
        <v>242</v>
      </c>
      <c r="J3" s="6"/>
      <c r="K3" s="149"/>
    </row>
    <row r="4" spans="1:11" x14ac:dyDescent="0.25">
      <c r="B4" s="5">
        <v>36800</v>
      </c>
      <c r="C4" s="6">
        <f t="shared" ref="C4:C38" si="0">IF(SETTLE="options",J4,G4)</f>
        <v>4.782</v>
      </c>
      <c r="D4" s="149">
        <f t="shared" ref="D4:D38" si="1">IF(SETTLE="options",K4,F4)</f>
        <v>0.54</v>
      </c>
      <c r="E4" s="150">
        <v>36795</v>
      </c>
      <c r="F4" s="149">
        <f>curves!I7</f>
        <v>0.54</v>
      </c>
      <c r="G4" s="6">
        <f>curves!H7</f>
        <v>4.782</v>
      </c>
      <c r="H4" s="149">
        <f>curves!J7</f>
        <v>6.7998663678555019E-2</v>
      </c>
      <c r="I4" s="150">
        <v>36796</v>
      </c>
      <c r="J4" s="6">
        <f>[4]STRADDLES!$F18</f>
        <v>4.782</v>
      </c>
      <c r="K4" s="149">
        <f>[4]STRADDLES!$I18</f>
        <v>0.54</v>
      </c>
    </row>
    <row r="5" spans="1:11" x14ac:dyDescent="0.25">
      <c r="B5" s="5">
        <v>36831</v>
      </c>
      <c r="C5" s="6">
        <f t="shared" si="0"/>
        <v>4.84</v>
      </c>
      <c r="D5" s="149">
        <f t="shared" si="1"/>
        <v>0.55999999999999994</v>
      </c>
      <c r="E5" s="150">
        <v>36825</v>
      </c>
      <c r="F5" s="149">
        <f>curves!I8</f>
        <v>0.56999999999999995</v>
      </c>
      <c r="G5" s="6">
        <f>curves!H8</f>
        <v>4.84</v>
      </c>
      <c r="H5" s="149">
        <f>curves!J8</f>
        <v>6.8040372818879022E-2</v>
      </c>
      <c r="I5" s="150">
        <v>36826</v>
      </c>
      <c r="J5" s="6">
        <f>[4]STRADDLES!$F19</f>
        <v>4.84</v>
      </c>
      <c r="K5" s="149">
        <f>[4]STRADDLES!$I19</f>
        <v>0.55999999999999994</v>
      </c>
    </row>
    <row r="6" spans="1:11" x14ac:dyDescent="0.25">
      <c r="B6" s="5">
        <v>36861</v>
      </c>
      <c r="C6" s="6">
        <f t="shared" si="0"/>
        <v>4.91</v>
      </c>
      <c r="D6" s="149">
        <f t="shared" si="1"/>
        <v>0.59</v>
      </c>
      <c r="E6" s="150">
        <v>36857</v>
      </c>
      <c r="F6" s="149">
        <f>curves!I9</f>
        <v>0.59</v>
      </c>
      <c r="G6" s="6">
        <f>curves!H9</f>
        <v>4.91</v>
      </c>
      <c r="H6" s="149">
        <f>curves!J9</f>
        <v>6.8247886953399006E-2</v>
      </c>
      <c r="I6" s="150">
        <v>36858</v>
      </c>
      <c r="J6" s="6">
        <f>[4]STRADDLES!$F20</f>
        <v>4.91</v>
      </c>
      <c r="K6" s="149">
        <f>[4]STRADDLES!$I20</f>
        <v>0.59</v>
      </c>
    </row>
    <row r="7" spans="1:11" x14ac:dyDescent="0.25">
      <c r="B7" s="5">
        <v>36892</v>
      </c>
      <c r="C7" s="6">
        <f t="shared" si="0"/>
        <v>4.8499999999999996</v>
      </c>
      <c r="D7" s="149">
        <f t="shared" si="1"/>
        <v>0.6</v>
      </c>
      <c r="E7" s="150">
        <v>36886</v>
      </c>
      <c r="F7" s="149">
        <f>curves!I10</f>
        <v>0.6</v>
      </c>
      <c r="G7" s="6">
        <f>curves!H10</f>
        <v>4.8499999999999996</v>
      </c>
      <c r="H7" s="149">
        <f>curves!J10</f>
        <v>6.8245902043498008E-2</v>
      </c>
      <c r="I7" s="150">
        <v>36887</v>
      </c>
      <c r="J7" s="6">
        <f>[4]STRADDLES!$F21</f>
        <v>4.8499999999999996</v>
      </c>
      <c r="K7" s="149">
        <f>[4]STRADDLES!$I21</f>
        <v>0.6</v>
      </c>
    </row>
    <row r="8" spans="1:11" x14ac:dyDescent="0.25">
      <c r="B8" s="5">
        <v>36923</v>
      </c>
      <c r="C8" s="6">
        <f t="shared" si="0"/>
        <v>4.58</v>
      </c>
      <c r="D8" s="149">
        <f t="shared" si="1"/>
        <v>0.59250000000000003</v>
      </c>
      <c r="E8" s="150">
        <v>36917</v>
      </c>
      <c r="F8" s="149">
        <f>curves!I11</f>
        <v>0.59250000000000003</v>
      </c>
      <c r="G8" s="6">
        <f>curves!H11</f>
        <v>4.58</v>
      </c>
      <c r="H8" s="149">
        <f>curves!J11</f>
        <v>6.8477342037279024E-2</v>
      </c>
      <c r="I8" s="150">
        <v>36920</v>
      </c>
      <c r="J8" s="6">
        <f>[4]STRADDLES!$F22</f>
        <v>4.58</v>
      </c>
      <c r="K8" s="149">
        <f>[4]STRADDLES!$I22</f>
        <v>0.59250000000000003</v>
      </c>
    </row>
    <row r="9" spans="1:11" x14ac:dyDescent="0.25">
      <c r="B9" s="5">
        <v>36951</v>
      </c>
      <c r="C9" s="6">
        <f t="shared" si="0"/>
        <v>4.3150000000000004</v>
      </c>
      <c r="D9" s="149">
        <f t="shared" si="1"/>
        <v>0.53</v>
      </c>
      <c r="E9" s="150">
        <v>36945</v>
      </c>
      <c r="F9" s="149">
        <f>curves!I12</f>
        <v>0.53</v>
      </c>
      <c r="G9" s="6">
        <f>curves!H12</f>
        <v>4.3150000000000004</v>
      </c>
      <c r="H9" s="149">
        <f>curves!J12</f>
        <v>6.8686384627542008E-2</v>
      </c>
      <c r="I9" s="150">
        <v>36948</v>
      </c>
      <c r="J9" s="6">
        <f>[4]STRADDLES!$F23</f>
        <v>4.3150000000000004</v>
      </c>
      <c r="K9" s="149">
        <f>[4]STRADDLES!$I23</f>
        <v>0.53</v>
      </c>
    </row>
    <row r="10" spans="1:11" x14ac:dyDescent="0.25">
      <c r="B10" s="5">
        <v>36982</v>
      </c>
      <c r="C10" s="6">
        <f t="shared" si="0"/>
        <v>4.0549999999999997</v>
      </c>
      <c r="D10" s="149">
        <f t="shared" si="1"/>
        <v>0.435</v>
      </c>
      <c r="E10" s="150">
        <v>36977</v>
      </c>
      <c r="F10" s="149">
        <f>curves!I13</f>
        <v>0.435</v>
      </c>
      <c r="G10" s="6">
        <f>curves!H13</f>
        <v>4.0549999999999997</v>
      </c>
      <c r="H10" s="149">
        <f>curves!J13</f>
        <v>6.8834971958648017E-2</v>
      </c>
      <c r="I10" s="150">
        <v>36978</v>
      </c>
      <c r="J10" s="6">
        <f>[4]STRADDLES!$F24</f>
        <v>4.0549999999999997</v>
      </c>
      <c r="K10" s="149">
        <f>[4]STRADDLES!$I24</f>
        <v>0.435</v>
      </c>
    </row>
    <row r="11" spans="1:11" x14ac:dyDescent="0.25">
      <c r="B11" s="5">
        <v>37012</v>
      </c>
      <c r="C11" s="6">
        <f t="shared" si="0"/>
        <v>3.95</v>
      </c>
      <c r="D11" s="149">
        <f t="shared" si="1"/>
        <v>0.4</v>
      </c>
      <c r="E11" s="150">
        <v>37006</v>
      </c>
      <c r="F11" s="149">
        <f>curves!I14</f>
        <v>0.4</v>
      </c>
      <c r="G11" s="6">
        <f>curves!H14</f>
        <v>3.95</v>
      </c>
      <c r="H11" s="149">
        <f>curves!J14</f>
        <v>6.8844146311537027E-2</v>
      </c>
      <c r="I11" s="150">
        <v>37007</v>
      </c>
      <c r="J11" s="6">
        <f>[4]STRADDLES!$F25</f>
        <v>3.95</v>
      </c>
      <c r="K11" s="149">
        <f>[4]STRADDLES!$I25</f>
        <v>0.4</v>
      </c>
    </row>
    <row r="12" spans="1:11" x14ac:dyDescent="0.25">
      <c r="B12" s="5">
        <v>37043</v>
      </c>
      <c r="C12" s="6">
        <f t="shared" si="0"/>
        <v>3.9350000000000001</v>
      </c>
      <c r="D12" s="149">
        <f t="shared" si="1"/>
        <v>0.39500000000000002</v>
      </c>
      <c r="E12" s="150">
        <v>37036</v>
      </c>
      <c r="F12" s="149">
        <f>curves!I15</f>
        <v>0.39500000000000002</v>
      </c>
      <c r="G12" s="6">
        <f>curves!H15</f>
        <v>3.9350000000000001</v>
      </c>
      <c r="H12" s="149">
        <f>curves!J15</f>
        <v>6.8853626476217011E-2</v>
      </c>
      <c r="I12" s="150">
        <v>37040</v>
      </c>
      <c r="J12" s="6">
        <f>[4]STRADDLES!$F26</f>
        <v>3.9350000000000001</v>
      </c>
      <c r="K12" s="149">
        <f>[4]STRADDLES!$I26</f>
        <v>0.39500000000000002</v>
      </c>
    </row>
    <row r="13" spans="1:11" x14ac:dyDescent="0.25">
      <c r="B13" s="5">
        <v>37073</v>
      </c>
      <c r="C13" s="6">
        <f t="shared" si="0"/>
        <v>3.92</v>
      </c>
      <c r="D13" s="149">
        <f t="shared" si="1"/>
        <v>0.39500000000000002</v>
      </c>
      <c r="E13" s="150">
        <v>37068</v>
      </c>
      <c r="F13" s="149">
        <f>curves!I16</f>
        <v>0.39500000000000002</v>
      </c>
      <c r="G13" s="6">
        <f>curves!H16</f>
        <v>3.92</v>
      </c>
      <c r="H13" s="149">
        <f>curves!J16</f>
        <v>6.8863830234299026E-2</v>
      </c>
      <c r="I13" s="150">
        <v>37069</v>
      </c>
      <c r="J13" s="6">
        <f>[4]STRADDLES!$F27</f>
        <v>3.92</v>
      </c>
      <c r="K13" s="149">
        <f>[4]STRADDLES!$I27</f>
        <v>0.39500000000000002</v>
      </c>
    </row>
    <row r="14" spans="1:11" x14ac:dyDescent="0.25">
      <c r="B14" s="5">
        <v>37104</v>
      </c>
      <c r="C14" s="6">
        <f t="shared" si="0"/>
        <v>3.92</v>
      </c>
      <c r="D14" s="149">
        <f t="shared" si="1"/>
        <v>0.39500000000000002</v>
      </c>
      <c r="E14" s="150">
        <v>37098</v>
      </c>
      <c r="F14" s="149">
        <f>curves!I17</f>
        <v>0.39500000000000002</v>
      </c>
      <c r="G14" s="6">
        <f>curves!H17</f>
        <v>3.92</v>
      </c>
      <c r="H14" s="149">
        <f>curves!J17</f>
        <v>6.8876303277673023E-2</v>
      </c>
      <c r="I14" s="150">
        <v>37099</v>
      </c>
      <c r="J14" s="6">
        <f>[4]STRADDLES!$F28</f>
        <v>3.92</v>
      </c>
      <c r="K14" s="149">
        <f>[4]STRADDLES!$I28</f>
        <v>0.39500000000000002</v>
      </c>
    </row>
    <row r="15" spans="1:11" x14ac:dyDescent="0.25">
      <c r="B15" s="5">
        <v>37135</v>
      </c>
      <c r="C15" s="6">
        <f t="shared" si="0"/>
        <v>3.9</v>
      </c>
      <c r="D15" s="149">
        <f t="shared" si="1"/>
        <v>0.39500000000000002</v>
      </c>
      <c r="E15" s="150">
        <v>37131</v>
      </c>
      <c r="F15" s="149">
        <f>curves!I18</f>
        <v>0.39500000000000002</v>
      </c>
      <c r="G15" s="6">
        <f>curves!H18</f>
        <v>3.9</v>
      </c>
      <c r="H15" s="149">
        <f>curves!J18</f>
        <v>6.8888776321097023E-2</v>
      </c>
      <c r="I15" s="150">
        <v>37132</v>
      </c>
      <c r="J15" s="6">
        <f>[4]STRADDLES!$F29</f>
        <v>3.9</v>
      </c>
      <c r="K15" s="149">
        <f>[4]STRADDLES!$I29</f>
        <v>0.39500000000000002</v>
      </c>
    </row>
    <row r="16" spans="1:11" x14ac:dyDescent="0.25">
      <c r="A16" s="8"/>
      <c r="B16" s="5">
        <v>37165</v>
      </c>
      <c r="C16" s="6">
        <f t="shared" si="0"/>
        <v>3.8849999999999998</v>
      </c>
      <c r="D16" s="149">
        <f t="shared" si="1"/>
        <v>0.39750000000000002</v>
      </c>
      <c r="E16" s="150">
        <v>37159</v>
      </c>
      <c r="F16" s="149">
        <f>curves!I19</f>
        <v>0.39750000000000002</v>
      </c>
      <c r="G16" s="6">
        <f>curves!H19</f>
        <v>3.8849999999999998</v>
      </c>
      <c r="H16" s="149">
        <f>curves!J19</f>
        <v>6.890251912361102E-2</v>
      </c>
      <c r="I16" s="150">
        <v>37160</v>
      </c>
      <c r="J16" s="6">
        <f>[4]STRADDLES!$F30</f>
        <v>3.8849999999999998</v>
      </c>
      <c r="K16" s="149">
        <f>[4]STRADDLES!$I30</f>
        <v>0.39750000000000002</v>
      </c>
    </row>
    <row r="17" spans="1:11" x14ac:dyDescent="0.25">
      <c r="A17" s="8"/>
      <c r="B17" s="5">
        <v>37196</v>
      </c>
      <c r="C17" s="6">
        <f t="shared" si="0"/>
        <v>3.99</v>
      </c>
      <c r="D17" s="149">
        <f t="shared" si="1"/>
        <v>0.40749999999999997</v>
      </c>
      <c r="E17" s="150">
        <v>37190</v>
      </c>
      <c r="F17" s="149">
        <f>curves!I20</f>
        <v>0.40749999999999997</v>
      </c>
      <c r="G17" s="6">
        <f>curves!H20</f>
        <v>3.99</v>
      </c>
      <c r="H17" s="149">
        <f>curves!J20</f>
        <v>6.8919453955852014E-2</v>
      </c>
      <c r="I17" s="150">
        <v>37193</v>
      </c>
      <c r="J17" s="6">
        <f>[4]STRADDLES!$F31</f>
        <v>3.99</v>
      </c>
      <c r="K17" s="149">
        <f>[4]STRADDLES!$I31</f>
        <v>0.40749999999999997</v>
      </c>
    </row>
    <row r="18" spans="1:11" x14ac:dyDescent="0.25">
      <c r="B18" s="5">
        <v>37226</v>
      </c>
      <c r="C18" s="6">
        <f t="shared" si="0"/>
        <v>4.0750000000000002</v>
      </c>
      <c r="D18" s="149">
        <f t="shared" si="1"/>
        <v>0.41249999999999998</v>
      </c>
      <c r="E18" s="150">
        <v>37222</v>
      </c>
      <c r="F18" s="149">
        <f>curves!I21</f>
        <v>0.41249999999999998</v>
      </c>
      <c r="G18" s="6">
        <f>curves!H21</f>
        <v>4.0750000000000002</v>
      </c>
      <c r="H18" s="149">
        <f>curves!J21</f>
        <v>6.8935842503271005E-2</v>
      </c>
      <c r="I18" s="150">
        <v>37223</v>
      </c>
      <c r="J18" s="6">
        <f>[4]STRADDLES!$F32</f>
        <v>4.0750000000000002</v>
      </c>
      <c r="K18" s="149">
        <f>[4]STRADDLES!$I32</f>
        <v>0.41249999999999998</v>
      </c>
    </row>
    <row r="19" spans="1:11" x14ac:dyDescent="0.25">
      <c r="B19" s="5">
        <v>37257</v>
      </c>
      <c r="C19" s="6">
        <f t="shared" si="0"/>
        <v>4.0449999999999999</v>
      </c>
      <c r="D19" s="149">
        <f t="shared" si="1"/>
        <v>0.41749999999999998</v>
      </c>
      <c r="E19" s="150">
        <v>37251</v>
      </c>
      <c r="F19" s="149">
        <f>curves!I22</f>
        <v>0.41749999999999998</v>
      </c>
      <c r="G19" s="6">
        <f>curves!H22</f>
        <v>4.0449999999999999</v>
      </c>
      <c r="H19" s="149">
        <f>curves!J22</f>
        <v>6.896655729440701E-2</v>
      </c>
      <c r="I19" s="150">
        <v>37252</v>
      </c>
      <c r="J19" s="6">
        <f>[4]STRADDLES!$F33</f>
        <v>4.0449999999999999</v>
      </c>
      <c r="K19" s="149">
        <f>[4]STRADDLES!$I33</f>
        <v>0.41749999999999998</v>
      </c>
    </row>
    <row r="20" spans="1:11" x14ac:dyDescent="0.25">
      <c r="B20" s="5">
        <v>37288</v>
      </c>
      <c r="C20" s="6">
        <f t="shared" si="0"/>
        <v>3.8740000000000006</v>
      </c>
      <c r="D20" s="149">
        <f t="shared" si="1"/>
        <v>0.4</v>
      </c>
      <c r="E20" s="150">
        <v>37284</v>
      </c>
      <c r="F20" s="149">
        <f>curves!I23</f>
        <v>0.4</v>
      </c>
      <c r="G20" s="6">
        <f>curves!H23</f>
        <v>3.8740000000000006</v>
      </c>
      <c r="H20" s="149">
        <f>curves!J23</f>
        <v>6.9016352028977018E-2</v>
      </c>
      <c r="I20" s="150">
        <v>37285</v>
      </c>
      <c r="J20" s="6">
        <f>[4]STRADDLES!$F34</f>
        <v>3.8740000000000006</v>
      </c>
      <c r="K20" s="149">
        <f>[4]STRADDLES!$I34</f>
        <v>0.4</v>
      </c>
    </row>
    <row r="21" spans="1:11" x14ac:dyDescent="0.25">
      <c r="B21" s="5">
        <v>37316</v>
      </c>
      <c r="C21" s="6">
        <f t="shared" si="0"/>
        <v>3.7090000000000005</v>
      </c>
      <c r="D21" s="149">
        <f t="shared" si="1"/>
        <v>0.36749999999999999</v>
      </c>
      <c r="E21" s="150">
        <v>37312</v>
      </c>
      <c r="F21" s="149">
        <f>curves!I24</f>
        <v>0.36749999999999999</v>
      </c>
      <c r="G21" s="6">
        <f>curves!H24</f>
        <v>3.7090000000000005</v>
      </c>
      <c r="H21" s="149">
        <f>curves!J24</f>
        <v>6.9061327918971016E-2</v>
      </c>
      <c r="I21" s="150">
        <v>37313</v>
      </c>
      <c r="J21" s="6">
        <f>[4]STRADDLES!$F35</f>
        <v>3.7090000000000005</v>
      </c>
      <c r="K21" s="149">
        <f>[4]STRADDLES!$I35</f>
        <v>0.36749999999999999</v>
      </c>
    </row>
    <row r="22" spans="1:11" x14ac:dyDescent="0.25">
      <c r="B22" s="5">
        <v>37347</v>
      </c>
      <c r="C22" s="6">
        <f t="shared" si="0"/>
        <v>3.532</v>
      </c>
      <c r="D22" s="149">
        <f t="shared" si="1"/>
        <v>0.30249999999999999</v>
      </c>
      <c r="E22" s="150">
        <v>37340</v>
      </c>
      <c r="F22" s="149">
        <f>curves!I25</f>
        <v>0.30249999999999999</v>
      </c>
      <c r="G22" s="6">
        <f>curves!H25</f>
        <v>3.532</v>
      </c>
      <c r="H22" s="149">
        <f>curves!J25</f>
        <v>6.9092023437082997E-2</v>
      </c>
      <c r="I22" s="150">
        <v>37341</v>
      </c>
      <c r="J22" s="6">
        <f>[4]STRADDLES!$F36</f>
        <v>3.532</v>
      </c>
      <c r="K22" s="149">
        <f>[4]STRADDLES!$I36</f>
        <v>0.30249999999999999</v>
      </c>
    </row>
    <row r="23" spans="1:11" x14ac:dyDescent="0.25">
      <c r="B23" s="5">
        <v>37377</v>
      </c>
      <c r="C23" s="6">
        <f t="shared" si="0"/>
        <v>3.4470000000000001</v>
      </c>
      <c r="D23" s="149">
        <f t="shared" si="1"/>
        <v>0.28749999999999998</v>
      </c>
      <c r="E23" s="150">
        <v>37371</v>
      </c>
      <c r="F23" s="149">
        <f>curves!I26</f>
        <v>0.28749999999999998</v>
      </c>
      <c r="G23" s="6">
        <f>curves!H26</f>
        <v>3.4470000000000001</v>
      </c>
      <c r="H23" s="149">
        <f>curves!J26</f>
        <v>6.909369805104501E-2</v>
      </c>
      <c r="I23" s="150">
        <v>37372</v>
      </c>
      <c r="J23" s="6">
        <f>[4]STRADDLES!$F37</f>
        <v>3.4470000000000001</v>
      </c>
      <c r="K23" s="149">
        <f>[4]STRADDLES!$I37</f>
        <v>0.28749999999999998</v>
      </c>
    </row>
    <row r="24" spans="1:11" x14ac:dyDescent="0.25">
      <c r="B24" s="5">
        <v>37408</v>
      </c>
      <c r="C24" s="6">
        <f t="shared" si="0"/>
        <v>3.427</v>
      </c>
      <c r="D24" s="149">
        <f t="shared" si="1"/>
        <v>0.28499999999999998</v>
      </c>
      <c r="E24" s="150">
        <v>37404</v>
      </c>
      <c r="F24" s="149">
        <f>curves!I27</f>
        <v>0.28499999999999998</v>
      </c>
      <c r="G24" s="6">
        <f>curves!H27</f>
        <v>3.427</v>
      </c>
      <c r="H24" s="149">
        <f>curves!J27</f>
        <v>6.9095428485473995E-2</v>
      </c>
      <c r="I24" s="150">
        <v>37405</v>
      </c>
      <c r="J24" s="6">
        <f>[4]STRADDLES!$F38</f>
        <v>3.427</v>
      </c>
      <c r="K24" s="149">
        <f>[4]STRADDLES!$I38</f>
        <v>0.28499999999999998</v>
      </c>
    </row>
    <row r="25" spans="1:11" x14ac:dyDescent="0.25">
      <c r="B25" s="5">
        <v>37438</v>
      </c>
      <c r="C25" s="6">
        <f t="shared" si="0"/>
        <v>3.42</v>
      </c>
      <c r="D25" s="149">
        <f t="shared" si="1"/>
        <v>0.28499999999999998</v>
      </c>
      <c r="E25" s="150">
        <v>37432</v>
      </c>
      <c r="F25" s="149">
        <f>curves!I28</f>
        <v>0.28499999999999998</v>
      </c>
      <c r="G25" s="6">
        <f>curves!H28</f>
        <v>3.42</v>
      </c>
      <c r="H25" s="149">
        <f>curves!J28</f>
        <v>6.9097118524442017E-2</v>
      </c>
      <c r="I25" s="150">
        <v>37433</v>
      </c>
      <c r="J25" s="6">
        <f>[4]STRADDLES!$F39</f>
        <v>3.42</v>
      </c>
      <c r="K25" s="149">
        <f>[4]STRADDLES!$I39</f>
        <v>0.28499999999999998</v>
      </c>
    </row>
    <row r="26" spans="1:11" x14ac:dyDescent="0.25">
      <c r="B26" s="5">
        <v>37469</v>
      </c>
      <c r="C26" s="6">
        <f t="shared" si="0"/>
        <v>3.4249999999999998</v>
      </c>
      <c r="D26" s="149">
        <f t="shared" si="1"/>
        <v>0.28499999999999998</v>
      </c>
      <c r="E26" s="150">
        <v>37463</v>
      </c>
      <c r="F26" s="149">
        <f>curves!I29</f>
        <v>0.28499999999999998</v>
      </c>
      <c r="G26" s="6">
        <f>curves!H29</f>
        <v>3.4249999999999998</v>
      </c>
      <c r="H26" s="149">
        <f>curves!J29</f>
        <v>6.9098892085220007E-2</v>
      </c>
      <c r="I26" s="150">
        <v>37466</v>
      </c>
      <c r="J26" s="6">
        <f>[4]STRADDLES!$F40</f>
        <v>3.4249999999999998</v>
      </c>
      <c r="K26" s="149">
        <f>[4]STRADDLES!$I40</f>
        <v>0.28499999999999998</v>
      </c>
    </row>
    <row r="27" spans="1:11" x14ac:dyDescent="0.25">
      <c r="B27" s="5">
        <v>37500</v>
      </c>
      <c r="C27" s="6">
        <f t="shared" si="0"/>
        <v>3.42</v>
      </c>
      <c r="D27" s="149">
        <f t="shared" si="1"/>
        <v>0.28499999999999998</v>
      </c>
      <c r="E27" s="150">
        <v>37495</v>
      </c>
      <c r="F27" s="149">
        <f>curves!I30</f>
        <v>0.28499999999999998</v>
      </c>
      <c r="G27" s="6">
        <f>curves!H30</f>
        <v>3.42</v>
      </c>
      <c r="H27" s="149">
        <f>curves!J30</f>
        <v>6.9100665646000009E-2</v>
      </c>
      <c r="I27" s="150">
        <v>37496</v>
      </c>
      <c r="J27" s="6">
        <f>[4]STRADDLES!$F41</f>
        <v>3.42</v>
      </c>
      <c r="K27" s="149">
        <f>[4]STRADDLES!$I41</f>
        <v>0.28499999999999998</v>
      </c>
    </row>
    <row r="28" spans="1:11" x14ac:dyDescent="0.25">
      <c r="B28" s="5">
        <v>37530</v>
      </c>
      <c r="C28" s="6">
        <f t="shared" si="0"/>
        <v>3.4350000000000001</v>
      </c>
      <c r="D28" s="149">
        <f t="shared" si="1"/>
        <v>0.28749999999999998</v>
      </c>
      <c r="E28" s="150">
        <v>37524</v>
      </c>
      <c r="F28" s="149">
        <f>curves!I31</f>
        <v>0.28749999999999998</v>
      </c>
      <c r="G28" s="6">
        <f>curves!H31</f>
        <v>3.4350000000000001</v>
      </c>
      <c r="H28" s="149">
        <f>curves!J31</f>
        <v>6.9099982062237011E-2</v>
      </c>
      <c r="I28" s="150">
        <v>37525</v>
      </c>
      <c r="J28" s="6">
        <f>[4]STRADDLES!$F42</f>
        <v>3.4350000000000001</v>
      </c>
      <c r="K28" s="149">
        <f>[4]STRADDLES!$I42</f>
        <v>0.28749999999999998</v>
      </c>
    </row>
    <row r="29" spans="1:11" x14ac:dyDescent="0.25">
      <c r="B29" s="5">
        <v>37561</v>
      </c>
      <c r="C29" s="6">
        <f t="shared" si="0"/>
        <v>3.5270000000000001</v>
      </c>
      <c r="D29" s="149">
        <f t="shared" si="1"/>
        <v>0.29499999999999998</v>
      </c>
      <c r="E29" s="150">
        <v>37557</v>
      </c>
      <c r="F29" s="149">
        <f>curves!I32</f>
        <v>0.29499999999999998</v>
      </c>
      <c r="G29" s="6">
        <f>curves!H32</f>
        <v>3.5270000000000001</v>
      </c>
      <c r="H29" s="149">
        <f>curves!J32</f>
        <v>6.9095832436425003E-2</v>
      </c>
      <c r="I29" s="150">
        <v>37558</v>
      </c>
      <c r="J29" s="6">
        <f>[4]STRADDLES!$F43</f>
        <v>3.5270000000000001</v>
      </c>
      <c r="K29" s="149">
        <f>[4]STRADDLES!$I43</f>
        <v>0.29499999999999998</v>
      </c>
    </row>
    <row r="30" spans="1:11" x14ac:dyDescent="0.25">
      <c r="B30" s="5">
        <v>37591</v>
      </c>
      <c r="C30" s="6">
        <f t="shared" si="0"/>
        <v>3.6090000000000004</v>
      </c>
      <c r="D30" s="149">
        <f t="shared" si="1"/>
        <v>0.29749999999999999</v>
      </c>
      <c r="E30" s="150">
        <v>37585</v>
      </c>
      <c r="F30" s="149">
        <f>curves!I33</f>
        <v>0.29749999999999999</v>
      </c>
      <c r="G30" s="6">
        <f>curves!H33</f>
        <v>3.6090000000000004</v>
      </c>
      <c r="H30" s="149">
        <f>curves!J33</f>
        <v>6.9091816669514014E-2</v>
      </c>
      <c r="I30" s="150">
        <v>37586</v>
      </c>
      <c r="J30" s="6">
        <f>[4]STRADDLES!$F44</f>
        <v>3.6090000000000004</v>
      </c>
      <c r="K30" s="149">
        <f>[4]STRADDLES!$I44</f>
        <v>0.29749999999999999</v>
      </c>
    </row>
    <row r="31" spans="1:11" x14ac:dyDescent="0.25">
      <c r="B31" s="5">
        <v>37622</v>
      </c>
      <c r="C31" s="6">
        <f t="shared" si="0"/>
        <v>3.6019999999999999</v>
      </c>
      <c r="D31" s="149">
        <f t="shared" si="1"/>
        <v>0.28499999999999998</v>
      </c>
      <c r="E31" s="150">
        <v>37616</v>
      </c>
      <c r="F31" s="149">
        <f>curves!I34</f>
        <v>0.28499999999999998</v>
      </c>
      <c r="G31" s="6">
        <f>curves!H34</f>
        <v>3.6019999999999999</v>
      </c>
      <c r="H31" s="149">
        <f>curves!J34</f>
        <v>6.9095762126817992E-2</v>
      </c>
      <c r="I31" s="150">
        <v>37617</v>
      </c>
      <c r="J31" s="6">
        <f>[4]STRADDLES!$F45</f>
        <v>3.6019999999999999</v>
      </c>
      <c r="K31" s="149">
        <f>[4]STRADDLES!$I45</f>
        <v>0.28499999999999998</v>
      </c>
    </row>
    <row r="32" spans="1:11" x14ac:dyDescent="0.25">
      <c r="B32" s="5">
        <v>37653</v>
      </c>
      <c r="C32" s="6">
        <f t="shared" si="0"/>
        <v>3.46</v>
      </c>
      <c r="D32" s="149">
        <f t="shared" si="1"/>
        <v>0.28499999999999998</v>
      </c>
      <c r="E32" s="150">
        <v>37649</v>
      </c>
      <c r="F32" s="149">
        <f>curves!I35</f>
        <v>0.28499999999999998</v>
      </c>
      <c r="G32" s="6">
        <f>curves!H35</f>
        <v>3.46</v>
      </c>
      <c r="H32" s="149">
        <f>curves!J35</f>
        <v>6.9109537327938009E-2</v>
      </c>
      <c r="I32" s="150">
        <v>37650</v>
      </c>
      <c r="J32" s="6">
        <f>[4]STRADDLES!$F46</f>
        <v>3.46</v>
      </c>
      <c r="K32" s="149">
        <f>[4]STRADDLES!$I46</f>
        <v>0.28499999999999998</v>
      </c>
    </row>
    <row r="33" spans="2:11" x14ac:dyDescent="0.25">
      <c r="B33" s="5">
        <v>37681</v>
      </c>
      <c r="C33" s="6">
        <f t="shared" si="0"/>
        <v>3.29</v>
      </c>
      <c r="D33" s="149">
        <f t="shared" si="1"/>
        <v>0.27500000000000002</v>
      </c>
      <c r="E33" s="150">
        <v>37677</v>
      </c>
      <c r="F33" s="149">
        <f>curves!I36</f>
        <v>0.27500000000000002</v>
      </c>
      <c r="G33" s="6">
        <f>curves!H36</f>
        <v>3.29</v>
      </c>
      <c r="H33" s="149">
        <f>curves!J36</f>
        <v>6.9121979445132001E-2</v>
      </c>
      <c r="I33" s="150">
        <v>37678</v>
      </c>
      <c r="J33" s="6">
        <f>[4]STRADDLES!$F47</f>
        <v>3.29</v>
      </c>
      <c r="K33" s="149">
        <f>[4]STRADDLES!$I47</f>
        <v>0.27500000000000002</v>
      </c>
    </row>
    <row r="34" spans="2:11" x14ac:dyDescent="0.25">
      <c r="B34" s="5">
        <v>37712</v>
      </c>
      <c r="C34" s="6">
        <f t="shared" si="0"/>
        <v>3.1120000000000001</v>
      </c>
      <c r="D34" s="149">
        <f t="shared" si="1"/>
        <v>0.26250000000000001</v>
      </c>
      <c r="E34" s="150">
        <v>37706</v>
      </c>
      <c r="F34" s="149">
        <f>curves!I37</f>
        <v>0.26250000000000001</v>
      </c>
      <c r="G34" s="6">
        <f>curves!H37</f>
        <v>3.1120000000000001</v>
      </c>
      <c r="H34" s="149">
        <f>curves!J37</f>
        <v>6.9125864762811004E-2</v>
      </c>
      <c r="I34" s="150">
        <v>37707</v>
      </c>
      <c r="J34" s="6">
        <f>[4]STRADDLES!$F48</f>
        <v>3.1120000000000001</v>
      </c>
      <c r="K34" s="149">
        <f>[4]STRADDLES!$I48</f>
        <v>0.26250000000000001</v>
      </c>
    </row>
    <row r="35" spans="2:11" x14ac:dyDescent="0.25">
      <c r="B35" s="5">
        <v>37742</v>
      </c>
      <c r="C35" s="6">
        <f t="shared" si="0"/>
        <v>3.097</v>
      </c>
      <c r="D35" s="149">
        <f t="shared" si="1"/>
        <v>0.25750000000000001</v>
      </c>
      <c r="E35" s="150">
        <v>37736</v>
      </c>
      <c r="F35" s="149">
        <f>curves!I38</f>
        <v>0.25750000000000001</v>
      </c>
      <c r="G35" s="6">
        <f>curves!H38</f>
        <v>3.097</v>
      </c>
      <c r="H35" s="149">
        <f>curves!J38</f>
        <v>6.9116714336692017E-2</v>
      </c>
      <c r="I35" s="150">
        <v>37739</v>
      </c>
      <c r="J35" s="6">
        <f>[4]STRADDLES!$F49</f>
        <v>3.097</v>
      </c>
      <c r="K35" s="149">
        <f>[4]STRADDLES!$I49</f>
        <v>0.25750000000000001</v>
      </c>
    </row>
    <row r="36" spans="2:11" x14ac:dyDescent="0.25">
      <c r="B36" s="120">
        <v>37773</v>
      </c>
      <c r="C36" s="6">
        <f t="shared" si="0"/>
        <v>3.117</v>
      </c>
      <c r="D36" s="149">
        <f t="shared" si="1"/>
        <v>0.255</v>
      </c>
      <c r="E36" s="15">
        <v>37768</v>
      </c>
      <c r="F36" s="149">
        <f>curves!I39</f>
        <v>0.255</v>
      </c>
      <c r="G36" s="6">
        <f>curves!H39</f>
        <v>3.117</v>
      </c>
      <c r="H36" s="149">
        <f>curves!J39</f>
        <v>6.9107258896399015E-2</v>
      </c>
      <c r="I36" s="7">
        <v>37769</v>
      </c>
      <c r="J36" s="6">
        <f>[4]STRADDLES!$F50</f>
        <v>3.117</v>
      </c>
      <c r="K36" s="149">
        <f>[4]STRADDLES!$I50</f>
        <v>0.255</v>
      </c>
    </row>
    <row r="37" spans="2:11" x14ac:dyDescent="0.25">
      <c r="B37" s="120">
        <v>37803</v>
      </c>
      <c r="C37" s="6">
        <f t="shared" si="0"/>
        <v>3.1390000000000002</v>
      </c>
      <c r="D37" s="149">
        <f t="shared" si="1"/>
        <v>0.255</v>
      </c>
      <c r="E37" s="15">
        <v>37797</v>
      </c>
      <c r="F37" s="149">
        <f>curves!I40</f>
        <v>0.255</v>
      </c>
      <c r="G37" s="6">
        <f>curves!H40</f>
        <v>3.1390000000000002</v>
      </c>
      <c r="H37" s="149">
        <f>curves!J40</f>
        <v>6.9098977225039007E-2</v>
      </c>
      <c r="I37" s="7">
        <v>37798</v>
      </c>
      <c r="J37" s="6">
        <f>[4]STRADDLES!$F51</f>
        <v>3.1390000000000002</v>
      </c>
      <c r="K37" s="149">
        <f>[4]STRADDLES!$I51</f>
        <v>0.255</v>
      </c>
    </row>
    <row r="38" spans="2:11" x14ac:dyDescent="0.25">
      <c r="B38" s="120">
        <v>37834</v>
      </c>
      <c r="C38" s="6">
        <f t="shared" si="0"/>
        <v>3.16</v>
      </c>
      <c r="D38" s="149">
        <f t="shared" si="1"/>
        <v>0.255</v>
      </c>
      <c r="E38" s="15">
        <v>37797</v>
      </c>
      <c r="F38" s="149">
        <f>curves!I41</f>
        <v>0.255</v>
      </c>
      <c r="G38" s="6">
        <f>curves!H41</f>
        <v>3.16</v>
      </c>
      <c r="H38" s="149">
        <f>curves!J41</f>
        <v>6.9091668761529015E-2</v>
      </c>
      <c r="I38" s="7">
        <v>37798</v>
      </c>
      <c r="J38" s="6">
        <f>[4]STRADDLES!$F52</f>
        <v>3.16</v>
      </c>
      <c r="K38" s="149">
        <f>[4]STRADDLES!$I52</f>
        <v>0.255</v>
      </c>
    </row>
    <row r="39" spans="2:11" x14ac:dyDescent="0.25">
      <c r="B39" s="120">
        <v>37865</v>
      </c>
      <c r="C39" s="6">
        <f t="shared" ref="C39:C84" si="2">IF(SETTLE="options",J39,G39)</f>
        <v>3.15</v>
      </c>
      <c r="D39" s="149">
        <f t="shared" ref="D39:D84" si="3">IF(SETTLE="options",K39,F39)</f>
        <v>0.255</v>
      </c>
      <c r="E39" s="15">
        <v>37797</v>
      </c>
      <c r="F39" s="149">
        <f>curves!I42</f>
        <v>0.255</v>
      </c>
      <c r="G39" s="6">
        <f>curves!H42</f>
        <v>3.15</v>
      </c>
      <c r="H39" s="149">
        <f>curves!J42</f>
        <v>6.9084360298035025E-2</v>
      </c>
      <c r="I39" s="7">
        <v>37798</v>
      </c>
      <c r="J39" s="6">
        <f>[4]STRADDLES!$F53</f>
        <v>3.15</v>
      </c>
      <c r="K39" s="149">
        <f>[4]STRADDLES!$I53</f>
        <v>0.255</v>
      </c>
    </row>
    <row r="40" spans="2:11" x14ac:dyDescent="0.25">
      <c r="B40" s="120">
        <v>37895</v>
      </c>
      <c r="C40" s="6">
        <f t="shared" si="2"/>
        <v>3.1549999999999998</v>
      </c>
      <c r="D40" s="149">
        <f t="shared" si="3"/>
        <v>0.255</v>
      </c>
      <c r="E40" s="15">
        <v>37797</v>
      </c>
      <c r="F40" s="149">
        <f>curves!I43</f>
        <v>0.255</v>
      </c>
      <c r="G40" s="6">
        <f>curves!H43</f>
        <v>3.1549999999999998</v>
      </c>
      <c r="H40" s="149">
        <f>curves!J43</f>
        <v>6.9077020617554011E-2</v>
      </c>
      <c r="I40" s="7">
        <v>37798</v>
      </c>
      <c r="J40" s="6">
        <f>[4]STRADDLES!$F54</f>
        <v>3.1549999999999998</v>
      </c>
      <c r="K40" s="149">
        <f>[4]STRADDLES!$I54</f>
        <v>0.255</v>
      </c>
    </row>
    <row r="41" spans="2:11" x14ac:dyDescent="0.25">
      <c r="B41" s="120">
        <v>37926</v>
      </c>
      <c r="C41" s="6">
        <f t="shared" si="2"/>
        <v>3.2469999999999999</v>
      </c>
      <c r="D41" s="149">
        <f t="shared" si="3"/>
        <v>0.26500000000000001</v>
      </c>
      <c r="E41" s="15">
        <v>37797</v>
      </c>
      <c r="F41" s="149">
        <f>curves!I44</f>
        <v>0.26500000000000001</v>
      </c>
      <c r="G41" s="6">
        <f>curves!H44</f>
        <v>3.2469999999999999</v>
      </c>
      <c r="H41" s="149">
        <f>curves!J44</f>
        <v>6.9069100944941009E-2</v>
      </c>
      <c r="I41" s="7">
        <v>37798</v>
      </c>
      <c r="J41" s="6">
        <f>[4]STRADDLES!$F55</f>
        <v>3.2469999999999999</v>
      </c>
      <c r="K41" s="149">
        <f>[4]STRADDLES!$I55</f>
        <v>0.26500000000000001</v>
      </c>
    </row>
    <row r="42" spans="2:11" x14ac:dyDescent="0.25">
      <c r="B42" s="120">
        <v>37956</v>
      </c>
      <c r="C42" s="6">
        <f t="shared" si="2"/>
        <v>3.3290000000000006</v>
      </c>
      <c r="D42" s="149">
        <f t="shared" si="3"/>
        <v>0.27</v>
      </c>
      <c r="E42" s="15">
        <v>37797</v>
      </c>
      <c r="F42" s="149">
        <f>curves!I45</f>
        <v>0.27</v>
      </c>
      <c r="G42" s="6">
        <f>curves!H45</f>
        <v>3.3290000000000006</v>
      </c>
      <c r="H42" s="149">
        <f>curves!J45</f>
        <v>6.9061436745656998E-2</v>
      </c>
      <c r="I42" s="7">
        <v>37798</v>
      </c>
      <c r="J42" s="6">
        <f>[4]STRADDLES!$F56</f>
        <v>3.3290000000000006</v>
      </c>
      <c r="K42" s="149">
        <f>[4]STRADDLES!$I56</f>
        <v>0.27</v>
      </c>
    </row>
    <row r="43" spans="2:11" x14ac:dyDescent="0.25">
      <c r="B43" s="120">
        <v>37987</v>
      </c>
      <c r="C43" s="6">
        <f t="shared" si="2"/>
        <v>3.4740000000000002</v>
      </c>
      <c r="D43" s="149">
        <f t="shared" si="3"/>
        <v>0.28749999999999998</v>
      </c>
      <c r="E43" s="15">
        <v>37797</v>
      </c>
      <c r="F43" s="149">
        <f>curves!I46</f>
        <v>0.28749999999999998</v>
      </c>
      <c r="G43" s="6">
        <f>curves!H46</f>
        <v>3.4740000000000002</v>
      </c>
      <c r="H43" s="149">
        <f>curves!J46</f>
        <v>6.9060876284692999E-2</v>
      </c>
      <c r="I43" s="7">
        <v>37798</v>
      </c>
      <c r="J43" s="6">
        <f>[4]STRADDLES!$F57</f>
        <v>3.4740000000000002</v>
      </c>
      <c r="K43" s="149">
        <f>[4]STRADDLES!$I57</f>
        <v>0.28749999999999998</v>
      </c>
    </row>
    <row r="44" spans="2:11" x14ac:dyDescent="0.25">
      <c r="B44" s="120">
        <v>38018</v>
      </c>
      <c r="C44" s="6">
        <f t="shared" si="2"/>
        <v>3.3360000000000003</v>
      </c>
      <c r="D44" s="149">
        <f t="shared" si="3"/>
        <v>0.27500000000000002</v>
      </c>
      <c r="E44" s="15">
        <v>37797</v>
      </c>
      <c r="F44" s="149">
        <f>curves!I47</f>
        <v>0.27500000000000002</v>
      </c>
      <c r="G44" s="6">
        <f>curves!H47</f>
        <v>3.3360000000000003</v>
      </c>
      <c r="H44" s="149">
        <f>curves!J47</f>
        <v>6.9068165649462027E-2</v>
      </c>
      <c r="I44" s="7">
        <v>37798</v>
      </c>
      <c r="J44" s="6">
        <f>[4]STRADDLES!$F58</f>
        <v>3.3360000000000003</v>
      </c>
      <c r="K44" s="149">
        <f>[4]STRADDLES!$I58</f>
        <v>0.27500000000000002</v>
      </c>
    </row>
    <row r="45" spans="2:11" x14ac:dyDescent="0.25">
      <c r="B45" s="120">
        <v>38047</v>
      </c>
      <c r="C45" s="6">
        <f t="shared" si="2"/>
        <v>3.1690000000000005</v>
      </c>
      <c r="D45" s="149">
        <f t="shared" si="3"/>
        <v>0.27250000000000002</v>
      </c>
      <c r="E45" s="15">
        <v>37797</v>
      </c>
      <c r="F45" s="149">
        <f>curves!I48</f>
        <v>0.27250000000000002</v>
      </c>
      <c r="G45" s="6">
        <f>curves!H48</f>
        <v>3.1690000000000005</v>
      </c>
      <c r="H45" s="149">
        <f>curves!J48</f>
        <v>6.9074984732649017E-2</v>
      </c>
      <c r="I45" s="7">
        <v>37798</v>
      </c>
      <c r="J45" s="6">
        <f>[4]STRADDLES!$F59</f>
        <v>3.1690000000000005</v>
      </c>
      <c r="K45" s="149">
        <f>[4]STRADDLES!$I59</f>
        <v>0.27250000000000002</v>
      </c>
    </row>
    <row r="46" spans="2:11" x14ac:dyDescent="0.25">
      <c r="B46" s="120">
        <v>38078</v>
      </c>
      <c r="C46" s="6">
        <f t="shared" si="2"/>
        <v>2.9940000000000002</v>
      </c>
      <c r="D46" s="149">
        <f t="shared" si="3"/>
        <v>0.2525</v>
      </c>
      <c r="E46" s="15">
        <v>37797</v>
      </c>
      <c r="F46" s="149">
        <f>curves!I49</f>
        <v>0.2525</v>
      </c>
      <c r="G46" s="6">
        <f>curves!H49</f>
        <v>2.9940000000000002</v>
      </c>
      <c r="H46" s="149">
        <f>curves!J49</f>
        <v>6.9075819107611999E-2</v>
      </c>
      <c r="I46" s="7">
        <v>37798</v>
      </c>
      <c r="J46" s="6">
        <f>[4]STRADDLES!$F60</f>
        <v>2.9940000000000002</v>
      </c>
      <c r="K46" s="149">
        <f>[4]STRADDLES!$I60</f>
        <v>0.2525</v>
      </c>
    </row>
    <row r="47" spans="2:11" x14ac:dyDescent="0.25">
      <c r="B47" s="120">
        <v>38108</v>
      </c>
      <c r="C47" s="6">
        <f t="shared" si="2"/>
        <v>2.98</v>
      </c>
      <c r="D47" s="149">
        <f t="shared" si="3"/>
        <v>0.2525</v>
      </c>
      <c r="E47" s="15">
        <v>37797</v>
      </c>
      <c r="F47" s="149">
        <f>curves!I50</f>
        <v>0.2525</v>
      </c>
      <c r="G47" s="6">
        <f>curves!H50</f>
        <v>2.98</v>
      </c>
      <c r="H47" s="149">
        <f>curves!J50</f>
        <v>6.9069963351949024E-2</v>
      </c>
      <c r="I47" s="7">
        <v>37798</v>
      </c>
      <c r="J47" s="6">
        <f>[4]STRADDLES!$F61</f>
        <v>2.98</v>
      </c>
      <c r="K47" s="149">
        <f>[4]STRADDLES!$I61</f>
        <v>0.2525</v>
      </c>
    </row>
    <row r="48" spans="2:11" x14ac:dyDescent="0.25">
      <c r="B48" s="120">
        <v>38139</v>
      </c>
      <c r="C48" s="6">
        <f t="shared" si="2"/>
        <v>3.0010000000000003</v>
      </c>
      <c r="D48" s="149">
        <f t="shared" si="3"/>
        <v>0.2525</v>
      </c>
      <c r="E48" s="15">
        <v>37797</v>
      </c>
      <c r="F48" s="149">
        <f>curves!I51</f>
        <v>0.2525</v>
      </c>
      <c r="G48" s="6">
        <f>curves!H51</f>
        <v>3.0010000000000003</v>
      </c>
      <c r="H48" s="149">
        <f>curves!J51</f>
        <v>6.9063912404441014E-2</v>
      </c>
      <c r="I48" s="7">
        <v>37798</v>
      </c>
      <c r="J48" s="6">
        <f>[4]STRADDLES!$F62</f>
        <v>3.0010000000000003</v>
      </c>
      <c r="K48" s="149">
        <f>[4]STRADDLES!$I62</f>
        <v>0.2525</v>
      </c>
    </row>
    <row r="49" spans="2:11" x14ac:dyDescent="0.25">
      <c r="B49" s="120">
        <v>38169</v>
      </c>
      <c r="C49" s="6">
        <f t="shared" si="2"/>
        <v>3.0230000000000001</v>
      </c>
      <c r="D49" s="149">
        <f t="shared" si="3"/>
        <v>0.25</v>
      </c>
      <c r="E49" s="15">
        <v>37797</v>
      </c>
      <c r="F49" s="149">
        <f>curves!I52</f>
        <v>0.25</v>
      </c>
      <c r="G49" s="6">
        <f>curves!H52</f>
        <v>3.0230000000000001</v>
      </c>
      <c r="H49" s="149">
        <f>curves!J52</f>
        <v>6.9069004174273016E-2</v>
      </c>
      <c r="I49" s="7">
        <v>37798</v>
      </c>
      <c r="J49" s="6">
        <f>[4]STRADDLES!$F63</f>
        <v>3.0230000000000001</v>
      </c>
      <c r="K49" s="149">
        <f>[4]STRADDLES!$I63</f>
        <v>0.25</v>
      </c>
    </row>
    <row r="50" spans="2:11" x14ac:dyDescent="0.25">
      <c r="B50" s="120">
        <v>38200</v>
      </c>
      <c r="C50" s="6">
        <f t="shared" si="2"/>
        <v>3.0440000000000005</v>
      </c>
      <c r="D50" s="149">
        <f t="shared" si="3"/>
        <v>0.25</v>
      </c>
      <c r="E50" s="15">
        <v>37797</v>
      </c>
      <c r="F50" s="149">
        <f>curves!I53</f>
        <v>0.25</v>
      </c>
      <c r="G50" s="6">
        <f>curves!H53</f>
        <v>3.0440000000000005</v>
      </c>
      <c r="H50" s="149">
        <f>curves!J53</f>
        <v>6.9087194176122024E-2</v>
      </c>
      <c r="I50" s="7">
        <v>37798</v>
      </c>
      <c r="J50" s="6">
        <f>[4]STRADDLES!$F64</f>
        <v>3.0440000000000005</v>
      </c>
      <c r="K50" s="149">
        <f>[4]STRADDLES!$I64</f>
        <v>0.25</v>
      </c>
    </row>
    <row r="51" spans="2:11" x14ac:dyDescent="0.25">
      <c r="B51" s="120">
        <v>38231</v>
      </c>
      <c r="C51" s="6">
        <f t="shared" si="2"/>
        <v>3.0330000000000004</v>
      </c>
      <c r="D51" s="149">
        <f t="shared" si="3"/>
        <v>0.25</v>
      </c>
      <c r="E51" s="15">
        <v>37797</v>
      </c>
      <c r="F51" s="149">
        <f>curves!I54</f>
        <v>0.25</v>
      </c>
      <c r="G51" s="6">
        <f>curves!H54</f>
        <v>3.0330000000000004</v>
      </c>
      <c r="H51" s="149">
        <f>curves!J54</f>
        <v>6.9105384178080001E-2</v>
      </c>
      <c r="I51" s="7">
        <v>37798</v>
      </c>
      <c r="J51" s="6">
        <f>[4]STRADDLES!$F65</f>
        <v>3.0330000000000004</v>
      </c>
      <c r="K51" s="149">
        <f>[4]STRADDLES!$I65</f>
        <v>0.25</v>
      </c>
    </row>
    <row r="52" spans="2:11" x14ac:dyDescent="0.25">
      <c r="B52" s="120">
        <v>38261</v>
      </c>
      <c r="C52" s="6">
        <f t="shared" si="2"/>
        <v>3.0369999999999999</v>
      </c>
      <c r="D52" s="149">
        <f t="shared" si="3"/>
        <v>0.25</v>
      </c>
      <c r="E52" s="15">
        <v>37797</v>
      </c>
      <c r="F52" s="149">
        <f>curves!I55</f>
        <v>0.25</v>
      </c>
      <c r="G52" s="6">
        <f>curves!H55</f>
        <v>3.0369999999999999</v>
      </c>
      <c r="H52" s="149">
        <f>curves!J55</f>
        <v>6.9122987405887029E-2</v>
      </c>
      <c r="I52" s="7">
        <v>37798</v>
      </c>
      <c r="J52" s="6">
        <f>[4]STRADDLES!$F66</f>
        <v>3.0369999999999999</v>
      </c>
      <c r="K52" s="149">
        <f>[4]STRADDLES!$I66</f>
        <v>0.25</v>
      </c>
    </row>
    <row r="53" spans="2:11" x14ac:dyDescent="0.25">
      <c r="B53" s="120">
        <v>38292</v>
      </c>
      <c r="C53" s="6">
        <f t="shared" si="2"/>
        <v>3.1240000000000006</v>
      </c>
      <c r="D53" s="149">
        <f t="shared" si="3"/>
        <v>0.2525</v>
      </c>
      <c r="E53" s="15">
        <v>37797</v>
      </c>
      <c r="F53" s="149">
        <f>curves!I56</f>
        <v>0.2525</v>
      </c>
      <c r="G53" s="6">
        <f>curves!H56</f>
        <v>3.1240000000000006</v>
      </c>
      <c r="H53" s="149">
        <f>curves!J56</f>
        <v>6.9141177408060014E-2</v>
      </c>
      <c r="I53" s="7">
        <v>37798</v>
      </c>
      <c r="J53" s="6">
        <f>[4]STRADDLES!$F67</f>
        <v>3.1240000000000006</v>
      </c>
      <c r="K53" s="149">
        <f>[4]STRADDLES!$I67</f>
        <v>0.2525</v>
      </c>
    </row>
    <row r="54" spans="2:11" x14ac:dyDescent="0.25">
      <c r="B54" s="120">
        <v>38322</v>
      </c>
      <c r="C54" s="6">
        <f t="shared" si="2"/>
        <v>3.2030000000000003</v>
      </c>
      <c r="D54" s="149">
        <f t="shared" si="3"/>
        <v>0.255</v>
      </c>
      <c r="E54" s="15">
        <v>37797</v>
      </c>
      <c r="F54" s="149">
        <f>curves!I57</f>
        <v>0.255</v>
      </c>
      <c r="G54" s="6">
        <f>curves!H57</f>
        <v>3.2030000000000003</v>
      </c>
      <c r="H54" s="149">
        <f>curves!J57</f>
        <v>6.9158780636075001E-2</v>
      </c>
      <c r="I54" s="7">
        <v>37798</v>
      </c>
      <c r="J54" s="6">
        <f>[4]STRADDLES!$F68</f>
        <v>3.2030000000000003</v>
      </c>
      <c r="K54" s="149">
        <f>[4]STRADDLES!$I68</f>
        <v>0.255</v>
      </c>
    </row>
    <row r="55" spans="2:11" x14ac:dyDescent="0.25">
      <c r="B55" s="120">
        <v>38353</v>
      </c>
      <c r="C55" s="6">
        <f t="shared" si="2"/>
        <v>3.4160000000000004</v>
      </c>
      <c r="D55" s="149">
        <f t="shared" si="3"/>
        <v>0.26</v>
      </c>
      <c r="E55" s="15">
        <v>37797</v>
      </c>
      <c r="F55" s="149">
        <f>curves!I58</f>
        <v>0.26</v>
      </c>
      <c r="G55" s="6">
        <f>curves!H58</f>
        <v>3.4160000000000004</v>
      </c>
      <c r="H55" s="149">
        <f>curves!J58</f>
        <v>6.9176970638464022E-2</v>
      </c>
      <c r="I55" s="7">
        <v>37798</v>
      </c>
      <c r="J55" s="6">
        <f>[4]STRADDLES!$F69</f>
        <v>3.4160000000000004</v>
      </c>
      <c r="K55" s="149">
        <f>[4]STRADDLES!$I69</f>
        <v>0.26</v>
      </c>
    </row>
    <row r="56" spans="2:11" x14ac:dyDescent="0.25">
      <c r="B56" s="120">
        <v>38384</v>
      </c>
      <c r="C56" s="6">
        <f t="shared" si="2"/>
        <v>3.282</v>
      </c>
      <c r="D56" s="149">
        <f t="shared" si="3"/>
        <v>0.2475</v>
      </c>
      <c r="E56" s="15">
        <v>37797</v>
      </c>
      <c r="F56" s="149">
        <f>curves!I59</f>
        <v>0.2475</v>
      </c>
      <c r="G56" s="6">
        <f>curves!H59</f>
        <v>3.282</v>
      </c>
      <c r="H56" s="149">
        <f>curves!J59</f>
        <v>6.9195160640961997E-2</v>
      </c>
      <c r="I56" s="7">
        <v>37798</v>
      </c>
      <c r="J56" s="6">
        <f>[4]STRADDLES!$F70</f>
        <v>3.282</v>
      </c>
      <c r="K56" s="149">
        <f>[4]STRADDLES!$I70</f>
        <v>0.2475</v>
      </c>
    </row>
    <row r="57" spans="2:11" x14ac:dyDescent="0.25">
      <c r="B57" s="120">
        <v>38412</v>
      </c>
      <c r="C57" s="6">
        <f t="shared" si="2"/>
        <v>3.1180000000000003</v>
      </c>
      <c r="D57" s="149">
        <f t="shared" si="3"/>
        <v>0.24249999999999999</v>
      </c>
      <c r="E57" s="15">
        <v>37797</v>
      </c>
      <c r="F57" s="149">
        <f>curves!I60</f>
        <v>0.24249999999999999</v>
      </c>
      <c r="G57" s="6">
        <f>curves!H60</f>
        <v>3.1180000000000003</v>
      </c>
      <c r="H57" s="149">
        <f>curves!J60</f>
        <v>6.9211590320732999E-2</v>
      </c>
      <c r="I57" s="7">
        <v>37798</v>
      </c>
      <c r="J57" s="6">
        <f>[4]STRADDLES!$F71</f>
        <v>3.1180000000000003</v>
      </c>
      <c r="K57" s="149">
        <f>[4]STRADDLES!$I71</f>
        <v>0.24249999999999999</v>
      </c>
    </row>
    <row r="58" spans="2:11" x14ac:dyDescent="0.25">
      <c r="B58" s="120">
        <v>38443</v>
      </c>
      <c r="C58" s="6">
        <f t="shared" si="2"/>
        <v>2.9460000000000002</v>
      </c>
      <c r="D58" s="149">
        <f t="shared" si="3"/>
        <v>0.23</v>
      </c>
      <c r="E58" s="15">
        <v>37797</v>
      </c>
      <c r="F58" s="149">
        <f>curves!I61</f>
        <v>0.23</v>
      </c>
      <c r="G58" s="6">
        <f>curves!H61</f>
        <v>2.9460000000000002</v>
      </c>
      <c r="H58" s="149">
        <f>curves!J61</f>
        <v>6.9229780323440002E-2</v>
      </c>
      <c r="I58" s="7">
        <v>37798</v>
      </c>
      <c r="J58" s="6">
        <f>[4]STRADDLES!$F72</f>
        <v>2.9460000000000002</v>
      </c>
      <c r="K58" s="149">
        <f>[4]STRADDLES!$I72</f>
        <v>0.23</v>
      </c>
    </row>
    <row r="59" spans="2:11" x14ac:dyDescent="0.25">
      <c r="B59" s="120">
        <v>38473</v>
      </c>
      <c r="C59" s="6">
        <f t="shared" si="2"/>
        <v>2.9330000000000003</v>
      </c>
      <c r="D59" s="149">
        <f t="shared" si="3"/>
        <v>0.23</v>
      </c>
      <c r="E59" s="15">
        <v>37797</v>
      </c>
      <c r="F59" s="149">
        <f>curves!I62</f>
        <v>0.23</v>
      </c>
      <c r="G59" s="6">
        <f>curves!H62</f>
        <v>2.9330000000000003</v>
      </c>
      <c r="H59" s="149">
        <f>curves!J62</f>
        <v>6.9247383551970007E-2</v>
      </c>
      <c r="I59" s="7">
        <v>37798</v>
      </c>
      <c r="J59" s="6">
        <f>[4]STRADDLES!$F73</f>
        <v>2.9330000000000003</v>
      </c>
      <c r="K59" s="149">
        <f>[4]STRADDLES!$I73</f>
        <v>0.23</v>
      </c>
    </row>
    <row r="60" spans="2:11" x14ac:dyDescent="0.25">
      <c r="B60" s="120">
        <v>38504</v>
      </c>
      <c r="C60" s="6">
        <f t="shared" si="2"/>
        <v>2.9550000000000001</v>
      </c>
      <c r="D60" s="149">
        <f t="shared" si="3"/>
        <v>0.23</v>
      </c>
      <c r="E60" s="15">
        <v>37797</v>
      </c>
      <c r="F60" s="149">
        <f>curves!I63</f>
        <v>0.23</v>
      </c>
      <c r="G60" s="6">
        <f>curves!H63</f>
        <v>2.9550000000000001</v>
      </c>
      <c r="H60" s="149">
        <f>curves!J63</f>
        <v>6.9265573554892018E-2</v>
      </c>
      <c r="I60" s="7">
        <v>37798</v>
      </c>
      <c r="J60" s="6">
        <f>[4]STRADDLES!$F74</f>
        <v>2.9550000000000001</v>
      </c>
      <c r="K60" s="149">
        <f>[4]STRADDLES!$I74</f>
        <v>0.23</v>
      </c>
    </row>
    <row r="61" spans="2:11" x14ac:dyDescent="0.25">
      <c r="B61" s="8">
        <v>38534</v>
      </c>
      <c r="C61" s="6">
        <f t="shared" si="2"/>
        <v>2.9769999999999999</v>
      </c>
      <c r="D61" s="149">
        <f t="shared" si="3"/>
        <v>0.23</v>
      </c>
      <c r="E61" s="15">
        <v>37797</v>
      </c>
      <c r="F61" s="149">
        <f>curves!I64</f>
        <v>0.23</v>
      </c>
      <c r="G61" s="6">
        <f>curves!H64</f>
        <v>2.9769999999999999</v>
      </c>
      <c r="H61" s="149">
        <f>curves!J64</f>
        <v>6.9283176783631023E-2</v>
      </c>
      <c r="I61" s="7">
        <v>37798</v>
      </c>
      <c r="J61" s="6">
        <f>[4]STRADDLES!$F75</f>
        <v>2.9769999999999999</v>
      </c>
      <c r="K61" s="149">
        <f>[4]STRADDLES!$I75</f>
        <v>0.23</v>
      </c>
    </row>
    <row r="62" spans="2:11" x14ac:dyDescent="0.25">
      <c r="B62" s="8">
        <v>38565</v>
      </c>
      <c r="C62" s="6">
        <f t="shared" si="2"/>
        <v>2.9980000000000002</v>
      </c>
      <c r="D62" s="149">
        <f t="shared" si="3"/>
        <v>0.23</v>
      </c>
      <c r="E62" s="15">
        <v>37797</v>
      </c>
      <c r="F62" s="149">
        <f>curves!I65</f>
        <v>0.23</v>
      </c>
      <c r="G62" s="6">
        <f>curves!H65</f>
        <v>2.9980000000000002</v>
      </c>
      <c r="H62" s="149">
        <f>curves!J65</f>
        <v>6.9301366786768015E-2</v>
      </c>
      <c r="I62" s="7">
        <v>37798</v>
      </c>
      <c r="J62" s="6">
        <f>[4]STRADDLES!$F76</f>
        <v>2.9980000000000002</v>
      </c>
      <c r="K62" s="149">
        <f>[4]STRADDLES!$I76</f>
        <v>0.23</v>
      </c>
    </row>
    <row r="63" spans="2:11" x14ac:dyDescent="0.25">
      <c r="B63" s="8">
        <v>38596</v>
      </c>
      <c r="C63" s="6">
        <f t="shared" si="2"/>
        <v>2.9860000000000002</v>
      </c>
      <c r="D63" s="149">
        <f t="shared" si="3"/>
        <v>0.23</v>
      </c>
      <c r="E63" s="15">
        <v>37797</v>
      </c>
      <c r="F63" s="149">
        <f>curves!I66</f>
        <v>0.23</v>
      </c>
      <c r="G63" s="6">
        <f>curves!H66</f>
        <v>2.9860000000000002</v>
      </c>
      <c r="H63" s="149">
        <f>curves!J66</f>
        <v>6.9319556790016015E-2</v>
      </c>
      <c r="I63" s="7">
        <v>37798</v>
      </c>
      <c r="J63" s="6">
        <f>[4]STRADDLES!$F77</f>
        <v>2.9860000000000002</v>
      </c>
      <c r="K63" s="149">
        <f>[4]STRADDLES!$I77</f>
        <v>0.23</v>
      </c>
    </row>
    <row r="64" spans="2:11" x14ac:dyDescent="0.25">
      <c r="B64" s="8">
        <v>38626</v>
      </c>
      <c r="C64" s="6">
        <f t="shared" si="2"/>
        <v>2.9890000000000003</v>
      </c>
      <c r="D64" s="149">
        <f t="shared" si="3"/>
        <v>0.23</v>
      </c>
      <c r="E64" s="15">
        <v>37797</v>
      </c>
      <c r="F64" s="149">
        <f>curves!I67</f>
        <v>0.23</v>
      </c>
      <c r="G64" s="6">
        <f>curves!H67</f>
        <v>2.9890000000000003</v>
      </c>
      <c r="H64" s="149">
        <f>curves!J67</f>
        <v>6.9335600640494002E-2</v>
      </c>
      <c r="I64" s="7">
        <v>37798</v>
      </c>
      <c r="J64" s="6">
        <f>[4]STRADDLES!$F78</f>
        <v>2.9890000000000003</v>
      </c>
      <c r="K64" s="149">
        <f>[4]STRADDLES!$I78</f>
        <v>0.23</v>
      </c>
    </row>
    <row r="65" spans="2:11" x14ac:dyDescent="0.25">
      <c r="B65" s="8">
        <v>38657</v>
      </c>
      <c r="C65" s="6">
        <f t="shared" si="2"/>
        <v>3.0710000000000002</v>
      </c>
      <c r="D65" s="149">
        <f t="shared" si="3"/>
        <v>0.23</v>
      </c>
      <c r="E65" s="15">
        <v>37797</v>
      </c>
      <c r="F65" s="149">
        <f>curves!I68</f>
        <v>0.23</v>
      </c>
      <c r="G65" s="6">
        <f>curves!H68</f>
        <v>3.0710000000000002</v>
      </c>
      <c r="H65" s="149">
        <f>curves!J68</f>
        <v>6.9351857014504012E-2</v>
      </c>
      <c r="I65" s="7">
        <v>37798</v>
      </c>
      <c r="J65" s="6">
        <f>[4]STRADDLES!$F79</f>
        <v>3.0710000000000002</v>
      </c>
      <c r="K65" s="149">
        <f>[4]STRADDLES!$I79</f>
        <v>0.23</v>
      </c>
    </row>
    <row r="66" spans="2:11" x14ac:dyDescent="0.25">
      <c r="B66" s="8">
        <v>38687</v>
      </c>
      <c r="C66" s="6">
        <f t="shared" si="2"/>
        <v>3.1469999999999998</v>
      </c>
      <c r="D66" s="149">
        <f t="shared" si="3"/>
        <v>0.23250000000000001</v>
      </c>
      <c r="E66" s="15">
        <v>37797</v>
      </c>
      <c r="F66" s="149">
        <f>curves!I69</f>
        <v>0.23250000000000001</v>
      </c>
      <c r="G66" s="6">
        <f>curves!H69</f>
        <v>3.1469999999999998</v>
      </c>
      <c r="H66" s="149">
        <f>curves!J69</f>
        <v>6.9367588989436013E-2</v>
      </c>
      <c r="I66" s="7">
        <v>37798</v>
      </c>
      <c r="J66" s="6">
        <f>[4]STRADDLES!$F80</f>
        <v>3.1469999999999998</v>
      </c>
      <c r="K66" s="149">
        <f>[4]STRADDLES!$I80</f>
        <v>0.23250000000000001</v>
      </c>
    </row>
    <row r="67" spans="2:11" x14ac:dyDescent="0.25">
      <c r="B67" s="8">
        <v>38718</v>
      </c>
      <c r="C67" s="6">
        <f t="shared" si="2"/>
        <v>3.403</v>
      </c>
      <c r="D67" s="149">
        <f t="shared" si="3"/>
        <v>0.23250000000000001</v>
      </c>
      <c r="E67" s="15">
        <v>37797</v>
      </c>
      <c r="F67" s="149">
        <f>curves!I70</f>
        <v>0.23250000000000001</v>
      </c>
      <c r="G67" s="6">
        <f>curves!H70</f>
        <v>3.403</v>
      </c>
      <c r="H67" s="149">
        <f>curves!J70</f>
        <v>6.9383845363617996E-2</v>
      </c>
      <c r="I67" s="7">
        <v>37798</v>
      </c>
      <c r="J67" s="6">
        <f>[4]STRADDLES!$F81</f>
        <v>3.403</v>
      </c>
      <c r="K67" s="149">
        <f>[4]STRADDLES!$I81</f>
        <v>0.23250000000000001</v>
      </c>
    </row>
    <row r="68" spans="2:11" x14ac:dyDescent="0.25">
      <c r="B68" s="8">
        <v>38749</v>
      </c>
      <c r="C68" s="6">
        <f t="shared" si="2"/>
        <v>3.2730000000000001</v>
      </c>
      <c r="D68" s="149">
        <f t="shared" si="3"/>
        <v>0.23</v>
      </c>
      <c r="E68" s="15">
        <v>37797</v>
      </c>
      <c r="F68" s="149">
        <f>curves!I71</f>
        <v>0.23</v>
      </c>
      <c r="G68" s="6">
        <f>curves!H71</f>
        <v>3.2730000000000001</v>
      </c>
      <c r="H68" s="149">
        <f>curves!J71</f>
        <v>6.9400101737888006E-2</v>
      </c>
      <c r="I68" s="7">
        <v>37798</v>
      </c>
      <c r="J68" s="6">
        <f>[4]STRADDLES!$F82</f>
        <v>3.2730000000000001</v>
      </c>
      <c r="K68" s="149">
        <f>[4]STRADDLES!$I82</f>
        <v>0.23</v>
      </c>
    </row>
    <row r="69" spans="2:11" x14ac:dyDescent="0.25">
      <c r="B69" s="8">
        <v>38777</v>
      </c>
      <c r="C69" s="6">
        <f t="shared" si="2"/>
        <v>3.1120000000000001</v>
      </c>
      <c r="D69" s="149">
        <f t="shared" si="3"/>
        <v>0.22750000000000001</v>
      </c>
      <c r="E69" s="15">
        <v>37797</v>
      </c>
      <c r="F69" s="149">
        <f>curves!I72</f>
        <v>0.22750000000000001</v>
      </c>
      <c r="G69" s="6">
        <f>curves!H72</f>
        <v>3.1120000000000001</v>
      </c>
      <c r="H69" s="149">
        <f>curves!J72</f>
        <v>6.9414784914722985E-2</v>
      </c>
      <c r="I69" s="7">
        <v>37798</v>
      </c>
      <c r="J69" s="6">
        <f>[4]STRADDLES!$F83</f>
        <v>3.1120000000000001</v>
      </c>
      <c r="K69" s="149">
        <f>[4]STRADDLES!$I83</f>
        <v>0.22750000000000001</v>
      </c>
    </row>
    <row r="70" spans="2:11" x14ac:dyDescent="0.25">
      <c r="B70" s="8">
        <v>38808</v>
      </c>
      <c r="C70" s="6">
        <f t="shared" si="2"/>
        <v>2.9430000000000001</v>
      </c>
      <c r="D70" s="149">
        <f t="shared" si="3"/>
        <v>0.22750000000000001</v>
      </c>
      <c r="E70" s="15">
        <v>37797</v>
      </c>
      <c r="F70" s="149">
        <f>curves!I73</f>
        <v>0.22750000000000001</v>
      </c>
      <c r="G70" s="6">
        <f>curves!H73</f>
        <v>2.9430000000000001</v>
      </c>
      <c r="H70" s="149">
        <f>curves!J73</f>
        <v>6.9431041289159015E-2</v>
      </c>
      <c r="I70" s="7">
        <v>37798</v>
      </c>
      <c r="J70" s="6">
        <f>[4]STRADDLES!$F84</f>
        <v>2.9430000000000001</v>
      </c>
      <c r="K70" s="149">
        <f>[4]STRADDLES!$I84</f>
        <v>0.22750000000000001</v>
      </c>
    </row>
    <row r="71" spans="2:11" x14ac:dyDescent="0.25">
      <c r="B71" s="8">
        <v>38838</v>
      </c>
      <c r="C71" s="6">
        <f t="shared" si="2"/>
        <v>2.9310000000000005</v>
      </c>
      <c r="D71" s="149">
        <f t="shared" si="3"/>
        <v>0.22750000000000001</v>
      </c>
      <c r="E71" s="15">
        <v>37797</v>
      </c>
      <c r="F71" s="149">
        <f>curves!I74</f>
        <v>0.22750000000000001</v>
      </c>
      <c r="G71" s="6">
        <f>curves!H74</f>
        <v>2.9310000000000005</v>
      </c>
      <c r="H71" s="149">
        <f>curves!J74</f>
        <v>6.9446773264503006E-2</v>
      </c>
      <c r="I71" s="7">
        <v>37798</v>
      </c>
      <c r="J71" s="6">
        <f>[4]STRADDLES!$F85</f>
        <v>2.9310000000000005</v>
      </c>
      <c r="K71" s="149">
        <f>[4]STRADDLES!$I85</f>
        <v>0.22750000000000001</v>
      </c>
    </row>
    <row r="72" spans="2:11" x14ac:dyDescent="0.25">
      <c r="B72" s="8">
        <v>38869</v>
      </c>
      <c r="C72" s="6">
        <f t="shared" si="2"/>
        <v>2.9540000000000002</v>
      </c>
      <c r="D72" s="149">
        <f t="shared" si="3"/>
        <v>0.22750000000000001</v>
      </c>
      <c r="E72" s="15">
        <v>37797</v>
      </c>
      <c r="F72" s="149">
        <f>curves!I75</f>
        <v>0.22750000000000001</v>
      </c>
      <c r="G72" s="6">
        <f>curves!H75</f>
        <v>2.9540000000000002</v>
      </c>
      <c r="H72" s="149">
        <f>curves!J75</f>
        <v>6.9463029639110024E-2</v>
      </c>
      <c r="I72" s="7">
        <v>37798</v>
      </c>
      <c r="J72" s="6">
        <f>[4]STRADDLES!$F86</f>
        <v>2.9540000000000002</v>
      </c>
      <c r="K72" s="149">
        <f>[4]STRADDLES!$I86</f>
        <v>0.22750000000000001</v>
      </c>
    </row>
    <row r="73" spans="2:11" x14ac:dyDescent="0.25">
      <c r="B73" s="8">
        <v>38899</v>
      </c>
      <c r="C73" s="6">
        <f t="shared" si="2"/>
        <v>2.9760000000000004</v>
      </c>
      <c r="D73" s="149">
        <f t="shared" si="3"/>
        <v>0.22750000000000001</v>
      </c>
      <c r="E73" s="15">
        <v>37797</v>
      </c>
      <c r="F73" s="149">
        <f>curves!I76</f>
        <v>0.22750000000000001</v>
      </c>
      <c r="G73" s="6">
        <f>curves!H76</f>
        <v>2.9760000000000004</v>
      </c>
      <c r="H73" s="149">
        <f>curves!J76</f>
        <v>6.9478761614621021E-2</v>
      </c>
      <c r="I73" s="7">
        <v>37798</v>
      </c>
      <c r="J73" s="6">
        <f>[4]STRADDLES!$F87</f>
        <v>2.9760000000000004</v>
      </c>
      <c r="K73" s="149">
        <f>[4]STRADDLES!$I87</f>
        <v>0.22750000000000001</v>
      </c>
    </row>
    <row r="74" spans="2:11" x14ac:dyDescent="0.25">
      <c r="B74" s="8">
        <v>38930</v>
      </c>
      <c r="C74" s="6">
        <f t="shared" si="2"/>
        <v>2.9969999999999999</v>
      </c>
      <c r="D74" s="149">
        <f t="shared" si="3"/>
        <v>0.22750000000000001</v>
      </c>
      <c r="E74" s="15">
        <v>37797</v>
      </c>
      <c r="F74" s="149">
        <f>curves!I77</f>
        <v>0.22750000000000001</v>
      </c>
      <c r="G74" s="6">
        <f>curves!H77</f>
        <v>2.9969999999999999</v>
      </c>
      <c r="H74" s="149">
        <f>curves!J77</f>
        <v>6.9495017989401012E-2</v>
      </c>
      <c r="I74" s="7">
        <v>37798</v>
      </c>
      <c r="J74" s="6">
        <f>[4]STRADDLES!$F88</f>
        <v>2.9969999999999999</v>
      </c>
      <c r="K74" s="149">
        <f>[4]STRADDLES!$I88</f>
        <v>0.22750000000000001</v>
      </c>
    </row>
    <row r="75" spans="2:11" x14ac:dyDescent="0.25">
      <c r="B75" s="8">
        <v>38961</v>
      </c>
      <c r="C75" s="6">
        <f t="shared" si="2"/>
        <v>2.9840000000000004</v>
      </c>
      <c r="D75" s="149">
        <f t="shared" si="3"/>
        <v>0.22750000000000001</v>
      </c>
      <c r="E75" s="15">
        <v>37797</v>
      </c>
      <c r="F75" s="149">
        <f>curves!I78</f>
        <v>0.22750000000000001</v>
      </c>
      <c r="G75" s="6">
        <f>curves!H78</f>
        <v>2.9840000000000004</v>
      </c>
      <c r="H75" s="149">
        <f>curves!J78</f>
        <v>6.951127436426903E-2</v>
      </c>
      <c r="I75" s="7">
        <v>37798</v>
      </c>
      <c r="J75" s="6">
        <f>[4]STRADDLES!$F89</f>
        <v>2.9840000000000004</v>
      </c>
      <c r="K75" s="149">
        <f>[4]STRADDLES!$I89</f>
        <v>0.22750000000000001</v>
      </c>
    </row>
    <row r="76" spans="2:11" x14ac:dyDescent="0.25">
      <c r="B76" s="8">
        <v>38991</v>
      </c>
      <c r="C76" s="6">
        <f t="shared" si="2"/>
        <v>2.9860000000000002</v>
      </c>
      <c r="D76" s="149">
        <f t="shared" si="3"/>
        <v>0.22750000000000001</v>
      </c>
      <c r="E76" s="15">
        <v>37797</v>
      </c>
      <c r="F76" s="149">
        <f>curves!I79</f>
        <v>0.22750000000000001</v>
      </c>
      <c r="G76" s="6">
        <f>curves!H79</f>
        <v>2.9860000000000002</v>
      </c>
      <c r="H76" s="149">
        <f>curves!J79</f>
        <v>6.9527006340030006E-2</v>
      </c>
      <c r="I76" s="7">
        <v>37798</v>
      </c>
      <c r="J76" s="6">
        <f>[4]STRADDLES!$F90</f>
        <v>2.9860000000000002</v>
      </c>
      <c r="K76" s="149">
        <f>[4]STRADDLES!$I90</f>
        <v>0.22750000000000001</v>
      </c>
    </row>
    <row r="77" spans="2:11" x14ac:dyDescent="0.25">
      <c r="B77" s="8">
        <v>39022</v>
      </c>
      <c r="C77" s="6">
        <f t="shared" si="2"/>
        <v>3.0630000000000002</v>
      </c>
      <c r="D77" s="149">
        <f t="shared" si="3"/>
        <v>0.23</v>
      </c>
      <c r="E77" s="15">
        <v>37797</v>
      </c>
      <c r="F77" s="149">
        <f>curves!I80</f>
        <v>0.23</v>
      </c>
      <c r="G77" s="6">
        <f>curves!H80</f>
        <v>3.0630000000000002</v>
      </c>
      <c r="H77" s="149">
        <f>curves!J80</f>
        <v>6.9543262715070012E-2</v>
      </c>
      <c r="I77" s="7">
        <v>37798</v>
      </c>
      <c r="J77" s="6">
        <f>[4]STRADDLES!$F91</f>
        <v>3.0630000000000002</v>
      </c>
      <c r="K77" s="149">
        <f>[4]STRADDLES!$I91</f>
        <v>0.23</v>
      </c>
    </row>
    <row r="78" spans="2:11" x14ac:dyDescent="0.25">
      <c r="B78" s="8">
        <v>39052</v>
      </c>
      <c r="C78" s="6">
        <f t="shared" si="2"/>
        <v>3.1360000000000001</v>
      </c>
      <c r="D78" s="149">
        <f t="shared" si="3"/>
        <v>0.24</v>
      </c>
      <c r="E78" s="15">
        <v>37797</v>
      </c>
      <c r="F78" s="149">
        <f>curves!I81</f>
        <v>0.24</v>
      </c>
      <c r="G78" s="6">
        <f>curves!H81</f>
        <v>3.1360000000000001</v>
      </c>
      <c r="H78" s="149">
        <f>curves!J81</f>
        <v>6.9558994691000006E-2</v>
      </c>
      <c r="I78" s="7">
        <v>37798</v>
      </c>
      <c r="J78" s="6">
        <f>[4]STRADDLES!$F92</f>
        <v>3.1360000000000001</v>
      </c>
      <c r="K78" s="149">
        <f>[4]STRADDLES!$I92</f>
        <v>0.24</v>
      </c>
    </row>
    <row r="79" spans="2:11" x14ac:dyDescent="0.25">
      <c r="B79" s="8">
        <v>39083</v>
      </c>
      <c r="C79" s="6">
        <f t="shared" si="2"/>
        <v>3.41</v>
      </c>
      <c r="D79" s="149">
        <f t="shared" si="3"/>
        <v>0.245</v>
      </c>
      <c r="E79" s="15">
        <v>37797</v>
      </c>
      <c r="F79" s="149">
        <f>curves!I82</f>
        <v>0.245</v>
      </c>
      <c r="G79" s="6">
        <f>curves!H82</f>
        <v>3.41</v>
      </c>
      <c r="H79" s="149">
        <f>curves!J82</f>
        <v>6.9575251066209015E-2</v>
      </c>
      <c r="I79" s="7">
        <v>37798</v>
      </c>
      <c r="J79" s="6">
        <f>[4]STRADDLES!$F93</f>
        <v>3.41</v>
      </c>
      <c r="K79" s="149">
        <f>[4]STRADDLES!$I93</f>
        <v>0.245</v>
      </c>
    </row>
    <row r="80" spans="2:11" x14ac:dyDescent="0.25">
      <c r="B80" s="8">
        <v>39114</v>
      </c>
      <c r="C80" s="6">
        <f t="shared" si="2"/>
        <v>3.2840000000000003</v>
      </c>
      <c r="D80" s="149">
        <f t="shared" si="3"/>
        <v>0.23</v>
      </c>
      <c r="E80" s="15">
        <v>37797</v>
      </c>
      <c r="F80" s="149">
        <f>curves!I83</f>
        <v>0.23</v>
      </c>
      <c r="G80" s="6">
        <f>curves!H83</f>
        <v>3.2840000000000003</v>
      </c>
      <c r="H80" s="149">
        <f>curves!J83</f>
        <v>6.9591507441507008E-2</v>
      </c>
      <c r="I80" s="7">
        <v>37798</v>
      </c>
      <c r="J80" s="6">
        <f>[4]STRADDLES!$F94</f>
        <v>3.2840000000000003</v>
      </c>
      <c r="K80" s="149">
        <f>[4]STRADDLES!$I94</f>
        <v>0.23</v>
      </c>
    </row>
    <row r="81" spans="2:11" x14ac:dyDescent="0.25">
      <c r="B81" s="8">
        <v>39142</v>
      </c>
      <c r="C81" s="6">
        <f t="shared" si="2"/>
        <v>3.1260000000000003</v>
      </c>
      <c r="D81" s="149">
        <f t="shared" si="3"/>
        <v>0.22</v>
      </c>
      <c r="E81" s="15">
        <v>37797</v>
      </c>
      <c r="F81" s="149">
        <f>curves!I84</f>
        <v>0.22</v>
      </c>
      <c r="G81" s="6">
        <f>curves!H84</f>
        <v>3.1260000000000003</v>
      </c>
      <c r="H81" s="149">
        <f>curves!J84</f>
        <v>6.9606190619271008E-2</v>
      </c>
      <c r="I81" s="7">
        <v>37798</v>
      </c>
      <c r="J81" s="6">
        <f>[4]STRADDLES!$F95</f>
        <v>3.1260000000000003</v>
      </c>
      <c r="K81" s="149">
        <f>[4]STRADDLES!$I95</f>
        <v>0.22</v>
      </c>
    </row>
    <row r="82" spans="2:11" x14ac:dyDescent="0.25">
      <c r="B82" s="8">
        <v>39173</v>
      </c>
      <c r="C82" s="6">
        <f t="shared" si="2"/>
        <v>2.96</v>
      </c>
      <c r="D82" s="149">
        <f t="shared" si="3"/>
        <v>0.22</v>
      </c>
      <c r="E82" s="15">
        <v>37797</v>
      </c>
      <c r="F82" s="149">
        <f>curves!I85</f>
        <v>0.22</v>
      </c>
      <c r="G82" s="6">
        <f>curves!H85</f>
        <v>2.96</v>
      </c>
      <c r="H82" s="149">
        <f>curves!J85</f>
        <v>6.9622446994737019E-2</v>
      </c>
      <c r="I82" s="7">
        <v>37798</v>
      </c>
      <c r="J82" s="6">
        <f>[4]STRADDLES!$F96</f>
        <v>2.96</v>
      </c>
      <c r="K82" s="149">
        <f>[4]STRADDLES!$I96</f>
        <v>0.22</v>
      </c>
    </row>
    <row r="83" spans="2:11" x14ac:dyDescent="0.25">
      <c r="B83" s="8">
        <v>39203</v>
      </c>
      <c r="C83" s="6">
        <f t="shared" si="2"/>
        <v>2.9490000000000003</v>
      </c>
      <c r="D83" s="149">
        <f t="shared" si="3"/>
        <v>0.22</v>
      </c>
      <c r="E83" s="15">
        <v>37797</v>
      </c>
      <c r="F83" s="149">
        <f>curves!I86</f>
        <v>0.22</v>
      </c>
      <c r="G83" s="6">
        <f>curves!H86</f>
        <v>2.9490000000000003</v>
      </c>
      <c r="H83" s="149">
        <f>curves!J86</f>
        <v>6.9638178971076006E-2</v>
      </c>
      <c r="I83" s="7">
        <v>37798</v>
      </c>
      <c r="J83" s="6">
        <f>[4]STRADDLES!$F97</f>
        <v>2.9490000000000003</v>
      </c>
      <c r="K83" s="149">
        <f>[4]STRADDLES!$I97</f>
        <v>0.22</v>
      </c>
    </row>
    <row r="84" spans="2:11" x14ac:dyDescent="0.25">
      <c r="B84" s="8">
        <v>39234</v>
      </c>
      <c r="C84" s="6">
        <f t="shared" si="2"/>
        <v>2.9730000000000003</v>
      </c>
      <c r="D84" s="149">
        <f t="shared" si="3"/>
        <v>0.21</v>
      </c>
      <c r="E84" s="15">
        <v>39227</v>
      </c>
      <c r="F84" s="149">
        <f>curves!I87</f>
        <v>0.21</v>
      </c>
      <c r="G84" s="6">
        <f>curves!H87</f>
        <v>2.9730000000000003</v>
      </c>
      <c r="H84" s="149">
        <f>curves!J87</f>
        <v>6.9654435346714005E-2</v>
      </c>
      <c r="I84" s="7">
        <v>39231</v>
      </c>
      <c r="J84" s="6">
        <f>[4]STRADDLES!$F98</f>
        <v>2.9730000000000003</v>
      </c>
      <c r="K84" s="149">
        <f>[4]STRADDLES!$I98</f>
        <v>0.21</v>
      </c>
    </row>
    <row r="85" spans="2:11" x14ac:dyDescent="0.25">
      <c r="B85" s="8">
        <v>39264</v>
      </c>
      <c r="E85" s="15">
        <v>39259</v>
      </c>
      <c r="F85" s="149">
        <f>curves!I88</f>
        <v>0.21</v>
      </c>
      <c r="G85" s="6">
        <f>curves!H88</f>
        <v>2.9950000000000001</v>
      </c>
      <c r="H85" s="149">
        <f>curves!J88</f>
        <v>6.9670167323219998E-2</v>
      </c>
      <c r="I85" s="7">
        <v>39260</v>
      </c>
      <c r="J85" s="6">
        <f>[4]STRADDLES!$F99</f>
        <v>2.9950000000000001</v>
      </c>
      <c r="K85" s="149">
        <f>[4]STRADDLES!$I99</f>
        <v>0.21</v>
      </c>
    </row>
    <row r="86" spans="2:11" x14ac:dyDescent="0.25">
      <c r="B86" s="8">
        <v>39295</v>
      </c>
      <c r="E86" s="15">
        <v>39289</v>
      </c>
      <c r="F86" s="149">
        <f>curves!I89</f>
        <v>0.21</v>
      </c>
      <c r="G86" s="6">
        <f>curves!H89</f>
        <v>3.0160000000000005</v>
      </c>
      <c r="H86" s="149">
        <f>curves!J89</f>
        <v>6.9686423699029013E-2</v>
      </c>
      <c r="I86" s="7">
        <v>39290</v>
      </c>
      <c r="J86" s="6">
        <f>[4]STRADDLES!$F100</f>
        <v>3.0160000000000005</v>
      </c>
      <c r="K86" s="149">
        <f>[4]STRADDLES!$I100</f>
        <v>0.21</v>
      </c>
    </row>
    <row r="87" spans="2:11" x14ac:dyDescent="0.25">
      <c r="B87" s="8">
        <v>39326</v>
      </c>
      <c r="E87" s="15">
        <v>39322</v>
      </c>
      <c r="F87" s="149">
        <f>curves!I90</f>
        <v>0.21</v>
      </c>
      <c r="G87" s="6">
        <f>curves!H90</f>
        <v>3.0019999999999998</v>
      </c>
      <c r="H87" s="149">
        <f>curves!J90</f>
        <v>6.9702680074925014E-2</v>
      </c>
      <c r="I87" s="7">
        <v>39323</v>
      </c>
      <c r="J87" s="6">
        <f>[4]STRADDLES!$F101</f>
        <v>3.0019999999999998</v>
      </c>
      <c r="K87" s="149">
        <f>[4]STRADDLES!$I101</f>
        <v>0.21</v>
      </c>
    </row>
    <row r="88" spans="2:11" x14ac:dyDescent="0.25">
      <c r="B88" s="8">
        <v>39356</v>
      </c>
      <c r="E88" s="15">
        <v>39350</v>
      </c>
      <c r="F88" s="149">
        <f>curves!I91</f>
        <v>0.2</v>
      </c>
      <c r="G88" s="6">
        <f>curves!H91</f>
        <v>3.0030000000000001</v>
      </c>
      <c r="H88" s="149">
        <f>curves!J91</f>
        <v>6.9715796261551014E-2</v>
      </c>
      <c r="I88" s="7">
        <v>39351</v>
      </c>
      <c r="J88" s="6">
        <f>[4]STRADDLES!$F102</f>
        <v>3.0030000000000001</v>
      </c>
      <c r="K88" s="149">
        <f>[4]STRADDLES!$I102</f>
        <v>0.2</v>
      </c>
    </row>
    <row r="89" spans="2:11" x14ac:dyDescent="0.25">
      <c r="B89" s="8">
        <v>39387</v>
      </c>
      <c r="E89" s="15">
        <v>39381</v>
      </c>
      <c r="F89" s="149">
        <f>curves!I92</f>
        <v>0.2</v>
      </c>
      <c r="G89" s="6">
        <f>curves!H92</f>
        <v>3.0750000000000002</v>
      </c>
      <c r="H89" s="149">
        <f>curves!J92</f>
        <v>6.9728933810896024E-2</v>
      </c>
      <c r="I89" s="7">
        <v>39384</v>
      </c>
      <c r="J89" s="6">
        <f>[4]STRADDLES!$F103</f>
        <v>3.0750000000000002</v>
      </c>
      <c r="K89" s="149">
        <f>[4]STRADDLES!$I103</f>
        <v>0.2</v>
      </c>
    </row>
    <row r="90" spans="2:11" x14ac:dyDescent="0.25">
      <c r="B90" s="8">
        <v>39417</v>
      </c>
      <c r="E90" s="15">
        <v>39413</v>
      </c>
      <c r="F90" s="149">
        <f>curves!I93</f>
        <v>0.2</v>
      </c>
      <c r="G90" s="6">
        <f>curves!H93</f>
        <v>3.145</v>
      </c>
      <c r="H90" s="149">
        <f>curves!J93</f>
        <v>6.9741647568382012E-2</v>
      </c>
      <c r="I90" s="7">
        <v>39414</v>
      </c>
      <c r="J90" s="6">
        <f>[4]STRADDLES!$F104</f>
        <v>3.145</v>
      </c>
      <c r="K90" s="149">
        <f>[4]STRADDLES!$I104</f>
        <v>0.2</v>
      </c>
    </row>
    <row r="91" spans="2:11" x14ac:dyDescent="0.25">
      <c r="B91" s="8">
        <v>39448</v>
      </c>
      <c r="E91" s="15">
        <v>39442</v>
      </c>
      <c r="F91" s="149">
        <f>curves!I94</f>
        <v>0.2</v>
      </c>
      <c r="G91" s="6">
        <f>curves!H94</f>
        <v>3.4319999999999999</v>
      </c>
      <c r="H91" s="149">
        <f>curves!J94</f>
        <v>6.9754785117839016E-2</v>
      </c>
      <c r="I91" s="7">
        <v>39443</v>
      </c>
      <c r="J91" s="6">
        <f>[4]STRADDLES!$F105</f>
        <v>3.4319999999999999</v>
      </c>
      <c r="K91" s="149">
        <f>[4]STRADDLES!$I105</f>
        <v>0.2</v>
      </c>
    </row>
    <row r="92" spans="2:11" x14ac:dyDescent="0.25">
      <c r="B92" s="8">
        <v>39479</v>
      </c>
      <c r="E92" s="15">
        <v>39475</v>
      </c>
      <c r="F92" s="149">
        <f>curves!I95</f>
        <v>0.2</v>
      </c>
      <c r="G92" s="6">
        <f>curves!H95</f>
        <v>3.31</v>
      </c>
      <c r="H92" s="149">
        <f>curves!J95</f>
        <v>6.9767922667354001E-2</v>
      </c>
      <c r="I92" s="7">
        <v>39476</v>
      </c>
      <c r="J92" s="6">
        <f>[4]STRADDLES!$F106</f>
        <v>3.31</v>
      </c>
      <c r="K92" s="149">
        <f>[4]STRADDLES!$I106</f>
        <v>0.2</v>
      </c>
    </row>
    <row r="93" spans="2:11" x14ac:dyDescent="0.25">
      <c r="B93" s="8">
        <v>39508</v>
      </c>
      <c r="E93" s="15">
        <v>39504</v>
      </c>
      <c r="F93" s="149">
        <f>curves!I96</f>
        <v>0.2</v>
      </c>
      <c r="G93" s="6">
        <f>curves!H96</f>
        <v>3.1549999999999998</v>
      </c>
      <c r="H93" s="149">
        <f>curves!J96</f>
        <v>6.9780212633080999E-2</v>
      </c>
      <c r="I93" s="7">
        <v>39505</v>
      </c>
      <c r="J93" s="6">
        <f>[4]STRADDLES!$F107</f>
        <v>3.1549999999999998</v>
      </c>
      <c r="K93" s="149">
        <f>[4]STRADDLES!$I107</f>
        <v>0.2</v>
      </c>
    </row>
    <row r="94" spans="2:11" x14ac:dyDescent="0.25">
      <c r="B94" s="8">
        <v>39539</v>
      </c>
      <c r="E94" s="15">
        <v>39533</v>
      </c>
      <c r="F94" s="149">
        <f>curves!I97</f>
        <v>0.2</v>
      </c>
      <c r="G94" s="6">
        <f>curves!H97</f>
        <v>2.992</v>
      </c>
      <c r="H94" s="149">
        <f>curves!J97</f>
        <v>6.9793350182706021E-2</v>
      </c>
      <c r="I94" s="7">
        <v>39534</v>
      </c>
      <c r="J94" s="6">
        <f>[4]STRADDLES!$F108</f>
        <v>2.992</v>
      </c>
      <c r="K94" s="149">
        <f>[4]STRADDLES!$I108</f>
        <v>0.2</v>
      </c>
    </row>
    <row r="95" spans="2:11" x14ac:dyDescent="0.25">
      <c r="B95" s="8">
        <v>39569</v>
      </c>
      <c r="E95" s="15">
        <v>39563</v>
      </c>
      <c r="F95" s="149">
        <f>curves!I98</f>
        <v>0.2</v>
      </c>
      <c r="G95" s="6">
        <f>curves!H98</f>
        <v>2.9819999999999998</v>
      </c>
      <c r="H95" s="149">
        <f>curves!J98</f>
        <v>6.9806063940461016E-2</v>
      </c>
      <c r="I95" s="7">
        <v>39566</v>
      </c>
      <c r="J95" s="6">
        <f>[4]STRADDLES!$F109</f>
        <v>2.9819999999999998</v>
      </c>
      <c r="K95" s="149">
        <f>[4]STRADDLES!$I109</f>
        <v>0.2</v>
      </c>
    </row>
    <row r="96" spans="2:11" x14ac:dyDescent="0.25">
      <c r="B96" s="8">
        <v>39600</v>
      </c>
      <c r="E96" s="15">
        <v>39595</v>
      </c>
      <c r="F96" s="149">
        <f>curves!I99</f>
        <v>0.2</v>
      </c>
      <c r="G96" s="6">
        <f>curves!H99</f>
        <v>3.0070000000000001</v>
      </c>
      <c r="H96" s="149">
        <f>curves!J99</f>
        <v>6.9819201490199018E-2</v>
      </c>
      <c r="I96" s="7">
        <v>39596</v>
      </c>
      <c r="J96" s="6">
        <f>[4]STRADDLES!$F110</f>
        <v>3.0070000000000001</v>
      </c>
      <c r="K96" s="149">
        <f>[4]STRADDLES!$I110</f>
        <v>0.2</v>
      </c>
    </row>
    <row r="97" spans="2:11" x14ac:dyDescent="0.25">
      <c r="B97" s="8">
        <v>39630</v>
      </c>
      <c r="E97" s="15">
        <v>39624</v>
      </c>
      <c r="F97" s="149">
        <f>curves!I100</f>
        <v>0.18</v>
      </c>
      <c r="G97" s="6">
        <f>curves!H100</f>
        <v>3.0290000000000004</v>
      </c>
      <c r="H97" s="149">
        <f>curves!J100</f>
        <v>6.9831915248064022E-2</v>
      </c>
      <c r="I97" s="7">
        <v>39625</v>
      </c>
      <c r="J97" s="6">
        <f>[4]STRADDLES!$F111</f>
        <v>3.0290000000000004</v>
      </c>
      <c r="K97" s="149">
        <f>[4]STRADDLES!$I111</f>
        <v>0.18</v>
      </c>
    </row>
    <row r="98" spans="2:11" x14ac:dyDescent="0.25">
      <c r="B98" s="8">
        <v>39661</v>
      </c>
      <c r="E98" s="15">
        <v>39657</v>
      </c>
      <c r="F98" s="149">
        <f>curves!I101</f>
        <v>0.18</v>
      </c>
      <c r="G98" s="6">
        <f>curves!H101</f>
        <v>3.05</v>
      </c>
      <c r="H98" s="149">
        <f>curves!J101</f>
        <v>6.9845052797913004E-2</v>
      </c>
      <c r="I98" s="7">
        <v>39658</v>
      </c>
      <c r="J98" s="6">
        <f>[4]STRADDLES!$F112</f>
        <v>3.05</v>
      </c>
      <c r="K98" s="149">
        <f>[4]STRADDLES!$I112</f>
        <v>0.18</v>
      </c>
    </row>
    <row r="99" spans="2:11" x14ac:dyDescent="0.25">
      <c r="B99" s="8">
        <v>39692</v>
      </c>
      <c r="E99" s="15">
        <v>39686</v>
      </c>
      <c r="F99" s="149">
        <f>curves!I102</f>
        <v>0.18</v>
      </c>
      <c r="G99" s="6">
        <f>curves!H102</f>
        <v>3.0350000000000001</v>
      </c>
      <c r="H99" s="149">
        <f>curves!J102</f>
        <v>6.9858190347820023E-2</v>
      </c>
      <c r="I99" s="7">
        <v>39687</v>
      </c>
      <c r="J99" s="6">
        <f>[4]STRADDLES!$F113</f>
        <v>3.0350000000000001</v>
      </c>
      <c r="K99" s="149">
        <f>[4]STRADDLES!$I113</f>
        <v>0.18</v>
      </c>
    </row>
    <row r="100" spans="2:11" x14ac:dyDescent="0.25">
      <c r="B100" s="8">
        <v>39722</v>
      </c>
      <c r="E100" s="15">
        <v>39716</v>
      </c>
      <c r="F100" s="149">
        <f>curves!I103</f>
        <v>0.18</v>
      </c>
      <c r="G100" s="6">
        <f>curves!H103</f>
        <v>3.0350000000000001</v>
      </c>
      <c r="H100" s="149">
        <f>curves!J103</f>
        <v>6.9870904105849022E-2</v>
      </c>
      <c r="I100" s="7">
        <v>39717</v>
      </c>
      <c r="J100" s="6">
        <f>[4]STRADDLES!$F114</f>
        <v>3.0350000000000001</v>
      </c>
      <c r="K100" s="149">
        <f>[4]STRADDLES!$I114</f>
        <v>0.18</v>
      </c>
    </row>
    <row r="101" spans="2:11" x14ac:dyDescent="0.25">
      <c r="B101" s="8">
        <v>39753</v>
      </c>
      <c r="E101" s="15">
        <v>39749</v>
      </c>
      <c r="F101" s="149">
        <f>curves!I104</f>
        <v>0.18</v>
      </c>
      <c r="G101" s="6">
        <f>curves!H104</f>
        <v>3.1019999999999999</v>
      </c>
      <c r="H101" s="149">
        <f>curves!J104</f>
        <v>6.9884041655868007E-2</v>
      </c>
      <c r="I101" s="7">
        <v>39750</v>
      </c>
      <c r="J101" s="6">
        <f>[4]STRADDLES!$F115</f>
        <v>3.1019999999999999</v>
      </c>
      <c r="K101" s="149">
        <f>[4]STRADDLES!$I115</f>
        <v>0.18</v>
      </c>
    </row>
    <row r="102" spans="2:11" x14ac:dyDescent="0.25">
      <c r="B102" s="8">
        <v>39783</v>
      </c>
      <c r="E102" s="15">
        <v>39776</v>
      </c>
      <c r="F102" s="149">
        <f>curves!I105</f>
        <v>0.18</v>
      </c>
      <c r="G102" s="6">
        <f>curves!H105</f>
        <v>3.1690000000000005</v>
      </c>
      <c r="H102" s="149">
        <f>curves!J105</f>
        <v>6.9896755414006015E-2</v>
      </c>
      <c r="I102" s="7">
        <v>39777</v>
      </c>
      <c r="J102" s="6">
        <f>[4]STRADDLES!$F116</f>
        <v>3.1690000000000005</v>
      </c>
      <c r="K102" s="149">
        <f>[4]STRADDLES!$I116</f>
        <v>0.18</v>
      </c>
    </row>
    <row r="103" spans="2:11" x14ac:dyDescent="0.25">
      <c r="B103" s="8">
        <v>39814</v>
      </c>
      <c r="E103" s="15">
        <v>39808</v>
      </c>
      <c r="F103" s="149">
        <f>curves!I106</f>
        <v>0.18</v>
      </c>
      <c r="G103" s="6">
        <f>curves!H106</f>
        <v>3.4640000000000004</v>
      </c>
      <c r="H103" s="149">
        <f>curves!J106</f>
        <v>6.9909892964137021E-2</v>
      </c>
      <c r="I103" s="7">
        <v>39811</v>
      </c>
      <c r="J103" s="6">
        <f>[4]STRADDLES!$F117</f>
        <v>3.4640000000000004</v>
      </c>
      <c r="K103" s="149">
        <f>[4]STRADDLES!$I117</f>
        <v>0.18</v>
      </c>
    </row>
    <row r="104" spans="2:11" x14ac:dyDescent="0.25">
      <c r="B104" s="8">
        <v>39845</v>
      </c>
      <c r="E104" s="15">
        <v>39840</v>
      </c>
      <c r="F104" s="149">
        <f>curves!I107</f>
        <v>0.18</v>
      </c>
      <c r="G104" s="6">
        <f>curves!H107</f>
        <v>3.3460000000000001</v>
      </c>
      <c r="H104" s="149">
        <f>curves!J107</f>
        <v>6.992303051432501E-2</v>
      </c>
      <c r="I104" s="7">
        <v>39841</v>
      </c>
      <c r="J104" s="6">
        <f>[4]STRADDLES!$F118</f>
        <v>3.3460000000000001</v>
      </c>
      <c r="K104" s="149">
        <f>[4]STRADDLES!$I118</f>
        <v>0.18</v>
      </c>
    </row>
    <row r="105" spans="2:11" x14ac:dyDescent="0.25">
      <c r="B105" s="8">
        <v>39873</v>
      </c>
      <c r="E105" s="15">
        <v>39868</v>
      </c>
      <c r="F105" s="149">
        <f>curves!I108</f>
        <v>0.17</v>
      </c>
      <c r="G105" s="6">
        <f>curves!H108</f>
        <v>3.1940000000000004</v>
      </c>
      <c r="H105" s="149">
        <f>curves!J108</f>
        <v>6.9934896688738035E-2</v>
      </c>
      <c r="I105" s="7">
        <v>39869</v>
      </c>
      <c r="J105" s="6">
        <f>[4]STRADDLES!$F119</f>
        <v>3.1940000000000004</v>
      </c>
      <c r="K105" s="149">
        <f>[4]STRADDLES!$I119</f>
        <v>0.17</v>
      </c>
    </row>
    <row r="106" spans="2:11" x14ac:dyDescent="0.25">
      <c r="B106" s="8">
        <v>39904</v>
      </c>
      <c r="E106" s="15">
        <v>39898</v>
      </c>
      <c r="F106" s="149">
        <f>curves!I109</f>
        <v>0.17</v>
      </c>
      <c r="G106" s="6">
        <f>curves!H109</f>
        <v>3.0340000000000003</v>
      </c>
      <c r="H106" s="149">
        <f>curves!J109</f>
        <v>6.994803423903502E-2</v>
      </c>
      <c r="I106" s="7">
        <v>39899</v>
      </c>
      <c r="J106" s="6">
        <f>[4]STRADDLES!$F120</f>
        <v>3.0340000000000003</v>
      </c>
      <c r="K106" s="149">
        <f>[4]STRADDLES!$I120</f>
        <v>0.17</v>
      </c>
    </row>
    <row r="107" spans="2:11" x14ac:dyDescent="0.25">
      <c r="B107" s="8">
        <v>39934</v>
      </c>
      <c r="E107" s="15">
        <v>39930</v>
      </c>
      <c r="F107" s="149">
        <f>curves!I110</f>
        <v>0.17</v>
      </c>
      <c r="G107" s="6">
        <f>curves!H110</f>
        <v>3.0249999999999999</v>
      </c>
      <c r="H107" s="149">
        <f>curves!J110</f>
        <v>6.9960747997441008E-2</v>
      </c>
      <c r="I107" s="7">
        <v>39931</v>
      </c>
      <c r="J107" s="6">
        <f>[4]STRADDLES!$F121</f>
        <v>3.0249999999999999</v>
      </c>
      <c r="K107" s="149">
        <f>[4]STRADDLES!$I121</f>
        <v>0.17</v>
      </c>
    </row>
    <row r="108" spans="2:11" x14ac:dyDescent="0.25">
      <c r="B108" s="8">
        <v>39965</v>
      </c>
      <c r="E108" s="15">
        <v>39959</v>
      </c>
      <c r="F108" s="149">
        <f>curves!I111</f>
        <v>0.17</v>
      </c>
      <c r="G108" s="6">
        <f>curves!H111</f>
        <v>3.0510000000000002</v>
      </c>
      <c r="H108" s="149">
        <f>curves!J111</f>
        <v>6.9973885547851028E-2</v>
      </c>
      <c r="I108" s="7">
        <v>39960</v>
      </c>
      <c r="J108" s="6">
        <f>[4]STRADDLES!$F122</f>
        <v>3.0510000000000002</v>
      </c>
      <c r="K108" s="149">
        <f>[4]STRADDLES!$I122</f>
        <v>0.17</v>
      </c>
    </row>
    <row r="109" spans="2:11" x14ac:dyDescent="0.25">
      <c r="B109" s="8">
        <v>39995</v>
      </c>
      <c r="E109" s="15">
        <v>39989</v>
      </c>
      <c r="F109" s="149">
        <f>curves!I112</f>
        <v>0.17</v>
      </c>
      <c r="G109" s="6">
        <f>curves!H112</f>
        <v>3.0730000000000004</v>
      </c>
      <c r="H109" s="149">
        <f>curves!J112</f>
        <v>6.9986599306366026E-2</v>
      </c>
      <c r="I109" s="7">
        <v>39990</v>
      </c>
      <c r="J109" s="6">
        <f>[4]STRADDLES!$F123</f>
        <v>3.0730000000000004</v>
      </c>
      <c r="K109" s="149">
        <f>[4]STRADDLES!$I123</f>
        <v>0.17</v>
      </c>
    </row>
    <row r="110" spans="2:11" x14ac:dyDescent="0.25">
      <c r="B110" s="8">
        <v>40026</v>
      </c>
      <c r="E110" s="15">
        <v>40022</v>
      </c>
      <c r="F110" s="149">
        <f>curves!I113</f>
        <v>0.17</v>
      </c>
      <c r="G110" s="6">
        <f>curves!H113</f>
        <v>3.0940000000000003</v>
      </c>
      <c r="H110" s="149">
        <f>curves!J113</f>
        <v>6.9999736856888012E-2</v>
      </c>
      <c r="I110" s="7">
        <v>40023</v>
      </c>
      <c r="J110" s="6">
        <f>[4]STRADDLES!$F124</f>
        <v>3.0940000000000003</v>
      </c>
      <c r="K110" s="149">
        <f>[4]STRADDLES!$I124</f>
        <v>0.17</v>
      </c>
    </row>
    <row r="111" spans="2:11" x14ac:dyDescent="0.25">
      <c r="B111" s="8">
        <v>40057</v>
      </c>
      <c r="E111" s="15">
        <v>40051</v>
      </c>
      <c r="F111" s="149">
        <f>curves!I114</f>
        <v>0.17</v>
      </c>
      <c r="G111" s="6">
        <f>curves!H114</f>
        <v>3.0780000000000003</v>
      </c>
      <c r="H111" s="149">
        <f>curves!J114</f>
        <v>7.0012874407467007E-2</v>
      </c>
      <c r="I111" s="7">
        <v>40052</v>
      </c>
      <c r="J111" s="6">
        <f>[4]STRADDLES!$F125</f>
        <v>3.0780000000000003</v>
      </c>
      <c r="K111" s="149">
        <f>[4]STRADDLES!$I125</f>
        <v>0.17</v>
      </c>
    </row>
    <row r="112" spans="2:11" x14ac:dyDescent="0.25">
      <c r="B112" s="8">
        <v>40087</v>
      </c>
      <c r="E112" s="15">
        <v>40081</v>
      </c>
      <c r="F112" s="149">
        <f>curves!I115</f>
        <v>0.17</v>
      </c>
      <c r="G112" s="6">
        <f>curves!H115</f>
        <v>3.077</v>
      </c>
      <c r="H112" s="149">
        <f>curves!J115</f>
        <v>7.0025588166146027E-2</v>
      </c>
      <c r="I112" s="7">
        <v>40084</v>
      </c>
      <c r="J112" s="6">
        <f>[4]STRADDLES!$F126</f>
        <v>3.077</v>
      </c>
      <c r="K112" s="149">
        <f>[4]STRADDLES!$I126</f>
        <v>0.17</v>
      </c>
    </row>
    <row r="113" spans="2:11" x14ac:dyDescent="0.25">
      <c r="B113" s="8">
        <v>40118</v>
      </c>
      <c r="E113" s="15">
        <v>40113</v>
      </c>
      <c r="F113" s="149">
        <f>curves!I116</f>
        <v>0.17</v>
      </c>
      <c r="G113" s="6">
        <f>curves!H116</f>
        <v>3.1390000000000002</v>
      </c>
      <c r="H113" s="149">
        <f>curves!J116</f>
        <v>7.0038725716837016E-2</v>
      </c>
      <c r="I113" s="7">
        <v>40114</v>
      </c>
      <c r="J113" s="6">
        <f>[4]STRADDLES!$F127</f>
        <v>3.1390000000000002</v>
      </c>
      <c r="K113" s="149">
        <f>[4]STRADDLES!$I127</f>
        <v>0.17</v>
      </c>
    </row>
    <row r="114" spans="2:11" x14ac:dyDescent="0.25">
      <c r="B114" s="8">
        <v>40148</v>
      </c>
      <c r="E114" s="15">
        <v>40141</v>
      </c>
      <c r="F114" s="149">
        <f>curves!I117</f>
        <v>0.17</v>
      </c>
      <c r="G114" s="6">
        <f>curves!H117</f>
        <v>3.2030000000000003</v>
      </c>
      <c r="H114" s="149">
        <f>curves!J117</f>
        <v>7.0051439475624019E-2</v>
      </c>
      <c r="I114" s="7">
        <v>40142</v>
      </c>
      <c r="J114" s="6">
        <f>[4]STRADDLES!$F128</f>
        <v>3.2030000000000003</v>
      </c>
      <c r="K114" s="149">
        <f>[4]STRADDLES!$I128</f>
        <v>0.17</v>
      </c>
    </row>
    <row r="115" spans="2:11" x14ac:dyDescent="0.25">
      <c r="B115" s="8">
        <v>40179</v>
      </c>
      <c r="E115" s="15">
        <v>40175</v>
      </c>
      <c r="F115" s="149">
        <f>curves!I118</f>
        <v>0.17</v>
      </c>
      <c r="G115" s="6">
        <f>curves!H118</f>
        <v>3.5060000000000002</v>
      </c>
      <c r="H115" s="149">
        <f>curves!J118</f>
        <v>7.0064577026428002E-2</v>
      </c>
      <c r="I115" s="7">
        <v>40176</v>
      </c>
      <c r="J115" s="6">
        <f>[4]STRADDLES!$F129</f>
        <v>3.5060000000000002</v>
      </c>
      <c r="K115" s="149">
        <f>[4]STRADDLES!$I129</f>
        <v>0.17</v>
      </c>
    </row>
    <row r="116" spans="2:11" x14ac:dyDescent="0.25">
      <c r="B116" s="8">
        <v>40210</v>
      </c>
      <c r="E116" s="15">
        <v>40204</v>
      </c>
      <c r="F116" s="149">
        <f>curves!I119</f>
        <v>0.17</v>
      </c>
      <c r="G116" s="6">
        <f>curves!H119</f>
        <v>3.3919999999999999</v>
      </c>
      <c r="H116" s="149">
        <f>curves!J119</f>
        <v>7.0077714577288008E-2</v>
      </c>
      <c r="I116" s="7">
        <v>40205</v>
      </c>
      <c r="J116" s="6">
        <f>[4]STRADDLES!$F130</f>
        <v>3.3919999999999999</v>
      </c>
      <c r="K116" s="149">
        <f>[4]STRADDLES!$I130</f>
        <v>0.17</v>
      </c>
    </row>
    <row r="117" spans="2:11" x14ac:dyDescent="0.25">
      <c r="B117" s="8">
        <v>40238</v>
      </c>
      <c r="E117" s="15">
        <v>40232</v>
      </c>
      <c r="F117" s="149">
        <f>curves!I120</f>
        <v>0.16</v>
      </c>
      <c r="G117" s="6">
        <f>curves!H120</f>
        <v>3.2430000000000003</v>
      </c>
      <c r="H117" s="149">
        <f>curves!J120</f>
        <v>7.0089580752308006E-2</v>
      </c>
      <c r="I117" s="7">
        <v>40233</v>
      </c>
      <c r="J117" s="6">
        <f>[4]STRADDLES!$F131</f>
        <v>3.2430000000000003</v>
      </c>
      <c r="K117" s="149">
        <f>[4]STRADDLES!$I131</f>
        <v>0.16</v>
      </c>
    </row>
    <row r="118" spans="2:11" x14ac:dyDescent="0.25">
      <c r="B118" s="8">
        <v>40269</v>
      </c>
      <c r="E118" s="15">
        <v>40263</v>
      </c>
      <c r="F118" s="149">
        <f>curves!I121</f>
        <v>0.16</v>
      </c>
      <c r="G118" s="6">
        <f>curves!H121</f>
        <v>3.0860000000000003</v>
      </c>
      <c r="H118" s="149">
        <f>curves!J121</f>
        <v>7.0102718303277023E-2</v>
      </c>
      <c r="I118" s="7">
        <v>40266</v>
      </c>
      <c r="J118" s="6">
        <f>[4]STRADDLES!$F132</f>
        <v>3.0860000000000003</v>
      </c>
      <c r="K118" s="149">
        <f>[4]STRADDLES!$I132</f>
        <v>0.16</v>
      </c>
    </row>
    <row r="119" spans="2:11" x14ac:dyDescent="0.25">
      <c r="B119" s="8">
        <v>40299</v>
      </c>
      <c r="E119" s="15">
        <v>40295</v>
      </c>
      <c r="F119" s="149">
        <f>curves!I122</f>
        <v>0.16</v>
      </c>
      <c r="G119" s="6">
        <f>curves!H122</f>
        <v>3.0780000000000003</v>
      </c>
      <c r="H119" s="149">
        <f>curves!J122</f>
        <v>7.0115432062333005E-2</v>
      </c>
      <c r="I119" s="7">
        <v>40296</v>
      </c>
      <c r="J119" s="6">
        <f>[4]STRADDLES!$F133</f>
        <v>3.0780000000000003</v>
      </c>
      <c r="K119" s="149">
        <f>[4]STRADDLES!$I133</f>
        <v>0.16</v>
      </c>
    </row>
    <row r="120" spans="2:11" x14ac:dyDescent="0.25">
      <c r="B120" s="8">
        <v>40330</v>
      </c>
      <c r="E120" s="15">
        <v>40323</v>
      </c>
      <c r="F120" s="149">
        <f>curves!I123</f>
        <v>0.16</v>
      </c>
      <c r="G120" s="6">
        <f>curves!H123</f>
        <v>3.105</v>
      </c>
      <c r="H120" s="149">
        <f>curves!J123</f>
        <v>7.0128569613415029E-2</v>
      </c>
      <c r="I120" s="7">
        <v>40324</v>
      </c>
      <c r="J120" s="6">
        <f>[4]STRADDLES!$F134</f>
        <v>3.105</v>
      </c>
      <c r="K120" s="149">
        <f>[4]STRADDLES!$I134</f>
        <v>0.16</v>
      </c>
    </row>
    <row r="121" spans="2:11" x14ac:dyDescent="0.25">
      <c r="B121" s="8">
        <v>40360</v>
      </c>
      <c r="E121" s="15">
        <v>40354</v>
      </c>
      <c r="F121" s="149">
        <f>curves!I124</f>
        <v>0.16</v>
      </c>
      <c r="G121" s="6">
        <f>curves!H124</f>
        <v>3.1269999999999998</v>
      </c>
      <c r="H121" s="149">
        <f>curves!J124</f>
        <v>7.0141283372581006E-2</v>
      </c>
      <c r="I121" s="7">
        <v>40357</v>
      </c>
      <c r="J121" s="6">
        <f>[4]STRADDLES!$F135</f>
        <v>3.1269999999999998</v>
      </c>
      <c r="K121" s="149">
        <f>[4]STRADDLES!$I135</f>
        <v>0.16</v>
      </c>
    </row>
    <row r="122" spans="2:11" x14ac:dyDescent="0.25">
      <c r="B122" s="8">
        <v>40391</v>
      </c>
      <c r="E122" s="15">
        <v>40386</v>
      </c>
      <c r="F122" s="149">
        <f>curves!I125</f>
        <v>0.16</v>
      </c>
      <c r="G122" s="6">
        <f>curves!H125</f>
        <v>3.1480000000000001</v>
      </c>
      <c r="H122" s="149">
        <f>curves!J125</f>
        <v>7.0154420923774011E-2</v>
      </c>
      <c r="I122" s="7">
        <v>40387</v>
      </c>
      <c r="J122" s="6">
        <f>[4]STRADDLES!$F136</f>
        <v>3.1480000000000001</v>
      </c>
      <c r="K122" s="149">
        <f>[4]STRADDLES!$I136</f>
        <v>0.16</v>
      </c>
    </row>
    <row r="123" spans="2:11" x14ac:dyDescent="0.25">
      <c r="B123" s="8">
        <v>40422</v>
      </c>
      <c r="E123" s="15">
        <v>40416</v>
      </c>
      <c r="F123" s="149">
        <f>curves!I126</f>
        <v>0.16</v>
      </c>
      <c r="G123" s="6">
        <f>curves!H126</f>
        <v>3.1310000000000002</v>
      </c>
      <c r="H123" s="149">
        <f>curves!J126</f>
        <v>7.0167558475024996E-2</v>
      </c>
      <c r="I123" s="7">
        <v>40417</v>
      </c>
      <c r="J123" s="6">
        <f>[4]STRADDLES!$F137</f>
        <v>3.1310000000000002</v>
      </c>
      <c r="K123" s="149">
        <f>[4]STRADDLES!$I137</f>
        <v>0.16</v>
      </c>
    </row>
    <row r="124" spans="2:11" x14ac:dyDescent="0.25">
      <c r="B124" s="8">
        <v>40452</v>
      </c>
      <c r="E124" s="15">
        <v>40448</v>
      </c>
      <c r="F124" s="149">
        <f>curves!I127</f>
        <v>0.16</v>
      </c>
      <c r="G124" s="6">
        <f>curves!H127</f>
        <v>3.1290000000000004</v>
      </c>
      <c r="H124" s="149">
        <f>curves!J127</f>
        <v>7.0171776899091015E-2</v>
      </c>
      <c r="I124" s="7">
        <v>40449</v>
      </c>
      <c r="J124" s="6">
        <f>[4]STRADDLES!$F138</f>
        <v>0</v>
      </c>
      <c r="K124" s="149" t="e">
        <f>[4]STRADDLES!#REF!</f>
        <v>#REF!</v>
      </c>
    </row>
    <row r="125" spans="2:11" x14ac:dyDescent="0.25">
      <c r="B125" s="8">
        <v>40483</v>
      </c>
      <c r="E125" s="15">
        <v>40477</v>
      </c>
      <c r="F125" s="149">
        <f>curves!I128</f>
        <v>0.16</v>
      </c>
      <c r="G125" s="6">
        <f>curves!H128</f>
        <v>3.1860000000000004</v>
      </c>
      <c r="H125" s="149">
        <f>curves!J128</f>
        <v>7.017394130902499E-2</v>
      </c>
      <c r="I125" s="7">
        <v>40478</v>
      </c>
      <c r="J125" s="6">
        <f>[4]STRADDLES!$F139</f>
        <v>0</v>
      </c>
      <c r="K125" s="149" t="e">
        <f>[4]STRADDLES!#REF!</f>
        <v>#REF!</v>
      </c>
    </row>
    <row r="126" spans="2:11" x14ac:dyDescent="0.25">
      <c r="B126" s="8">
        <v>40513</v>
      </c>
      <c r="E126" s="15">
        <v>40506</v>
      </c>
      <c r="F126" s="149">
        <f>curves!I129</f>
        <v>0.16</v>
      </c>
      <c r="G126" s="6">
        <f>curves!H129</f>
        <v>3.2469999999999999</v>
      </c>
      <c r="H126" s="149">
        <f>curves!J129</f>
        <v>7.017603589928402E-2</v>
      </c>
      <c r="I126" s="7">
        <v>40508</v>
      </c>
      <c r="J126" s="6">
        <f>[4]STRADDLES!$F140</f>
        <v>0</v>
      </c>
      <c r="K126" s="149" t="e">
        <f>[4]STRADDLES!#REF!</f>
        <v>#REF!</v>
      </c>
    </row>
    <row r="127" spans="2:11" x14ac:dyDescent="0.25">
      <c r="B127" s="8">
        <v>40544</v>
      </c>
      <c r="E127" s="15">
        <v>40539</v>
      </c>
      <c r="F127" s="149">
        <f>curves!I130</f>
        <v>0.16</v>
      </c>
      <c r="G127" s="6">
        <f>curves!H130</f>
        <v>3.5580000000000003</v>
      </c>
      <c r="H127" s="149">
        <f>curves!J130</f>
        <v>7.0178200309221006E-2</v>
      </c>
      <c r="I127" s="7">
        <v>40540</v>
      </c>
      <c r="J127" s="6">
        <f>[4]STRADDLES!$F141</f>
        <v>0</v>
      </c>
      <c r="K127" s="149" t="e">
        <f>[4]STRADDLES!#REF!</f>
        <v>#REF!</v>
      </c>
    </row>
    <row r="128" spans="2:11" x14ac:dyDescent="0.25">
      <c r="B128" s="8">
        <v>40575</v>
      </c>
      <c r="E128" s="15">
        <v>40569</v>
      </c>
      <c r="F128" s="149">
        <f>curves!I131</f>
        <v>0.16</v>
      </c>
      <c r="G128" s="6">
        <f>curves!H131</f>
        <v>3.4480000000000004</v>
      </c>
      <c r="H128" s="149">
        <f>curves!J131</f>
        <v>7.0180364719159019E-2</v>
      </c>
      <c r="I128" s="7">
        <v>40570</v>
      </c>
      <c r="J128" s="6">
        <f>[4]STRADDLES!$F142</f>
        <v>0</v>
      </c>
      <c r="K128" s="149" t="e">
        <f>[4]STRADDLES!#REF!</f>
        <v>#REF!</v>
      </c>
    </row>
    <row r="129" spans="2:11" x14ac:dyDescent="0.25">
      <c r="B129" s="8">
        <v>40603</v>
      </c>
      <c r="E129" s="15">
        <v>40597</v>
      </c>
      <c r="F129" s="149">
        <f>curves!I132</f>
        <v>0.155</v>
      </c>
      <c r="G129" s="6">
        <f>curves!H132</f>
        <v>3.302</v>
      </c>
      <c r="H129" s="149">
        <f>curves!J132</f>
        <v>7.0182319670072019E-2</v>
      </c>
      <c r="I129" s="7">
        <v>40598</v>
      </c>
      <c r="J129" s="6">
        <f>[4]STRADDLES!$F143</f>
        <v>0</v>
      </c>
      <c r="K129" s="149" t="e">
        <f>[4]STRADDLES!#REF!</f>
        <v>#REF!</v>
      </c>
    </row>
    <row r="130" spans="2:11" x14ac:dyDescent="0.25">
      <c r="B130" s="8">
        <v>40634</v>
      </c>
      <c r="E130" s="15">
        <v>40630</v>
      </c>
      <c r="F130" s="149">
        <f>curves!I133</f>
        <v>0.155</v>
      </c>
      <c r="G130" s="6">
        <f>curves!H133</f>
        <v>3.1480000000000001</v>
      </c>
      <c r="H130" s="149">
        <f>curves!J133</f>
        <v>7.0184484080013015E-2</v>
      </c>
      <c r="I130" s="7">
        <v>40631</v>
      </c>
    </row>
    <row r="131" spans="2:11" x14ac:dyDescent="0.25">
      <c r="B131" s="8">
        <v>40664</v>
      </c>
      <c r="E131" s="15">
        <v>40659</v>
      </c>
      <c r="F131" s="149">
        <f>curves!I134</f>
        <v>0.155</v>
      </c>
      <c r="G131" s="6">
        <f>curves!H134</f>
        <v>3.1410000000000005</v>
      </c>
      <c r="H131" s="149">
        <f>curves!J134</f>
        <v>7.0186578670280012E-2</v>
      </c>
      <c r="I131" s="7">
        <v>40660</v>
      </c>
    </row>
    <row r="132" spans="2:11" x14ac:dyDescent="0.25">
      <c r="B132" s="8">
        <v>40695</v>
      </c>
      <c r="E132" s="15">
        <v>40688</v>
      </c>
      <c r="F132" s="149">
        <f>curves!I135</f>
        <v>0.155</v>
      </c>
      <c r="G132" s="6">
        <f>curves!H135</f>
        <v>3.1690000000000005</v>
      </c>
      <c r="H132" s="149">
        <f>curves!J135</f>
        <v>7.018874308022402E-2</v>
      </c>
      <c r="I132" s="7">
        <v>40689</v>
      </c>
    </row>
    <row r="133" spans="2:11" x14ac:dyDescent="0.25">
      <c r="B133" s="8">
        <v>40725</v>
      </c>
      <c r="E133" s="15">
        <v>40721</v>
      </c>
      <c r="F133" s="149">
        <f>curves!I136</f>
        <v>0.155</v>
      </c>
      <c r="G133" s="6">
        <f>curves!H136</f>
        <v>3.1910000000000003</v>
      </c>
      <c r="H133" s="149">
        <f>curves!J136</f>
        <v>7.0190837670494027E-2</v>
      </c>
      <c r="I133" s="7">
        <v>40722</v>
      </c>
    </row>
    <row r="134" spans="2:11" x14ac:dyDescent="0.25">
      <c r="B134" s="8">
        <v>40756</v>
      </c>
      <c r="E134" s="15">
        <v>40750</v>
      </c>
      <c r="F134" s="149">
        <f>curves!I137</f>
        <v>0.155</v>
      </c>
      <c r="G134" s="6">
        <f>curves!H137</f>
        <v>3.2119999999999997</v>
      </c>
      <c r="H134" s="149">
        <f>curves!J137</f>
        <v>7.0193002080441019E-2</v>
      </c>
      <c r="I134" s="7">
        <v>40751</v>
      </c>
    </row>
    <row r="135" spans="2:11" x14ac:dyDescent="0.25">
      <c r="B135" s="8">
        <v>40787</v>
      </c>
      <c r="E135" s="15">
        <v>40781</v>
      </c>
      <c r="F135" s="149">
        <f>curves!I138</f>
        <v>0.155</v>
      </c>
      <c r="G135" s="6">
        <f>curves!H138</f>
        <v>3.1940000000000004</v>
      </c>
      <c r="H135" s="149">
        <f>curves!J138</f>
        <v>7.0195166490389024E-2</v>
      </c>
      <c r="I135" s="7">
        <v>40784</v>
      </c>
    </row>
    <row r="136" spans="2:11" x14ac:dyDescent="0.25">
      <c r="B136" s="8">
        <v>40817</v>
      </c>
      <c r="E136" s="15">
        <v>40813</v>
      </c>
      <c r="F136" s="149">
        <f>curves!I139</f>
        <v>0.155</v>
      </c>
      <c r="G136" s="6">
        <f>curves!H139</f>
        <v>3.1910000000000003</v>
      </c>
      <c r="H136" s="149">
        <f>curves!J139</f>
        <v>7.0197261080664E-2</v>
      </c>
      <c r="I136" s="7">
        <v>40814</v>
      </c>
    </row>
    <row r="137" spans="2:11" x14ac:dyDescent="0.25">
      <c r="B137" s="8">
        <v>40848</v>
      </c>
      <c r="E137" s="15">
        <v>40842</v>
      </c>
      <c r="F137" s="149">
        <f>curves!I140</f>
        <v>0.155</v>
      </c>
      <c r="G137" s="6">
        <f>curves!H140</f>
        <v>3.2430000000000003</v>
      </c>
      <c r="H137" s="149">
        <f>curves!J140</f>
        <v>7.0199425490615031E-2</v>
      </c>
      <c r="I137" s="7">
        <v>40843</v>
      </c>
    </row>
    <row r="138" spans="2:11" x14ac:dyDescent="0.25">
      <c r="B138" s="8">
        <v>40878</v>
      </c>
      <c r="E138" s="15">
        <v>40872</v>
      </c>
      <c r="F138" s="149">
        <f>curves!I141</f>
        <v>0.155</v>
      </c>
      <c r="G138" s="6">
        <f>curves!H141</f>
        <v>3.3010000000000002</v>
      </c>
      <c r="H138" s="149">
        <f>curves!J141</f>
        <v>7.0201520080893018E-2</v>
      </c>
      <c r="I138" s="7">
        <v>40875</v>
      </c>
    </row>
    <row r="139" spans="2:11" x14ac:dyDescent="0.25">
      <c r="B139" s="8">
        <v>40909</v>
      </c>
      <c r="E139" s="15">
        <v>40904</v>
      </c>
      <c r="F139" s="149">
        <f>curves!I142</f>
        <v>0.155</v>
      </c>
      <c r="G139" s="6">
        <f>curves!H142</f>
        <v>3.62</v>
      </c>
      <c r="H139" s="149">
        <f>curves!J142</f>
        <v>7.0203684490848003E-2</v>
      </c>
      <c r="I139" s="7">
        <v>40905</v>
      </c>
    </row>
    <row r="140" spans="2:11" x14ac:dyDescent="0.25">
      <c r="B140" s="8">
        <v>40940</v>
      </c>
      <c r="E140" s="15">
        <v>40934</v>
      </c>
      <c r="F140" s="149">
        <f>curves!I143</f>
        <v>0.155</v>
      </c>
      <c r="G140" s="6">
        <f>curves!H143</f>
        <v>3.5140000000000002</v>
      </c>
      <c r="H140" s="149">
        <f>curves!J143</f>
        <v>7.0205848900804016E-2</v>
      </c>
      <c r="I140" s="7">
        <v>40935</v>
      </c>
    </row>
    <row r="141" spans="2:11" x14ac:dyDescent="0.25">
      <c r="B141" s="8">
        <v>40969</v>
      </c>
      <c r="E141" s="15">
        <v>40963</v>
      </c>
      <c r="F141" s="149">
        <f>curves!I144</f>
        <v>0.15</v>
      </c>
      <c r="G141" s="6">
        <f>curves!H144</f>
        <v>3.3710000000000004</v>
      </c>
      <c r="H141" s="149">
        <f>curves!J144</f>
        <v>7.0207873671410001E-2</v>
      </c>
      <c r="I141" s="7">
        <v>40966</v>
      </c>
    </row>
    <row r="142" spans="2:11" x14ac:dyDescent="0.25">
      <c r="B142" s="8">
        <v>41000</v>
      </c>
      <c r="E142" s="15">
        <v>40995</v>
      </c>
      <c r="F142" s="149">
        <f>curves!I145</f>
        <v>0.15</v>
      </c>
      <c r="G142" s="6">
        <f>curves!H145</f>
        <v>3.22</v>
      </c>
      <c r="H142" s="149">
        <f>curves!J145</f>
        <v>7.0210038081369011E-2</v>
      </c>
      <c r="I142" s="7">
        <v>40996</v>
      </c>
    </row>
    <row r="143" spans="2:11" x14ac:dyDescent="0.25">
      <c r="B143" s="8">
        <v>41030</v>
      </c>
      <c r="E143" s="15">
        <v>41024</v>
      </c>
      <c r="F143" s="149">
        <f>curves!I146</f>
        <v>0.15</v>
      </c>
      <c r="G143" s="6">
        <f>curves!H146</f>
        <v>3.2140000000000004</v>
      </c>
      <c r="H143" s="149">
        <f>curves!J146</f>
        <v>7.0212132671654021E-2</v>
      </c>
      <c r="I143" s="7">
        <v>41025</v>
      </c>
    </row>
    <row r="144" spans="2:11" x14ac:dyDescent="0.25">
      <c r="B144" s="8">
        <v>41061</v>
      </c>
      <c r="E144" s="15">
        <v>41054</v>
      </c>
      <c r="F144" s="149">
        <f>curves!I147</f>
        <v>0.15</v>
      </c>
      <c r="G144" s="6">
        <f>curves!H147</f>
        <v>3.2430000000000003</v>
      </c>
      <c r="H144" s="149">
        <f>curves!J147</f>
        <v>7.0214297081616014E-2</v>
      </c>
      <c r="I144" s="7">
        <v>41058</v>
      </c>
    </row>
    <row r="145" spans="2:9" x14ac:dyDescent="0.25">
      <c r="B145" s="8">
        <v>41091</v>
      </c>
      <c r="E145" s="15">
        <v>41086</v>
      </c>
      <c r="F145" s="149">
        <f>curves!I148</f>
        <v>0.15</v>
      </c>
      <c r="G145" s="6">
        <f>curves!H148</f>
        <v>3.2650000000000001</v>
      </c>
      <c r="H145" s="149">
        <f>curves!J148</f>
        <v>7.0216391671903008E-2</v>
      </c>
      <c r="I145" s="7">
        <v>41087</v>
      </c>
    </row>
    <row r="146" spans="2:9" x14ac:dyDescent="0.25">
      <c r="B146" s="8">
        <v>41122</v>
      </c>
      <c r="E146" s="15">
        <v>41116</v>
      </c>
      <c r="F146" s="149">
        <f>curves!I149</f>
        <v>0.15</v>
      </c>
      <c r="G146" s="6">
        <f>curves!H149</f>
        <v>3.2860000000000005</v>
      </c>
      <c r="H146" s="149">
        <f>curves!J149</f>
        <v>7.0218556081869027E-2</v>
      </c>
      <c r="I146" s="7">
        <v>41117</v>
      </c>
    </row>
    <row r="147" spans="2:9" x14ac:dyDescent="0.25">
      <c r="B147" s="8">
        <v>41153</v>
      </c>
      <c r="E147" s="15">
        <v>41149</v>
      </c>
      <c r="F147" s="149">
        <f>curves!I150</f>
        <v>0.15</v>
      </c>
      <c r="G147" s="6">
        <f>curves!H150</f>
        <v>3.2669999999999999</v>
      </c>
      <c r="H147" s="149">
        <f>curves!J150</f>
        <v>7.0220720491835018E-2</v>
      </c>
      <c r="I147" s="7">
        <v>41150</v>
      </c>
    </row>
    <row r="148" spans="2:9" x14ac:dyDescent="0.25">
      <c r="B148" s="8">
        <v>41183</v>
      </c>
      <c r="E148" s="15">
        <v>41177</v>
      </c>
      <c r="F148" s="149">
        <f>curves!I151</f>
        <v>0.15</v>
      </c>
      <c r="G148" s="6">
        <f>curves!H151</f>
        <v>3.2630000000000003</v>
      </c>
      <c r="H148" s="149">
        <f>curves!J151</f>
        <v>7.0222815082128007E-2</v>
      </c>
      <c r="I148" s="7">
        <v>41178</v>
      </c>
    </row>
    <row r="149" spans="2:9" x14ac:dyDescent="0.25">
      <c r="B149" s="8">
        <v>41214</v>
      </c>
      <c r="E149" s="15">
        <v>41208</v>
      </c>
      <c r="F149" s="149">
        <f>curves!I152</f>
        <v>0.15</v>
      </c>
      <c r="G149" s="6">
        <f>curves!H152</f>
        <v>3.31</v>
      </c>
      <c r="H149" s="149">
        <f>curves!J152</f>
        <v>7.0224979492096995E-2</v>
      </c>
      <c r="I149" s="7">
        <v>41211</v>
      </c>
    </row>
    <row r="150" spans="2:9" x14ac:dyDescent="0.25">
      <c r="B150" s="8">
        <v>41244</v>
      </c>
      <c r="E150" s="15">
        <v>41240</v>
      </c>
      <c r="F150" s="149">
        <f>curves!I153</f>
        <v>0.15</v>
      </c>
      <c r="G150" s="6">
        <f>curves!H153</f>
        <v>3.3650000000000002</v>
      </c>
      <c r="H150" s="149">
        <f>curves!J153</f>
        <v>7.0227074082393023E-2</v>
      </c>
      <c r="I150" s="7">
        <v>41241</v>
      </c>
    </row>
    <row r="151" spans="2:9" x14ac:dyDescent="0.25">
      <c r="B151" s="8">
        <v>41275</v>
      </c>
      <c r="E151" s="15">
        <v>41269</v>
      </c>
      <c r="F151" s="149">
        <f>curves!I154</f>
        <v>0.15</v>
      </c>
      <c r="G151" s="6">
        <f>curves!H154</f>
        <v>3.6869999999999998</v>
      </c>
      <c r="H151" s="149">
        <f>curves!J154</f>
        <v>7.0229238492366036E-2</v>
      </c>
      <c r="I151" s="7">
        <v>41270</v>
      </c>
    </row>
    <row r="152" spans="2:9" x14ac:dyDescent="0.25">
      <c r="B152" s="8">
        <v>41306</v>
      </c>
      <c r="E152" s="15">
        <v>41302</v>
      </c>
      <c r="F152" s="149">
        <f>curves!I155</f>
        <v>0.15</v>
      </c>
      <c r="G152" s="6">
        <f>curves!H155</f>
        <v>3.585</v>
      </c>
      <c r="H152" s="149">
        <f>curves!J155</f>
        <v>7.0231402902339993E-2</v>
      </c>
      <c r="I152" s="7">
        <v>41303</v>
      </c>
    </row>
    <row r="153" spans="2:9" x14ac:dyDescent="0.25">
      <c r="B153" s="8">
        <v>41334</v>
      </c>
      <c r="E153" s="15">
        <v>41330</v>
      </c>
      <c r="F153" s="149">
        <f>curves!I156</f>
        <v>0.15</v>
      </c>
      <c r="G153" s="6">
        <f>curves!H156</f>
        <v>3.4449999999999998</v>
      </c>
      <c r="H153" s="149">
        <f>curves!J156</f>
        <v>7.0233357853286008E-2</v>
      </c>
      <c r="I153" s="7">
        <v>41331</v>
      </c>
    </row>
    <row r="154" spans="2:9" x14ac:dyDescent="0.25">
      <c r="B154" s="8">
        <v>41365</v>
      </c>
      <c r="E154" s="15">
        <v>41358</v>
      </c>
      <c r="F154" s="149">
        <f>curves!I157</f>
        <v>0.15</v>
      </c>
      <c r="G154" s="6">
        <f>curves!H157</f>
        <v>3.2970000000000002</v>
      </c>
      <c r="H154" s="149">
        <f>curves!J157</f>
        <v>7.0235522263263003E-2</v>
      </c>
      <c r="I154" s="7">
        <v>41359</v>
      </c>
    </row>
    <row r="155" spans="2:9" x14ac:dyDescent="0.25">
      <c r="B155" s="8">
        <v>41395</v>
      </c>
      <c r="E155" s="15">
        <v>41389</v>
      </c>
      <c r="F155" s="149">
        <f>curves!I158</f>
        <v>0.15</v>
      </c>
      <c r="G155" s="6">
        <f>curves!H158</f>
        <v>3.2919999999999998</v>
      </c>
      <c r="H155" s="149">
        <f>curves!J158</f>
        <v>7.0237616853566026E-2</v>
      </c>
      <c r="I155" s="7">
        <v>41390</v>
      </c>
    </row>
    <row r="156" spans="2:9" x14ac:dyDescent="0.25">
      <c r="B156" s="8">
        <v>41426</v>
      </c>
      <c r="E156" s="15">
        <v>41422</v>
      </c>
      <c r="F156" s="149">
        <f>curves!I159</f>
        <v>0.15</v>
      </c>
      <c r="G156" s="6">
        <f>curves!H159</f>
        <v>3.3220000000000001</v>
      </c>
      <c r="H156" s="149">
        <f>curves!J159</f>
        <v>7.0239781263547005E-2</v>
      </c>
      <c r="I156" s="7">
        <v>41423</v>
      </c>
    </row>
    <row r="157" spans="2:9" x14ac:dyDescent="0.25">
      <c r="B157" s="8">
        <v>41456</v>
      </c>
      <c r="E157" s="15">
        <v>41450</v>
      </c>
      <c r="F157" s="149">
        <f>curves!I160</f>
        <v>0.15</v>
      </c>
      <c r="G157" s="6">
        <f>curves!H160</f>
        <v>3.3440000000000003</v>
      </c>
      <c r="H157" s="149">
        <f>curves!J160</f>
        <v>7.0241875853852026E-2</v>
      </c>
      <c r="I157" s="7">
        <v>41451</v>
      </c>
    </row>
    <row r="158" spans="2:9" x14ac:dyDescent="0.25">
      <c r="B158" s="8">
        <v>41487</v>
      </c>
      <c r="E158" s="15">
        <v>41481</v>
      </c>
      <c r="F158" s="149">
        <f>curves!I161</f>
        <v>0.15</v>
      </c>
      <c r="G158" s="6">
        <f>curves!H161</f>
        <v>3.3650000000000002</v>
      </c>
      <c r="H158" s="149">
        <f>curves!J161</f>
        <v>7.0244040263835017E-2</v>
      </c>
      <c r="I158" s="7">
        <v>41484</v>
      </c>
    </row>
    <row r="159" spans="2:9" x14ac:dyDescent="0.25">
      <c r="B159" s="8">
        <v>41518</v>
      </c>
      <c r="E159" s="15">
        <v>41513</v>
      </c>
      <c r="F159" s="149">
        <f>curves!I162</f>
        <v>0.15</v>
      </c>
      <c r="G159" s="6">
        <f>curves!H162</f>
        <v>3.3450000000000002</v>
      </c>
      <c r="H159" s="149">
        <f>curves!J162</f>
        <v>7.0246204673821019E-2</v>
      </c>
      <c r="I159" s="7">
        <v>41514</v>
      </c>
    </row>
    <row r="160" spans="2:9" x14ac:dyDescent="0.25">
      <c r="B160" s="8">
        <v>41548</v>
      </c>
      <c r="E160" s="15">
        <v>41542</v>
      </c>
      <c r="F160" s="149">
        <f>curves!I163</f>
        <v>0.15</v>
      </c>
      <c r="G160" s="6">
        <f>curves!H163</f>
        <v>3.34</v>
      </c>
      <c r="H160" s="149">
        <f>curves!J163</f>
        <v>7.0248299264130024E-2</v>
      </c>
      <c r="I160" s="7">
        <v>41543</v>
      </c>
    </row>
    <row r="161" spans="2:9" x14ac:dyDescent="0.25">
      <c r="B161" s="8">
        <v>41579</v>
      </c>
      <c r="E161" s="15">
        <v>41575</v>
      </c>
      <c r="F161" s="149">
        <f>curves!I164</f>
        <v>0.15</v>
      </c>
      <c r="G161" s="6">
        <f>curves!H164</f>
        <v>3.3820000000000001</v>
      </c>
      <c r="H161" s="149">
        <f>curves!J164</f>
        <v>7.0250463674118011E-2</v>
      </c>
      <c r="I161" s="7">
        <v>41576</v>
      </c>
    </row>
    <row r="162" spans="2:9" x14ac:dyDescent="0.25">
      <c r="B162" s="8">
        <v>41609</v>
      </c>
      <c r="E162" s="15">
        <v>41603</v>
      </c>
      <c r="F162" s="149">
        <f>curves!I165</f>
        <v>0.15</v>
      </c>
      <c r="G162" s="6">
        <f>curves!H165</f>
        <v>3.4340000000000006</v>
      </c>
      <c r="H162" s="149">
        <f>curves!J165</f>
        <v>7.0252558264430998E-2</v>
      </c>
      <c r="I162" s="7">
        <v>41604</v>
      </c>
    </row>
    <row r="163" spans="2:9" x14ac:dyDescent="0.25">
      <c r="B163" s="8">
        <v>41640</v>
      </c>
      <c r="E163" s="15">
        <v>41634</v>
      </c>
      <c r="F163" s="149">
        <f>curves!I166</f>
        <v>0.15</v>
      </c>
      <c r="G163" s="6">
        <f>curves!H166</f>
        <v>3.7590000000000003</v>
      </c>
      <c r="H163" s="149">
        <f>curves!J166</f>
        <v>7.025472267442201E-2</v>
      </c>
      <c r="I163" s="7">
        <v>41635</v>
      </c>
    </row>
    <row r="164" spans="2:9" x14ac:dyDescent="0.25">
      <c r="B164" s="8">
        <v>41671</v>
      </c>
      <c r="E164" s="15">
        <v>41667</v>
      </c>
      <c r="F164" s="149">
        <f>curves!I167</f>
        <v>0.15</v>
      </c>
      <c r="G164" s="6">
        <f>curves!H167</f>
        <v>3.6610000000000005</v>
      </c>
      <c r="H164" s="149">
        <f>curves!J167</f>
        <v>7.0256887084415007E-2</v>
      </c>
      <c r="I164" s="7">
        <v>41668</v>
      </c>
    </row>
    <row r="165" spans="2:9" x14ac:dyDescent="0.25">
      <c r="B165" s="8">
        <v>41699</v>
      </c>
      <c r="E165" s="15">
        <v>41695</v>
      </c>
      <c r="F165" s="149">
        <f>curves!I168</f>
        <v>0.15</v>
      </c>
      <c r="G165" s="6">
        <f>curves!H168</f>
        <v>3.5240000000000005</v>
      </c>
      <c r="H165" s="149">
        <f>curves!J168</f>
        <v>7.0258842035377009E-2</v>
      </c>
      <c r="I165" s="7">
        <v>41696</v>
      </c>
    </row>
    <row r="166" spans="2:9" x14ac:dyDescent="0.25">
      <c r="B166" s="8">
        <v>41730</v>
      </c>
      <c r="E166" s="15">
        <v>41724</v>
      </c>
      <c r="F166" s="149">
        <f>curves!I169</f>
        <v>0.15</v>
      </c>
      <c r="G166" s="6">
        <f>curves!H169</f>
        <v>3.3790000000000004</v>
      </c>
      <c r="H166" s="149">
        <f>curves!J169</f>
        <v>7.0261006445373003E-2</v>
      </c>
      <c r="I166" s="7">
        <v>41725</v>
      </c>
    </row>
    <row r="167" spans="2:9" x14ac:dyDescent="0.25">
      <c r="B167" s="8">
        <v>41760</v>
      </c>
      <c r="E167" s="15">
        <v>41754</v>
      </c>
      <c r="F167" s="149">
        <f>curves!I170</f>
        <v>0.15</v>
      </c>
      <c r="G167" s="6">
        <f>curves!H170</f>
        <v>3.375</v>
      </c>
      <c r="H167" s="149">
        <f>curves!J170</f>
        <v>7.0263101035692999E-2</v>
      </c>
      <c r="I167" s="7">
        <v>41757</v>
      </c>
    </row>
    <row r="168" spans="2:9" x14ac:dyDescent="0.25">
      <c r="B168" s="8">
        <v>41791</v>
      </c>
      <c r="E168" s="15">
        <v>41786</v>
      </c>
      <c r="F168" s="149">
        <f>curves!I171</f>
        <v>0.15</v>
      </c>
      <c r="G168" s="6">
        <f>curves!H171</f>
        <v>3.4060000000000001</v>
      </c>
      <c r="H168" s="149">
        <f>curves!J171</f>
        <v>7.0265265445692004E-2</v>
      </c>
      <c r="I168" s="7">
        <v>41787</v>
      </c>
    </row>
    <row r="169" spans="2:9" x14ac:dyDescent="0.25">
      <c r="B169" s="8">
        <v>41821</v>
      </c>
      <c r="E169" s="15">
        <v>41815</v>
      </c>
      <c r="F169" s="149">
        <f>curves!I172</f>
        <v>0.15</v>
      </c>
      <c r="G169" s="6">
        <f>curves!H172</f>
        <v>3.4280000000000004</v>
      </c>
      <c r="H169" s="149">
        <f>curves!J172</f>
        <v>7.0267360036014997E-2</v>
      </c>
      <c r="I169" s="7">
        <v>41816</v>
      </c>
    </row>
    <row r="170" spans="2:9" x14ac:dyDescent="0.25">
      <c r="B170" s="8">
        <v>41852</v>
      </c>
      <c r="E170" s="15">
        <v>41848</v>
      </c>
      <c r="F170" s="149">
        <f>curves!I173</f>
        <v>0.15</v>
      </c>
      <c r="G170" s="6">
        <f>curves!H173</f>
        <v>3.4490000000000003</v>
      </c>
      <c r="H170" s="149">
        <f>curves!J173</f>
        <v>7.026952444601603E-2</v>
      </c>
      <c r="I170" s="7">
        <v>41849</v>
      </c>
    </row>
    <row r="171" spans="2:9" x14ac:dyDescent="0.25">
      <c r="B171" s="8">
        <v>41883</v>
      </c>
      <c r="E171" s="15">
        <v>41877</v>
      </c>
      <c r="F171" s="149">
        <f>curves!I174</f>
        <v>0.15</v>
      </c>
      <c r="G171" s="6">
        <f>curves!H174</f>
        <v>3.4280000000000004</v>
      </c>
      <c r="H171" s="149">
        <f>curves!J174</f>
        <v>7.0271688856020018E-2</v>
      </c>
      <c r="I171" s="7">
        <v>41878</v>
      </c>
    </row>
    <row r="172" spans="2:9" x14ac:dyDescent="0.25">
      <c r="B172" s="8">
        <v>41913</v>
      </c>
      <c r="E172" s="15">
        <v>41907</v>
      </c>
      <c r="F172" s="149">
        <f>curves!I175</f>
        <v>0.15</v>
      </c>
      <c r="G172" s="6">
        <f>curves!H175</f>
        <v>3.4220000000000002</v>
      </c>
      <c r="H172" s="149">
        <f>curves!J175</f>
        <v>7.0273783446346993E-2</v>
      </c>
      <c r="I172" s="7">
        <v>41908</v>
      </c>
    </row>
    <row r="173" spans="2:9" x14ac:dyDescent="0.25">
      <c r="B173" s="8">
        <v>41944</v>
      </c>
      <c r="E173" s="15">
        <v>41940</v>
      </c>
      <c r="F173" s="149">
        <f>curves!I176</f>
        <v>0.15</v>
      </c>
      <c r="G173" s="6">
        <f>curves!H176</f>
        <v>3.4590000000000005</v>
      </c>
      <c r="H173" s="149">
        <f>curves!J176</f>
        <v>7.0275947856354021E-2</v>
      </c>
      <c r="I173" s="7">
        <v>41941</v>
      </c>
    </row>
    <row r="174" spans="2:9" x14ac:dyDescent="0.25">
      <c r="B174" s="8">
        <v>41974</v>
      </c>
      <c r="E174" s="15">
        <v>41967</v>
      </c>
      <c r="F174" s="149">
        <f>curves!I177</f>
        <v>0.15</v>
      </c>
      <c r="G174" s="6">
        <f>curves!H177</f>
        <v>3.508</v>
      </c>
      <c r="H174" s="149">
        <f>curves!J177</f>
        <v>7.0278042446684008E-2</v>
      </c>
      <c r="I174" s="7">
        <v>41968</v>
      </c>
    </row>
    <row r="175" spans="2:9" x14ac:dyDescent="0.25">
      <c r="B175" s="8">
        <v>42005</v>
      </c>
      <c r="E175" s="15">
        <v>41999</v>
      </c>
      <c r="F175" s="149">
        <f>curves!I178</f>
        <v>0.15</v>
      </c>
      <c r="G175" s="6">
        <f>curves!H178</f>
        <v>3.8360000000000003</v>
      </c>
      <c r="H175" s="149">
        <f>curves!J178</f>
        <v>7.0280206856692992E-2</v>
      </c>
      <c r="I175" s="7">
        <v>42002</v>
      </c>
    </row>
    <row r="176" spans="2:9" x14ac:dyDescent="0.25">
      <c r="B176" s="8">
        <v>42036</v>
      </c>
      <c r="E176" s="15">
        <v>42031</v>
      </c>
      <c r="F176" s="149">
        <f>curves!I179</f>
        <v>0.15</v>
      </c>
      <c r="G176" s="6">
        <f>curves!H179</f>
        <v>3.742</v>
      </c>
      <c r="H176" s="149">
        <f>curves!J179</f>
        <v>7.0282371266705002E-2</v>
      </c>
      <c r="I176" s="7">
        <v>42032</v>
      </c>
    </row>
    <row r="177" spans="2:9" x14ac:dyDescent="0.25">
      <c r="B177" s="8">
        <v>42064</v>
      </c>
      <c r="E177" s="15">
        <v>42059</v>
      </c>
      <c r="F177" s="149">
        <f>curves!I180</f>
        <v>0.15</v>
      </c>
      <c r="G177" s="6">
        <f>curves!H180</f>
        <v>3.6080000000000001</v>
      </c>
      <c r="H177" s="149">
        <f>curves!J180</f>
        <v>7.0284326217684004E-2</v>
      </c>
      <c r="I177" s="7">
        <v>42060</v>
      </c>
    </row>
    <row r="178" spans="2:9" x14ac:dyDescent="0.25">
      <c r="B178" s="8">
        <v>42095</v>
      </c>
      <c r="E178" s="15">
        <v>42089</v>
      </c>
      <c r="F178" s="149">
        <f>curves!I181</f>
        <v>0.15</v>
      </c>
      <c r="G178" s="6">
        <f>curves!H181</f>
        <v>3.4660000000000002</v>
      </c>
      <c r="H178" s="149">
        <f>curves!J181</f>
        <v>7.0286490627697026E-2</v>
      </c>
      <c r="I178" s="7">
        <v>42090</v>
      </c>
    </row>
    <row r="179" spans="2:9" x14ac:dyDescent="0.25">
      <c r="B179" s="8">
        <v>42125</v>
      </c>
      <c r="E179" s="15">
        <v>42121</v>
      </c>
      <c r="F179" s="149">
        <f>curves!I182</f>
        <v>0.15</v>
      </c>
      <c r="G179" s="6">
        <f>curves!H182</f>
        <v>3.4630000000000001</v>
      </c>
      <c r="H179" s="149">
        <f>curves!J182</f>
        <v>7.0288585218035021E-2</v>
      </c>
      <c r="I179" s="7">
        <v>42122</v>
      </c>
    </row>
    <row r="180" spans="2:9" x14ac:dyDescent="0.25">
      <c r="B180" s="8">
        <v>42156</v>
      </c>
      <c r="E180" s="15">
        <v>42150</v>
      </c>
      <c r="F180" s="149">
        <f>curves!I183</f>
        <v>0.15</v>
      </c>
      <c r="G180" s="6">
        <f>curves!H183</f>
        <v>3.4950000000000001</v>
      </c>
      <c r="H180" s="149">
        <f>curves!J183</f>
        <v>7.0290749628052013E-2</v>
      </c>
      <c r="I180" s="7">
        <v>42151</v>
      </c>
    </row>
    <row r="181" spans="2:9" x14ac:dyDescent="0.25">
      <c r="B181" s="8">
        <v>42186</v>
      </c>
      <c r="E181" s="15">
        <v>42180</v>
      </c>
      <c r="F181" s="149">
        <f>curves!I184</f>
        <v>0.15</v>
      </c>
      <c r="G181" s="6">
        <f>curves!H184</f>
        <v>3.5169999999999999</v>
      </c>
      <c r="H181" s="149">
        <f>curves!J184</f>
        <v>7.0292844218393005E-2</v>
      </c>
      <c r="I181" s="7">
        <v>42181</v>
      </c>
    </row>
    <row r="182" spans="2:9" x14ac:dyDescent="0.25">
      <c r="B182" s="8">
        <v>42217</v>
      </c>
      <c r="E182" s="15">
        <v>42213</v>
      </c>
      <c r="F182" s="149">
        <f>curves!I185</f>
        <v>0.15</v>
      </c>
      <c r="G182" s="6">
        <f>curves!H185</f>
        <v>3.5380000000000003</v>
      </c>
      <c r="H182" s="149">
        <f>curves!J185</f>
        <v>7.0295008628412994E-2</v>
      </c>
      <c r="I182" s="7">
        <v>42214</v>
      </c>
    </row>
    <row r="183" spans="2:9" x14ac:dyDescent="0.25">
      <c r="B183" s="8">
        <v>42248</v>
      </c>
      <c r="E183" s="15">
        <v>42242</v>
      </c>
      <c r="F183" s="149">
        <f>curves!I186</f>
        <v>0.15</v>
      </c>
      <c r="G183" s="6">
        <f>curves!H186</f>
        <v>3.5160000000000005</v>
      </c>
      <c r="H183" s="149">
        <f>curves!J186</f>
        <v>7.0297173038434996E-2</v>
      </c>
      <c r="I183" s="7">
        <v>42243</v>
      </c>
    </row>
    <row r="184" spans="2:9" x14ac:dyDescent="0.25">
      <c r="B184" s="8">
        <v>42278</v>
      </c>
      <c r="E184" s="15">
        <v>42272</v>
      </c>
      <c r="F184" s="149">
        <f>curves!I187</f>
        <v>0.15</v>
      </c>
      <c r="G184" s="6">
        <f>curves!H187</f>
        <v>3.5090000000000003</v>
      </c>
      <c r="H184" s="149">
        <f>curves!J187</f>
        <v>7.0299267628779014E-2</v>
      </c>
      <c r="I184" s="7">
        <v>42275</v>
      </c>
    </row>
    <row r="185" spans="2:9" x14ac:dyDescent="0.25">
      <c r="B185" s="8">
        <v>42309</v>
      </c>
      <c r="E185" s="15">
        <v>42304</v>
      </c>
      <c r="F185" s="149">
        <f>curves!I188</f>
        <v>0.15</v>
      </c>
      <c r="G185" s="6">
        <f>curves!H188</f>
        <v>3.5410000000000004</v>
      </c>
      <c r="H185" s="149">
        <f>curves!J188</f>
        <v>7.0301432038804013E-2</v>
      </c>
      <c r="I185" s="7">
        <v>42305</v>
      </c>
    </row>
    <row r="186" spans="2:9" x14ac:dyDescent="0.25">
      <c r="B186" s="8">
        <v>42339</v>
      </c>
      <c r="E186" s="15">
        <v>42332</v>
      </c>
      <c r="F186" s="149">
        <f>curves!I189</f>
        <v>0.15</v>
      </c>
      <c r="G186" s="6">
        <f>curves!H189</f>
        <v>3.5869999999999997</v>
      </c>
      <c r="H186" s="149">
        <f>curves!J189</f>
        <v>7.0303526629152013E-2</v>
      </c>
      <c r="I186" s="7">
        <v>42333</v>
      </c>
    </row>
    <row r="187" spans="2:9" x14ac:dyDescent="0.25">
      <c r="B187" s="8">
        <v>42370</v>
      </c>
      <c r="E187" s="15">
        <v>42366</v>
      </c>
      <c r="F187" s="149">
        <f>curves!I190</f>
        <v>0.15</v>
      </c>
      <c r="G187" s="6">
        <f>curves!H190</f>
        <v>3.9180000000000001</v>
      </c>
      <c r="H187" s="149">
        <f>curves!J190</f>
        <v>7.0305691039178997E-2</v>
      </c>
      <c r="I187" s="7">
        <v>42367</v>
      </c>
    </row>
    <row r="188" spans="2:9" x14ac:dyDescent="0.25">
      <c r="B188" s="8">
        <v>42401</v>
      </c>
      <c r="E188" s="15">
        <v>42395</v>
      </c>
      <c r="F188" s="149">
        <f>curves!I191</f>
        <v>0.15</v>
      </c>
      <c r="G188" s="6">
        <f>curves!H191</f>
        <v>3.8280000000000003</v>
      </c>
      <c r="H188" s="149">
        <f>curves!J191</f>
        <v>7.0307855449209006E-2</v>
      </c>
      <c r="I188" s="7">
        <v>42396</v>
      </c>
    </row>
    <row r="189" spans="2:9" x14ac:dyDescent="0.25">
      <c r="B189" s="8">
        <v>42430</v>
      </c>
      <c r="E189" s="15">
        <v>42424</v>
      </c>
      <c r="F189" s="149">
        <f>curves!I192</f>
        <v>0.15</v>
      </c>
      <c r="G189" s="6">
        <f>curves!H192</f>
        <v>3.6970000000000001</v>
      </c>
      <c r="H189" s="149">
        <f>curves!J192</f>
        <v>7.0309880219883006E-2</v>
      </c>
      <c r="I189" s="7">
        <v>42425</v>
      </c>
    </row>
    <row r="190" spans="2:9" x14ac:dyDescent="0.25">
      <c r="B190" s="8">
        <v>42461</v>
      </c>
      <c r="E190" s="15">
        <v>42457</v>
      </c>
      <c r="F190" s="149">
        <f>curves!I193</f>
        <v>0.15</v>
      </c>
      <c r="G190" s="6">
        <f>curves!H193</f>
        <v>3.5580000000000003</v>
      </c>
      <c r="H190" s="149">
        <f>curves!J193</f>
        <v>7.0312044629915027E-2</v>
      </c>
      <c r="I190" s="7">
        <v>42458</v>
      </c>
    </row>
    <row r="191" spans="2:9" x14ac:dyDescent="0.25">
      <c r="B191" s="8">
        <v>42491</v>
      </c>
      <c r="E191" s="15">
        <v>42486</v>
      </c>
      <c r="F191" s="149">
        <f>curves!I194</f>
        <v>0.15</v>
      </c>
      <c r="G191" s="6">
        <f>curves!H194</f>
        <v>3.5560000000000005</v>
      </c>
      <c r="H191" s="149">
        <f>curves!J194</f>
        <v>7.0314139220271021E-2</v>
      </c>
      <c r="I191" s="7">
        <v>42487</v>
      </c>
    </row>
    <row r="192" spans="2:9" x14ac:dyDescent="0.25">
      <c r="B192" s="8">
        <v>42522</v>
      </c>
      <c r="E192" s="15">
        <v>42515</v>
      </c>
      <c r="F192" s="149">
        <f>curves!I195</f>
        <v>0.15</v>
      </c>
      <c r="G192" s="6">
        <f>curves!H195</f>
        <v>3.5890000000000004</v>
      </c>
      <c r="H192" s="149">
        <f>curves!J195</f>
        <v>7.0316303630305013E-2</v>
      </c>
      <c r="I192" s="7">
        <v>42516</v>
      </c>
    </row>
    <row r="193" spans="2:9" x14ac:dyDescent="0.25">
      <c r="B193" s="8">
        <v>42552</v>
      </c>
      <c r="E193" s="15">
        <v>42548</v>
      </c>
      <c r="F193" s="149">
        <f>curves!I196</f>
        <v>0.15</v>
      </c>
      <c r="G193" s="6">
        <f>curves!H196</f>
        <v>3.6110000000000002</v>
      </c>
      <c r="H193" s="149">
        <f>curves!J196</f>
        <v>7.0318398220664005E-2</v>
      </c>
      <c r="I193" s="7">
        <v>42549</v>
      </c>
    </row>
    <row r="194" spans="2:9" x14ac:dyDescent="0.25">
      <c r="B194" s="8">
        <v>42583</v>
      </c>
      <c r="E194" s="15">
        <v>42577</v>
      </c>
      <c r="F194" s="149">
        <f>curves!I197</f>
        <v>0.15</v>
      </c>
      <c r="G194" s="6">
        <f>curves!H197</f>
        <v>3.6320000000000001</v>
      </c>
      <c r="H194" s="149">
        <f>curves!J197</f>
        <v>7.0320562630702008E-2</v>
      </c>
      <c r="I194" s="7">
        <v>42578</v>
      </c>
    </row>
    <row r="195" spans="2:9" x14ac:dyDescent="0.25">
      <c r="B195" s="8">
        <v>42614</v>
      </c>
      <c r="E195" s="15">
        <v>42608</v>
      </c>
      <c r="F195" s="149">
        <f>curves!I198</f>
        <v>0.15</v>
      </c>
      <c r="G195" s="6">
        <f>curves!H198</f>
        <v>3.6090000000000004</v>
      </c>
      <c r="H195" s="149">
        <f>curves!J198</f>
        <v>7.0322727040742009E-2</v>
      </c>
      <c r="I195" s="7">
        <v>42611</v>
      </c>
    </row>
    <row r="196" spans="2:9" x14ac:dyDescent="0.25">
      <c r="B196" s="8">
        <v>42644</v>
      </c>
      <c r="E196" s="15">
        <v>42640</v>
      </c>
      <c r="F196" s="149">
        <f>curves!I199</f>
        <v>0.15</v>
      </c>
      <c r="G196" s="6">
        <f>curves!H199</f>
        <v>3.6010000000000004</v>
      </c>
      <c r="H196" s="149">
        <f>curves!J199</f>
        <v>7.0324821631104997E-2</v>
      </c>
      <c r="I196" s="7">
        <v>42641</v>
      </c>
    </row>
    <row r="197" spans="2:9" x14ac:dyDescent="0.25">
      <c r="B197" s="8">
        <v>42675</v>
      </c>
      <c r="E197" s="15">
        <v>42669</v>
      </c>
      <c r="F197" s="149">
        <f>curves!I200</f>
        <v>0.15</v>
      </c>
      <c r="G197" s="6">
        <f>curves!H200</f>
        <v>3.6280000000000001</v>
      </c>
      <c r="H197" s="149">
        <f>curves!J200</f>
        <v>7.0326986041147024E-2</v>
      </c>
      <c r="I197" s="7">
        <v>42670</v>
      </c>
    </row>
    <row r="198" spans="2:9" x14ac:dyDescent="0.25">
      <c r="B198" s="8">
        <v>42705</v>
      </c>
      <c r="E198" s="15">
        <v>42699</v>
      </c>
      <c r="F198" s="149">
        <f>curves!I201</f>
        <v>0.15</v>
      </c>
      <c r="G198" s="6">
        <f>curves!H201</f>
        <v>3.6710000000000003</v>
      </c>
      <c r="H198" s="149">
        <f>curves!J201</f>
        <v>7.0329080631512997E-2</v>
      </c>
      <c r="I198" s="7">
        <v>42702</v>
      </c>
    </row>
    <row r="199" spans="2:9" x14ac:dyDescent="0.25">
      <c r="B199" s="8">
        <v>42736</v>
      </c>
      <c r="E199" s="15">
        <v>42731</v>
      </c>
      <c r="F199" s="149">
        <f>curves!I202</f>
        <v>0.15</v>
      </c>
      <c r="G199" s="6">
        <f>curves!H202</f>
        <v>4.0025000000000004</v>
      </c>
      <c r="H199" s="149">
        <f>curves!J202</f>
        <v>7.0331245041559007E-2</v>
      </c>
      <c r="I199" s="7">
        <v>42732</v>
      </c>
    </row>
    <row r="200" spans="2:9" x14ac:dyDescent="0.25">
      <c r="B200" s="8">
        <v>42767</v>
      </c>
      <c r="E200" s="15">
        <v>42761</v>
      </c>
      <c r="F200" s="149">
        <f>curves!I203</f>
        <v>0.15</v>
      </c>
      <c r="G200" s="6">
        <f>curves!H203</f>
        <v>3.9165000000000005</v>
      </c>
      <c r="H200" s="149">
        <f>curves!J203</f>
        <v>7.0333409451607029E-2</v>
      </c>
      <c r="I200" s="7">
        <v>42762</v>
      </c>
    </row>
    <row r="201" spans="2:9" x14ac:dyDescent="0.25">
      <c r="B201" s="8">
        <v>42795</v>
      </c>
      <c r="E201" s="15">
        <v>42789</v>
      </c>
      <c r="F201" s="149">
        <f>curves!I204</f>
        <v>0.15</v>
      </c>
      <c r="G201" s="6">
        <f>curves!H204</f>
        <v>3.7885000000000004</v>
      </c>
      <c r="H201" s="149">
        <f>curves!J204</f>
        <v>7.0335364402619005E-2</v>
      </c>
      <c r="I201" s="7">
        <v>42790</v>
      </c>
    </row>
    <row r="202" spans="2:9" x14ac:dyDescent="0.25">
      <c r="B202" s="8">
        <v>42826</v>
      </c>
      <c r="E202" s="15">
        <v>42822</v>
      </c>
      <c r="F202" s="149">
        <f>curves!I205</f>
        <v>0.15</v>
      </c>
      <c r="G202" s="6">
        <f>curves!H205</f>
        <v>3.6524999999999999</v>
      </c>
      <c r="H202" s="149">
        <f>curves!J205</f>
        <v>7.0337528812668998E-2</v>
      </c>
      <c r="I202" s="7">
        <v>42823</v>
      </c>
    </row>
    <row r="203" spans="2:9" x14ac:dyDescent="0.25">
      <c r="B203" s="8">
        <v>42856</v>
      </c>
      <c r="E203" s="15">
        <v>42850</v>
      </c>
      <c r="F203" s="149">
        <f>curves!I206</f>
        <v>0.15</v>
      </c>
      <c r="G203" s="6">
        <f>curves!H206</f>
        <v>3.6515000000000004</v>
      </c>
      <c r="H203" s="149">
        <f>curves!J206</f>
        <v>7.0339623403042006E-2</v>
      </c>
      <c r="I203" s="7">
        <v>42851</v>
      </c>
    </row>
    <row r="204" spans="2:9" x14ac:dyDescent="0.25">
      <c r="B204" s="8">
        <v>42887</v>
      </c>
      <c r="E204" s="15">
        <v>42880</v>
      </c>
      <c r="F204" s="149">
        <f>curves!I207</f>
        <v>0.15</v>
      </c>
      <c r="G204" s="6">
        <f>curves!H207</f>
        <v>3.6855000000000002</v>
      </c>
      <c r="H204" s="149">
        <f>curves!J207</f>
        <v>7.0341787813096024E-2</v>
      </c>
      <c r="I204" s="7">
        <v>42881</v>
      </c>
    </row>
    <row r="205" spans="2:9" x14ac:dyDescent="0.25">
      <c r="B205" s="8">
        <v>42917</v>
      </c>
      <c r="E205" s="15">
        <v>42913</v>
      </c>
      <c r="F205" s="149">
        <f>curves!I208</f>
        <v>0.15</v>
      </c>
      <c r="G205" s="6">
        <f>curves!H208</f>
        <v>3.7075</v>
      </c>
      <c r="H205" s="149">
        <f>curves!J208</f>
        <v>7.0343882403471017E-2</v>
      </c>
      <c r="I205" s="7">
        <v>42914</v>
      </c>
    </row>
    <row r="206" spans="2:9" x14ac:dyDescent="0.25">
      <c r="B206" s="8">
        <v>42948</v>
      </c>
      <c r="E206" s="15">
        <v>42942</v>
      </c>
      <c r="F206" s="149">
        <f>curves!I209</f>
        <v>0.15</v>
      </c>
      <c r="G206" s="6">
        <f>curves!H209</f>
        <v>3.7285000000000004</v>
      </c>
      <c r="H206" s="149">
        <f>curves!J209</f>
        <v>7.0346046813528018E-2</v>
      </c>
      <c r="I206" s="7">
        <v>42943</v>
      </c>
    </row>
    <row r="207" spans="2:9" x14ac:dyDescent="0.25">
      <c r="B207" s="8">
        <v>42979</v>
      </c>
      <c r="E207" s="15">
        <v>42975</v>
      </c>
      <c r="F207" s="149">
        <f>curves!I210</f>
        <v>0.15</v>
      </c>
      <c r="G207" s="6">
        <f>curves!H210</f>
        <v>3.7044999999999999</v>
      </c>
      <c r="H207" s="149">
        <f>curves!J210</f>
        <v>7.0348211223586005E-2</v>
      </c>
      <c r="I207" s="7">
        <v>42976</v>
      </c>
    </row>
    <row r="208" spans="2:9" x14ac:dyDescent="0.25">
      <c r="B208" s="8">
        <v>43009</v>
      </c>
      <c r="E208" s="15">
        <v>43004</v>
      </c>
      <c r="F208" s="149">
        <f>curves!I211</f>
        <v>0.15</v>
      </c>
      <c r="G208" s="6">
        <f>curves!H211</f>
        <v>3.6955</v>
      </c>
      <c r="H208" s="149">
        <f>curves!J211</f>
        <v>7.0350305813967021E-2</v>
      </c>
      <c r="I208" s="7">
        <v>43005</v>
      </c>
    </row>
    <row r="209" spans="2:9" x14ac:dyDescent="0.25">
      <c r="B209" s="8">
        <v>43040</v>
      </c>
      <c r="E209" s="15">
        <v>43034</v>
      </c>
      <c r="F209" s="149">
        <f>curves!I212</f>
        <v>0.15</v>
      </c>
      <c r="G209" s="6">
        <f>curves!H212</f>
        <v>3.7174999999999998</v>
      </c>
      <c r="H209" s="149">
        <f>curves!J212</f>
        <v>7.0352470224028005E-2</v>
      </c>
      <c r="I209" s="7">
        <v>43035</v>
      </c>
    </row>
    <row r="210" spans="2:9" x14ac:dyDescent="0.25">
      <c r="B210" s="8">
        <v>43070</v>
      </c>
      <c r="E210" s="15">
        <v>43066</v>
      </c>
      <c r="F210" s="149">
        <f>curves!I213</f>
        <v>0.15</v>
      </c>
      <c r="G210" s="6">
        <f>curves!H213</f>
        <v>3.7574999999999998</v>
      </c>
      <c r="H210" s="149">
        <f>curves!J213</f>
        <v>7.0354564814411019E-2</v>
      </c>
      <c r="I210" s="7">
        <v>43067</v>
      </c>
    </row>
    <row r="211" spans="2:9" x14ac:dyDescent="0.25">
      <c r="B211" s="8">
        <v>43101</v>
      </c>
      <c r="E211" s="15">
        <v>43095</v>
      </c>
      <c r="F211" s="149">
        <f>curves!I214</f>
        <v>0.15</v>
      </c>
      <c r="G211" s="6">
        <f>curves!H214</f>
        <v>4.0895000000000001</v>
      </c>
      <c r="H211" s="149">
        <f>curves!J214</f>
        <v>7.0356729224475015E-2</v>
      </c>
      <c r="I211" s="7">
        <v>43096</v>
      </c>
    </row>
    <row r="212" spans="2:9" x14ac:dyDescent="0.25">
      <c r="B212" s="8">
        <v>43132</v>
      </c>
      <c r="E212" s="15">
        <v>43126</v>
      </c>
      <c r="F212" s="149">
        <f>curves!I215</f>
        <v>0.15</v>
      </c>
      <c r="G212" s="6">
        <f>curves!H215</f>
        <v>4.0075000000000003</v>
      </c>
      <c r="H212" s="149">
        <f>curves!J215</f>
        <v>7.0358893634541009E-2</v>
      </c>
      <c r="I212" s="7">
        <v>43129</v>
      </c>
    </row>
    <row r="213" spans="2:9" x14ac:dyDescent="0.25">
      <c r="B213" s="8">
        <v>43160</v>
      </c>
      <c r="E213" s="15">
        <v>43154</v>
      </c>
      <c r="F213" s="149">
        <f>curves!I216</f>
        <v>0.15</v>
      </c>
      <c r="G213" s="6">
        <f>curves!H216</f>
        <v>3.8824999999999998</v>
      </c>
      <c r="H213" s="149">
        <f>curves!J216</f>
        <v>7.0360848585570013E-2</v>
      </c>
      <c r="I213" s="7">
        <v>43157</v>
      </c>
    </row>
    <row r="214" spans="2:9" x14ac:dyDescent="0.25">
      <c r="B214" s="8">
        <v>43191</v>
      </c>
      <c r="E214" s="15">
        <v>43185</v>
      </c>
      <c r="F214" s="149">
        <f>curves!I217</f>
        <v>0.15</v>
      </c>
      <c r="G214" s="6">
        <f>curves!H217</f>
        <v>3.7494999999999998</v>
      </c>
      <c r="H214" s="149">
        <f>curves!J217</f>
        <v>7.0363012995639032E-2</v>
      </c>
      <c r="I214" s="7">
        <v>43186</v>
      </c>
    </row>
    <row r="215" spans="2:9" x14ac:dyDescent="0.25">
      <c r="B215" s="8">
        <v>43221</v>
      </c>
      <c r="E215" s="15">
        <v>43215</v>
      </c>
      <c r="F215" s="149">
        <f>curves!I218</f>
        <v>0.15</v>
      </c>
      <c r="G215" s="6">
        <f>curves!H218</f>
        <v>3.7494999999999998</v>
      </c>
      <c r="H215" s="149">
        <f>curves!J218</f>
        <v>7.0365107586028999E-2</v>
      </c>
      <c r="I215" s="7">
        <v>43216</v>
      </c>
    </row>
    <row r="216" spans="2:9" x14ac:dyDescent="0.25">
      <c r="B216" s="8">
        <v>43252</v>
      </c>
      <c r="E216" s="15">
        <v>43245</v>
      </c>
      <c r="F216" s="149">
        <f>curves!I219</f>
        <v>0.15</v>
      </c>
      <c r="G216" s="6">
        <f>curves!H219</f>
        <v>3.7845</v>
      </c>
      <c r="H216" s="149">
        <f>curves!J219</f>
        <v>7.036727199610103E-2</v>
      </c>
      <c r="I216" s="7">
        <v>43249</v>
      </c>
    </row>
    <row r="217" spans="2:9" x14ac:dyDescent="0.25">
      <c r="B217" s="8">
        <v>43282</v>
      </c>
      <c r="E217" s="15">
        <v>43277</v>
      </c>
      <c r="F217" s="149">
        <f>curves!I220</f>
        <v>0.15</v>
      </c>
      <c r="G217" s="6">
        <f>curves!H220</f>
        <v>3.8065000000000002</v>
      </c>
      <c r="H217" s="149">
        <f>curves!J220</f>
        <v>7.0369366586494023E-2</v>
      </c>
      <c r="I217" s="7">
        <v>43278</v>
      </c>
    </row>
    <row r="218" spans="2:9" x14ac:dyDescent="0.25">
      <c r="B218" s="8">
        <v>43313</v>
      </c>
      <c r="E218" s="15">
        <v>43307</v>
      </c>
      <c r="F218" s="149">
        <f>curves!I221</f>
        <v>0.15</v>
      </c>
      <c r="G218" s="6">
        <f>curves!H221</f>
        <v>3.8275000000000001</v>
      </c>
      <c r="H218" s="149">
        <f>curves!J221</f>
        <v>7.0371530996569009E-2</v>
      </c>
      <c r="I218" s="7">
        <v>43308</v>
      </c>
    </row>
    <row r="219" spans="2:9" x14ac:dyDescent="0.25">
      <c r="B219" s="8">
        <v>43344</v>
      </c>
      <c r="E219" s="15">
        <v>43340</v>
      </c>
      <c r="F219" s="149">
        <f>curves!I222</f>
        <v>0.15</v>
      </c>
      <c r="G219" s="6">
        <f>curves!H222</f>
        <v>3.8025000000000002</v>
      </c>
      <c r="H219" s="149">
        <f>curves!J222</f>
        <v>7.0373695406646022E-2</v>
      </c>
      <c r="I219" s="7">
        <v>43341</v>
      </c>
    </row>
    <row r="220" spans="2:9" x14ac:dyDescent="0.25">
      <c r="B220" s="8">
        <v>43374</v>
      </c>
      <c r="E220" s="15">
        <v>43368</v>
      </c>
      <c r="F220" s="149">
        <f>curves!I223</f>
        <v>0.15</v>
      </c>
      <c r="G220" s="6">
        <f>curves!H223</f>
        <v>3.7925</v>
      </c>
      <c r="H220" s="149">
        <f>curves!J223</f>
        <v>7.0375789997043012E-2</v>
      </c>
      <c r="I220" s="7">
        <v>43369</v>
      </c>
    </row>
    <row r="221" spans="2:9" x14ac:dyDescent="0.25">
      <c r="B221" s="8">
        <v>43405</v>
      </c>
      <c r="E221" s="15">
        <v>43399</v>
      </c>
      <c r="F221" s="149">
        <f>curves!I224</f>
        <v>0.15</v>
      </c>
      <c r="G221" s="6">
        <f>curves!H224</f>
        <v>3.8094999999999999</v>
      </c>
      <c r="H221" s="149">
        <f>curves!J224</f>
        <v>7.0377954407123022E-2</v>
      </c>
      <c r="I221" s="7">
        <v>43402</v>
      </c>
    </row>
    <row r="222" spans="2:9" x14ac:dyDescent="0.25">
      <c r="B222" s="8">
        <v>43435</v>
      </c>
      <c r="E222" s="15">
        <v>43431</v>
      </c>
      <c r="F222" s="149">
        <f>curves!I225</f>
        <v>0.15</v>
      </c>
      <c r="G222" s="6">
        <f>curves!H225</f>
        <v>3.8465000000000003</v>
      </c>
      <c r="H222" s="149">
        <f>curves!J225</f>
        <v>7.0380048997524022E-2</v>
      </c>
      <c r="I222" s="7">
        <v>43432</v>
      </c>
    </row>
    <row r="223" spans="2:9" x14ac:dyDescent="0.25">
      <c r="B223" s="8">
        <v>43466</v>
      </c>
      <c r="E223" s="15">
        <v>43460</v>
      </c>
      <c r="F223" s="149">
        <f>curves!I226</f>
        <v>0.15</v>
      </c>
      <c r="G223" s="6">
        <f>curves!H226</f>
        <v>4.1790000000000003</v>
      </c>
      <c r="H223" s="149">
        <f>curves!J226</f>
        <v>7.0382213407607003E-2</v>
      </c>
      <c r="I223" s="7">
        <v>43461</v>
      </c>
    </row>
    <row r="224" spans="2:9" x14ac:dyDescent="0.25">
      <c r="B224" s="8">
        <v>43497</v>
      </c>
      <c r="E224" s="15">
        <v>43493</v>
      </c>
      <c r="F224" s="149">
        <f>curves!I227</f>
        <v>0.15</v>
      </c>
      <c r="G224" s="6">
        <f>curves!H227</f>
        <v>4.101</v>
      </c>
      <c r="H224" s="149">
        <f>curves!J227</f>
        <v>7.0384377817690011E-2</v>
      </c>
      <c r="I224" s="7">
        <v>43494</v>
      </c>
    </row>
    <row r="225" spans="2:9" x14ac:dyDescent="0.25">
      <c r="B225" s="8">
        <v>43525</v>
      </c>
      <c r="E225" s="15">
        <v>43521</v>
      </c>
      <c r="F225" s="149">
        <f>curves!I228</f>
        <v>0.15</v>
      </c>
      <c r="G225" s="6">
        <f>curves!H228</f>
        <v>3.9790000000000005</v>
      </c>
      <c r="H225" s="149">
        <f>curves!J228</f>
        <v>7.0386332768735002E-2</v>
      </c>
      <c r="I225" s="7">
        <v>43522</v>
      </c>
    </row>
    <row r="226" spans="2:9" x14ac:dyDescent="0.25">
      <c r="B226" s="8">
        <v>43556</v>
      </c>
      <c r="E226" s="15">
        <v>43550</v>
      </c>
      <c r="F226" s="149">
        <f>curves!I229</f>
        <v>0.15</v>
      </c>
      <c r="G226" s="6">
        <f>curves!H229</f>
        <v>3.8490000000000006</v>
      </c>
      <c r="H226" s="149">
        <f>curves!J229</f>
        <v>7.0388497178822021E-2</v>
      </c>
      <c r="I226" s="7">
        <v>43551</v>
      </c>
    </row>
    <row r="227" spans="2:9" x14ac:dyDescent="0.25">
      <c r="B227" s="8">
        <v>43586</v>
      </c>
      <c r="E227" s="15">
        <v>43580</v>
      </c>
      <c r="F227" s="149">
        <f>curves!I230</f>
        <v>0.15</v>
      </c>
      <c r="G227" s="6">
        <f>curves!H230</f>
        <v>3.85</v>
      </c>
      <c r="H227" s="149">
        <f>curves!J230</f>
        <v>7.0390591769231001E-2</v>
      </c>
      <c r="I227" s="7">
        <v>43581</v>
      </c>
    </row>
    <row r="228" spans="2:9" x14ac:dyDescent="0.25">
      <c r="B228" s="8">
        <v>43617</v>
      </c>
      <c r="E228" s="15">
        <v>43613</v>
      </c>
      <c r="F228" s="149">
        <f>curves!I231</f>
        <v>0.15</v>
      </c>
      <c r="G228" s="6">
        <f>curves!H231</f>
        <v>3.8860000000000001</v>
      </c>
      <c r="H228" s="149">
        <f>curves!J231</f>
        <v>7.0392756179321017E-2</v>
      </c>
      <c r="I228" s="7">
        <v>43614</v>
      </c>
    </row>
    <row r="229" spans="2:9" x14ac:dyDescent="0.25">
      <c r="B229" s="8">
        <v>43647</v>
      </c>
      <c r="E229" s="15">
        <v>43641</v>
      </c>
      <c r="F229" s="149">
        <f>curves!I232</f>
        <v>0.15</v>
      </c>
      <c r="G229" s="6">
        <f>curves!H232</f>
        <v>3.9080000000000004</v>
      </c>
      <c r="H229" s="149">
        <f>curves!J232</f>
        <v>7.0394850769732023E-2</v>
      </c>
      <c r="I229" s="7">
        <v>43642</v>
      </c>
    </row>
    <row r="230" spans="2:9" x14ac:dyDescent="0.25">
      <c r="B230" s="8">
        <v>43678</v>
      </c>
      <c r="E230" s="15">
        <v>43672</v>
      </c>
      <c r="F230" s="149">
        <f>curves!I233</f>
        <v>0.15</v>
      </c>
      <c r="G230" s="6">
        <f>curves!H233</f>
        <v>3.9290000000000003</v>
      </c>
      <c r="H230" s="149">
        <f>curves!J233</f>
        <v>7.0397015179825009E-2</v>
      </c>
      <c r="I230" s="7">
        <v>43675</v>
      </c>
    </row>
    <row r="231" spans="2:9" x14ac:dyDescent="0.25">
      <c r="B231" s="8">
        <v>43709</v>
      </c>
      <c r="E231" s="15">
        <v>43704</v>
      </c>
      <c r="F231" s="149">
        <f>curves!I234</f>
        <v>0.15</v>
      </c>
      <c r="G231" s="6">
        <f>curves!H234</f>
        <v>3.903</v>
      </c>
      <c r="H231" s="149">
        <f>curves!J234</f>
        <v>7.0399179589919023E-2</v>
      </c>
      <c r="I231" s="7">
        <v>43705</v>
      </c>
    </row>
    <row r="232" spans="2:9" x14ac:dyDescent="0.25">
      <c r="B232" s="8">
        <v>43739</v>
      </c>
      <c r="E232" s="15">
        <v>43733</v>
      </c>
      <c r="F232" s="149">
        <f>curves!I235</f>
        <v>0.15</v>
      </c>
      <c r="G232" s="6">
        <f>curves!H235</f>
        <v>3.8919999999999999</v>
      </c>
      <c r="H232" s="149">
        <f>curves!J235</f>
        <v>7.0401274180335011E-2</v>
      </c>
      <c r="I232" s="7">
        <v>43734</v>
      </c>
    </row>
    <row r="233" spans="2:9" x14ac:dyDescent="0.25">
      <c r="B233" s="8">
        <v>43770</v>
      </c>
      <c r="E233" s="15">
        <v>43766</v>
      </c>
      <c r="F233" s="149">
        <f>curves!I236</f>
        <v>0.15</v>
      </c>
      <c r="G233" s="6">
        <f>curves!H236</f>
        <v>3.9040000000000004</v>
      </c>
      <c r="H233" s="149">
        <f>curves!J236</f>
        <v>7.0403438590432035E-2</v>
      </c>
      <c r="I233" s="7">
        <v>43767</v>
      </c>
    </row>
    <row r="234" spans="2:9" x14ac:dyDescent="0.25">
      <c r="B234" s="8">
        <v>43800</v>
      </c>
      <c r="E234" s="15">
        <v>43794</v>
      </c>
      <c r="F234" s="149">
        <f>curves!I237</f>
        <v>0.15</v>
      </c>
      <c r="G234" s="6">
        <f>curves!H237</f>
        <v>3.9380000000000002</v>
      </c>
      <c r="H234" s="149">
        <f>curves!J237</f>
        <v>7.0405533180851021E-2</v>
      </c>
      <c r="I234" s="7">
        <v>43795</v>
      </c>
    </row>
    <row r="235" spans="2:9" x14ac:dyDescent="0.25">
      <c r="B235" s="8">
        <v>43831</v>
      </c>
      <c r="E235" s="15">
        <v>43825</v>
      </c>
      <c r="F235" s="149">
        <f>curves!I238</f>
        <v>0.15</v>
      </c>
      <c r="G235" s="6">
        <f>curves!H238</f>
        <v>4.2709999999999999</v>
      </c>
      <c r="H235" s="149">
        <f>curves!J238</f>
        <v>7.0407697590952015E-2</v>
      </c>
      <c r="I235" s="7">
        <v>43826</v>
      </c>
    </row>
    <row r="236" spans="2:9" x14ac:dyDescent="0.25">
      <c r="B236" s="8">
        <v>43862</v>
      </c>
      <c r="E236" s="15">
        <v>43858</v>
      </c>
      <c r="F236" s="149">
        <f>curves!I239</f>
        <v>0.15</v>
      </c>
      <c r="G236" s="6">
        <f>curves!H239</f>
        <v>4.1970000000000001</v>
      </c>
      <c r="H236" s="149">
        <f>curves!J239</f>
        <v>7.0409862001054008E-2</v>
      </c>
      <c r="I236" s="7">
        <v>43859</v>
      </c>
    </row>
    <row r="237" spans="2:9" x14ac:dyDescent="0.25">
      <c r="B237" s="8">
        <v>43891</v>
      </c>
      <c r="E237" s="15">
        <v>43886</v>
      </c>
      <c r="F237" s="149">
        <f>curves!I240</f>
        <v>0.15</v>
      </c>
      <c r="G237" s="6">
        <f>curves!H240</f>
        <v>4.0780000000000003</v>
      </c>
      <c r="H237" s="149">
        <f>curves!J240</f>
        <v>7.0411886771796009E-2</v>
      </c>
      <c r="I237" s="7">
        <v>43887</v>
      </c>
    </row>
    <row r="238" spans="2:9" x14ac:dyDescent="0.25">
      <c r="B238" s="8">
        <v>43922</v>
      </c>
      <c r="E238" s="15">
        <v>43916</v>
      </c>
      <c r="F238" s="149">
        <f>curves!I241</f>
        <v>0.15</v>
      </c>
      <c r="G238" s="6">
        <f>curves!H241</f>
        <v>3.9510000000000005</v>
      </c>
      <c r="H238" s="149">
        <f>curves!J241</f>
        <v>7.0414051181901013E-2</v>
      </c>
      <c r="I238" s="7">
        <v>43917</v>
      </c>
    </row>
    <row r="239" spans="2:9" x14ac:dyDescent="0.25">
      <c r="B239" s="8">
        <v>43952</v>
      </c>
      <c r="E239" s="15">
        <v>43948</v>
      </c>
      <c r="F239" s="149">
        <f>curves!I242</f>
        <v>0.15</v>
      </c>
      <c r="G239" s="6">
        <f>curves!H242</f>
        <v>3.9530000000000003</v>
      </c>
      <c r="H239" s="149">
        <f>curves!J242</f>
        <v>7.0416145772327007E-2</v>
      </c>
      <c r="I239" s="7">
        <v>43949</v>
      </c>
    </row>
    <row r="240" spans="2:9" x14ac:dyDescent="0.25">
      <c r="B240" s="8">
        <v>43983</v>
      </c>
      <c r="E240" s="15">
        <v>43977</v>
      </c>
      <c r="F240" s="149">
        <f>curves!I243</f>
        <v>0.15</v>
      </c>
      <c r="G240" s="6">
        <f>curves!H243</f>
        <v>3.99</v>
      </c>
      <c r="H240" s="149">
        <f>curves!J243</f>
        <v>7.0418310182435009E-2</v>
      </c>
      <c r="I240" s="7">
        <v>43978</v>
      </c>
    </row>
    <row r="241" spans="2:9" x14ac:dyDescent="0.25">
      <c r="B241" s="8">
        <v>44013</v>
      </c>
      <c r="E241" s="15">
        <v>44007</v>
      </c>
      <c r="F241" s="149">
        <f>curves!I244</f>
        <v>0.15</v>
      </c>
      <c r="G241" s="6">
        <f>curves!H244</f>
        <v>4.0119999999999996</v>
      </c>
      <c r="H241" s="149">
        <f>curves!J244</f>
        <v>7.0420404772865E-2</v>
      </c>
      <c r="I241" s="7">
        <v>44008</v>
      </c>
    </row>
    <row r="242" spans="2:9" x14ac:dyDescent="0.25">
      <c r="B242" s="8">
        <v>44044</v>
      </c>
      <c r="E242" s="15">
        <v>44040</v>
      </c>
      <c r="F242" s="149">
        <f>curves!I245</f>
        <v>0.15</v>
      </c>
      <c r="G242" s="6">
        <f>curves!H245</f>
        <v>4.0330000000000004</v>
      </c>
      <c r="H242" s="149">
        <f>curves!J245</f>
        <v>7.0422569182976028E-2</v>
      </c>
      <c r="I242" s="7">
        <v>44041</v>
      </c>
    </row>
    <row r="243" spans="2:9" x14ac:dyDescent="0.25">
      <c r="B243" s="8">
        <v>44075</v>
      </c>
      <c r="E243" s="15">
        <v>44069</v>
      </c>
      <c r="F243" s="149">
        <f>curves!I246</f>
        <v>0.15</v>
      </c>
      <c r="G243" s="6">
        <f>curves!H246</f>
        <v>4.0060000000000002</v>
      </c>
      <c r="H243" s="149">
        <f>curves!J246</f>
        <v>7.0424733593089012E-2</v>
      </c>
      <c r="I243" s="7">
        <v>44070</v>
      </c>
    </row>
    <row r="244" spans="2:9" x14ac:dyDescent="0.25">
      <c r="B244" s="8">
        <v>44105</v>
      </c>
      <c r="E244" s="15">
        <v>44099</v>
      </c>
      <c r="F244" s="149">
        <f>curves!I247</f>
        <v>0.15</v>
      </c>
      <c r="G244" s="6">
        <f>curves!H247</f>
        <v>3.9940000000000002</v>
      </c>
      <c r="H244" s="149">
        <f>curves!J247</f>
        <v>7.0420604199615003E-2</v>
      </c>
      <c r="I244" s="7">
        <v>44102</v>
      </c>
    </row>
    <row r="245" spans="2:9" x14ac:dyDescent="0.25">
      <c r="B245" s="8">
        <v>44136</v>
      </c>
      <c r="E245" s="15">
        <v>44131</v>
      </c>
      <c r="F245" s="149">
        <f>curves!I248</f>
        <v>0.15</v>
      </c>
      <c r="G245" s="6">
        <f>curves!H248</f>
        <v>4.0010000000000003</v>
      </c>
      <c r="H245" s="149">
        <f>curves!J248</f>
        <v>7.0414379761864002E-2</v>
      </c>
      <c r="I245" s="7">
        <v>44132</v>
      </c>
    </row>
    <row r="246" spans="2:9" x14ac:dyDescent="0.25">
      <c r="B246" s="8">
        <v>44166</v>
      </c>
      <c r="E246" s="15">
        <v>44159</v>
      </c>
      <c r="F246" s="149">
        <f>curves!I249</f>
        <v>0.15</v>
      </c>
      <c r="G246" s="6">
        <f>curves!H249</f>
        <v>4.032</v>
      </c>
      <c r="H246" s="149">
        <f>curves!J249</f>
        <v>7.0408356112442005E-2</v>
      </c>
      <c r="I246" s="7">
        <v>44160</v>
      </c>
    </row>
    <row r="247" spans="2:9" x14ac:dyDescent="0.25">
      <c r="B247" s="8">
        <v>44197</v>
      </c>
      <c r="E247" s="15">
        <v>44193</v>
      </c>
      <c r="F247" s="149">
        <f>curves!I250</f>
        <v>0.15</v>
      </c>
      <c r="G247" s="6">
        <f>curves!H250</f>
        <v>4.3654999999999999</v>
      </c>
      <c r="H247" s="149">
        <f>curves!J250</f>
        <v>7.0402131674717996E-2</v>
      </c>
      <c r="I247" s="7">
        <v>44194</v>
      </c>
    </row>
    <row r="248" spans="2:9" x14ac:dyDescent="0.25">
      <c r="B248" s="8">
        <v>44228</v>
      </c>
      <c r="E248" s="15">
        <v>44222</v>
      </c>
      <c r="F248" s="149">
        <f>curves!I251</f>
        <v>0.15</v>
      </c>
      <c r="G248" s="6">
        <f>curves!H251</f>
        <v>4.2955000000000005</v>
      </c>
      <c r="H248" s="149">
        <f>curves!J251</f>
        <v>7.039590723700602E-2</v>
      </c>
      <c r="I248" s="7">
        <v>44223</v>
      </c>
    </row>
    <row r="249" spans="2:9" x14ac:dyDescent="0.25">
      <c r="B249" s="8">
        <v>44256</v>
      </c>
      <c r="E249" s="15">
        <v>44250</v>
      </c>
      <c r="F249" s="149">
        <f>curves!I252</f>
        <v>0.15</v>
      </c>
      <c r="G249" s="6">
        <f>curves!H252</f>
        <v>4.1795</v>
      </c>
      <c r="H249" s="149">
        <f>curves!J252</f>
        <v>7.0390285164245003E-2</v>
      </c>
      <c r="I249" s="7">
        <v>44251</v>
      </c>
    </row>
    <row r="250" spans="2:9" x14ac:dyDescent="0.25">
      <c r="B250" s="8">
        <v>44287</v>
      </c>
      <c r="E250" s="15">
        <v>44281</v>
      </c>
      <c r="F250" s="149">
        <f>curves!I253</f>
        <v>0.15</v>
      </c>
      <c r="G250" s="6">
        <f>curves!H253</f>
        <v>4.0555000000000003</v>
      </c>
      <c r="H250" s="149">
        <f>curves!J253</f>
        <v>7.0384060726558006E-2</v>
      </c>
      <c r="I250" s="7">
        <v>44284</v>
      </c>
    </row>
    <row r="251" spans="2:9" x14ac:dyDescent="0.25">
      <c r="B251" s="8">
        <v>44317</v>
      </c>
      <c r="E251" s="15">
        <v>44313</v>
      </c>
      <c r="F251" s="149">
        <f>curves!I254</f>
        <v>0.15</v>
      </c>
      <c r="G251" s="6">
        <f>curves!H254</f>
        <v>4.0585000000000004</v>
      </c>
      <c r="H251" s="149">
        <f>curves!J254</f>
        <v>7.0378037077196018E-2</v>
      </c>
      <c r="I251" s="7">
        <v>44314</v>
      </c>
    </row>
    <row r="252" spans="2:9" x14ac:dyDescent="0.25">
      <c r="B252" s="8">
        <v>44348</v>
      </c>
      <c r="E252" s="15">
        <v>44341</v>
      </c>
      <c r="F252" s="149">
        <f>curves!I255</f>
        <v>0.15</v>
      </c>
      <c r="G252" s="6">
        <f>curves!H255</f>
        <v>4.0965000000000007</v>
      </c>
      <c r="H252" s="149">
        <f>curves!J255</f>
        <v>7.0371812639534015E-2</v>
      </c>
      <c r="I252" s="7">
        <v>44342</v>
      </c>
    </row>
    <row r="253" spans="2:9" x14ac:dyDescent="0.25">
      <c r="B253" s="8">
        <v>44378</v>
      </c>
      <c r="E253" s="15">
        <v>44372</v>
      </c>
      <c r="F253" s="149">
        <f>curves!I256</f>
        <v>0.15</v>
      </c>
      <c r="G253" s="6">
        <f>curves!H256</f>
        <v>4.1185</v>
      </c>
      <c r="H253" s="149">
        <f>curves!J256</f>
        <v>7.0365788990196021E-2</v>
      </c>
      <c r="I253" s="7">
        <v>44375</v>
      </c>
    </row>
    <row r="254" spans="2:9" x14ac:dyDescent="0.25">
      <c r="B254" s="8">
        <v>44409</v>
      </c>
      <c r="E254" s="15">
        <v>44404</v>
      </c>
      <c r="F254" s="149">
        <f>curves!I257</f>
        <v>0.15</v>
      </c>
      <c r="G254" s="6">
        <f>curves!H257</f>
        <v>4.1395</v>
      </c>
      <c r="H254" s="149">
        <f>curves!J257</f>
        <v>7.0359564552558998E-2</v>
      </c>
      <c r="I254" s="7">
        <v>44405</v>
      </c>
    </row>
    <row r="255" spans="2:9" x14ac:dyDescent="0.25">
      <c r="B255" s="8">
        <v>44440</v>
      </c>
      <c r="E255" s="15">
        <v>44434</v>
      </c>
      <c r="F255" s="149">
        <f>curves!I258</f>
        <v>0.15</v>
      </c>
      <c r="G255" s="6">
        <f>curves!H258</f>
        <v>4.1115000000000004</v>
      </c>
      <c r="H255" s="149">
        <f>curves!J258</f>
        <v>7.0353340114935006E-2</v>
      </c>
      <c r="I255" s="7">
        <v>44435</v>
      </c>
    </row>
    <row r="256" spans="2:9" x14ac:dyDescent="0.25">
      <c r="B256" s="8">
        <v>44470</v>
      </c>
      <c r="E256" s="15">
        <v>44466</v>
      </c>
      <c r="F256" s="149">
        <f>curves!I259</f>
        <v>0.15</v>
      </c>
      <c r="G256" s="6">
        <f>curves!H259</f>
        <v>4.0985000000000005</v>
      </c>
      <c r="H256" s="149">
        <f>curves!J259</f>
        <v>7.0347316465634024E-2</v>
      </c>
      <c r="I256" s="7">
        <v>44467</v>
      </c>
    </row>
    <row r="257" spans="2:9" x14ac:dyDescent="0.25">
      <c r="B257" s="8">
        <v>44501</v>
      </c>
      <c r="E257" s="15">
        <v>44495</v>
      </c>
      <c r="F257" s="149">
        <f>curves!I260</f>
        <v>0.15</v>
      </c>
      <c r="G257" s="6">
        <f>curves!H260</f>
        <v>4.1005000000000003</v>
      </c>
      <c r="H257" s="149">
        <f>curves!J260</f>
        <v>7.0341092028035013E-2</v>
      </c>
      <c r="I257" s="7">
        <v>44496</v>
      </c>
    </row>
    <row r="258" spans="2:9" x14ac:dyDescent="0.25">
      <c r="B258" s="8">
        <v>44531</v>
      </c>
      <c r="E258" s="15">
        <v>44524</v>
      </c>
      <c r="F258" s="149">
        <f>curves!I261</f>
        <v>0.15</v>
      </c>
      <c r="G258" s="6">
        <f>curves!H261</f>
        <v>4.1285000000000007</v>
      </c>
      <c r="H258" s="149">
        <f>curves!J261</f>
        <v>7.0335068378758012E-2</v>
      </c>
      <c r="I258" s="7">
        <v>44526</v>
      </c>
    </row>
    <row r="259" spans="2:9" x14ac:dyDescent="0.25">
      <c r="B259" s="8">
        <v>44562</v>
      </c>
      <c r="E259" s="15">
        <v>44557</v>
      </c>
      <c r="F259" s="149">
        <f>curves!I262</f>
        <v>0.15</v>
      </c>
      <c r="G259" s="6">
        <f>curves!H262</f>
        <v>4.4625000000000004</v>
      </c>
      <c r="H259" s="149">
        <f>curves!J262</f>
        <v>7.0328843941184008E-2</v>
      </c>
      <c r="I259" s="7">
        <v>44558</v>
      </c>
    </row>
    <row r="260" spans="2:9" x14ac:dyDescent="0.25">
      <c r="B260" s="8">
        <v>44593</v>
      </c>
      <c r="E260" s="15">
        <v>44587</v>
      </c>
      <c r="F260" s="149">
        <f>curves!I263</f>
        <v>0.15</v>
      </c>
      <c r="G260" s="6">
        <f>curves!H263</f>
        <v>4.3965000000000005</v>
      </c>
      <c r="H260" s="149">
        <f>curves!J263</f>
        <v>7.0322619503622993E-2</v>
      </c>
      <c r="I260" s="7">
        <v>44588</v>
      </c>
    </row>
    <row r="261" spans="2:9" x14ac:dyDescent="0.25">
      <c r="B261" s="8">
        <v>44621</v>
      </c>
      <c r="E261" s="15">
        <v>44615</v>
      </c>
      <c r="F261" s="149">
        <f>curves!I264</f>
        <v>0.15</v>
      </c>
      <c r="G261" s="6">
        <f>curves!H264</f>
        <v>4.2835000000000001</v>
      </c>
      <c r="H261" s="149">
        <f>curves!J264</f>
        <v>7.031699743100002E-2</v>
      </c>
      <c r="I261" s="7">
        <v>44616</v>
      </c>
    </row>
    <row r="262" spans="2:9" x14ac:dyDescent="0.25">
      <c r="B262" s="8">
        <v>44652</v>
      </c>
      <c r="E262" s="15">
        <v>44648</v>
      </c>
      <c r="F262" s="149">
        <f>curves!I265</f>
        <v>0.15</v>
      </c>
      <c r="G262" s="6">
        <f>curves!H265</f>
        <v>4.1624999999999996</v>
      </c>
      <c r="H262" s="149">
        <f>curves!J265</f>
        <v>7.0310772993463E-2</v>
      </c>
      <c r="I262" s="7">
        <v>44649</v>
      </c>
    </row>
    <row r="263" spans="2:9" x14ac:dyDescent="0.25">
      <c r="B263" s="8">
        <v>44682</v>
      </c>
      <c r="E263" s="15">
        <v>44677</v>
      </c>
      <c r="F263" s="149">
        <f>curves!I266</f>
        <v>0.15</v>
      </c>
      <c r="G263" s="6">
        <f>curves!H266</f>
        <v>4.1665000000000001</v>
      </c>
      <c r="H263" s="149">
        <f>curves!J266</f>
        <v>7.030474934424602E-2</v>
      </c>
      <c r="I263" s="7">
        <v>44678</v>
      </c>
    </row>
    <row r="264" spans="2:9" x14ac:dyDescent="0.25">
      <c r="B264" s="8">
        <v>44713</v>
      </c>
      <c r="E264" s="15">
        <v>44706</v>
      </c>
      <c r="F264" s="149">
        <f>curves!I267</f>
        <v>0.15</v>
      </c>
      <c r="G264" s="6">
        <f>curves!H267</f>
        <v>4.2054999999999998</v>
      </c>
      <c r="H264" s="149">
        <f>curves!J267</f>
        <v>7.0298524906735008E-2</v>
      </c>
      <c r="I264" s="7">
        <v>44707</v>
      </c>
    </row>
    <row r="265" spans="2:9" x14ac:dyDescent="0.25">
      <c r="B265" s="8">
        <v>44743</v>
      </c>
      <c r="E265" s="15">
        <v>44739</v>
      </c>
      <c r="F265" s="149">
        <f>curves!I268</f>
        <v>0.15</v>
      </c>
      <c r="G265" s="6">
        <f>curves!H268</f>
        <v>4.2275</v>
      </c>
      <c r="H265" s="149">
        <f>curves!J268</f>
        <v>7.0292501257543008E-2</v>
      </c>
      <c r="I265" s="7">
        <v>44740</v>
      </c>
    </row>
    <row r="266" spans="2:9" x14ac:dyDescent="0.25">
      <c r="B266" s="8">
        <v>44774</v>
      </c>
      <c r="E266" s="15">
        <v>44768</v>
      </c>
      <c r="F266" s="149">
        <f>curves!I269</f>
        <v>0.15</v>
      </c>
      <c r="G266" s="6">
        <f>curves!H269</f>
        <v>4.2484999999999999</v>
      </c>
      <c r="H266" s="149">
        <f>curves!J269</f>
        <v>7.0286276820057017E-2</v>
      </c>
      <c r="I266" s="7">
        <v>44769</v>
      </c>
    </row>
    <row r="267" spans="2:9" x14ac:dyDescent="0.25">
      <c r="B267" s="8">
        <v>44805</v>
      </c>
      <c r="E267" s="15">
        <v>44799</v>
      </c>
      <c r="F267" s="149">
        <f>curves!I270</f>
        <v>0.15</v>
      </c>
      <c r="G267" s="6">
        <f>curves!H270</f>
        <v>4.2195</v>
      </c>
      <c r="H267" s="149">
        <f>curves!J270</f>
        <v>7.0280052382583003E-2</v>
      </c>
      <c r="I267" s="7">
        <v>44802</v>
      </c>
    </row>
    <row r="268" spans="2:9" x14ac:dyDescent="0.25">
      <c r="B268" s="8">
        <v>44835</v>
      </c>
      <c r="E268" s="15">
        <v>44831</v>
      </c>
      <c r="F268" s="149">
        <f>curves!I271</f>
        <v>0.15</v>
      </c>
      <c r="G268" s="6">
        <f>curves!H271</f>
        <v>4.2054999999999998</v>
      </c>
      <c r="H268" s="149">
        <f>curves!J271</f>
        <v>7.0274028733427987E-2</v>
      </c>
      <c r="I268" s="7">
        <v>44832</v>
      </c>
    </row>
    <row r="269" spans="2:9" x14ac:dyDescent="0.25">
      <c r="B269" s="8">
        <v>44866</v>
      </c>
      <c r="E269" s="15">
        <v>44860</v>
      </c>
      <c r="F269" s="149">
        <f>curves!I272</f>
        <v>0.15</v>
      </c>
      <c r="G269" s="6">
        <f>curves!H272</f>
        <v>4.2024999999999997</v>
      </c>
      <c r="H269" s="149">
        <f>curves!J272</f>
        <v>7.0267804295980008E-2</v>
      </c>
      <c r="I269" s="7">
        <v>44861</v>
      </c>
    </row>
    <row r="270" spans="2:9" x14ac:dyDescent="0.25">
      <c r="B270" s="8">
        <v>44896</v>
      </c>
      <c r="E270" s="15">
        <v>44890</v>
      </c>
      <c r="F270" s="149">
        <f>curves!I273</f>
        <v>0.15</v>
      </c>
      <c r="G270" s="6">
        <f>curves!H273</f>
        <v>4.2275</v>
      </c>
      <c r="H270" s="149">
        <f>curves!J273</f>
        <v>7.0261780646849001E-2</v>
      </c>
      <c r="I270" s="7">
        <v>44893</v>
      </c>
    </row>
    <row r="271" spans="2:9" x14ac:dyDescent="0.25">
      <c r="B271" s="8">
        <v>44927</v>
      </c>
      <c r="E271" s="15">
        <v>44922</v>
      </c>
      <c r="F271" s="149">
        <f>curves!I274</f>
        <v>0.15</v>
      </c>
      <c r="G271" s="6">
        <f>curves!H274</f>
        <v>4.5620000000000003</v>
      </c>
      <c r="H271" s="149">
        <f>curves!J274</f>
        <v>7.0255556209426015E-2</v>
      </c>
      <c r="I271" s="7">
        <v>44923</v>
      </c>
    </row>
    <row r="272" spans="2:9" x14ac:dyDescent="0.25">
      <c r="B272" s="8">
        <v>44958</v>
      </c>
      <c r="E272" s="15">
        <v>44952</v>
      </c>
      <c r="F272" s="149">
        <f>curves!I275</f>
        <v>0.15</v>
      </c>
      <c r="G272" s="6">
        <f>curves!H275</f>
        <v>4.5</v>
      </c>
      <c r="H272" s="149">
        <f>curves!J275</f>
        <v>7.0249331772017004E-2</v>
      </c>
      <c r="I272" s="7">
        <v>44953</v>
      </c>
    </row>
    <row r="273" spans="2:9" x14ac:dyDescent="0.25">
      <c r="B273" s="8">
        <v>44986</v>
      </c>
      <c r="E273" s="15">
        <v>44980</v>
      </c>
      <c r="F273" s="149">
        <f>curves!I276</f>
        <v>0.15</v>
      </c>
      <c r="G273" s="6">
        <f>curves!H276</f>
        <v>4.3899999999999997</v>
      </c>
      <c r="H273" s="149">
        <f>curves!J276</f>
        <v>7.0243709699528006E-2</v>
      </c>
      <c r="I273" s="7">
        <v>44981</v>
      </c>
    </row>
    <row r="274" spans="2:9" x14ac:dyDescent="0.25">
      <c r="B274" s="8">
        <v>45017</v>
      </c>
      <c r="E274" s="15">
        <v>45013</v>
      </c>
      <c r="F274" s="149">
        <f>curves!I277</f>
        <v>0.15</v>
      </c>
      <c r="G274" s="6">
        <f>curves!H277</f>
        <v>4.2720000000000002</v>
      </c>
      <c r="H274" s="149">
        <f>curves!J277</f>
        <v>7.0237485262143004E-2</v>
      </c>
      <c r="I274" s="7">
        <v>45014</v>
      </c>
    </row>
    <row r="275" spans="2:9" x14ac:dyDescent="0.25">
      <c r="B275" s="8">
        <v>45047</v>
      </c>
      <c r="E275" s="15">
        <v>45041</v>
      </c>
      <c r="F275" s="149">
        <f>curves!I278</f>
        <v>0.15</v>
      </c>
      <c r="G275" s="6">
        <f>curves!H278</f>
        <v>4.2770000000000001</v>
      </c>
      <c r="H275" s="149">
        <f>curves!J278</f>
        <v>7.0231461613072019E-2</v>
      </c>
      <c r="I275" s="7">
        <v>45042</v>
      </c>
    </row>
    <row r="276" spans="2:9" x14ac:dyDescent="0.25">
      <c r="B276" s="8">
        <v>45078</v>
      </c>
      <c r="E276" s="15">
        <v>45071</v>
      </c>
      <c r="F276" s="149">
        <f>curves!I279</f>
        <v>0.15</v>
      </c>
      <c r="G276" s="6">
        <f>curves!H279</f>
        <v>4.3170000000000002</v>
      </c>
      <c r="H276" s="149">
        <f>curves!J279</f>
        <v>7.022523717571201E-2</v>
      </c>
      <c r="I276" s="7">
        <v>45072</v>
      </c>
    </row>
    <row r="277" spans="2:9" x14ac:dyDescent="0.25">
      <c r="B277" s="8">
        <v>45108</v>
      </c>
      <c r="E277" s="15">
        <v>45104</v>
      </c>
      <c r="F277" s="149">
        <f>curves!I280</f>
        <v>0.15</v>
      </c>
      <c r="G277" s="6">
        <f>curves!H280</f>
        <v>4.3390000000000004</v>
      </c>
      <c r="H277" s="149">
        <f>curves!J280</f>
        <v>7.021921352666502E-2</v>
      </c>
      <c r="I277" s="7">
        <v>45105</v>
      </c>
    </row>
    <row r="278" spans="2:9" x14ac:dyDescent="0.25">
      <c r="B278" s="8">
        <v>45139</v>
      </c>
      <c r="E278" s="15">
        <v>45133</v>
      </c>
      <c r="F278" s="149">
        <f>curves!I281</f>
        <v>0.15</v>
      </c>
      <c r="G278" s="6">
        <f>curves!H281</f>
        <v>4.3600000000000003</v>
      </c>
      <c r="H278" s="149">
        <f>curves!J281</f>
        <v>7.0212989089331018E-2</v>
      </c>
      <c r="I278" s="7">
        <v>45134</v>
      </c>
    </row>
    <row r="279" spans="2:9" x14ac:dyDescent="0.25">
      <c r="B279" s="8">
        <v>45170</v>
      </c>
      <c r="E279" s="15">
        <v>45166</v>
      </c>
      <c r="F279" s="149">
        <f>curves!I282</f>
        <v>0</v>
      </c>
      <c r="G279" s="6">
        <f>curves!H282</f>
        <v>4.33</v>
      </c>
      <c r="H279" s="149">
        <f>curves!J282</f>
        <v>7.0206764652008008E-2</v>
      </c>
      <c r="I279" s="7">
        <v>45167</v>
      </c>
    </row>
    <row r="280" spans="2:9" x14ac:dyDescent="0.25">
      <c r="B280" s="8">
        <v>45200</v>
      </c>
      <c r="E280" s="15">
        <v>45195</v>
      </c>
      <c r="F280" s="149">
        <f>curves!I283</f>
        <v>0</v>
      </c>
      <c r="G280" s="6">
        <f>curves!H283</f>
        <v>4.3150000000000004</v>
      </c>
      <c r="H280" s="149">
        <f>curves!J283</f>
        <v>7.0200741003E-2</v>
      </c>
      <c r="I280" s="7">
        <v>45196</v>
      </c>
    </row>
    <row r="281" spans="2:9" x14ac:dyDescent="0.25">
      <c r="B281" s="8">
        <v>45231</v>
      </c>
      <c r="E281" s="15">
        <v>45225</v>
      </c>
      <c r="F281" s="149">
        <f>curves!I284</f>
        <v>0</v>
      </c>
      <c r="G281" s="6">
        <f>curves!H284</f>
        <v>4.3070000000000004</v>
      </c>
      <c r="H281" s="149">
        <f>curves!J284</f>
        <v>7.0194516565701998E-2</v>
      </c>
      <c r="I281" s="7">
        <v>45226</v>
      </c>
    </row>
    <row r="282" spans="2:9" x14ac:dyDescent="0.25">
      <c r="B282" s="8">
        <v>45261</v>
      </c>
      <c r="E282" s="15">
        <v>45257</v>
      </c>
      <c r="F282" s="149">
        <f>curves!I285</f>
        <v>0</v>
      </c>
      <c r="G282" s="6">
        <f>curves!H285</f>
        <v>4.3290000000000006</v>
      </c>
      <c r="H282" s="149">
        <f>curves!J285</f>
        <v>7.0188492916717027E-2</v>
      </c>
      <c r="I282" s="7">
        <v>45258</v>
      </c>
    </row>
    <row r="283" spans="2:9" x14ac:dyDescent="0.25">
      <c r="B283" s="8">
        <v>45292</v>
      </c>
      <c r="E283" s="15">
        <v>45286</v>
      </c>
      <c r="F283" s="149">
        <f>curves!I286</f>
        <v>0</v>
      </c>
      <c r="G283" s="6">
        <f>curves!H286</f>
        <v>0</v>
      </c>
      <c r="H283" s="149">
        <f>curves!J286</f>
        <v>7.018226847944399E-2</v>
      </c>
      <c r="I283" s="7">
        <v>45287</v>
      </c>
    </row>
    <row r="284" spans="2:9" x14ac:dyDescent="0.25">
      <c r="B284" s="8">
        <v>45323</v>
      </c>
      <c r="E284" s="15">
        <v>45317</v>
      </c>
      <c r="F284" s="149">
        <f>curves!I287</f>
        <v>0</v>
      </c>
      <c r="G284" s="6">
        <f>curves!H287</f>
        <v>0</v>
      </c>
      <c r="H284" s="149">
        <f>curves!J287</f>
        <v>7.0176044042184998E-2</v>
      </c>
      <c r="I284" s="7">
        <v>45320</v>
      </c>
    </row>
    <row r="285" spans="2:9" x14ac:dyDescent="0.25">
      <c r="B285" s="8">
        <v>45352</v>
      </c>
      <c r="E285" s="15">
        <v>45348</v>
      </c>
      <c r="F285" s="149">
        <f>curves!I288</f>
        <v>0</v>
      </c>
      <c r="G285" s="6">
        <f>curves!H288</f>
        <v>0</v>
      </c>
      <c r="H285" s="149">
        <f>curves!J288</f>
        <v>7.0170221181535E-2</v>
      </c>
      <c r="I285" s="7">
        <v>45349</v>
      </c>
    </row>
    <row r="286" spans="2:9" x14ac:dyDescent="0.25">
      <c r="B286" s="8">
        <v>45383</v>
      </c>
      <c r="E286" s="15">
        <v>45376</v>
      </c>
      <c r="F286" s="149">
        <f>curves!I289</f>
        <v>0</v>
      </c>
      <c r="G286" s="6">
        <f>curves!H289</f>
        <v>0</v>
      </c>
      <c r="H286" s="149">
        <f>curves!J289</f>
        <v>7.0163996744301016E-2</v>
      </c>
      <c r="I286" s="7">
        <v>45377</v>
      </c>
    </row>
    <row r="287" spans="2:9" x14ac:dyDescent="0.25">
      <c r="B287" s="8">
        <v>45413</v>
      </c>
      <c r="E287" s="15">
        <v>45407</v>
      </c>
      <c r="F287" s="149">
        <f>curves!I290</f>
        <v>0</v>
      </c>
      <c r="G287" s="6">
        <f>curves!H290</f>
        <v>0</v>
      </c>
      <c r="H287" s="149">
        <f>curves!J290</f>
        <v>7.015797309537701E-2</v>
      </c>
      <c r="I287" s="7">
        <v>45408</v>
      </c>
    </row>
    <row r="288" spans="2:9" x14ac:dyDescent="0.25">
      <c r="B288" s="8">
        <v>45444</v>
      </c>
      <c r="E288" s="15">
        <v>45440</v>
      </c>
      <c r="F288" s="149">
        <f>curves!I291</f>
        <v>0</v>
      </c>
      <c r="G288" s="6">
        <f>curves!H291</f>
        <v>0</v>
      </c>
      <c r="H288" s="149">
        <f>curves!J291</f>
        <v>7.015174865816802E-2</v>
      </c>
      <c r="I288" s="7">
        <v>45441</v>
      </c>
    </row>
    <row r="289" spans="2:9" x14ac:dyDescent="0.25">
      <c r="B289" s="8">
        <v>45474</v>
      </c>
      <c r="E289" s="15">
        <v>45468</v>
      </c>
      <c r="F289" s="149">
        <f>curves!I292</f>
        <v>0</v>
      </c>
      <c r="G289" s="6">
        <f>curves!H292</f>
        <v>0</v>
      </c>
      <c r="H289" s="149">
        <f>curves!J292</f>
        <v>7.0145725009268023E-2</v>
      </c>
      <c r="I289" s="7">
        <v>45469</v>
      </c>
    </row>
    <row r="290" spans="2:9" x14ac:dyDescent="0.25">
      <c r="B290" s="8">
        <v>45505</v>
      </c>
      <c r="E290" s="15">
        <v>45499</v>
      </c>
      <c r="F290" s="149">
        <f>curves!I293</f>
        <v>0</v>
      </c>
      <c r="G290" s="6">
        <f>curves!H293</f>
        <v>0</v>
      </c>
      <c r="H290" s="149">
        <f>curves!J293</f>
        <v>7.0139500572083999E-2</v>
      </c>
      <c r="I290" s="7">
        <v>45502</v>
      </c>
    </row>
    <row r="291" spans="2:9" x14ac:dyDescent="0.25">
      <c r="B291" s="8">
        <v>45536</v>
      </c>
      <c r="E291" s="15">
        <v>45531</v>
      </c>
      <c r="F291" s="149">
        <f>curves!I294</f>
        <v>0</v>
      </c>
      <c r="G291" s="6">
        <f>curves!H294</f>
        <v>0</v>
      </c>
      <c r="H291" s="149">
        <f>curves!J294</f>
        <v>7.0133276134913006E-2</v>
      </c>
      <c r="I291" s="7">
        <v>45532</v>
      </c>
    </row>
    <row r="292" spans="2:9" x14ac:dyDescent="0.25">
      <c r="B292" s="8">
        <v>45566</v>
      </c>
      <c r="E292" s="15">
        <v>45560</v>
      </c>
      <c r="F292" s="149">
        <f>curves!I295</f>
        <v>0</v>
      </c>
      <c r="G292" s="6">
        <f>curves!H295</f>
        <v>0</v>
      </c>
      <c r="H292" s="149">
        <f>curves!J295</f>
        <v>7.0127252486050007E-2</v>
      </c>
      <c r="I292" s="7">
        <v>45561</v>
      </c>
    </row>
    <row r="293" spans="2:9" x14ac:dyDescent="0.25">
      <c r="B293" s="8">
        <v>45597</v>
      </c>
      <c r="E293" s="15">
        <v>45593</v>
      </c>
      <c r="F293" s="149">
        <f>curves!I296</f>
        <v>0</v>
      </c>
      <c r="G293" s="6">
        <f>curves!H296</f>
        <v>0</v>
      </c>
      <c r="H293" s="149">
        <f>curves!J296</f>
        <v>7.0121028048902995E-2</v>
      </c>
      <c r="I293" s="7">
        <v>45594</v>
      </c>
    </row>
    <row r="294" spans="2:9" x14ac:dyDescent="0.25">
      <c r="B294" s="8">
        <v>45627</v>
      </c>
      <c r="E294" s="15">
        <v>45621</v>
      </c>
      <c r="F294" s="149">
        <f>curves!I297</f>
        <v>0</v>
      </c>
      <c r="G294" s="6">
        <f>curves!H297</f>
        <v>0</v>
      </c>
      <c r="H294" s="149">
        <f>curves!J297</f>
        <v>7.0115004400065017E-2</v>
      </c>
      <c r="I294" s="7">
        <v>45622</v>
      </c>
    </row>
    <row r="295" spans="2:9" x14ac:dyDescent="0.25">
      <c r="B295" s="8">
        <v>45658</v>
      </c>
      <c r="E295" s="15">
        <v>45652</v>
      </c>
      <c r="F295" s="149">
        <f>curves!I298</f>
        <v>0</v>
      </c>
      <c r="G295" s="6">
        <f>curves!H298</f>
        <v>0</v>
      </c>
      <c r="H295" s="149">
        <f>curves!J298</f>
        <v>7.0108779962945025E-2</v>
      </c>
      <c r="I295" s="7">
        <v>45653</v>
      </c>
    </row>
    <row r="296" spans="2:9" x14ac:dyDescent="0.25">
      <c r="B296" s="8">
        <v>45689</v>
      </c>
      <c r="E296" s="15">
        <v>45685</v>
      </c>
      <c r="F296" s="149">
        <f>curves!I299</f>
        <v>0</v>
      </c>
      <c r="G296" s="6">
        <f>curves!H299</f>
        <v>0</v>
      </c>
      <c r="H296" s="149">
        <f>curves!J299</f>
        <v>7.0102555525836011E-2</v>
      </c>
      <c r="I296" s="7">
        <v>45686</v>
      </c>
    </row>
    <row r="297" spans="2:9" x14ac:dyDescent="0.25">
      <c r="B297" s="8">
        <v>45717</v>
      </c>
      <c r="E297" s="15">
        <v>45713</v>
      </c>
      <c r="F297" s="149">
        <f>curves!I300</f>
        <v>0</v>
      </c>
      <c r="G297" s="6">
        <f>curves!H300</f>
        <v>0</v>
      </c>
      <c r="H297" s="149">
        <f>curves!J300</f>
        <v>7.0096933453621016E-2</v>
      </c>
      <c r="I297" s="7">
        <v>45714</v>
      </c>
    </row>
    <row r="298" spans="2:9" x14ac:dyDescent="0.25">
      <c r="B298" s="8">
        <v>45748</v>
      </c>
      <c r="E298" s="15">
        <v>45742</v>
      </c>
      <c r="F298" s="149">
        <f>curves!I301</f>
        <v>0</v>
      </c>
      <c r="G298" s="6">
        <f>curves!H301</f>
        <v>0</v>
      </c>
      <c r="H298" s="149">
        <f>curves!J301</f>
        <v>7.0090709016538008E-2</v>
      </c>
      <c r="I298" s="7">
        <v>45743</v>
      </c>
    </row>
    <row r="299" spans="2:9" x14ac:dyDescent="0.25">
      <c r="B299" s="8">
        <v>45778</v>
      </c>
      <c r="E299" s="15">
        <v>45772</v>
      </c>
      <c r="F299" s="149">
        <f>curves!I302</f>
        <v>0</v>
      </c>
      <c r="G299" s="6">
        <f>curves!H302</f>
        <v>0</v>
      </c>
      <c r="H299" s="149">
        <f>curves!J302</f>
        <v>7.0084685367758998E-2</v>
      </c>
      <c r="I299" s="7">
        <v>45775</v>
      </c>
    </row>
    <row r="300" spans="2:9" x14ac:dyDescent="0.25">
      <c r="B300" s="8">
        <v>45809</v>
      </c>
      <c r="E300" s="15">
        <v>45804</v>
      </c>
      <c r="F300" s="149">
        <f>curves!I303</f>
        <v>0</v>
      </c>
      <c r="G300" s="6">
        <f>curves!H303</f>
        <v>0</v>
      </c>
      <c r="H300" s="149">
        <f>curves!J303</f>
        <v>7.0078460930701011E-2</v>
      </c>
      <c r="I300" s="7">
        <v>45805</v>
      </c>
    </row>
    <row r="301" spans="2:9" x14ac:dyDescent="0.25">
      <c r="B301" s="8">
        <v>45839</v>
      </c>
      <c r="E301" s="15">
        <v>45833</v>
      </c>
      <c r="F301" s="149">
        <f>curves!I304</f>
        <v>0</v>
      </c>
      <c r="G301" s="6">
        <f>curves!H304</f>
        <v>0</v>
      </c>
      <c r="H301" s="149">
        <f>curves!J304</f>
        <v>7.0072437281946995E-2</v>
      </c>
      <c r="I301" s="7">
        <v>45834</v>
      </c>
    </row>
    <row r="302" spans="2:9" x14ac:dyDescent="0.25">
      <c r="B302" s="8">
        <v>45870</v>
      </c>
      <c r="E302" s="15">
        <v>45866</v>
      </c>
      <c r="F302" s="149">
        <f>curves!I305</f>
        <v>0</v>
      </c>
      <c r="G302" s="6">
        <f>curves!H305</f>
        <v>0</v>
      </c>
      <c r="H302" s="149">
        <f>curves!J305</f>
        <v>7.0066212844914016E-2</v>
      </c>
      <c r="I302" s="7">
        <v>45867</v>
      </c>
    </row>
    <row r="303" spans="2:9" x14ac:dyDescent="0.25">
      <c r="B303" s="8">
        <v>45901</v>
      </c>
      <c r="E303" s="15">
        <v>45895</v>
      </c>
      <c r="F303" s="149">
        <f>curves!I306</f>
        <v>0</v>
      </c>
      <c r="G303" s="6">
        <f>curves!H306</f>
        <v>0</v>
      </c>
      <c r="H303" s="149">
        <f>curves!J306</f>
        <v>7.0059988407894028E-2</v>
      </c>
      <c r="I303" s="7">
        <v>45896</v>
      </c>
    </row>
    <row r="304" spans="2:9" x14ac:dyDescent="0.25">
      <c r="B304" s="8">
        <v>45931</v>
      </c>
      <c r="E304" s="15">
        <v>45925</v>
      </c>
      <c r="F304" s="149">
        <f>curves!I307</f>
        <v>0</v>
      </c>
      <c r="G304" s="6">
        <f>curves!H307</f>
        <v>0</v>
      </c>
      <c r="H304" s="149">
        <f>curves!J307</f>
        <v>7.0053964759177009E-2</v>
      </c>
      <c r="I304" s="7">
        <v>45926</v>
      </c>
    </row>
    <row r="305" spans="2:9" x14ac:dyDescent="0.25">
      <c r="B305" s="8">
        <v>45962</v>
      </c>
      <c r="E305" s="15">
        <v>45958</v>
      </c>
      <c r="F305" s="149">
        <f>curves!I308</f>
        <v>0</v>
      </c>
      <c r="G305" s="6">
        <f>curves!H308</f>
        <v>0</v>
      </c>
      <c r="H305" s="149">
        <f>curves!J308</f>
        <v>7.0047740322181001E-2</v>
      </c>
      <c r="I305" s="7">
        <v>45959</v>
      </c>
    </row>
    <row r="306" spans="2:9" x14ac:dyDescent="0.25">
      <c r="B306" s="8">
        <v>45992</v>
      </c>
      <c r="E306" s="15">
        <v>45985</v>
      </c>
      <c r="F306" s="149">
        <f>curves!I309</f>
        <v>0</v>
      </c>
      <c r="G306" s="6">
        <f>curves!H309</f>
        <v>0</v>
      </c>
      <c r="H306" s="149">
        <f>curves!J309</f>
        <v>7.0041716673489005E-2</v>
      </c>
      <c r="I306" s="7">
        <v>45986</v>
      </c>
    </row>
    <row r="307" spans="2:9" x14ac:dyDescent="0.25">
      <c r="B307" s="8">
        <v>46023</v>
      </c>
      <c r="E307" s="15">
        <v>46017</v>
      </c>
      <c r="F307" s="149">
        <f>curves!I310</f>
        <v>0</v>
      </c>
      <c r="G307" s="6">
        <f>curves!H310</f>
        <v>0</v>
      </c>
      <c r="H307" s="149">
        <f>curves!J310</f>
        <v>7.0035492236519017E-2</v>
      </c>
      <c r="I307" s="7">
        <v>46020</v>
      </c>
    </row>
    <row r="308" spans="2:9" x14ac:dyDescent="0.25">
      <c r="B308" s="8">
        <v>46054</v>
      </c>
      <c r="E308" s="15">
        <v>46049</v>
      </c>
      <c r="F308" s="149">
        <f>curves!I311</f>
        <v>0</v>
      </c>
      <c r="G308" s="6">
        <f>curves!H311</f>
        <v>0</v>
      </c>
      <c r="H308" s="149">
        <f>curves!J311</f>
        <v>7.0029267799562006E-2</v>
      </c>
      <c r="I308" s="7">
        <v>46050</v>
      </c>
    </row>
    <row r="309" spans="2:9" x14ac:dyDescent="0.25">
      <c r="B309" s="8">
        <v>46082</v>
      </c>
      <c r="E309" s="15">
        <v>46077</v>
      </c>
      <c r="F309" s="149">
        <f>curves!I312</f>
        <v>0</v>
      </c>
      <c r="G309" s="6">
        <f>curves!H312</f>
        <v>0</v>
      </c>
      <c r="H309" s="149">
        <f>curves!J312</f>
        <v>7.0023645727483E-2</v>
      </c>
      <c r="I309" s="7">
        <v>46078</v>
      </c>
    </row>
    <row r="310" spans="2:9" x14ac:dyDescent="0.25">
      <c r="B310" s="8">
        <v>46113</v>
      </c>
      <c r="E310" s="15">
        <v>46107</v>
      </c>
      <c r="F310" s="149">
        <f>curves!I313</f>
        <v>0</v>
      </c>
      <c r="G310" s="6">
        <f>curves!H313</f>
        <v>0</v>
      </c>
      <c r="H310" s="149">
        <f>curves!J313</f>
        <v>7.0017421290550025E-2</v>
      </c>
      <c r="I310" s="7">
        <v>46108</v>
      </c>
    </row>
    <row r="311" spans="2:9" x14ac:dyDescent="0.25">
      <c r="B311" s="8">
        <v>46143</v>
      </c>
      <c r="E311" s="15">
        <v>46139</v>
      </c>
      <c r="F311" s="149">
        <f>curves!I314</f>
        <v>0</v>
      </c>
      <c r="G311" s="6">
        <f>curves!H314</f>
        <v>0</v>
      </c>
      <c r="H311" s="149">
        <f>curves!J314</f>
        <v>7.0011397641918022E-2</v>
      </c>
      <c r="I311" s="7">
        <v>46140</v>
      </c>
    </row>
    <row r="312" spans="2:9" x14ac:dyDescent="0.25">
      <c r="B312" s="8">
        <v>46174</v>
      </c>
      <c r="E312" s="15">
        <v>46168</v>
      </c>
      <c r="F312" s="149">
        <f>curves!I315</f>
        <v>0</v>
      </c>
      <c r="G312" s="6">
        <f>curves!H315</f>
        <v>0</v>
      </c>
      <c r="H312" s="149">
        <f>curves!J315</f>
        <v>7.0005173205009999E-2</v>
      </c>
      <c r="I312" s="7">
        <v>46169</v>
      </c>
    </row>
    <row r="313" spans="2:9" x14ac:dyDescent="0.25">
      <c r="B313" s="8">
        <v>46204</v>
      </c>
      <c r="E313" s="15">
        <v>46198</v>
      </c>
      <c r="F313" s="149">
        <f>curves!I316</f>
        <v>0</v>
      </c>
      <c r="G313" s="6">
        <f>curves!H316</f>
        <v>0</v>
      </c>
      <c r="H313" s="149">
        <f>curves!J316</f>
        <v>6.9999149556403018E-2</v>
      </c>
      <c r="I313" s="7">
        <v>46199</v>
      </c>
    </row>
    <row r="314" spans="2:9" x14ac:dyDescent="0.25">
      <c r="B314" s="8">
        <v>46235</v>
      </c>
      <c r="E314" s="15">
        <v>46231</v>
      </c>
      <c r="F314" s="149">
        <f>curves!I317</f>
        <v>0</v>
      </c>
      <c r="G314" s="6">
        <f>curves!H317</f>
        <v>0</v>
      </c>
      <c r="H314" s="149">
        <f>curves!J317</f>
        <v>6.9992925119520016E-2</v>
      </c>
      <c r="I314" s="7">
        <v>46232</v>
      </c>
    </row>
    <row r="315" spans="2:9" x14ac:dyDescent="0.25">
      <c r="B315" s="8">
        <v>46266</v>
      </c>
      <c r="E315" s="15">
        <v>46260</v>
      </c>
      <c r="F315" s="149">
        <f>curves!I318</f>
        <v>0</v>
      </c>
      <c r="G315" s="6">
        <f>curves!H318</f>
        <v>0</v>
      </c>
      <c r="H315" s="149">
        <f>curves!J318</f>
        <v>6.9986700682651004E-2</v>
      </c>
      <c r="I315" s="7">
        <v>46261</v>
      </c>
    </row>
    <row r="316" spans="2:9" x14ac:dyDescent="0.25">
      <c r="B316" s="8">
        <v>46296</v>
      </c>
      <c r="E316" s="15">
        <v>46290</v>
      </c>
      <c r="F316" s="149">
        <f>curves!I319</f>
        <v>0</v>
      </c>
      <c r="G316" s="6">
        <f>curves!H319</f>
        <v>0</v>
      </c>
      <c r="H316" s="149">
        <f>curves!J319</f>
        <v>6.9980677034080022E-2</v>
      </c>
      <c r="I316" s="7">
        <v>46293</v>
      </c>
    </row>
    <row r="317" spans="2:9" x14ac:dyDescent="0.25">
      <c r="B317" s="8">
        <v>46327</v>
      </c>
      <c r="E317" s="15">
        <v>46322</v>
      </c>
      <c r="F317" s="149">
        <f>curves!I320</f>
        <v>0</v>
      </c>
      <c r="G317" s="6">
        <f>curves!H320</f>
        <v>0</v>
      </c>
      <c r="H317" s="149">
        <f>curves!J320</f>
        <v>6.9974452597235004E-2</v>
      </c>
      <c r="I317" s="7">
        <v>46323</v>
      </c>
    </row>
    <row r="318" spans="2:9" x14ac:dyDescent="0.25">
      <c r="B318" s="8">
        <v>46357</v>
      </c>
      <c r="E318" s="15">
        <v>46350</v>
      </c>
      <c r="F318" s="149">
        <f>curves!I321</f>
        <v>0</v>
      </c>
      <c r="G318" s="6">
        <f>curves!H321</f>
        <v>0</v>
      </c>
      <c r="H318" s="149">
        <f>curves!J321</f>
        <v>6.9968428948688002E-2</v>
      </c>
      <c r="I318" s="7">
        <v>46351</v>
      </c>
    </row>
    <row r="319" spans="2:9" x14ac:dyDescent="0.25">
      <c r="B319" s="8">
        <v>46388</v>
      </c>
      <c r="E319" s="15">
        <v>46384</v>
      </c>
      <c r="F319" s="149">
        <f>curves!I322</f>
        <v>0</v>
      </c>
      <c r="G319" s="6">
        <f>curves!H322</f>
        <v>0</v>
      </c>
      <c r="H319" s="149">
        <f>curves!J322</f>
        <v>6.9962204511870005E-2</v>
      </c>
      <c r="I319" s="7">
        <v>46385</v>
      </c>
    </row>
    <row r="320" spans="2:9" x14ac:dyDescent="0.25">
      <c r="B320" s="8">
        <v>46419</v>
      </c>
      <c r="E320" s="15">
        <v>46413</v>
      </c>
      <c r="F320" s="149">
        <f>curves!I323</f>
        <v>0</v>
      </c>
      <c r="G320" s="6">
        <f>curves!H323</f>
        <v>0</v>
      </c>
      <c r="H320" s="149">
        <f>curves!J323</f>
        <v>6.9955980075064025E-2</v>
      </c>
      <c r="I320" s="7">
        <v>46414</v>
      </c>
    </row>
    <row r="321" spans="2:9" x14ac:dyDescent="0.25">
      <c r="B321" s="8">
        <v>46447</v>
      </c>
      <c r="E321" s="15">
        <v>46441</v>
      </c>
      <c r="F321" s="149">
        <f>curves!I324</f>
        <v>0</v>
      </c>
      <c r="G321" s="6">
        <f>curves!H324</f>
        <v>0</v>
      </c>
      <c r="H321" s="149">
        <f>curves!J324</f>
        <v>6.9950358003119995E-2</v>
      </c>
      <c r="I321" s="7">
        <v>46442</v>
      </c>
    </row>
    <row r="322" spans="2:9" x14ac:dyDescent="0.25">
      <c r="B322" s="8">
        <v>46478</v>
      </c>
      <c r="E322" s="15">
        <v>46471</v>
      </c>
      <c r="F322" s="149">
        <f>curves!I325</f>
        <v>0</v>
      </c>
      <c r="G322" s="6">
        <f>curves!H325</f>
        <v>0</v>
      </c>
      <c r="H322" s="149">
        <f>curves!J325</f>
        <v>6.9944133566339009E-2</v>
      </c>
      <c r="I322" s="7">
        <v>46475</v>
      </c>
    </row>
    <row r="323" spans="2:9" x14ac:dyDescent="0.25">
      <c r="B323" s="8">
        <v>46508</v>
      </c>
      <c r="E323" s="15">
        <v>46504</v>
      </c>
      <c r="F323" s="149">
        <f>curves!I326</f>
        <v>0</v>
      </c>
      <c r="G323" s="6">
        <f>curves!H326</f>
        <v>0</v>
      </c>
      <c r="H323" s="149">
        <f>curves!J326</f>
        <v>6.9938109917853E-2</v>
      </c>
      <c r="I323" s="7">
        <v>46505</v>
      </c>
    </row>
    <row r="324" spans="2:9" x14ac:dyDescent="0.25">
      <c r="B324" s="8">
        <v>46539</v>
      </c>
      <c r="E324" s="15">
        <v>46532</v>
      </c>
      <c r="F324" s="149">
        <f>curves!I327</f>
        <v>0</v>
      </c>
      <c r="G324" s="6">
        <f>curves!H327</f>
        <v>0</v>
      </c>
      <c r="H324" s="149">
        <f>curves!J327</f>
        <v>6.9931885481095024E-2</v>
      </c>
      <c r="I324" s="7">
        <v>46533</v>
      </c>
    </row>
    <row r="325" spans="2:9" x14ac:dyDescent="0.25">
      <c r="B325" s="8">
        <v>46569</v>
      </c>
      <c r="E325" s="15">
        <v>46563</v>
      </c>
      <c r="F325" s="149">
        <f>curves!I328</f>
        <v>0</v>
      </c>
      <c r="G325" s="6">
        <f>curves!H328</f>
        <v>0</v>
      </c>
      <c r="H325" s="149">
        <f>curves!J328</f>
        <v>6.9925861832634009E-2</v>
      </c>
      <c r="I325" s="7">
        <v>46566</v>
      </c>
    </row>
    <row r="326" spans="2:9" x14ac:dyDescent="0.25">
      <c r="B326" s="8">
        <v>46600</v>
      </c>
      <c r="E326" s="15">
        <v>46595</v>
      </c>
      <c r="F326" s="149">
        <f>curves!I329</f>
        <v>0</v>
      </c>
      <c r="G326" s="6">
        <f>curves!H329</f>
        <v>0</v>
      </c>
      <c r="H326" s="149">
        <f>curves!J329</f>
        <v>6.9919637395902998E-2</v>
      </c>
      <c r="I326" s="7">
        <v>46596</v>
      </c>
    </row>
    <row r="327" spans="2:9" x14ac:dyDescent="0.25">
      <c r="B327" s="8">
        <v>46631</v>
      </c>
      <c r="E327" s="15">
        <v>46625</v>
      </c>
      <c r="F327" s="149">
        <f>curves!I330</f>
        <v>0</v>
      </c>
      <c r="G327" s="6">
        <f>curves!H330</f>
        <v>0</v>
      </c>
      <c r="H327" s="149">
        <f>curves!J330</f>
        <v>6.9913412959184018E-2</v>
      </c>
      <c r="I327" s="7">
        <v>46626</v>
      </c>
    </row>
    <row r="328" spans="2:9" x14ac:dyDescent="0.25">
      <c r="B328" s="8">
        <v>46661</v>
      </c>
      <c r="E328" s="15">
        <v>46657</v>
      </c>
      <c r="F328" s="149">
        <f>curves!I331</f>
        <v>0</v>
      </c>
      <c r="G328" s="6">
        <f>curves!H331</f>
        <v>0</v>
      </c>
      <c r="H328" s="149">
        <f>curves!J331</f>
        <v>6.9907389310757989E-2</v>
      </c>
      <c r="I328" s="7">
        <v>46658</v>
      </c>
    </row>
    <row r="329" spans="2:9" x14ac:dyDescent="0.25">
      <c r="B329" s="8">
        <v>46692</v>
      </c>
      <c r="E329" s="15">
        <v>46686</v>
      </c>
      <c r="F329" s="149">
        <f>curves!I332</f>
        <v>0</v>
      </c>
      <c r="G329" s="6">
        <f>curves!H332</f>
        <v>0</v>
      </c>
      <c r="H329" s="149">
        <f>curves!J332</f>
        <v>6.9901164874065017E-2</v>
      </c>
      <c r="I329" s="7">
        <v>46687</v>
      </c>
    </row>
    <row r="330" spans="2:9" x14ac:dyDescent="0.25">
      <c r="B330" s="8">
        <v>46722</v>
      </c>
      <c r="E330" s="15">
        <v>46715</v>
      </c>
      <c r="F330" s="149">
        <f>curves!I333</f>
        <v>0</v>
      </c>
      <c r="G330" s="6">
        <f>curves!H333</f>
        <v>0</v>
      </c>
      <c r="H330" s="149">
        <f>curves!J333</f>
        <v>6.9895141225664023E-2</v>
      </c>
      <c r="I330" s="7">
        <v>46717</v>
      </c>
    </row>
    <row r="331" spans="2:9" x14ac:dyDescent="0.25">
      <c r="B331" s="8">
        <v>46753</v>
      </c>
      <c r="E331" s="15">
        <v>46748</v>
      </c>
      <c r="F331" s="149">
        <f>curves!I334</f>
        <v>0</v>
      </c>
      <c r="G331" s="6">
        <f>curves!H334</f>
        <v>0</v>
      </c>
      <c r="H331" s="149">
        <f>curves!J334</f>
        <v>6.9888916789E-2</v>
      </c>
      <c r="I331" s="7">
        <v>46749</v>
      </c>
    </row>
    <row r="332" spans="2:9" x14ac:dyDescent="0.25">
      <c r="B332" s="8">
        <v>46784</v>
      </c>
      <c r="E332" s="15">
        <v>46778</v>
      </c>
      <c r="F332" s="149">
        <f>curves!I335</f>
        <v>0</v>
      </c>
      <c r="G332" s="6">
        <f>curves!H335</f>
        <v>0</v>
      </c>
      <c r="H332" s="149">
        <f>curves!J335</f>
        <v>6.9882692352340015E-2</v>
      </c>
      <c r="I332" s="7">
        <v>46779</v>
      </c>
    </row>
    <row r="333" spans="2:9" x14ac:dyDescent="0.25">
      <c r="B333" s="8">
        <v>46813</v>
      </c>
      <c r="E333" s="15">
        <v>46807</v>
      </c>
      <c r="F333" s="149">
        <f>curves!I336</f>
        <v>0</v>
      </c>
      <c r="G333" s="6">
        <f>curves!H336</f>
        <v>0</v>
      </c>
      <c r="H333" s="149">
        <f>curves!J336</f>
        <v>6.9876869492256008E-2</v>
      </c>
      <c r="I333" s="7">
        <v>46808</v>
      </c>
    </row>
    <row r="334" spans="2:9" x14ac:dyDescent="0.25">
      <c r="B334" s="8">
        <v>46844</v>
      </c>
      <c r="E334" s="15">
        <v>46840</v>
      </c>
      <c r="F334" s="149">
        <f>curves!I337</f>
        <v>0</v>
      </c>
      <c r="G334" s="6">
        <f>curves!H337</f>
        <v>0</v>
      </c>
      <c r="H334" s="149">
        <f>curves!J337</f>
        <v>6.9870645055625E-2</v>
      </c>
      <c r="I334" s="7">
        <v>46841</v>
      </c>
    </row>
    <row r="335" spans="2:9" x14ac:dyDescent="0.25">
      <c r="B335" s="8">
        <v>46874</v>
      </c>
      <c r="E335" s="15">
        <v>46868</v>
      </c>
      <c r="F335" s="149">
        <f>curves!I338</f>
        <v>0</v>
      </c>
      <c r="G335" s="6">
        <f>curves!H338</f>
        <v>0</v>
      </c>
      <c r="H335" s="149">
        <f>curves!J338</f>
        <v>6.9864621407285027E-2</v>
      </c>
      <c r="I335" s="7">
        <v>46869</v>
      </c>
    </row>
    <row r="336" spans="2:9" x14ac:dyDescent="0.25">
      <c r="B336" s="8">
        <v>46905</v>
      </c>
      <c r="E336" s="15">
        <v>46898</v>
      </c>
      <c r="F336" s="149">
        <f>curves!I339</f>
        <v>0</v>
      </c>
      <c r="G336" s="6">
        <f>curves!H339</f>
        <v>0</v>
      </c>
      <c r="H336" s="149">
        <f>curves!J339</f>
        <v>6.9858396970680026E-2</v>
      </c>
      <c r="I336" s="7">
        <v>46899</v>
      </c>
    </row>
    <row r="337" spans="2:9" x14ac:dyDescent="0.25">
      <c r="B337" s="8">
        <v>46935</v>
      </c>
      <c r="E337" s="15">
        <v>46931</v>
      </c>
      <c r="F337" s="149">
        <f>curves!I340</f>
        <v>0</v>
      </c>
      <c r="G337" s="6">
        <f>curves!H340</f>
        <v>0</v>
      </c>
      <c r="H337" s="149">
        <f>curves!J340</f>
        <v>6.9852373322364006E-2</v>
      </c>
      <c r="I337" s="7">
        <v>46932</v>
      </c>
    </row>
    <row r="338" spans="2:9" x14ac:dyDescent="0.25">
      <c r="B338" s="8">
        <v>46966</v>
      </c>
      <c r="E338" s="15">
        <v>46960</v>
      </c>
      <c r="F338" s="149">
        <f>curves!I341</f>
        <v>0</v>
      </c>
      <c r="G338" s="6">
        <f>curves!H341</f>
        <v>0</v>
      </c>
      <c r="H338" s="149">
        <f>curves!J341</f>
        <v>6.9846148885784026E-2</v>
      </c>
      <c r="I338" s="7">
        <v>46961</v>
      </c>
    </row>
    <row r="339" spans="2:9" x14ac:dyDescent="0.25">
      <c r="B339" s="8">
        <v>46997</v>
      </c>
      <c r="E339" s="15">
        <v>46993</v>
      </c>
      <c r="F339" s="149">
        <f>curves!I342</f>
        <v>0</v>
      </c>
      <c r="G339" s="6">
        <f>curves!H342</f>
        <v>0</v>
      </c>
      <c r="H339" s="149">
        <f>curves!J342</f>
        <v>6.9839924449217022E-2</v>
      </c>
      <c r="I339" s="7">
        <v>46994</v>
      </c>
    </row>
    <row r="340" spans="2:9" x14ac:dyDescent="0.25">
      <c r="B340" s="8">
        <v>47027</v>
      </c>
      <c r="E340" s="15">
        <v>47022</v>
      </c>
      <c r="F340" s="149">
        <f>curves!I343</f>
        <v>0</v>
      </c>
      <c r="G340" s="6">
        <f>curves!H343</f>
        <v>0</v>
      </c>
      <c r="H340" s="149">
        <f>curves!J343</f>
        <v>6.9833900800938015E-2</v>
      </c>
      <c r="I340" s="7">
        <v>47023</v>
      </c>
    </row>
    <row r="341" spans="2:9" x14ac:dyDescent="0.25">
      <c r="B341" s="8">
        <v>47058</v>
      </c>
      <c r="E341" s="15">
        <v>47052</v>
      </c>
      <c r="F341" s="149">
        <f>curves!I344</f>
        <v>0</v>
      </c>
      <c r="G341" s="6">
        <f>curves!H344</f>
        <v>0</v>
      </c>
      <c r="H341" s="149">
        <f>curves!J344</f>
        <v>6.9827676364396019E-2</v>
      </c>
      <c r="I341" s="7">
        <v>47053</v>
      </c>
    </row>
    <row r="342" spans="2:9" x14ac:dyDescent="0.25">
      <c r="B342" s="8">
        <v>47088</v>
      </c>
      <c r="E342" s="15">
        <v>47084</v>
      </c>
      <c r="F342" s="149">
        <f>curves!I345</f>
        <v>0</v>
      </c>
      <c r="G342" s="6">
        <f>curves!H345</f>
        <v>0</v>
      </c>
      <c r="H342" s="149">
        <f>curves!J345</f>
        <v>6.9821652716141019E-2</v>
      </c>
      <c r="I342" s="7">
        <v>47085</v>
      </c>
    </row>
    <row r="343" spans="2:9" x14ac:dyDescent="0.25">
      <c r="B343" s="8">
        <v>47119</v>
      </c>
      <c r="E343" s="15">
        <v>47113</v>
      </c>
      <c r="F343" s="149">
        <f>curves!I346</f>
        <v>0</v>
      </c>
      <c r="G343" s="6">
        <f>curves!H346</f>
        <v>0</v>
      </c>
      <c r="H343" s="149">
        <f>curves!J346</f>
        <v>6.9815428279625003E-2</v>
      </c>
      <c r="I343" s="7">
        <v>47114</v>
      </c>
    </row>
    <row r="344" spans="2:9" x14ac:dyDescent="0.25">
      <c r="B344" s="8">
        <v>47150</v>
      </c>
      <c r="E344" s="15">
        <v>47144</v>
      </c>
      <c r="F344" s="149">
        <f>curves!I347</f>
        <v>0</v>
      </c>
      <c r="G344" s="6">
        <f>curves!H347</f>
        <v>0</v>
      </c>
      <c r="H344" s="149">
        <f>curves!J347</f>
        <v>6.9809203843120005E-2</v>
      </c>
      <c r="I344" s="7">
        <v>47147</v>
      </c>
    </row>
    <row r="345" spans="2:9" x14ac:dyDescent="0.25">
      <c r="B345" s="8">
        <v>47178</v>
      </c>
      <c r="E345" s="15">
        <v>47172</v>
      </c>
      <c r="F345" s="149">
        <f>curves!I348</f>
        <v>0</v>
      </c>
      <c r="G345" s="6">
        <f>curves!H348</f>
        <v>0</v>
      </c>
      <c r="H345" s="149">
        <f>curves!J348</f>
        <v>6.9803581771450005E-2</v>
      </c>
      <c r="I345" s="7">
        <v>47175</v>
      </c>
    </row>
    <row r="346" spans="2:9" x14ac:dyDescent="0.25">
      <c r="B346" s="8">
        <v>47178</v>
      </c>
      <c r="E346" s="15">
        <v>47203</v>
      </c>
      <c r="F346" s="149">
        <f>curves!I349</f>
        <v>0</v>
      </c>
      <c r="G346" s="6">
        <f>curves!H349</f>
        <v>0</v>
      </c>
      <c r="H346" s="149">
        <f>curves!J349</f>
        <v>6.9797357334970014E-2</v>
      </c>
      <c r="I346" s="7">
        <v>47204</v>
      </c>
    </row>
    <row r="347" spans="2:9" x14ac:dyDescent="0.25">
      <c r="B347" s="8">
        <v>47178</v>
      </c>
      <c r="E347" s="15">
        <v>47233</v>
      </c>
      <c r="F347" s="149">
        <f>curves!I350</f>
        <v>0</v>
      </c>
      <c r="G347" s="6">
        <f>curves!H350</f>
        <v>0</v>
      </c>
      <c r="H347" s="149">
        <f>curves!J350</f>
        <v>6.9791333686776022E-2</v>
      </c>
      <c r="I347" s="7">
        <v>47234</v>
      </c>
    </row>
    <row r="348" spans="2:9" x14ac:dyDescent="0.25">
      <c r="B348" s="8">
        <v>47178</v>
      </c>
      <c r="E348" s="15">
        <v>47263</v>
      </c>
      <c r="F348" s="149">
        <f>curves!I351</f>
        <v>0</v>
      </c>
      <c r="G348" s="6">
        <f>curves!H351</f>
        <v>0</v>
      </c>
      <c r="H348" s="149">
        <f>curves!J351</f>
        <v>6.9785109250322011E-2</v>
      </c>
      <c r="I348" s="7">
        <v>47267</v>
      </c>
    </row>
    <row r="349" spans="2:9" x14ac:dyDescent="0.25">
      <c r="E349" s="15">
        <v>47295</v>
      </c>
      <c r="I349" s="7">
        <v>47296</v>
      </c>
    </row>
    <row r="350" spans="2:9" x14ac:dyDescent="0.25">
      <c r="E350" s="15">
        <v>47325</v>
      </c>
      <c r="I350" s="7">
        <v>47326</v>
      </c>
    </row>
    <row r="351" spans="2:9" x14ac:dyDescent="0.25">
      <c r="E351" s="15">
        <v>47358</v>
      </c>
      <c r="I351" s="7">
        <v>47359</v>
      </c>
    </row>
    <row r="352" spans="2:9" x14ac:dyDescent="0.25">
      <c r="E352" s="15">
        <v>47386</v>
      </c>
      <c r="I352" s="7">
        <v>47387</v>
      </c>
    </row>
    <row r="353" spans="5:9" x14ac:dyDescent="0.25">
      <c r="E353" s="15">
        <v>47417</v>
      </c>
      <c r="I353" s="7">
        <v>47420</v>
      </c>
    </row>
    <row r="354" spans="5:9" x14ac:dyDescent="0.25">
      <c r="E354" s="15">
        <v>47449</v>
      </c>
      <c r="I354" s="7">
        <v>47450</v>
      </c>
    </row>
    <row r="355" spans="5:9" x14ac:dyDescent="0.25">
      <c r="E355" s="15">
        <v>47478</v>
      </c>
      <c r="I355" s="7">
        <v>47479</v>
      </c>
    </row>
    <row r="356" spans="5:9" x14ac:dyDescent="0.25">
      <c r="E356" s="15">
        <v>47511</v>
      </c>
      <c r="I356" s="7">
        <v>47512</v>
      </c>
    </row>
    <row r="357" spans="5:9" x14ac:dyDescent="0.25">
      <c r="E357" s="15">
        <v>47539</v>
      </c>
      <c r="I357" s="7">
        <v>47540</v>
      </c>
    </row>
    <row r="358" spans="5:9" x14ac:dyDescent="0.25">
      <c r="E358" s="15">
        <v>47568</v>
      </c>
      <c r="I358" s="7">
        <v>47569</v>
      </c>
    </row>
    <row r="359" spans="5:9" x14ac:dyDescent="0.25">
      <c r="E359" s="15">
        <v>47598</v>
      </c>
      <c r="I359" s="7">
        <v>47599</v>
      </c>
    </row>
    <row r="360" spans="5:9" x14ac:dyDescent="0.25">
      <c r="E360" s="15">
        <v>47631</v>
      </c>
      <c r="I360" s="7">
        <v>47632</v>
      </c>
    </row>
    <row r="361" spans="5:9" x14ac:dyDescent="0.25">
      <c r="E361" s="15">
        <v>47659</v>
      </c>
      <c r="I361" s="7">
        <v>47660</v>
      </c>
    </row>
    <row r="362" spans="5:9" x14ac:dyDescent="0.25">
      <c r="E362" s="15">
        <v>47690</v>
      </c>
      <c r="I362" s="7">
        <v>47693</v>
      </c>
    </row>
    <row r="363" spans="5:9" x14ac:dyDescent="0.25">
      <c r="E363" s="15">
        <v>47722</v>
      </c>
      <c r="I363" s="7">
        <v>47723</v>
      </c>
    </row>
    <row r="364" spans="5:9" x14ac:dyDescent="0.25">
      <c r="E364" s="15">
        <v>47751</v>
      </c>
      <c r="I364" s="7">
        <v>47752</v>
      </c>
    </row>
    <row r="365" spans="5:9" x14ac:dyDescent="0.25">
      <c r="E365" s="15">
        <v>47784</v>
      </c>
      <c r="I365" s="7">
        <v>47785</v>
      </c>
    </row>
    <row r="366" spans="5:9" x14ac:dyDescent="0.25">
      <c r="E366" s="15">
        <v>47812</v>
      </c>
      <c r="I366" s="7">
        <v>47813</v>
      </c>
    </row>
    <row r="367" spans="5:9" x14ac:dyDescent="0.25">
      <c r="E367" s="15">
        <v>47812</v>
      </c>
      <c r="I367" s="7">
        <v>47813</v>
      </c>
    </row>
    <row r="368" spans="5:9" x14ac:dyDescent="0.25">
      <c r="E368" s="15">
        <v>47812</v>
      </c>
      <c r="I368" s="7">
        <v>47813</v>
      </c>
    </row>
    <row r="369" spans="5:9" x14ac:dyDescent="0.25">
      <c r="E369" s="15">
        <v>47812</v>
      </c>
      <c r="I369" s="7">
        <v>47813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12"/>
  <sheetViews>
    <sheetView topLeftCell="D3" workbookViewId="0">
      <selection activeCell="J18" sqref="J18"/>
    </sheetView>
  </sheetViews>
  <sheetFormatPr defaultColWidth="9.109375" defaultRowHeight="12" x14ac:dyDescent="0.25"/>
  <cols>
    <col min="1" max="7" width="9.109375" style="198"/>
    <col min="8" max="8" width="12.5546875" style="198" bestFit="1" customWidth="1"/>
    <col min="9" max="11" width="9.109375" style="198"/>
    <col min="12" max="12" width="13" style="198" bestFit="1" customWidth="1"/>
    <col min="13" max="15" width="9.109375" style="198"/>
    <col min="16" max="16" width="9.5546875" style="198" bestFit="1" customWidth="1"/>
    <col min="17" max="17" width="10" style="198" bestFit="1" customWidth="1"/>
    <col min="18" max="16384" width="9.109375" style="198"/>
  </cols>
  <sheetData>
    <row r="1" spans="1:24" x14ac:dyDescent="0.25">
      <c r="B1" s="198">
        <f t="shared" ref="B1:B6" si="0">AVERAGE(B18:B29)</f>
        <v>3.6799166666666667</v>
      </c>
    </row>
    <row r="2" spans="1:24" x14ac:dyDescent="0.25">
      <c r="B2" s="198">
        <f t="shared" si="0"/>
        <v>3.6522500000000004</v>
      </c>
    </row>
    <row r="3" spans="1:24" x14ac:dyDescent="0.25">
      <c r="B3" s="198">
        <f t="shared" si="0"/>
        <v>3.6266666666666669</v>
      </c>
    </row>
    <row r="4" spans="1:24" x14ac:dyDescent="0.25">
      <c r="B4" s="198">
        <f t="shared" si="0"/>
        <v>3.6031666666666666</v>
      </c>
    </row>
    <row r="5" spans="1:24" x14ac:dyDescent="0.25">
      <c r="B5" s="198">
        <f t="shared" si="0"/>
        <v>3.5798333333333332</v>
      </c>
    </row>
    <row r="6" spans="1:24" x14ac:dyDescent="0.25">
      <c r="B6" s="198">
        <f t="shared" si="0"/>
        <v>3.5577500000000004</v>
      </c>
    </row>
    <row r="7" spans="1:24" ht="13.5" customHeight="1" x14ac:dyDescent="0.25"/>
    <row r="8" spans="1:24" x14ac:dyDescent="0.25">
      <c r="F8" s="198">
        <f>SUM(F12:F46)</f>
        <v>237.70265343674291</v>
      </c>
      <c r="H8" s="200">
        <f>SUM(H12:H221)</f>
        <v>376991.3423857282</v>
      </c>
      <c r="L8" s="200">
        <f>SUM(L12:L45)</f>
        <v>95292.39815420004</v>
      </c>
      <c r="Q8" s="200">
        <f>SUM(Q12:Q146)</f>
        <v>110714.34206964943</v>
      </c>
    </row>
    <row r="10" spans="1:24" x14ac:dyDescent="0.25">
      <c r="F10" s="198" t="s">
        <v>237</v>
      </c>
    </row>
    <row r="11" spans="1:24" x14ac:dyDescent="0.25">
      <c r="A11" s="198" t="s">
        <v>235</v>
      </c>
      <c r="B11" s="198" t="s">
        <v>236</v>
      </c>
      <c r="F11" s="198" t="s">
        <v>238</v>
      </c>
      <c r="H11" s="198" t="s">
        <v>239</v>
      </c>
      <c r="J11" s="198" t="s">
        <v>101</v>
      </c>
      <c r="L11" s="198" t="s">
        <v>240</v>
      </c>
    </row>
    <row r="12" spans="1:24" x14ac:dyDescent="0.25">
      <c r="A12" s="198">
        <v>3.7740000000000005</v>
      </c>
      <c r="B12" s="198">
        <v>3.9870000000000001</v>
      </c>
      <c r="D12" s="198">
        <f>B12-A12</f>
        <v>0.21299999999999963</v>
      </c>
      <c r="E12" s="87">
        <v>36708</v>
      </c>
      <c r="F12" s="198">
        <v>74.967616569352217</v>
      </c>
      <c r="H12" s="200">
        <f>F12*$D12*10000</f>
        <v>159681.02329271994</v>
      </c>
      <c r="J12" s="198">
        <v>44.945468223999995</v>
      </c>
      <c r="L12" s="200">
        <f>J12*D12*10000*0.5</f>
        <v>47866.923658559914</v>
      </c>
      <c r="O12" s="200"/>
      <c r="P12" s="200">
        <f>O12+'basis opt greeks'!D6</f>
        <v>0</v>
      </c>
      <c r="Q12" s="200">
        <f>O12*N12*100</f>
        <v>0</v>
      </c>
      <c r="V12" s="198">
        <v>2.2943794803096424</v>
      </c>
      <c r="X12" s="200">
        <f>V12*$D12*10000</f>
        <v>4887.0282930595295</v>
      </c>
    </row>
    <row r="13" spans="1:24" ht="13.2" x14ac:dyDescent="0.25">
      <c r="A13" s="198">
        <v>3.798</v>
      </c>
      <c r="B13" s="198">
        <v>3.9860000000000007</v>
      </c>
      <c r="D13" s="198">
        <f t="shared" ref="D13:D76" si="1">B13-A13</f>
        <v>0.18800000000000061</v>
      </c>
      <c r="E13" s="87">
        <v>36739</v>
      </c>
      <c r="F13" s="198">
        <v>3.117103131659539</v>
      </c>
      <c r="H13" s="200">
        <f t="shared" ref="H13:H76" si="2">F13*D13*10000</f>
        <v>5860.1538875199521</v>
      </c>
      <c r="J13" s="198">
        <v>33.006329574000006</v>
      </c>
      <c r="L13" s="200">
        <f t="shared" ref="L13:L45" si="3">J13*D13*10000*0.5</f>
        <v>31025.949799560105</v>
      </c>
      <c r="O13" s="3"/>
      <c r="P13" s="200">
        <f>O13+'basis opt greeks'!D7</f>
        <v>0</v>
      </c>
      <c r="Q13" s="200">
        <f t="shared" ref="Q13:Q76" si="4">O13*N13*100</f>
        <v>0</v>
      </c>
      <c r="V13" s="198">
        <v>0.27108951488988098</v>
      </c>
      <c r="X13" s="200">
        <f t="shared" ref="X13:X31" si="5">V13*$D13*10000</f>
        <v>509.64828799297794</v>
      </c>
    </row>
    <row r="14" spans="1:24" ht="13.2" x14ac:dyDescent="0.25">
      <c r="A14" s="198">
        <v>3.9060000000000001</v>
      </c>
      <c r="B14" s="198">
        <v>4.08</v>
      </c>
      <c r="D14" s="198">
        <f t="shared" si="1"/>
        <v>0.17399999999999993</v>
      </c>
      <c r="E14" s="87">
        <v>36770</v>
      </c>
      <c r="F14" s="198">
        <v>45.999045231749534</v>
      </c>
      <c r="H14" s="200">
        <f t="shared" si="2"/>
        <v>80038.338703244153</v>
      </c>
      <c r="J14" s="198">
        <v>38.010685202999994</v>
      </c>
      <c r="L14" s="200">
        <f t="shared" si="3"/>
        <v>33069.296126609981</v>
      </c>
      <c r="N14" s="198">
        <v>0.02</v>
      </c>
      <c r="O14" s="3">
        <v>7724.8576611012732</v>
      </c>
      <c r="P14" s="200">
        <f>O14+'basis opt greeks'!D8</f>
        <v>23184.806429499098</v>
      </c>
      <c r="Q14" s="200">
        <f t="shared" si="4"/>
        <v>15449.715322202548</v>
      </c>
      <c r="V14" s="198">
        <v>-8.9646383222583097</v>
      </c>
      <c r="X14" s="200">
        <f t="shared" si="5"/>
        <v>-15598.470680729453</v>
      </c>
    </row>
    <row r="15" spans="1:24" ht="13.2" x14ac:dyDescent="0.25">
      <c r="A15" s="198">
        <v>4.0199999999999996</v>
      </c>
      <c r="B15" s="198">
        <v>4.18</v>
      </c>
      <c r="D15" s="198">
        <f t="shared" si="1"/>
        <v>0.16000000000000014</v>
      </c>
      <c r="E15" s="87">
        <v>36800</v>
      </c>
      <c r="F15" s="198">
        <v>6.0602779691013087</v>
      </c>
      <c r="H15" s="200">
        <f t="shared" si="2"/>
        <v>9696.4447505621029</v>
      </c>
      <c r="J15" s="198">
        <v>-1.0139560159999998</v>
      </c>
      <c r="L15" s="200">
        <f t="shared" si="3"/>
        <v>-811.1648128000005</v>
      </c>
      <c r="N15" s="198">
        <v>1.7500000000000071E-2</v>
      </c>
      <c r="O15" s="3">
        <v>8947.1584052500566</v>
      </c>
      <c r="P15" s="200">
        <f>O15+'basis opt greeks'!D9</f>
        <v>87636.568011853306</v>
      </c>
      <c r="Q15" s="200">
        <f t="shared" si="4"/>
        <v>15657.527209187663</v>
      </c>
      <c r="V15" s="198">
        <v>34.31467240084875</v>
      </c>
      <c r="X15" s="200">
        <f t="shared" si="5"/>
        <v>54903.475841358042</v>
      </c>
    </row>
    <row r="16" spans="1:24" ht="13.2" x14ac:dyDescent="0.25">
      <c r="A16" s="198">
        <v>4.0190000000000001</v>
      </c>
      <c r="B16" s="198">
        <v>4.1749999999999998</v>
      </c>
      <c r="D16" s="198">
        <f t="shared" si="1"/>
        <v>0.15599999999999969</v>
      </c>
      <c r="E16" s="87">
        <v>36831</v>
      </c>
      <c r="F16" s="198">
        <v>12.676150008379743</v>
      </c>
      <c r="H16" s="200">
        <f t="shared" si="2"/>
        <v>19774.794013072362</v>
      </c>
      <c r="J16" s="198">
        <v>-5.3933753400000022</v>
      </c>
      <c r="L16" s="200">
        <f t="shared" si="3"/>
        <v>-4206.8327651999934</v>
      </c>
      <c r="N16" s="198">
        <v>0.01</v>
      </c>
      <c r="O16" s="3">
        <v>90121.734980372799</v>
      </c>
      <c r="P16" s="200">
        <f>O16+'basis opt greeks'!D10</f>
        <v>113515.75930585864</v>
      </c>
      <c r="Q16" s="200">
        <f t="shared" si="4"/>
        <v>90121.734980372799</v>
      </c>
      <c r="V16" s="198">
        <v>20.348599263147005</v>
      </c>
      <c r="X16" s="200">
        <f t="shared" si="5"/>
        <v>31743.814850509265</v>
      </c>
    </row>
    <row r="17" spans="1:24" ht="13.2" x14ac:dyDescent="0.25">
      <c r="A17" s="198">
        <v>3.8690000000000002</v>
      </c>
      <c r="B17" s="198">
        <v>4.0049999999999999</v>
      </c>
      <c r="D17" s="198">
        <f t="shared" si="1"/>
        <v>0.13599999999999968</v>
      </c>
      <c r="E17" s="87">
        <v>36861</v>
      </c>
      <c r="F17" s="198">
        <v>22.918494552932078</v>
      </c>
      <c r="H17" s="200">
        <f t="shared" si="2"/>
        <v>31169.152591987549</v>
      </c>
      <c r="J17" s="198">
        <v>-12.012683918</v>
      </c>
      <c r="L17" s="200">
        <f t="shared" si="3"/>
        <v>-8168.62506423998</v>
      </c>
      <c r="N17" s="198">
        <v>7.5000000000000622E-3</v>
      </c>
      <c r="O17" s="3">
        <v>9342.1438566003053</v>
      </c>
      <c r="P17" s="200">
        <f>O17+'basis opt greeks'!D11</f>
        <v>18280.759778187905</v>
      </c>
      <c r="Q17" s="200">
        <f t="shared" si="4"/>
        <v>7006.6078924502872</v>
      </c>
      <c r="V17" s="198">
        <v>9.910755302228722</v>
      </c>
      <c r="X17" s="200">
        <f t="shared" si="5"/>
        <v>13478.627211031029</v>
      </c>
    </row>
    <row r="18" spans="1:24" ht="13.2" x14ac:dyDescent="0.25">
      <c r="A18" s="198">
        <v>3.7190000000000003</v>
      </c>
      <c r="B18" s="198">
        <v>3.84</v>
      </c>
      <c r="D18" s="198">
        <f t="shared" si="1"/>
        <v>0.12099999999999955</v>
      </c>
      <c r="E18" s="87">
        <v>36892</v>
      </c>
      <c r="F18" s="198">
        <v>28.02974800999608</v>
      </c>
      <c r="H18" s="200">
        <f t="shared" si="2"/>
        <v>33915.995092095131</v>
      </c>
      <c r="J18" s="198">
        <v>-6.6188555219999996</v>
      </c>
      <c r="L18" s="200">
        <f t="shared" si="3"/>
        <v>-4004.4075908099853</v>
      </c>
      <c r="N18" s="198">
        <v>0.01</v>
      </c>
      <c r="O18" s="3">
        <v>-22499.985512040017</v>
      </c>
      <c r="P18" s="200">
        <f>O18+'basis opt greeks'!D12</f>
        <v>-13048.212770240436</v>
      </c>
      <c r="Q18" s="200">
        <f t="shared" si="4"/>
        <v>-22499.985512040017</v>
      </c>
      <c r="V18" s="198">
        <v>9.2583364702623587</v>
      </c>
      <c r="X18" s="200">
        <f t="shared" si="5"/>
        <v>11202.587129017411</v>
      </c>
    </row>
    <row r="19" spans="1:24" ht="13.2" x14ac:dyDescent="0.25">
      <c r="A19" s="198">
        <v>3.5790000000000006</v>
      </c>
      <c r="B19" s="198">
        <v>3.6850000000000001</v>
      </c>
      <c r="D19" s="198">
        <f t="shared" si="1"/>
        <v>0.10599999999999943</v>
      </c>
      <c r="E19" s="87">
        <v>36923</v>
      </c>
      <c r="F19" s="198">
        <v>8.4766933892611487</v>
      </c>
      <c r="H19" s="200">
        <f t="shared" si="2"/>
        <v>8985.2949926167694</v>
      </c>
      <c r="J19" s="198">
        <v>0.82464322399999967</v>
      </c>
      <c r="L19" s="200">
        <f t="shared" si="3"/>
        <v>437.06090871999749</v>
      </c>
      <c r="N19" s="198">
        <v>0.01</v>
      </c>
      <c r="O19" s="3">
        <v>-43185.993845524688</v>
      </c>
      <c r="P19" s="200">
        <f>O19+'basis opt greeks'!D13</f>
        <v>52155.100810319927</v>
      </c>
      <c r="Q19" s="200">
        <f t="shared" si="4"/>
        <v>-43185.993845524688</v>
      </c>
      <c r="V19" s="198">
        <v>59.400735002617004</v>
      </c>
      <c r="X19" s="200">
        <f t="shared" si="5"/>
        <v>62964.779102773682</v>
      </c>
    </row>
    <row r="20" spans="1:24" ht="13.2" x14ac:dyDescent="0.25">
      <c r="A20" s="198">
        <v>3.5490000000000004</v>
      </c>
      <c r="B20" s="198">
        <v>3.64</v>
      </c>
      <c r="D20" s="198">
        <f t="shared" si="1"/>
        <v>9.0999999999999748E-2</v>
      </c>
      <c r="E20" s="87">
        <v>36951</v>
      </c>
      <c r="F20" s="198">
        <v>19.975267854757476</v>
      </c>
      <c r="H20" s="200">
        <f t="shared" si="2"/>
        <v>18177.493747829252</v>
      </c>
      <c r="J20" s="198">
        <v>0.94702033400000007</v>
      </c>
      <c r="L20" s="200">
        <f t="shared" si="3"/>
        <v>430.89425196999883</v>
      </c>
      <c r="N20" s="198">
        <v>0.01</v>
      </c>
      <c r="O20" s="3">
        <v>21808.799975366834</v>
      </c>
      <c r="P20" s="200">
        <f>O20+'basis opt greeks'!D14</f>
        <v>15391.228257084735</v>
      </c>
      <c r="Q20" s="200">
        <f t="shared" si="4"/>
        <v>21808.799975366834</v>
      </c>
      <c r="V20" s="198">
        <v>-12.158958043244679</v>
      </c>
      <c r="X20" s="200">
        <f t="shared" si="5"/>
        <v>-11064.651819352626</v>
      </c>
    </row>
    <row r="21" spans="1:24" ht="13.2" x14ac:dyDescent="0.25">
      <c r="A21" s="198">
        <v>3.5490000000000004</v>
      </c>
      <c r="B21" s="198">
        <v>3.633</v>
      </c>
      <c r="D21" s="198">
        <f t="shared" si="1"/>
        <v>8.3999999999999631E-2</v>
      </c>
      <c r="E21" s="87">
        <v>36982</v>
      </c>
      <c r="F21" s="198">
        <v>-4.938851861405265</v>
      </c>
      <c r="H21" s="200">
        <f t="shared" si="2"/>
        <v>-4148.6355635804048</v>
      </c>
      <c r="J21" s="198">
        <v>0.66852118599999988</v>
      </c>
      <c r="L21" s="200">
        <f t="shared" si="3"/>
        <v>280.7788981199987</v>
      </c>
      <c r="N21" s="198">
        <v>0.01</v>
      </c>
      <c r="O21" s="3">
        <v>-5908.0886492495547</v>
      </c>
      <c r="P21" s="200">
        <f>O21+'basis opt greeks'!D15</f>
        <v>6232.6195702084651</v>
      </c>
      <c r="Q21" s="200">
        <f t="shared" si="4"/>
        <v>-5908.0886492495556</v>
      </c>
      <c r="V21" s="198">
        <v>1.3391552289444428</v>
      </c>
      <c r="X21" s="200">
        <f t="shared" si="5"/>
        <v>1124.8903923133271</v>
      </c>
    </row>
    <row r="22" spans="1:24" ht="13.2" x14ac:dyDescent="0.25">
      <c r="A22" s="198">
        <v>3.5390000000000006</v>
      </c>
      <c r="B22" s="198">
        <v>3.6179999999999999</v>
      </c>
      <c r="D22" s="198">
        <f t="shared" si="1"/>
        <v>7.8999999999999293E-2</v>
      </c>
      <c r="E22" s="87">
        <v>37012</v>
      </c>
      <c r="F22" s="198">
        <v>7.3147816074271184</v>
      </c>
      <c r="H22" s="200">
        <f t="shared" si="2"/>
        <v>5778.6774698673717</v>
      </c>
      <c r="J22" s="198">
        <v>6.7273445999999959E-2</v>
      </c>
      <c r="L22" s="200">
        <f t="shared" si="3"/>
        <v>26.573011169999749</v>
      </c>
      <c r="N22" s="198">
        <v>9.9999999999999534E-3</v>
      </c>
      <c r="O22" s="3">
        <v>9346.4680122643949</v>
      </c>
      <c r="P22" s="200">
        <f>O22+'basis opt greeks'!D16</f>
        <v>21857.761856720601</v>
      </c>
      <c r="Q22" s="200">
        <f t="shared" si="4"/>
        <v>9346.4680122643513</v>
      </c>
      <c r="V22" s="198">
        <v>1.3698415912343656</v>
      </c>
      <c r="X22" s="200">
        <f t="shared" si="5"/>
        <v>1082.174857075139</v>
      </c>
    </row>
    <row r="23" spans="1:24" ht="13.2" x14ac:dyDescent="0.25">
      <c r="A23" s="198">
        <v>3.5530000000000004</v>
      </c>
      <c r="B23" s="198">
        <v>3.6280000000000006</v>
      </c>
      <c r="D23" s="198">
        <f t="shared" si="1"/>
        <v>7.5000000000000178E-2</v>
      </c>
      <c r="E23" s="87">
        <v>37043</v>
      </c>
      <c r="F23" s="198">
        <v>-4.7110951817764981</v>
      </c>
      <c r="H23" s="200">
        <f t="shared" si="2"/>
        <v>-3533.3213863323822</v>
      </c>
      <c r="J23" s="198">
        <v>-3.0426174000000028E-2</v>
      </c>
      <c r="L23" s="200">
        <f t="shared" si="3"/>
        <v>-11.409815250000037</v>
      </c>
      <c r="N23" s="198">
        <v>9.9999999999999534E-3</v>
      </c>
      <c r="O23" s="3">
        <v>8922.9242385920734</v>
      </c>
      <c r="P23" s="200">
        <f>O23+'basis opt greeks'!D17</f>
        <v>17298.275053011035</v>
      </c>
      <c r="Q23" s="200">
        <f t="shared" si="4"/>
        <v>8922.9242385920315</v>
      </c>
      <c r="V23" s="198">
        <v>1.2371231580759223</v>
      </c>
      <c r="X23" s="200">
        <f t="shared" si="5"/>
        <v>927.84236855694394</v>
      </c>
    </row>
    <row r="24" spans="1:24" ht="13.2" x14ac:dyDescent="0.25">
      <c r="A24" s="198">
        <v>3.5330000000000004</v>
      </c>
      <c r="B24" s="198">
        <v>3.6080000000000001</v>
      </c>
      <c r="D24" s="198">
        <f t="shared" si="1"/>
        <v>7.4999999999999734E-2</v>
      </c>
      <c r="E24" s="87">
        <v>37073</v>
      </c>
      <c r="F24" s="198">
        <v>-5.9053904059642175</v>
      </c>
      <c r="H24" s="200">
        <f t="shared" si="2"/>
        <v>-4429.042804473147</v>
      </c>
      <c r="J24" s="198">
        <v>-0.16926452800000003</v>
      </c>
      <c r="L24" s="200">
        <f t="shared" si="3"/>
        <v>-63.474197999999788</v>
      </c>
      <c r="N24" s="198">
        <v>0.01</v>
      </c>
      <c r="O24" s="3">
        <v>6373.2597686413865</v>
      </c>
      <c r="P24" s="200">
        <f>O24+'basis opt greeks'!D18</f>
        <v>14499.978724184733</v>
      </c>
      <c r="Q24" s="200">
        <f t="shared" si="4"/>
        <v>6373.2597686413865</v>
      </c>
      <c r="V24" s="198">
        <v>1.2992456676377682</v>
      </c>
      <c r="X24" s="200">
        <f t="shared" si="5"/>
        <v>974.4342507283227</v>
      </c>
    </row>
    <row r="25" spans="1:24" ht="13.2" x14ac:dyDescent="0.25">
      <c r="A25" s="198">
        <v>3.5390000000000006</v>
      </c>
      <c r="B25" s="198">
        <v>3.5980000000000003</v>
      </c>
      <c r="D25" s="198">
        <f t="shared" si="1"/>
        <v>5.8999999999999719E-2</v>
      </c>
      <c r="E25" s="87">
        <v>37104</v>
      </c>
      <c r="F25" s="198">
        <v>-1.4561389325898833</v>
      </c>
      <c r="H25" s="200">
        <f t="shared" si="2"/>
        <v>-859.12197022802695</v>
      </c>
      <c r="J25" s="198">
        <v>3.6103179999999457E-3</v>
      </c>
      <c r="L25" s="200">
        <f t="shared" si="3"/>
        <v>1.0650438099999788</v>
      </c>
      <c r="N25" s="198">
        <v>0.01</v>
      </c>
      <c r="O25" s="3">
        <v>6292.0348088824785</v>
      </c>
      <c r="P25" s="200">
        <f>O25+'basis opt greeks'!D19</f>
        <v>14846.093510064118</v>
      </c>
      <c r="Q25" s="200">
        <f t="shared" si="4"/>
        <v>6292.0348088824785</v>
      </c>
      <c r="V25" s="198">
        <v>1.4867274983727199</v>
      </c>
      <c r="X25" s="200">
        <f t="shared" si="5"/>
        <v>877.16922403990054</v>
      </c>
    </row>
    <row r="26" spans="1:24" ht="13.2" x14ac:dyDescent="0.25">
      <c r="A26" s="198">
        <v>3.6390000000000002</v>
      </c>
      <c r="B26" s="198">
        <v>3.6949999999999998</v>
      </c>
      <c r="D26" s="198">
        <f t="shared" si="1"/>
        <v>5.5999999999999606E-2</v>
      </c>
      <c r="E26" s="87">
        <v>37135</v>
      </c>
      <c r="F26" s="198">
        <v>-6.1509191755388883</v>
      </c>
      <c r="H26" s="200">
        <f t="shared" si="2"/>
        <v>-3444.5147383017534</v>
      </c>
      <c r="J26" s="198">
        <v>-0.61179463999999995</v>
      </c>
      <c r="L26" s="200">
        <f t="shared" si="3"/>
        <v>-171.30249919999878</v>
      </c>
      <c r="N26" s="198">
        <v>0.01</v>
      </c>
      <c r="O26" s="3">
        <v>6022.2985750495536</v>
      </c>
      <c r="P26" s="200">
        <f>O26+'basis opt greeks'!D20</f>
        <v>18823.305978675369</v>
      </c>
      <c r="Q26" s="200">
        <f t="shared" si="4"/>
        <v>6022.2985750495536</v>
      </c>
      <c r="V26" s="198">
        <v>1.3978230884144665</v>
      </c>
      <c r="X26" s="200">
        <f t="shared" si="5"/>
        <v>782.78092951209578</v>
      </c>
    </row>
    <row r="27" spans="1:24" ht="13.2" x14ac:dyDescent="0.25">
      <c r="A27" s="198">
        <v>3.7290000000000005</v>
      </c>
      <c r="B27" s="198">
        <v>3.778</v>
      </c>
      <c r="D27" s="198">
        <f t="shared" si="1"/>
        <v>4.8999999999999488E-2</v>
      </c>
      <c r="E27" s="87">
        <v>37165</v>
      </c>
      <c r="F27" s="198">
        <v>-7.9814125113484433</v>
      </c>
      <c r="H27" s="200">
        <f t="shared" si="2"/>
        <v>-3910.8921305606964</v>
      </c>
      <c r="J27" s="198">
        <v>-0.63794320999999998</v>
      </c>
      <c r="L27" s="200">
        <f t="shared" si="3"/>
        <v>-156.29608644999837</v>
      </c>
      <c r="N27" s="198">
        <v>9.9999999999999534E-3</v>
      </c>
      <c r="O27" s="3">
        <v>7327.6613870750625</v>
      </c>
      <c r="P27" s="200">
        <f>O27+'basis opt greeks'!D21</f>
        <v>-710.6693006708465</v>
      </c>
      <c r="Q27" s="200">
        <f t="shared" si="4"/>
        <v>7327.661387075028</v>
      </c>
      <c r="V27" s="198">
        <v>-0.5113370329665835</v>
      </c>
      <c r="X27" s="200">
        <f t="shared" si="5"/>
        <v>-250.55514615362333</v>
      </c>
    </row>
    <row r="28" spans="1:24" ht="13.2" x14ac:dyDescent="0.25">
      <c r="A28" s="198">
        <v>3.7440000000000002</v>
      </c>
      <c r="B28" s="198">
        <v>3.7930000000000001</v>
      </c>
      <c r="D28" s="198">
        <f t="shared" si="1"/>
        <v>4.8999999999999932E-2</v>
      </c>
      <c r="E28" s="87">
        <v>37196</v>
      </c>
      <c r="F28" s="198">
        <v>8.3057886139430295</v>
      </c>
      <c r="H28" s="200">
        <f t="shared" si="2"/>
        <v>4069.8364208320786</v>
      </c>
      <c r="J28" s="198">
        <v>-0.37596094999999996</v>
      </c>
      <c r="L28" s="200">
        <f t="shared" si="3"/>
        <v>-92.110432749999873</v>
      </c>
      <c r="N28" s="198">
        <v>2.5000000000000001E-3</v>
      </c>
      <c r="O28" s="3">
        <v>-7941.1804014063164</v>
      </c>
      <c r="P28" s="200">
        <f>O28+'basis opt greeks'!D22</f>
        <v>-14714.544070578426</v>
      </c>
      <c r="Q28" s="200">
        <f t="shared" si="4"/>
        <v>-1985.2951003515791</v>
      </c>
      <c r="V28" s="198">
        <v>0.4501814669457555</v>
      </c>
      <c r="X28" s="200">
        <f t="shared" si="5"/>
        <v>220.58891880341992</v>
      </c>
    </row>
    <row r="29" spans="1:24" ht="13.2" x14ac:dyDescent="0.25">
      <c r="A29" s="198">
        <v>3.5980000000000003</v>
      </c>
      <c r="B29" s="198">
        <v>3.6430000000000002</v>
      </c>
      <c r="D29" s="198">
        <f t="shared" si="1"/>
        <v>4.4999999999999929E-2</v>
      </c>
      <c r="E29" s="87">
        <v>37226</v>
      </c>
      <c r="F29" s="198">
        <v>5.6086574690774142</v>
      </c>
      <c r="H29" s="200">
        <f t="shared" si="2"/>
        <v>2523.8958610848322</v>
      </c>
      <c r="J29" s="198">
        <v>-0.29204379200000002</v>
      </c>
      <c r="L29" s="200">
        <f t="shared" si="3"/>
        <v>-65.709853199999912</v>
      </c>
      <c r="N29" s="198">
        <v>2.5000000000000001E-3</v>
      </c>
      <c r="O29" s="3">
        <v>-7648.6363985593753</v>
      </c>
      <c r="P29" s="200">
        <f>O29+'basis opt greeks'!D23</f>
        <v>-13327.529839170093</v>
      </c>
      <c r="Q29" s="200">
        <f t="shared" si="4"/>
        <v>-1912.1590996398438</v>
      </c>
      <c r="V29" s="198">
        <v>0.84877953779450621</v>
      </c>
      <c r="X29" s="200">
        <f t="shared" si="5"/>
        <v>381.95079200752718</v>
      </c>
    </row>
    <row r="30" spans="1:24" ht="13.2" x14ac:dyDescent="0.25">
      <c r="A30" s="198">
        <v>3.4730000000000003</v>
      </c>
      <c r="B30" s="198">
        <v>3.508</v>
      </c>
      <c r="D30" s="198">
        <f t="shared" si="1"/>
        <v>3.4999999999999698E-2</v>
      </c>
      <c r="E30" s="87">
        <v>37257</v>
      </c>
      <c r="F30" s="198">
        <v>2.7873371725374829</v>
      </c>
      <c r="H30" s="200">
        <f t="shared" si="2"/>
        <v>975.56801038811068</v>
      </c>
      <c r="J30" s="198">
        <v>-0.18270883199999999</v>
      </c>
      <c r="L30" s="200">
        <f t="shared" si="3"/>
        <v>-31.974045599999723</v>
      </c>
      <c r="N30" s="198">
        <v>2.5000000000000001E-3</v>
      </c>
      <c r="O30" s="3">
        <v>-7024.0097781842542</v>
      </c>
      <c r="P30" s="200">
        <f>O30+'basis opt greeks'!D24</f>
        <v>-12543.481815254896</v>
      </c>
      <c r="Q30" s="200">
        <f t="shared" si="4"/>
        <v>-1756.0024445460638</v>
      </c>
      <c r="V30" s="198">
        <v>0.76696840357555485</v>
      </c>
      <c r="X30" s="200">
        <f t="shared" si="5"/>
        <v>268.43894125144186</v>
      </c>
    </row>
    <row r="31" spans="1:24" ht="13.2" x14ac:dyDescent="0.25">
      <c r="A31" s="198">
        <v>3.343</v>
      </c>
      <c r="B31" s="198">
        <v>3.3780000000000001</v>
      </c>
      <c r="D31" s="198">
        <f t="shared" si="1"/>
        <v>3.5000000000000142E-2</v>
      </c>
      <c r="E31" s="87">
        <v>37288</v>
      </c>
      <c r="F31" s="198">
        <v>10.818870009999999</v>
      </c>
      <c r="H31" s="200">
        <f t="shared" si="2"/>
        <v>3786.6045035000152</v>
      </c>
      <c r="J31" s="198">
        <v>-3.5561792000000002E-2</v>
      </c>
      <c r="L31" s="200">
        <f t="shared" si="3"/>
        <v>-6.2233136000000249</v>
      </c>
      <c r="N31" s="198">
        <v>2.5000000000000001E-3</v>
      </c>
      <c r="O31" s="3">
        <v>-4424.9571564190492</v>
      </c>
      <c r="P31" s="200">
        <f>O31+'basis opt greeks'!D25</f>
        <v>-12675.558222928335</v>
      </c>
      <c r="Q31" s="200">
        <f t="shared" si="4"/>
        <v>-1106.2392891047623</v>
      </c>
      <c r="V31" s="198">
        <v>-0.164463946357675</v>
      </c>
      <c r="X31" s="200">
        <f t="shared" si="5"/>
        <v>-57.562381225186485</v>
      </c>
    </row>
    <row r="32" spans="1:24" ht="13.2" x14ac:dyDescent="0.25">
      <c r="A32" s="198">
        <v>3.3230000000000004</v>
      </c>
      <c r="B32" s="198">
        <v>3.3580000000000001</v>
      </c>
      <c r="D32" s="198">
        <f t="shared" si="1"/>
        <v>3.4999999999999698E-2</v>
      </c>
      <c r="E32" s="87">
        <v>37316</v>
      </c>
      <c r="F32" s="198">
        <v>9.6866350099999998</v>
      </c>
      <c r="H32" s="200">
        <f t="shared" si="2"/>
        <v>3390.3222534999704</v>
      </c>
      <c r="J32" s="198">
        <v>-3.4242395999999994E-2</v>
      </c>
      <c r="L32" s="200">
        <f t="shared" si="3"/>
        <v>-5.9924192999999466</v>
      </c>
      <c r="N32" s="198">
        <v>2.5000000000000001E-3</v>
      </c>
      <c r="O32" s="3">
        <v>-4969.5476184472045</v>
      </c>
      <c r="P32" s="200">
        <f>O32+'basis opt greeks'!D26</f>
        <v>-4969.5476184472045</v>
      </c>
      <c r="Q32" s="200">
        <f t="shared" si="4"/>
        <v>-1242.3869046118011</v>
      </c>
    </row>
    <row r="33" spans="1:17" ht="13.2" x14ac:dyDescent="0.25">
      <c r="A33" s="198">
        <v>3.3180000000000001</v>
      </c>
      <c r="B33" s="198">
        <v>3.3529999999999998</v>
      </c>
      <c r="D33" s="198">
        <f t="shared" si="1"/>
        <v>3.4999999999999698E-2</v>
      </c>
      <c r="E33" s="87">
        <v>37347</v>
      </c>
      <c r="F33" s="198">
        <v>8.7671785700000004</v>
      </c>
      <c r="H33" s="200">
        <f t="shared" si="2"/>
        <v>3068.5124994999737</v>
      </c>
      <c r="J33" s="198">
        <v>-4.1484792E-2</v>
      </c>
      <c r="L33" s="200">
        <f t="shared" si="3"/>
        <v>-7.259838599999938</v>
      </c>
      <c r="N33" s="198">
        <v>2.5000000000000001E-3</v>
      </c>
      <c r="O33" s="3">
        <v>-4057.3843674472046</v>
      </c>
      <c r="P33" s="200"/>
      <c r="Q33" s="200">
        <f t="shared" si="4"/>
        <v>-1014.3460918618011</v>
      </c>
    </row>
    <row r="34" spans="1:17" ht="13.2" x14ac:dyDescent="0.25">
      <c r="A34" s="198">
        <v>3.3180000000000001</v>
      </c>
      <c r="B34" s="198">
        <v>3.3529999999999998</v>
      </c>
      <c r="D34" s="198">
        <f t="shared" si="1"/>
        <v>3.4999999999999698E-2</v>
      </c>
      <c r="E34" s="87">
        <v>37377</v>
      </c>
      <c r="F34" s="198">
        <v>8.9896531900000003</v>
      </c>
      <c r="H34" s="200">
        <f t="shared" si="2"/>
        <v>3146.3786164999728</v>
      </c>
      <c r="J34" s="198">
        <v>-4.0638216000000012E-2</v>
      </c>
      <c r="L34" s="200">
        <f t="shared" si="3"/>
        <v>-7.1116877999999408</v>
      </c>
      <c r="N34" s="198">
        <v>2.5000000000000001E-3</v>
      </c>
      <c r="O34" s="3">
        <v>4195.3488600000001</v>
      </c>
      <c r="Q34" s="200">
        <f t="shared" si="4"/>
        <v>1048.837215</v>
      </c>
    </row>
    <row r="35" spans="1:17" ht="13.2" x14ac:dyDescent="0.25">
      <c r="A35" s="198">
        <v>3.3180000000000001</v>
      </c>
      <c r="B35" s="198">
        <v>3.35</v>
      </c>
      <c r="D35" s="198">
        <f t="shared" si="1"/>
        <v>3.2000000000000028E-2</v>
      </c>
      <c r="E35" s="87">
        <v>37408</v>
      </c>
      <c r="F35" s="198">
        <v>8.9425431399999997</v>
      </c>
      <c r="H35" s="200">
        <f t="shared" si="2"/>
        <v>2861.6138048000021</v>
      </c>
      <c r="J35" s="198">
        <v>-3.9430859999999984E-2</v>
      </c>
      <c r="L35" s="200">
        <f t="shared" si="3"/>
        <v>-6.3089376000000028</v>
      </c>
      <c r="N35" s="198">
        <v>2.5000000000000001E-3</v>
      </c>
      <c r="O35" s="3">
        <v>4076.368019</v>
      </c>
      <c r="Q35" s="200">
        <f t="shared" si="4"/>
        <v>1019.0920047500001</v>
      </c>
    </row>
    <row r="36" spans="1:17" ht="13.2" x14ac:dyDescent="0.25">
      <c r="A36" s="198">
        <v>3.3080000000000003</v>
      </c>
      <c r="B36" s="198">
        <v>3.3369999999999997</v>
      </c>
      <c r="D36" s="198">
        <f t="shared" si="1"/>
        <v>2.8999999999999471E-2</v>
      </c>
      <c r="E36" s="87">
        <v>37438</v>
      </c>
      <c r="F36" s="198">
        <v>8.1333489500000002</v>
      </c>
      <c r="H36" s="200">
        <f t="shared" si="2"/>
        <v>2358.6711954999569</v>
      </c>
      <c r="J36" s="198">
        <v>-5.1836273999999995E-2</v>
      </c>
      <c r="L36" s="200">
        <f t="shared" si="3"/>
        <v>-7.5162597299998612</v>
      </c>
      <c r="N36" s="198">
        <v>2.5000000000000001E-3</v>
      </c>
      <c r="O36" s="3">
        <v>4288.2225850000004</v>
      </c>
      <c r="Q36" s="200">
        <f t="shared" si="4"/>
        <v>1072.0556462500001</v>
      </c>
    </row>
    <row r="37" spans="1:17" ht="13.2" x14ac:dyDescent="0.25">
      <c r="A37" s="198">
        <v>3.3280000000000003</v>
      </c>
      <c r="B37" s="198">
        <v>3.3539999999999996</v>
      </c>
      <c r="D37" s="198">
        <f t="shared" si="1"/>
        <v>2.5999999999999357E-2</v>
      </c>
      <c r="E37" s="87">
        <v>37469</v>
      </c>
      <c r="F37" s="198">
        <v>8.8485144800000004</v>
      </c>
      <c r="H37" s="200">
        <f t="shared" si="2"/>
        <v>2300.6137647999435</v>
      </c>
      <c r="J37" s="198">
        <v>-5.4026789999999991E-2</v>
      </c>
      <c r="L37" s="200">
        <f t="shared" si="3"/>
        <v>-7.0234826999998257</v>
      </c>
      <c r="N37" s="198">
        <v>2.5000000000000001E-3</v>
      </c>
      <c r="O37" s="3">
        <v>4430.9317629999996</v>
      </c>
      <c r="Q37" s="200">
        <f t="shared" si="4"/>
        <v>1107.7329407499999</v>
      </c>
    </row>
    <row r="38" spans="1:17" ht="13.2" x14ac:dyDescent="0.25">
      <c r="A38" s="198">
        <v>3.4369999999999998</v>
      </c>
      <c r="B38" s="198">
        <v>3.4550000000000001</v>
      </c>
      <c r="D38" s="198">
        <f t="shared" si="1"/>
        <v>1.8000000000000238E-2</v>
      </c>
      <c r="E38" s="87">
        <v>37500</v>
      </c>
      <c r="F38" s="198">
        <v>15.790154042730052</v>
      </c>
      <c r="H38" s="200">
        <f t="shared" si="2"/>
        <v>2842.2277276914469</v>
      </c>
      <c r="J38" s="198">
        <v>2.8743960000000002E-2</v>
      </c>
      <c r="L38" s="200">
        <f t="shared" si="3"/>
        <v>2.5869564000000342</v>
      </c>
      <c r="N38" s="198">
        <v>2.5000000000000001E-3</v>
      </c>
      <c r="O38" s="3">
        <v>4048.3034189999998</v>
      </c>
      <c r="Q38" s="200">
        <f t="shared" si="4"/>
        <v>1012.07585475</v>
      </c>
    </row>
    <row r="39" spans="1:17" ht="13.2" x14ac:dyDescent="0.25">
      <c r="A39" s="198">
        <v>3.5419999999999998</v>
      </c>
      <c r="B39" s="198">
        <v>3.5529999999999999</v>
      </c>
      <c r="D39" s="198">
        <f t="shared" si="1"/>
        <v>1.1000000000000121E-2</v>
      </c>
      <c r="E39" s="87">
        <v>37530</v>
      </c>
      <c r="F39" s="198">
        <v>-23.320684442166744</v>
      </c>
      <c r="H39" s="200">
        <f t="shared" si="2"/>
        <v>-2565.2752886383701</v>
      </c>
      <c r="J39" s="198">
        <v>-0.32704359799999999</v>
      </c>
      <c r="L39" s="200">
        <f t="shared" si="3"/>
        <v>-17.987397890000199</v>
      </c>
      <c r="N39" s="198">
        <v>2.5000000000000001E-3</v>
      </c>
      <c r="O39" s="3">
        <v>4368.2213430000002</v>
      </c>
      <c r="Q39" s="200">
        <f t="shared" si="4"/>
        <v>1092.05533575</v>
      </c>
    </row>
    <row r="40" spans="1:17" ht="13.2" x14ac:dyDescent="0.25">
      <c r="A40" s="198">
        <v>3.5630000000000002</v>
      </c>
      <c r="B40" s="198">
        <v>3.5679999999999996</v>
      </c>
      <c r="D40" s="198">
        <f t="shared" si="1"/>
        <v>4.9999999999994493E-3</v>
      </c>
      <c r="E40" s="87">
        <v>37561</v>
      </c>
      <c r="F40" s="198">
        <v>2.1736653118454083</v>
      </c>
      <c r="H40" s="200">
        <f t="shared" si="2"/>
        <v>108.68326559225845</v>
      </c>
      <c r="J40" s="198">
        <v>0</v>
      </c>
      <c r="L40" s="200">
        <f t="shared" si="3"/>
        <v>0</v>
      </c>
      <c r="N40" s="198">
        <v>2.5000000000000001E-3</v>
      </c>
      <c r="O40" s="3">
        <v>8119.2261360000002</v>
      </c>
      <c r="Q40" s="200">
        <f t="shared" si="4"/>
        <v>2029.8065340000001</v>
      </c>
    </row>
    <row r="41" spans="1:17" ht="13.2" x14ac:dyDescent="0.25">
      <c r="A41" s="198">
        <v>3.4330000000000003</v>
      </c>
      <c r="B41" s="198">
        <v>3.4379999999999997</v>
      </c>
      <c r="D41" s="198">
        <f t="shared" si="1"/>
        <v>4.9999999999994493E-3</v>
      </c>
      <c r="E41" s="87">
        <v>37591</v>
      </c>
      <c r="F41" s="198">
        <v>0.14981512166542832</v>
      </c>
      <c r="H41" s="200">
        <f t="shared" si="2"/>
        <v>7.4907560832705906</v>
      </c>
      <c r="J41" s="198">
        <v>0</v>
      </c>
      <c r="L41" s="200">
        <f t="shared" si="3"/>
        <v>0</v>
      </c>
      <c r="N41" s="198">
        <v>2.5000000000000001E-3</v>
      </c>
      <c r="O41" s="3">
        <v>-21580.463445499183</v>
      </c>
      <c r="Q41" s="200">
        <f t="shared" si="4"/>
        <v>-5395.1158613747957</v>
      </c>
    </row>
    <row r="42" spans="1:17" ht="13.2" x14ac:dyDescent="0.25">
      <c r="A42" s="198">
        <v>3.2930000000000001</v>
      </c>
      <c r="B42" s="198">
        <v>3.2979999999999996</v>
      </c>
      <c r="D42" s="198">
        <f t="shared" si="1"/>
        <v>4.9999999999994493E-3</v>
      </c>
      <c r="E42" s="87">
        <v>37622</v>
      </c>
      <c r="F42" s="198">
        <v>-37.251808998882382</v>
      </c>
      <c r="H42" s="200">
        <f t="shared" si="2"/>
        <v>-1862.5904499439139</v>
      </c>
      <c r="J42" s="198">
        <v>0</v>
      </c>
      <c r="L42" s="200">
        <f t="shared" si="3"/>
        <v>0</v>
      </c>
      <c r="N42" s="198">
        <v>2.5000000000000001E-3</v>
      </c>
      <c r="O42" s="3">
        <v>453.70533952230483</v>
      </c>
      <c r="Q42" s="200">
        <f t="shared" si="4"/>
        <v>113.42633488057621</v>
      </c>
    </row>
    <row r="43" spans="1:17" ht="13.2" x14ac:dyDescent="0.25">
      <c r="A43" s="198">
        <v>3.153</v>
      </c>
      <c r="B43" s="198">
        <v>3.1579999999999995</v>
      </c>
      <c r="D43" s="198">
        <f t="shared" si="1"/>
        <v>4.9999999999994493E-3</v>
      </c>
      <c r="E43" s="87">
        <v>37653</v>
      </c>
      <c r="F43" s="198">
        <v>0.28400766999999999</v>
      </c>
      <c r="H43" s="200">
        <f t="shared" si="2"/>
        <v>14.200383499998436</v>
      </c>
      <c r="J43" s="198">
        <v>0</v>
      </c>
      <c r="L43" s="200">
        <f t="shared" si="3"/>
        <v>0</v>
      </c>
      <c r="N43" s="198">
        <v>2.5000000000000001E-3</v>
      </c>
      <c r="O43" s="3">
        <v>891.00680402522539</v>
      </c>
      <c r="Q43" s="200">
        <f t="shared" si="4"/>
        <v>222.75170100630635</v>
      </c>
    </row>
    <row r="44" spans="1:17" ht="13.2" x14ac:dyDescent="0.25">
      <c r="A44" s="198">
        <v>3.1380000000000003</v>
      </c>
      <c r="B44" s="198">
        <v>3.1429999999999998</v>
      </c>
      <c r="D44" s="198">
        <f t="shared" si="1"/>
        <v>4.9999999999994493E-3</v>
      </c>
      <c r="E44" s="87">
        <v>37681</v>
      </c>
      <c r="F44" s="198">
        <v>0.39015738999999999</v>
      </c>
      <c r="H44" s="200">
        <f t="shared" si="2"/>
        <v>19.507869499997852</v>
      </c>
      <c r="J44" s="198">
        <v>0</v>
      </c>
      <c r="L44" s="200">
        <f t="shared" si="3"/>
        <v>0</v>
      </c>
      <c r="N44" s="198">
        <v>2.5000000000000001E-3</v>
      </c>
      <c r="O44" s="3">
        <v>-27483.731982070058</v>
      </c>
      <c r="Q44" s="200">
        <f t="shared" si="4"/>
        <v>-6870.9329955175153</v>
      </c>
    </row>
    <row r="45" spans="1:17" ht="13.2" x14ac:dyDescent="0.25">
      <c r="A45" s="198">
        <v>3.17</v>
      </c>
      <c r="B45" s="198">
        <v>3.1749999999999998</v>
      </c>
      <c r="D45" s="198">
        <f t="shared" si="1"/>
        <v>4.9999999999998934E-3</v>
      </c>
      <c r="E45" s="87">
        <v>37712</v>
      </c>
      <c r="F45" s="198">
        <v>0.21684148</v>
      </c>
      <c r="H45" s="200">
        <f t="shared" si="2"/>
        <v>10.842073999999769</v>
      </c>
      <c r="J45" s="198">
        <v>0</v>
      </c>
      <c r="L45" s="200">
        <f t="shared" si="3"/>
        <v>0</v>
      </c>
      <c r="N45" s="198">
        <v>2.5000000000000001E-3</v>
      </c>
      <c r="O45" s="3">
        <v>725.01042900000004</v>
      </c>
      <c r="Q45" s="200">
        <f t="shared" si="4"/>
        <v>181.25260725000001</v>
      </c>
    </row>
    <row r="46" spans="1:17" ht="13.2" x14ac:dyDescent="0.25">
      <c r="A46" s="198">
        <v>3.1819999999999999</v>
      </c>
      <c r="B46" s="198">
        <v>3.1869999999999998</v>
      </c>
      <c r="D46" s="198">
        <f t="shared" si="1"/>
        <v>4.9999999999998934E-3</v>
      </c>
      <c r="E46" s="87">
        <v>37742</v>
      </c>
      <c r="F46" s="198">
        <v>-9.391E-3</v>
      </c>
      <c r="H46" s="200">
        <f t="shared" si="2"/>
        <v>-0.46954999999998998</v>
      </c>
      <c r="J46" s="198">
        <v>0</v>
      </c>
      <c r="N46" s="198">
        <v>2.5000000000000001E-3</v>
      </c>
      <c r="O46" s="3">
        <v>736.79460500000005</v>
      </c>
      <c r="Q46" s="200">
        <f t="shared" si="4"/>
        <v>184.19865125000001</v>
      </c>
    </row>
    <row r="47" spans="1:17" ht="13.2" x14ac:dyDescent="0.25">
      <c r="A47" s="198">
        <v>3.2030000000000003</v>
      </c>
      <c r="B47" s="198">
        <v>3.2080000000000002</v>
      </c>
      <c r="D47" s="198">
        <f t="shared" si="1"/>
        <v>4.9999999999998934E-3</v>
      </c>
      <c r="E47" s="87">
        <v>37773</v>
      </c>
      <c r="F47" s="198">
        <v>6.0399900000000003E-3</v>
      </c>
      <c r="H47" s="200">
        <f t="shared" si="2"/>
        <v>0.30199949999999359</v>
      </c>
      <c r="J47" s="198">
        <v>0</v>
      </c>
      <c r="N47" s="198">
        <v>2.5000000000000001E-3</v>
      </c>
      <c r="O47" s="3">
        <v>714.28347099999996</v>
      </c>
      <c r="Q47" s="200">
        <f t="shared" si="4"/>
        <v>178.57086774999999</v>
      </c>
    </row>
    <row r="48" spans="1:17" ht="13.2" x14ac:dyDescent="0.25">
      <c r="A48" s="198">
        <v>3.2080000000000002</v>
      </c>
      <c r="B48" s="198">
        <v>3.2369999999999997</v>
      </c>
      <c r="D48" s="198">
        <f t="shared" si="1"/>
        <v>2.8999999999999471E-2</v>
      </c>
      <c r="E48" s="87">
        <v>37803</v>
      </c>
      <c r="F48" s="198">
        <v>-0.48065519000000001</v>
      </c>
      <c r="H48" s="200">
        <f t="shared" si="2"/>
        <v>-139.39000509999747</v>
      </c>
      <c r="J48" s="198">
        <v>0</v>
      </c>
      <c r="N48" s="198">
        <v>2.5000000000000001E-3</v>
      </c>
      <c r="O48" s="3">
        <v>0</v>
      </c>
      <c r="Q48" s="200">
        <f t="shared" si="4"/>
        <v>0</v>
      </c>
    </row>
    <row r="49" spans="1:17" ht="13.2" x14ac:dyDescent="0.25">
      <c r="A49" s="198">
        <v>3.2280000000000002</v>
      </c>
      <c r="B49" s="198">
        <v>3.2539999999999996</v>
      </c>
      <c r="D49" s="198">
        <f t="shared" si="1"/>
        <v>2.5999999999999357E-2</v>
      </c>
      <c r="E49" s="87">
        <v>37834</v>
      </c>
      <c r="F49" s="198">
        <v>-3.5823840000000003E-2</v>
      </c>
      <c r="H49" s="200">
        <f t="shared" si="2"/>
        <v>-9.3141983999997713</v>
      </c>
      <c r="J49" s="198">
        <v>0</v>
      </c>
      <c r="N49" s="198">
        <v>2.5000000000000001E-3</v>
      </c>
      <c r="O49" s="3">
        <v>0</v>
      </c>
      <c r="Q49" s="200">
        <f t="shared" si="4"/>
        <v>0</v>
      </c>
    </row>
    <row r="50" spans="1:17" ht="13.2" x14ac:dyDescent="0.25">
      <c r="A50" s="198">
        <v>3.3369999999999997</v>
      </c>
      <c r="B50" s="198">
        <v>3.355</v>
      </c>
      <c r="D50" s="198">
        <f t="shared" si="1"/>
        <v>1.8000000000000238E-2</v>
      </c>
      <c r="E50" s="87">
        <v>37865</v>
      </c>
      <c r="F50" s="198">
        <v>-2.0720146399999999</v>
      </c>
      <c r="H50" s="200">
        <f t="shared" si="2"/>
        <v>-372.96263520000491</v>
      </c>
      <c r="J50" s="198">
        <v>0</v>
      </c>
      <c r="N50" s="198">
        <v>2.5000000000000001E-3</v>
      </c>
      <c r="O50" s="3">
        <v>0</v>
      </c>
      <c r="Q50" s="200">
        <f t="shared" si="4"/>
        <v>0</v>
      </c>
    </row>
    <row r="51" spans="1:17" ht="13.2" x14ac:dyDescent="0.25">
      <c r="A51" s="198">
        <v>3.4420000000000002</v>
      </c>
      <c r="B51" s="198">
        <v>3.4529999999999998</v>
      </c>
      <c r="D51" s="198">
        <f t="shared" si="1"/>
        <v>1.0999999999999677E-2</v>
      </c>
      <c r="E51" s="87">
        <v>37895</v>
      </c>
      <c r="F51" s="198">
        <v>-5.2391667999999996</v>
      </c>
      <c r="H51" s="200">
        <f t="shared" si="2"/>
        <v>-576.30834799998297</v>
      </c>
      <c r="J51" s="198">
        <v>0</v>
      </c>
      <c r="N51" s="198">
        <v>2.5000000000000001E-3</v>
      </c>
      <c r="O51" s="3">
        <v>0</v>
      </c>
      <c r="Q51" s="200">
        <f t="shared" si="4"/>
        <v>0</v>
      </c>
    </row>
    <row r="52" spans="1:17" ht="13.2" x14ac:dyDescent="0.25">
      <c r="A52" s="198">
        <v>3.54</v>
      </c>
      <c r="B52" s="198">
        <v>3.54</v>
      </c>
      <c r="D52" s="198">
        <f t="shared" si="1"/>
        <v>0</v>
      </c>
      <c r="E52" s="87">
        <v>37926</v>
      </c>
      <c r="F52" s="198">
        <v>1.2111333900000001</v>
      </c>
      <c r="H52" s="200">
        <f t="shared" si="2"/>
        <v>0</v>
      </c>
      <c r="J52" s="198">
        <v>0</v>
      </c>
      <c r="N52" s="198">
        <v>2.5000000000000001E-3</v>
      </c>
      <c r="O52" s="3">
        <v>0</v>
      </c>
      <c r="Q52" s="200">
        <f t="shared" si="4"/>
        <v>0</v>
      </c>
    </row>
    <row r="53" spans="1:17" ht="13.2" x14ac:dyDescent="0.25">
      <c r="A53" s="198">
        <v>3.4140000000000006</v>
      </c>
      <c r="B53" s="198">
        <v>3.4139999999999997</v>
      </c>
      <c r="D53" s="198">
        <f t="shared" si="1"/>
        <v>0</v>
      </c>
      <c r="E53" s="87">
        <v>37956</v>
      </c>
      <c r="F53" s="198">
        <v>0.78195408</v>
      </c>
      <c r="H53" s="200">
        <f t="shared" si="2"/>
        <v>0</v>
      </c>
      <c r="J53" s="198">
        <v>0</v>
      </c>
      <c r="N53" s="198">
        <v>2.5000000000000001E-3</v>
      </c>
      <c r="O53" s="3">
        <v>0</v>
      </c>
      <c r="Q53" s="200">
        <f t="shared" si="4"/>
        <v>0</v>
      </c>
    </row>
    <row r="54" spans="1:17" ht="13.2" x14ac:dyDescent="0.25">
      <c r="A54" s="198">
        <v>3.2770000000000001</v>
      </c>
      <c r="B54" s="198">
        <v>3.2769999999999997</v>
      </c>
      <c r="D54" s="198">
        <f t="shared" si="1"/>
        <v>0</v>
      </c>
      <c r="E54" s="87">
        <v>37987</v>
      </c>
      <c r="F54" s="198">
        <v>0.14731187000000001</v>
      </c>
      <c r="H54" s="200">
        <f t="shared" si="2"/>
        <v>0</v>
      </c>
      <c r="J54" s="198">
        <v>0</v>
      </c>
      <c r="N54" s="198">
        <v>2.5000000000000001E-3</v>
      </c>
      <c r="O54" s="3">
        <v>0</v>
      </c>
      <c r="Q54" s="200">
        <f t="shared" si="4"/>
        <v>0</v>
      </c>
    </row>
    <row r="55" spans="1:17" ht="13.2" x14ac:dyDescent="0.25">
      <c r="A55" s="198">
        <v>3.14</v>
      </c>
      <c r="B55" s="198">
        <v>3.14</v>
      </c>
      <c r="D55" s="198">
        <f t="shared" si="1"/>
        <v>0</v>
      </c>
      <c r="E55" s="87">
        <v>38018</v>
      </c>
      <c r="F55" s="198">
        <v>-2.0577795700000001</v>
      </c>
      <c r="H55" s="200">
        <f t="shared" si="2"/>
        <v>0</v>
      </c>
      <c r="J55" s="198">
        <v>0</v>
      </c>
      <c r="N55" s="198">
        <v>2.5000000000000001E-3</v>
      </c>
      <c r="O55" s="3">
        <v>0</v>
      </c>
      <c r="Q55" s="200">
        <f t="shared" si="4"/>
        <v>0</v>
      </c>
    </row>
    <row r="56" spans="1:17" ht="13.2" x14ac:dyDescent="0.25">
      <c r="A56" s="198">
        <v>3.1260000000000003</v>
      </c>
      <c r="B56" s="198">
        <v>3.1259999999999999</v>
      </c>
      <c r="D56" s="198">
        <f t="shared" si="1"/>
        <v>0</v>
      </c>
      <c r="E56" s="87">
        <v>38047</v>
      </c>
      <c r="F56" s="198">
        <v>-1.74529789</v>
      </c>
      <c r="H56" s="200">
        <f t="shared" si="2"/>
        <v>0</v>
      </c>
      <c r="J56" s="198">
        <v>0</v>
      </c>
      <c r="N56" s="198">
        <v>2.5000000000000001E-3</v>
      </c>
      <c r="O56" s="3">
        <v>0</v>
      </c>
      <c r="Q56" s="200">
        <f t="shared" si="4"/>
        <v>0</v>
      </c>
    </row>
    <row r="57" spans="1:17" ht="13.2" x14ac:dyDescent="0.25">
      <c r="A57" s="198">
        <v>3.1590000000000003</v>
      </c>
      <c r="B57" s="198">
        <v>3.1589999999999998</v>
      </c>
      <c r="D57" s="198">
        <f t="shared" si="1"/>
        <v>0</v>
      </c>
      <c r="E57" s="87">
        <v>38078</v>
      </c>
      <c r="F57" s="198">
        <v>-2.0018259999999999</v>
      </c>
      <c r="H57" s="200">
        <f t="shared" si="2"/>
        <v>0</v>
      </c>
      <c r="J57" s="198">
        <v>0</v>
      </c>
      <c r="N57" s="198">
        <v>2.5000000000000001E-3</v>
      </c>
      <c r="O57" s="3">
        <v>0</v>
      </c>
      <c r="Q57" s="200">
        <f t="shared" si="4"/>
        <v>0</v>
      </c>
    </row>
    <row r="58" spans="1:17" ht="13.2" x14ac:dyDescent="0.25">
      <c r="A58" s="198">
        <v>3.1710000000000003</v>
      </c>
      <c r="B58" s="198">
        <v>3.1709999999999998</v>
      </c>
      <c r="D58" s="198">
        <f t="shared" si="1"/>
        <v>0</v>
      </c>
      <c r="E58" s="87">
        <v>38108</v>
      </c>
      <c r="F58" s="198">
        <v>-2.2155589600000001</v>
      </c>
      <c r="H58" s="200">
        <f t="shared" si="2"/>
        <v>0</v>
      </c>
      <c r="J58" s="198">
        <v>0</v>
      </c>
      <c r="N58" s="198">
        <v>2.5000000000000001E-3</v>
      </c>
      <c r="O58" s="3">
        <v>0</v>
      </c>
      <c r="Q58" s="200">
        <f t="shared" si="4"/>
        <v>0</v>
      </c>
    </row>
    <row r="59" spans="1:17" ht="13.2" x14ac:dyDescent="0.25">
      <c r="A59" s="198">
        <v>3.1920000000000002</v>
      </c>
      <c r="B59" s="198">
        <v>3.1920000000000002</v>
      </c>
      <c r="D59" s="198">
        <f t="shared" si="1"/>
        <v>0</v>
      </c>
      <c r="E59" s="87">
        <v>38139</v>
      </c>
      <c r="F59" s="198">
        <v>-2.2002471199999998</v>
      </c>
      <c r="H59" s="200">
        <f t="shared" si="2"/>
        <v>0</v>
      </c>
      <c r="J59" s="198">
        <v>0</v>
      </c>
      <c r="N59" s="198">
        <v>2.5000000000000001E-3</v>
      </c>
      <c r="O59" s="3">
        <v>0</v>
      </c>
      <c r="Q59" s="200">
        <f t="shared" si="4"/>
        <v>0</v>
      </c>
    </row>
    <row r="60" spans="1:17" ht="13.2" x14ac:dyDescent="0.25">
      <c r="A60" s="198">
        <v>3.1960000000000002</v>
      </c>
      <c r="B60" s="198">
        <v>3.22</v>
      </c>
      <c r="D60" s="198">
        <f t="shared" si="1"/>
        <v>2.4000000000000021E-2</v>
      </c>
      <c r="E60" s="87">
        <v>38169</v>
      </c>
      <c r="F60" s="198">
        <v>-2.3044837399999998</v>
      </c>
      <c r="H60" s="200">
        <f t="shared" si="2"/>
        <v>-553.07609760000048</v>
      </c>
      <c r="J60" s="198">
        <v>0</v>
      </c>
      <c r="N60" s="198">
        <v>2.5000000000000001E-3</v>
      </c>
      <c r="O60" s="3">
        <v>0</v>
      </c>
      <c r="Q60" s="200">
        <f t="shared" si="4"/>
        <v>0</v>
      </c>
    </row>
    <row r="61" spans="1:17" ht="13.2" x14ac:dyDescent="0.25">
      <c r="A61" s="198">
        <v>3.2149999999999999</v>
      </c>
      <c r="B61" s="198">
        <v>3.2359999999999993</v>
      </c>
      <c r="D61" s="198">
        <f t="shared" si="1"/>
        <v>2.0999999999999464E-2</v>
      </c>
      <c r="E61" s="87">
        <v>38200</v>
      </c>
      <c r="F61" s="198">
        <v>-2.2318442799999998</v>
      </c>
      <c r="H61" s="200">
        <f t="shared" si="2"/>
        <v>-468.68729879998801</v>
      </c>
      <c r="J61" s="198">
        <v>0</v>
      </c>
      <c r="N61" s="198">
        <v>2.5000000000000001E-3</v>
      </c>
      <c r="O61" s="3">
        <v>0</v>
      </c>
      <c r="Q61" s="200">
        <f t="shared" si="4"/>
        <v>0</v>
      </c>
    </row>
    <row r="62" spans="1:17" ht="13.2" x14ac:dyDescent="0.25">
      <c r="A62" s="198">
        <v>3.3190000000000004</v>
      </c>
      <c r="B62" s="198">
        <v>3.3319999999999994</v>
      </c>
      <c r="D62" s="198">
        <f t="shared" si="1"/>
        <v>1.2999999999999012E-2</v>
      </c>
      <c r="E62" s="87">
        <v>38231</v>
      </c>
      <c r="F62" s="198">
        <v>-2.5981912700000001</v>
      </c>
      <c r="H62" s="200">
        <f t="shared" si="2"/>
        <v>-337.76486509997437</v>
      </c>
      <c r="J62" s="198">
        <v>0</v>
      </c>
      <c r="N62" s="198">
        <v>2.5000000000000001E-3</v>
      </c>
      <c r="O62" s="3">
        <v>0</v>
      </c>
      <c r="Q62" s="200">
        <f t="shared" si="4"/>
        <v>0</v>
      </c>
    </row>
    <row r="63" spans="1:17" ht="13.2" x14ac:dyDescent="0.25">
      <c r="A63" s="198">
        <v>3.4210000000000003</v>
      </c>
      <c r="B63" s="198">
        <v>3.427</v>
      </c>
      <c r="D63" s="198">
        <f t="shared" si="1"/>
        <v>5.9999999999997833E-3</v>
      </c>
      <c r="E63" s="87">
        <v>38261</v>
      </c>
      <c r="F63" s="198">
        <v>-2.2129734299999999</v>
      </c>
      <c r="H63" s="200">
        <f t="shared" si="2"/>
        <v>-132.7784057999952</v>
      </c>
      <c r="J63" s="198">
        <v>0</v>
      </c>
      <c r="N63" s="198">
        <v>2.5000000000000001E-3</v>
      </c>
      <c r="O63" s="3">
        <v>0</v>
      </c>
      <c r="Q63" s="200">
        <f t="shared" si="4"/>
        <v>0</v>
      </c>
    </row>
    <row r="64" spans="1:17" ht="13.2" x14ac:dyDescent="0.25">
      <c r="A64" s="198">
        <v>3.5419999999999998</v>
      </c>
      <c r="B64" s="198">
        <v>3.5369999999999995</v>
      </c>
      <c r="D64" s="198">
        <f t="shared" si="1"/>
        <v>-5.0000000000003375E-3</v>
      </c>
      <c r="E64" s="87">
        <v>38292</v>
      </c>
      <c r="F64" s="198">
        <v>-1.35020373</v>
      </c>
      <c r="H64" s="200">
        <f t="shared" si="2"/>
        <v>67.510186500004565</v>
      </c>
      <c r="J64" s="198">
        <v>0</v>
      </c>
      <c r="N64" s="198">
        <v>2.5000000000000001E-3</v>
      </c>
      <c r="O64" s="3">
        <v>0</v>
      </c>
      <c r="Q64" s="200">
        <f t="shared" si="4"/>
        <v>0</v>
      </c>
    </row>
    <row r="65" spans="1:17" ht="13.2" x14ac:dyDescent="0.25">
      <c r="A65" s="198">
        <v>3.42</v>
      </c>
      <c r="B65" s="198">
        <v>3.415</v>
      </c>
      <c r="D65" s="198">
        <f t="shared" si="1"/>
        <v>-4.9999999999998934E-3</v>
      </c>
      <c r="E65" s="87">
        <v>38322</v>
      </c>
      <c r="F65" s="198">
        <v>-0.99143097999999996</v>
      </c>
      <c r="H65" s="200">
        <f t="shared" si="2"/>
        <v>49.571548999998939</v>
      </c>
      <c r="J65" s="198">
        <v>0</v>
      </c>
      <c r="N65" s="198">
        <v>2.5000000000000001E-3</v>
      </c>
      <c r="O65" s="3">
        <v>0</v>
      </c>
      <c r="Q65" s="200">
        <f t="shared" si="4"/>
        <v>0</v>
      </c>
    </row>
    <row r="66" spans="1:17" ht="13.2" x14ac:dyDescent="0.25">
      <c r="A66" s="198">
        <v>3.2860000000000005</v>
      </c>
      <c r="B66" s="198">
        <v>3.2809999999999997</v>
      </c>
      <c r="D66" s="198">
        <f t="shared" si="1"/>
        <v>-5.0000000000007816E-3</v>
      </c>
      <c r="E66" s="87">
        <v>38353</v>
      </c>
      <c r="F66" s="198">
        <v>-1.75699848</v>
      </c>
      <c r="H66" s="200">
        <f t="shared" si="2"/>
        <v>87.849924000013743</v>
      </c>
      <c r="J66" s="198">
        <v>0</v>
      </c>
      <c r="N66" s="198">
        <v>2.5000000000000001E-3</v>
      </c>
      <c r="O66" s="3">
        <v>0</v>
      </c>
      <c r="Q66" s="200">
        <f t="shared" si="4"/>
        <v>0</v>
      </c>
    </row>
    <row r="67" spans="1:17" ht="13.2" x14ac:dyDescent="0.25">
      <c r="A67" s="198">
        <v>3.1520000000000001</v>
      </c>
      <c r="B67" s="198">
        <v>3.1469999999999989</v>
      </c>
      <c r="D67" s="198">
        <f t="shared" si="1"/>
        <v>-5.0000000000012257E-3</v>
      </c>
      <c r="E67" s="87">
        <v>38384</v>
      </c>
      <c r="F67" s="198">
        <v>-0.15098696</v>
      </c>
      <c r="H67" s="200">
        <f t="shared" si="2"/>
        <v>7.5493480000018511</v>
      </c>
      <c r="J67" s="198">
        <v>0</v>
      </c>
      <c r="N67" s="198">
        <v>2.5000000000000001E-3</v>
      </c>
      <c r="O67" s="3">
        <v>0</v>
      </c>
      <c r="Q67" s="200">
        <f t="shared" si="4"/>
        <v>0</v>
      </c>
    </row>
    <row r="68" spans="1:17" ht="13.2" x14ac:dyDescent="0.25">
      <c r="A68" s="198">
        <v>3.1390000000000002</v>
      </c>
      <c r="B68" s="198">
        <v>3.1339999999999999</v>
      </c>
      <c r="D68" s="198">
        <f t="shared" si="1"/>
        <v>-5.0000000000003375E-3</v>
      </c>
      <c r="E68" s="87">
        <v>38412</v>
      </c>
      <c r="F68" s="198">
        <v>-0.24492089</v>
      </c>
      <c r="H68" s="200">
        <f t="shared" si="2"/>
        <v>12.246044500000826</v>
      </c>
      <c r="J68" s="198">
        <v>0</v>
      </c>
      <c r="N68" s="198">
        <v>2.5000000000000001E-3</v>
      </c>
      <c r="O68" s="3">
        <v>0</v>
      </c>
      <c r="Q68" s="200">
        <f t="shared" si="4"/>
        <v>0</v>
      </c>
    </row>
    <row r="69" spans="1:17" ht="13.2" x14ac:dyDescent="0.25">
      <c r="A69" s="198">
        <v>3.173</v>
      </c>
      <c r="B69" s="198">
        <v>3.1679999999999997</v>
      </c>
      <c r="D69" s="198">
        <f t="shared" si="1"/>
        <v>-5.0000000000003375E-3</v>
      </c>
      <c r="E69" s="87">
        <v>38443</v>
      </c>
      <c r="F69" s="198">
        <v>-0.27054209000000001</v>
      </c>
      <c r="H69" s="200">
        <f t="shared" si="2"/>
        <v>13.527104500000915</v>
      </c>
      <c r="J69" s="198">
        <v>0</v>
      </c>
      <c r="N69" s="198">
        <v>2.5000000000000001E-3</v>
      </c>
      <c r="O69" s="3">
        <v>0</v>
      </c>
      <c r="Q69" s="200">
        <f t="shared" si="4"/>
        <v>0</v>
      </c>
    </row>
    <row r="70" spans="1:17" ht="13.2" x14ac:dyDescent="0.25">
      <c r="A70" s="198">
        <v>3.1850000000000001</v>
      </c>
      <c r="B70" s="198">
        <v>3.18</v>
      </c>
      <c r="D70" s="198">
        <f t="shared" si="1"/>
        <v>-4.9999999999998934E-3</v>
      </c>
      <c r="E70" s="87">
        <v>38443</v>
      </c>
      <c r="F70" s="198">
        <v>1.7197253800000001</v>
      </c>
      <c r="H70" s="200">
        <f t="shared" si="2"/>
        <v>-85.986268999998174</v>
      </c>
      <c r="J70" s="198">
        <v>0</v>
      </c>
      <c r="N70" s="198">
        <v>2.5000000000000001E-3</v>
      </c>
      <c r="O70" s="3">
        <v>0</v>
      </c>
      <c r="Q70" s="200">
        <f t="shared" si="4"/>
        <v>0</v>
      </c>
    </row>
    <row r="71" spans="1:17" ht="13.2" x14ac:dyDescent="0.25">
      <c r="A71" s="198">
        <v>3.2060000000000004</v>
      </c>
      <c r="B71" s="198">
        <v>3.2010000000000001</v>
      </c>
      <c r="D71" s="198">
        <f t="shared" si="1"/>
        <v>-5.0000000000003375E-3</v>
      </c>
      <c r="F71" s="198">
        <v>1.4405431200000001</v>
      </c>
      <c r="H71" s="200">
        <f t="shared" si="2"/>
        <v>-72.027156000004865</v>
      </c>
      <c r="J71" s="198">
        <v>0</v>
      </c>
      <c r="N71" s="198">
        <v>2.5000000000000001E-3</v>
      </c>
      <c r="O71" s="3">
        <v>0</v>
      </c>
      <c r="Q71" s="200">
        <f t="shared" si="4"/>
        <v>0</v>
      </c>
    </row>
    <row r="72" spans="1:17" ht="13.2" x14ac:dyDescent="0.25">
      <c r="A72" s="198">
        <v>3.2090000000000005</v>
      </c>
      <c r="B72" s="198">
        <v>3.2279999999999998</v>
      </c>
      <c r="D72" s="198">
        <f t="shared" si="1"/>
        <v>1.899999999999924E-2</v>
      </c>
      <c r="F72" s="198">
        <v>1.0974607700000001</v>
      </c>
      <c r="H72" s="200">
        <f t="shared" si="2"/>
        <v>208.51754629999166</v>
      </c>
      <c r="J72" s="198">
        <v>0</v>
      </c>
      <c r="N72" s="198">
        <v>2.5000000000000001E-3</v>
      </c>
      <c r="O72" s="3">
        <v>0</v>
      </c>
      <c r="Q72" s="200">
        <f t="shared" si="4"/>
        <v>0</v>
      </c>
    </row>
    <row r="73" spans="1:17" ht="13.2" x14ac:dyDescent="0.25">
      <c r="A73" s="198">
        <v>3.2269999999999999</v>
      </c>
      <c r="B73" s="198">
        <v>3.242999999999999</v>
      </c>
      <c r="D73" s="198">
        <f t="shared" si="1"/>
        <v>1.5999999999999126E-2</v>
      </c>
      <c r="F73" s="198">
        <v>-1.3321200600000001</v>
      </c>
      <c r="H73" s="200">
        <f t="shared" si="2"/>
        <v>-213.13920959998836</v>
      </c>
      <c r="J73" s="198">
        <v>0</v>
      </c>
      <c r="N73" s="198">
        <v>2.5000000000000001E-3</v>
      </c>
      <c r="O73" s="3"/>
      <c r="Q73" s="200">
        <f t="shared" si="4"/>
        <v>0</v>
      </c>
    </row>
    <row r="74" spans="1:17" ht="13.2" x14ac:dyDescent="0.25">
      <c r="A74" s="198">
        <v>3.3260000000000005</v>
      </c>
      <c r="B74" s="198">
        <v>3.3339999999999992</v>
      </c>
      <c r="D74" s="198">
        <f t="shared" si="1"/>
        <v>7.9999999999986748E-3</v>
      </c>
      <c r="F74" s="198">
        <v>-1.2344330999999999</v>
      </c>
      <c r="H74" s="200">
        <f t="shared" si="2"/>
        <v>-98.754647999983632</v>
      </c>
      <c r="J74" s="198">
        <v>0</v>
      </c>
      <c r="N74" s="198">
        <v>2.5000000000000001E-3</v>
      </c>
      <c r="O74" s="3"/>
      <c r="Q74" s="200">
        <f t="shared" si="4"/>
        <v>0</v>
      </c>
    </row>
    <row r="75" spans="1:17" ht="13.2" x14ac:dyDescent="0.25">
      <c r="A75" s="198">
        <v>3.4249999999999998</v>
      </c>
      <c r="B75" s="198">
        <v>3.4260000000000002</v>
      </c>
      <c r="D75" s="198">
        <f t="shared" si="1"/>
        <v>1.000000000000334E-3</v>
      </c>
      <c r="F75" s="198">
        <v>-1.4195924099999999</v>
      </c>
      <c r="H75" s="200">
        <f t="shared" si="2"/>
        <v>-14.19592410000474</v>
      </c>
      <c r="J75" s="198">
        <v>0</v>
      </c>
      <c r="N75" s="198">
        <v>2.5000000000000001E-3</v>
      </c>
      <c r="O75" s="3"/>
      <c r="Q75" s="200">
        <f t="shared" si="4"/>
        <v>0</v>
      </c>
    </row>
    <row r="76" spans="1:17" ht="13.2" x14ac:dyDescent="0.25">
      <c r="A76" s="198">
        <v>3.5590000000000006</v>
      </c>
      <c r="B76" s="198">
        <v>3.5539999999999994</v>
      </c>
      <c r="D76" s="198">
        <f t="shared" si="1"/>
        <v>-5.0000000000012257E-3</v>
      </c>
      <c r="F76" s="198">
        <v>-1.3453225600000001</v>
      </c>
      <c r="H76" s="200">
        <f t="shared" si="2"/>
        <v>67.266128000016494</v>
      </c>
      <c r="J76" s="198">
        <v>0</v>
      </c>
      <c r="N76" s="198">
        <v>2.5000000000000001E-3</v>
      </c>
      <c r="O76" s="3"/>
      <c r="Q76" s="200">
        <f t="shared" si="4"/>
        <v>0</v>
      </c>
    </row>
    <row r="77" spans="1:17" ht="13.2" x14ac:dyDescent="0.25">
      <c r="A77" s="198">
        <v>3.4410000000000003</v>
      </c>
      <c r="B77" s="198">
        <v>3.4359999999999995</v>
      </c>
      <c r="D77" s="198">
        <f t="shared" ref="D77:D140" si="6">B77-A77</f>
        <v>-5.0000000000007816E-3</v>
      </c>
      <c r="F77" s="198">
        <v>-1.4913589599999999</v>
      </c>
      <c r="H77" s="200">
        <f t="shared" ref="H77:H140" si="7">F77*D77*10000</f>
        <v>74.567948000011654</v>
      </c>
      <c r="J77" s="198">
        <v>0</v>
      </c>
      <c r="N77" s="198">
        <v>2.5000000000000001E-3</v>
      </c>
      <c r="O77" s="3"/>
      <c r="Q77" s="200">
        <f t="shared" ref="Q77:Q140" si="8">O77*N77*100</f>
        <v>0</v>
      </c>
    </row>
    <row r="78" spans="1:17" ht="13.2" x14ac:dyDescent="0.25">
      <c r="A78" s="198">
        <v>3.31</v>
      </c>
      <c r="B78" s="198">
        <v>3.3050000000000002</v>
      </c>
      <c r="D78" s="198">
        <f t="shared" si="6"/>
        <v>-4.9999999999998934E-3</v>
      </c>
      <c r="F78" s="198">
        <v>-1.0542198300000001</v>
      </c>
      <c r="H78" s="200">
        <f t="shared" si="7"/>
        <v>52.710991499998876</v>
      </c>
      <c r="J78" s="198">
        <v>0</v>
      </c>
      <c r="N78" s="198">
        <v>2.5000000000000001E-3</v>
      </c>
      <c r="O78" s="3"/>
      <c r="Q78" s="200">
        <f t="shared" si="8"/>
        <v>0</v>
      </c>
    </row>
    <row r="79" spans="1:17" ht="13.2" x14ac:dyDescent="0.25">
      <c r="A79" s="198">
        <v>3.1790000000000003</v>
      </c>
      <c r="B79" s="198">
        <v>3.1739999999999986</v>
      </c>
      <c r="D79" s="198">
        <f t="shared" si="6"/>
        <v>-5.0000000000016698E-3</v>
      </c>
      <c r="F79" s="198">
        <v>-1.43342752</v>
      </c>
      <c r="H79" s="200">
        <f t="shared" si="7"/>
        <v>71.671376000023926</v>
      </c>
      <c r="J79" s="198">
        <v>0</v>
      </c>
      <c r="N79" s="198">
        <v>2.5000000000000001E-3</v>
      </c>
      <c r="O79" s="3"/>
      <c r="Q79" s="200">
        <f t="shared" si="8"/>
        <v>0</v>
      </c>
    </row>
    <row r="80" spans="1:17" ht="13.2" x14ac:dyDescent="0.25">
      <c r="A80" s="198">
        <v>3.1669999999999998</v>
      </c>
      <c r="B80" s="198">
        <v>3.1619999999999999</v>
      </c>
      <c r="D80" s="198">
        <f t="shared" si="6"/>
        <v>-4.9999999999998934E-3</v>
      </c>
      <c r="F80" s="198">
        <v>-0.83073748999999997</v>
      </c>
      <c r="H80" s="200">
        <f t="shared" si="7"/>
        <v>41.536874499999108</v>
      </c>
      <c r="J80" s="198">
        <v>0</v>
      </c>
      <c r="N80" s="198">
        <v>2.5000000000000001E-3</v>
      </c>
      <c r="O80" s="3"/>
      <c r="Q80" s="200">
        <f t="shared" si="8"/>
        <v>0</v>
      </c>
    </row>
    <row r="81" spans="1:17" ht="13.2" x14ac:dyDescent="0.25">
      <c r="A81" s="198">
        <v>3.202</v>
      </c>
      <c r="B81" s="198">
        <v>3.1969999999999996</v>
      </c>
      <c r="D81" s="198">
        <f t="shared" si="6"/>
        <v>-5.0000000000003375E-3</v>
      </c>
      <c r="F81" s="198">
        <v>-0.75321649999999996</v>
      </c>
      <c r="H81" s="200">
        <f t="shared" si="7"/>
        <v>37.660825000002539</v>
      </c>
      <c r="J81" s="198">
        <v>0</v>
      </c>
      <c r="N81" s="198">
        <v>0</v>
      </c>
      <c r="O81" s="3"/>
      <c r="Q81" s="200">
        <f t="shared" si="8"/>
        <v>0</v>
      </c>
    </row>
    <row r="82" spans="1:17" ht="13.2" x14ac:dyDescent="0.25">
      <c r="A82" s="198">
        <v>3.2140000000000004</v>
      </c>
      <c r="B82" s="198">
        <v>3.2089999999999996</v>
      </c>
      <c r="D82" s="198">
        <f t="shared" si="6"/>
        <v>-5.0000000000007816E-3</v>
      </c>
      <c r="F82" s="198">
        <v>-0.73875144999999998</v>
      </c>
      <c r="H82" s="200">
        <f t="shared" si="7"/>
        <v>36.937572500005771</v>
      </c>
      <c r="J82" s="198">
        <v>0</v>
      </c>
      <c r="N82" s="198">
        <v>0</v>
      </c>
      <c r="O82" s="3"/>
      <c r="Q82" s="200">
        <f t="shared" si="8"/>
        <v>0</v>
      </c>
    </row>
    <row r="83" spans="1:17" ht="13.2" x14ac:dyDescent="0.25">
      <c r="A83" s="198">
        <v>3.2349999999999999</v>
      </c>
      <c r="B83" s="198">
        <v>3.23</v>
      </c>
      <c r="D83" s="198">
        <f t="shared" si="6"/>
        <v>-4.9999999999998934E-3</v>
      </c>
      <c r="F83" s="198">
        <v>-1.0661748900000001</v>
      </c>
      <c r="H83" s="200">
        <f t="shared" si="7"/>
        <v>53.308744499998866</v>
      </c>
      <c r="J83" s="198">
        <v>0</v>
      </c>
      <c r="N83" s="198">
        <v>0</v>
      </c>
      <c r="O83" s="3"/>
      <c r="Q83" s="200">
        <f t="shared" si="8"/>
        <v>0</v>
      </c>
    </row>
    <row r="84" spans="1:17" ht="13.2" x14ac:dyDescent="0.25">
      <c r="A84" s="198">
        <v>3.2370000000000001</v>
      </c>
      <c r="B84" s="198">
        <v>3.2559999999999998</v>
      </c>
      <c r="D84" s="198">
        <f t="shared" si="6"/>
        <v>1.8999999999999684E-2</v>
      </c>
      <c r="F84" s="198">
        <v>-1.0799794199999999</v>
      </c>
      <c r="H84" s="200">
        <f t="shared" si="7"/>
        <v>-205.19608979999657</v>
      </c>
      <c r="J84" s="198">
        <v>0</v>
      </c>
      <c r="N84" s="198">
        <v>0</v>
      </c>
      <c r="O84" s="3"/>
      <c r="Q84" s="200">
        <f t="shared" si="8"/>
        <v>0</v>
      </c>
    </row>
    <row r="85" spans="1:17" ht="13.2" x14ac:dyDescent="0.25">
      <c r="A85" s="198">
        <v>3.2540000000000004</v>
      </c>
      <c r="B85" s="198">
        <v>3.27</v>
      </c>
      <c r="D85" s="198">
        <f t="shared" si="6"/>
        <v>1.599999999999957E-2</v>
      </c>
      <c r="F85" s="198">
        <v>-1.40541724</v>
      </c>
      <c r="H85" s="200">
        <f t="shared" si="7"/>
        <v>-224.86675839999398</v>
      </c>
      <c r="J85" s="198">
        <v>0</v>
      </c>
      <c r="N85" s="198">
        <v>0</v>
      </c>
      <c r="O85" s="3"/>
      <c r="Q85" s="200">
        <f t="shared" si="8"/>
        <v>0</v>
      </c>
    </row>
    <row r="86" spans="1:17" ht="13.2" x14ac:dyDescent="0.25">
      <c r="A86" s="198">
        <v>3.3480000000000003</v>
      </c>
      <c r="B86" s="198">
        <v>3.355999999999999</v>
      </c>
      <c r="D86" s="198">
        <f t="shared" si="6"/>
        <v>7.9999999999986748E-3</v>
      </c>
      <c r="F86" s="198">
        <v>-1.0969224399999999</v>
      </c>
      <c r="H86" s="200">
        <f t="shared" si="7"/>
        <v>-87.753795199985461</v>
      </c>
      <c r="J86" s="198">
        <v>0</v>
      </c>
      <c r="N86" s="198">
        <v>0</v>
      </c>
      <c r="O86" s="3"/>
      <c r="Q86" s="200">
        <f t="shared" si="8"/>
        <v>0</v>
      </c>
    </row>
    <row r="87" spans="1:17" ht="13.2" x14ac:dyDescent="0.25">
      <c r="A87" s="198">
        <v>3.4440000000000004</v>
      </c>
      <c r="B87" s="198">
        <v>3.4449999999999998</v>
      </c>
      <c r="D87" s="198">
        <f t="shared" si="6"/>
        <v>9.9999999999944578E-4</v>
      </c>
      <c r="F87" s="198">
        <v>-1.00947294</v>
      </c>
      <c r="H87" s="200">
        <f t="shared" si="7"/>
        <v>-10.094729399994405</v>
      </c>
      <c r="J87" s="198">
        <v>0</v>
      </c>
      <c r="N87" s="198">
        <v>0</v>
      </c>
      <c r="O87" s="3"/>
      <c r="Q87" s="200">
        <f t="shared" si="8"/>
        <v>0</v>
      </c>
    </row>
    <row r="88" spans="1:17" ht="13.2" x14ac:dyDescent="0.25">
      <c r="A88" s="198">
        <v>3.5860000000000003</v>
      </c>
      <c r="B88" s="198">
        <v>3.5809999999999995</v>
      </c>
      <c r="D88" s="198">
        <f t="shared" si="6"/>
        <v>-5.0000000000007816E-3</v>
      </c>
      <c r="F88" s="198">
        <v>-3.099739E-2</v>
      </c>
      <c r="H88" s="200">
        <f t="shared" si="7"/>
        <v>1.5498695000002423</v>
      </c>
      <c r="J88" s="198">
        <v>0</v>
      </c>
      <c r="N88" s="198">
        <v>0</v>
      </c>
      <c r="O88" s="3"/>
      <c r="Q88" s="200">
        <f t="shared" si="8"/>
        <v>0</v>
      </c>
    </row>
    <row r="89" spans="1:17" ht="13.2" x14ac:dyDescent="0.25">
      <c r="A89" s="198">
        <v>3.472</v>
      </c>
      <c r="B89" s="198">
        <v>3.4669999999999996</v>
      </c>
      <c r="D89" s="198">
        <f t="shared" si="6"/>
        <v>-5.0000000000003375E-3</v>
      </c>
      <c r="F89" s="198">
        <v>0.18093680000000001</v>
      </c>
      <c r="H89" s="200">
        <f t="shared" si="7"/>
        <v>-9.0468400000006106</v>
      </c>
      <c r="J89" s="198">
        <v>0</v>
      </c>
      <c r="N89" s="198">
        <v>0</v>
      </c>
      <c r="O89" s="3"/>
      <c r="Q89" s="200">
        <f t="shared" si="8"/>
        <v>0</v>
      </c>
    </row>
    <row r="90" spans="1:17" ht="13.2" x14ac:dyDescent="0.25">
      <c r="A90" s="198">
        <v>3.3440000000000003</v>
      </c>
      <c r="B90" s="198">
        <v>3.339</v>
      </c>
      <c r="D90" s="198">
        <f t="shared" si="6"/>
        <v>-5.0000000000003375E-3</v>
      </c>
      <c r="F90" s="198">
        <v>0.5039785</v>
      </c>
      <c r="H90" s="200">
        <f t="shared" si="7"/>
        <v>-25.198925000001697</v>
      </c>
      <c r="J90" s="198">
        <v>0</v>
      </c>
      <c r="N90" s="198">
        <v>0</v>
      </c>
      <c r="O90" s="3"/>
      <c r="Q90" s="200">
        <f t="shared" si="8"/>
        <v>0</v>
      </c>
    </row>
    <row r="91" spans="1:17" ht="13.2" x14ac:dyDescent="0.25">
      <c r="A91" s="198">
        <v>3.2160000000000002</v>
      </c>
      <c r="B91" s="198">
        <v>3.2109999999999985</v>
      </c>
      <c r="D91" s="198">
        <f t="shared" si="6"/>
        <v>-5.0000000000016698E-3</v>
      </c>
      <c r="F91" s="198">
        <v>-5.0700389999999998E-2</v>
      </c>
      <c r="H91" s="200">
        <f t="shared" si="7"/>
        <v>2.5350195000008466</v>
      </c>
      <c r="J91" s="198">
        <v>0</v>
      </c>
      <c r="N91" s="198">
        <v>0</v>
      </c>
      <c r="O91" s="3"/>
      <c r="Q91" s="200">
        <f t="shared" si="8"/>
        <v>0</v>
      </c>
    </row>
    <row r="92" spans="1:17" ht="13.2" x14ac:dyDescent="0.25">
      <c r="A92" s="198">
        <v>3.2050000000000001</v>
      </c>
      <c r="B92" s="198">
        <v>3.2</v>
      </c>
      <c r="D92" s="198">
        <f t="shared" si="6"/>
        <v>-4.9999999999998934E-3</v>
      </c>
      <c r="F92" s="198">
        <v>0.61495252</v>
      </c>
      <c r="H92" s="200">
        <f t="shared" si="7"/>
        <v>-30.747625999999343</v>
      </c>
      <c r="J92" s="198">
        <v>0</v>
      </c>
      <c r="N92" s="198">
        <v>0</v>
      </c>
      <c r="O92" s="3"/>
      <c r="Q92" s="200">
        <f t="shared" si="8"/>
        <v>0</v>
      </c>
    </row>
    <row r="93" spans="1:17" ht="13.2" x14ac:dyDescent="0.25">
      <c r="A93" s="198">
        <v>3.2410000000000001</v>
      </c>
      <c r="B93" s="198">
        <v>3.2359999999999998</v>
      </c>
      <c r="D93" s="198">
        <f t="shared" si="6"/>
        <v>-5.0000000000003375E-3</v>
      </c>
      <c r="F93" s="198">
        <v>0.67361174000000001</v>
      </c>
      <c r="H93" s="200">
        <f t="shared" si="7"/>
        <v>-33.680587000002269</v>
      </c>
      <c r="J93" s="198">
        <v>0</v>
      </c>
      <c r="N93" s="198">
        <v>0</v>
      </c>
      <c r="O93" s="3"/>
      <c r="Q93" s="200">
        <f t="shared" si="8"/>
        <v>0</v>
      </c>
    </row>
    <row r="94" spans="1:17" ht="13.2" x14ac:dyDescent="0.25">
      <c r="A94" s="198">
        <v>3.2530000000000001</v>
      </c>
      <c r="B94" s="198">
        <v>3.2479999999999998</v>
      </c>
      <c r="D94" s="198">
        <f t="shared" si="6"/>
        <v>-5.0000000000003375E-3</v>
      </c>
      <c r="F94" s="198">
        <v>0.57682100000000003</v>
      </c>
      <c r="H94" s="200">
        <f t="shared" si="7"/>
        <v>-28.84105000000195</v>
      </c>
      <c r="J94" s="198">
        <v>0</v>
      </c>
      <c r="N94" s="198">
        <v>0</v>
      </c>
      <c r="O94" s="3"/>
      <c r="Q94" s="200">
        <f t="shared" si="8"/>
        <v>0</v>
      </c>
    </row>
    <row r="95" spans="1:17" ht="13.2" x14ac:dyDescent="0.25">
      <c r="A95" s="198">
        <v>3.2740000000000005</v>
      </c>
      <c r="B95" s="198">
        <v>3.2690000000000001</v>
      </c>
      <c r="D95" s="198">
        <f t="shared" si="6"/>
        <v>-5.0000000000003375E-3</v>
      </c>
      <c r="F95" s="198">
        <v>0.26975547999999999</v>
      </c>
      <c r="H95" s="200">
        <f t="shared" si="7"/>
        <v>-13.487774000000909</v>
      </c>
      <c r="J95" s="198">
        <v>0</v>
      </c>
      <c r="N95" s="198">
        <v>0</v>
      </c>
      <c r="O95" s="3"/>
      <c r="Q95" s="200">
        <f t="shared" si="8"/>
        <v>0</v>
      </c>
    </row>
    <row r="96" spans="1:17" ht="13.2" x14ac:dyDescent="0.25">
      <c r="A96" s="198">
        <v>3.2749999999999999</v>
      </c>
      <c r="B96" s="198">
        <v>3.294</v>
      </c>
      <c r="D96" s="198">
        <f t="shared" si="6"/>
        <v>1.9000000000000128E-2</v>
      </c>
      <c r="F96" s="198">
        <v>0.25734445</v>
      </c>
      <c r="H96" s="200">
        <f t="shared" si="7"/>
        <v>48.895445500000335</v>
      </c>
      <c r="J96" s="198">
        <v>0</v>
      </c>
      <c r="N96" s="198">
        <v>0</v>
      </c>
      <c r="O96" s="3"/>
      <c r="Q96" s="200">
        <f t="shared" si="8"/>
        <v>0</v>
      </c>
    </row>
    <row r="97" spans="1:17" ht="13.2" x14ac:dyDescent="0.25">
      <c r="A97" s="198">
        <v>3.2910000000000004</v>
      </c>
      <c r="B97" s="198">
        <v>3.3069999999999986</v>
      </c>
      <c r="D97" s="198">
        <f t="shared" si="6"/>
        <v>1.5999999999998238E-2</v>
      </c>
      <c r="F97" s="198">
        <v>0.29208352999999998</v>
      </c>
      <c r="H97" s="200">
        <f t="shared" si="7"/>
        <v>46.733364799994845</v>
      </c>
      <c r="J97" s="198">
        <v>0</v>
      </c>
      <c r="N97" s="198">
        <v>0</v>
      </c>
      <c r="O97" s="3"/>
      <c r="Q97" s="200">
        <f t="shared" si="8"/>
        <v>0</v>
      </c>
    </row>
    <row r="98" spans="1:17" ht="13.2" x14ac:dyDescent="0.25">
      <c r="A98" s="198">
        <v>3.38</v>
      </c>
      <c r="B98" s="198">
        <v>3.387999999999999</v>
      </c>
      <c r="D98" s="198">
        <f t="shared" si="6"/>
        <v>7.9999999999991189E-3</v>
      </c>
      <c r="F98" s="198">
        <v>0.36234871000000002</v>
      </c>
      <c r="H98" s="200">
        <f t="shared" si="7"/>
        <v>28.987896799996808</v>
      </c>
      <c r="J98" s="198">
        <v>0</v>
      </c>
      <c r="N98" s="198">
        <v>0</v>
      </c>
      <c r="O98" s="3"/>
      <c r="Q98" s="200">
        <f t="shared" si="8"/>
        <v>0</v>
      </c>
    </row>
    <row r="99" spans="1:17" ht="13.2" x14ac:dyDescent="0.25">
      <c r="A99" s="198">
        <v>3.4730000000000003</v>
      </c>
      <c r="B99" s="198">
        <v>3.4740000000000006</v>
      </c>
      <c r="D99" s="198">
        <f t="shared" si="6"/>
        <v>1.000000000000334E-3</v>
      </c>
      <c r="F99" s="198">
        <v>0.14163875000000001</v>
      </c>
      <c r="H99" s="200">
        <f t="shared" si="7"/>
        <v>1.4163875000004731</v>
      </c>
      <c r="J99" s="198">
        <v>0</v>
      </c>
      <c r="N99" s="198">
        <v>0</v>
      </c>
      <c r="O99" s="3"/>
      <c r="Q99" s="200">
        <f t="shared" si="8"/>
        <v>0</v>
      </c>
    </row>
    <row r="100" spans="1:17" ht="13.2" x14ac:dyDescent="0.25">
      <c r="A100" s="198">
        <v>3.6230000000000002</v>
      </c>
      <c r="B100" s="198">
        <v>3.6179999999999994</v>
      </c>
      <c r="D100" s="198">
        <f t="shared" si="6"/>
        <v>-5.0000000000007816E-3</v>
      </c>
      <c r="F100" s="198">
        <v>0.23050457999999999</v>
      </c>
      <c r="H100" s="200">
        <f t="shared" si="7"/>
        <v>-11.525229000001801</v>
      </c>
      <c r="J100" s="198">
        <v>0</v>
      </c>
      <c r="N100" s="198">
        <v>0</v>
      </c>
      <c r="O100" s="3"/>
      <c r="Q100" s="200">
        <f t="shared" si="8"/>
        <v>0</v>
      </c>
    </row>
    <row r="101" spans="1:17" ht="13.2" x14ac:dyDescent="0.25">
      <c r="A101" s="198">
        <v>3.5130000000000003</v>
      </c>
      <c r="B101" s="198">
        <v>3.5079999999999996</v>
      </c>
      <c r="D101" s="198">
        <f t="shared" si="6"/>
        <v>-5.0000000000007816E-3</v>
      </c>
      <c r="F101" s="198">
        <v>1.2778640000000001E-2</v>
      </c>
      <c r="H101" s="200">
        <f t="shared" si="7"/>
        <v>-0.63893200000009998</v>
      </c>
      <c r="J101" s="198">
        <v>0</v>
      </c>
      <c r="N101" s="198">
        <v>0</v>
      </c>
      <c r="O101" s="3"/>
      <c r="Q101" s="200">
        <f t="shared" si="8"/>
        <v>0</v>
      </c>
    </row>
    <row r="102" spans="1:17" ht="13.2" x14ac:dyDescent="0.25">
      <c r="A102" s="198">
        <v>3.3880000000000003</v>
      </c>
      <c r="B102" s="198">
        <v>3.383</v>
      </c>
      <c r="D102" s="198">
        <f t="shared" si="6"/>
        <v>-5.0000000000003375E-3</v>
      </c>
      <c r="F102" s="198">
        <v>9.3128169999999996E-2</v>
      </c>
      <c r="H102" s="200">
        <f t="shared" si="7"/>
        <v>-4.6564085000003139</v>
      </c>
      <c r="J102" s="198">
        <v>0</v>
      </c>
      <c r="N102" s="198">
        <v>0</v>
      </c>
      <c r="O102" s="3"/>
      <c r="Q102" s="200">
        <f t="shared" si="8"/>
        <v>0</v>
      </c>
    </row>
    <row r="103" spans="1:17" ht="13.2" x14ac:dyDescent="0.25">
      <c r="A103" s="198">
        <v>3.2630000000000003</v>
      </c>
      <c r="B103" s="198">
        <v>3.2579999999999982</v>
      </c>
      <c r="D103" s="198">
        <f t="shared" si="6"/>
        <v>-5.0000000000021139E-3</v>
      </c>
      <c r="F103" s="198">
        <v>-0.14752973999999999</v>
      </c>
      <c r="H103" s="200">
        <f t="shared" si="7"/>
        <v>7.3764870000031184</v>
      </c>
      <c r="J103" s="198">
        <v>0</v>
      </c>
      <c r="N103" s="198">
        <v>0</v>
      </c>
      <c r="O103" s="3"/>
      <c r="Q103" s="200">
        <f t="shared" si="8"/>
        <v>0</v>
      </c>
    </row>
    <row r="104" spans="1:17" ht="13.2" x14ac:dyDescent="0.25">
      <c r="A104" s="198">
        <v>3.2530000000000001</v>
      </c>
      <c r="B104" s="198">
        <v>3.2480000000000002</v>
      </c>
      <c r="D104" s="198">
        <f t="shared" si="6"/>
        <v>-4.9999999999998934E-3</v>
      </c>
      <c r="F104" s="198">
        <v>1.9669700000000002E-3</v>
      </c>
      <c r="H104" s="200">
        <f t="shared" si="7"/>
        <v>-9.834849999999791E-2</v>
      </c>
      <c r="J104" s="198">
        <v>0</v>
      </c>
      <c r="N104" s="198">
        <v>0</v>
      </c>
      <c r="O104" s="3"/>
      <c r="Q104" s="200">
        <f t="shared" si="8"/>
        <v>0</v>
      </c>
    </row>
    <row r="105" spans="1:17" ht="13.2" x14ac:dyDescent="0.25">
      <c r="A105" s="198">
        <v>3.29</v>
      </c>
      <c r="B105" s="198">
        <v>3.2850000000000001</v>
      </c>
      <c r="D105" s="198">
        <f t="shared" si="6"/>
        <v>-4.9999999999998934E-3</v>
      </c>
      <c r="F105" s="198">
        <v>-6.149541E-2</v>
      </c>
      <c r="H105" s="200">
        <f t="shared" si="7"/>
        <v>3.0747704999999348</v>
      </c>
      <c r="J105" s="198">
        <v>0</v>
      </c>
      <c r="N105" s="198">
        <v>0</v>
      </c>
      <c r="O105" s="3"/>
      <c r="Q105" s="200">
        <f t="shared" si="8"/>
        <v>0</v>
      </c>
    </row>
    <row r="106" spans="1:17" ht="13.2" x14ac:dyDescent="0.25">
      <c r="A106" s="198">
        <v>3.302</v>
      </c>
      <c r="B106" s="198">
        <v>3.2969999999999997</v>
      </c>
      <c r="D106" s="198">
        <f t="shared" si="6"/>
        <v>-5.0000000000003375E-3</v>
      </c>
      <c r="F106" s="198">
        <v>-4.1301810000000001E-2</v>
      </c>
      <c r="H106" s="200">
        <f t="shared" si="7"/>
        <v>2.0650905000001392</v>
      </c>
      <c r="J106" s="198">
        <v>0</v>
      </c>
      <c r="N106" s="198">
        <v>0</v>
      </c>
      <c r="O106" s="3"/>
      <c r="Q106" s="200">
        <f t="shared" si="8"/>
        <v>0</v>
      </c>
    </row>
    <row r="107" spans="1:17" ht="13.2" x14ac:dyDescent="0.25">
      <c r="A107" s="198">
        <v>3.3230000000000004</v>
      </c>
      <c r="B107" s="198">
        <v>3.3180000000000001</v>
      </c>
      <c r="D107" s="198">
        <f t="shared" si="6"/>
        <v>-5.0000000000003375E-3</v>
      </c>
      <c r="F107" s="198">
        <v>-0.14583699999999999</v>
      </c>
      <c r="H107" s="200">
        <f t="shared" si="7"/>
        <v>7.2918500000004913</v>
      </c>
      <c r="J107" s="198">
        <v>0</v>
      </c>
      <c r="N107" s="198">
        <v>0</v>
      </c>
      <c r="O107" s="3"/>
      <c r="Q107" s="200">
        <f t="shared" si="8"/>
        <v>0</v>
      </c>
    </row>
    <row r="108" spans="1:17" ht="13.2" x14ac:dyDescent="0.25">
      <c r="A108" s="198">
        <v>3.3230000000000004</v>
      </c>
      <c r="B108" s="198">
        <v>3.3420000000000001</v>
      </c>
      <c r="D108" s="198">
        <f t="shared" si="6"/>
        <v>1.8999999999999684E-2</v>
      </c>
      <c r="F108" s="198">
        <v>-0.14259041</v>
      </c>
      <c r="H108" s="200">
        <f t="shared" si="7"/>
        <v>-27.092177899999552</v>
      </c>
      <c r="J108" s="198">
        <v>0</v>
      </c>
      <c r="N108" s="198">
        <v>0</v>
      </c>
      <c r="O108" s="3"/>
      <c r="Q108" s="200">
        <f t="shared" si="8"/>
        <v>0</v>
      </c>
    </row>
    <row r="109" spans="1:17" ht="13.2" x14ac:dyDescent="0.25">
      <c r="A109" s="198">
        <v>3.3380000000000001</v>
      </c>
      <c r="B109" s="198">
        <v>3.3539999999999983</v>
      </c>
      <c r="D109" s="198">
        <f t="shared" si="6"/>
        <v>1.5999999999998238E-2</v>
      </c>
      <c r="F109" s="198">
        <v>2.2474299999999999E-3</v>
      </c>
      <c r="H109" s="200">
        <f t="shared" si="7"/>
        <v>0.35958879999996041</v>
      </c>
      <c r="J109" s="198">
        <v>0</v>
      </c>
      <c r="N109" s="198">
        <v>0</v>
      </c>
      <c r="O109" s="3"/>
      <c r="Q109" s="200">
        <f t="shared" si="8"/>
        <v>0</v>
      </c>
    </row>
    <row r="110" spans="1:17" ht="13.2" x14ac:dyDescent="0.25">
      <c r="A110" s="198">
        <v>3.4220000000000002</v>
      </c>
      <c r="B110" s="198">
        <v>3.43</v>
      </c>
      <c r="D110" s="198">
        <f t="shared" si="6"/>
        <v>8.0000000000000071E-3</v>
      </c>
      <c r="F110" s="198">
        <v>-1.5712219999999999E-2</v>
      </c>
      <c r="H110" s="200">
        <f t="shared" si="7"/>
        <v>-1.256977600000001</v>
      </c>
      <c r="J110" s="198">
        <v>0</v>
      </c>
      <c r="N110" s="198">
        <v>0</v>
      </c>
      <c r="O110" s="3"/>
      <c r="Q110" s="200">
        <f t="shared" si="8"/>
        <v>0</v>
      </c>
    </row>
    <row r="111" spans="1:17" ht="13.2" x14ac:dyDescent="0.25">
      <c r="A111" s="198">
        <v>3.512</v>
      </c>
      <c r="B111" s="198">
        <v>3.5130000000000008</v>
      </c>
      <c r="D111" s="198">
        <f t="shared" si="6"/>
        <v>1.000000000000778E-3</v>
      </c>
      <c r="F111" s="198">
        <v>-1.95233E-2</v>
      </c>
      <c r="H111" s="200">
        <f t="shared" si="7"/>
        <v>-0.1952330000001519</v>
      </c>
      <c r="N111" s="198">
        <v>0</v>
      </c>
      <c r="O111" s="3"/>
      <c r="Q111" s="200">
        <f t="shared" si="8"/>
        <v>0</v>
      </c>
    </row>
    <row r="112" spans="1:17" ht="13.2" x14ac:dyDescent="0.25">
      <c r="A112" s="198">
        <v>3.67</v>
      </c>
      <c r="B112" s="198">
        <v>3.665</v>
      </c>
      <c r="D112" s="198">
        <f t="shared" si="6"/>
        <v>-4.9999999999998934E-3</v>
      </c>
      <c r="F112" s="198">
        <v>7.0518239999999996E-2</v>
      </c>
      <c r="H112" s="200">
        <f t="shared" si="7"/>
        <v>-3.5259119999999244</v>
      </c>
      <c r="N112" s="198">
        <v>0</v>
      </c>
      <c r="O112" s="3"/>
      <c r="Q112" s="200">
        <f t="shared" si="8"/>
        <v>0</v>
      </c>
    </row>
    <row r="113" spans="1:17" ht="13.2" x14ac:dyDescent="0.25">
      <c r="A113" s="198">
        <v>3.5640000000000005</v>
      </c>
      <c r="B113" s="198">
        <v>3.5589999999999997</v>
      </c>
      <c r="D113" s="198">
        <f t="shared" si="6"/>
        <v>-5.0000000000007816E-3</v>
      </c>
      <c r="F113" s="198">
        <v>7.4743509999999999E-2</v>
      </c>
      <c r="H113" s="200">
        <f t="shared" si="7"/>
        <v>-3.7371755000005842</v>
      </c>
      <c r="N113" s="198">
        <v>0</v>
      </c>
      <c r="O113" s="3"/>
      <c r="Q113" s="200">
        <f t="shared" si="8"/>
        <v>0</v>
      </c>
    </row>
    <row r="114" spans="1:17" ht="13.2" x14ac:dyDescent="0.25">
      <c r="A114" s="198">
        <v>3.4420000000000002</v>
      </c>
      <c r="B114" s="198">
        <v>3.4370000000000003</v>
      </c>
      <c r="D114" s="198">
        <f t="shared" si="6"/>
        <v>-4.9999999999998934E-3</v>
      </c>
      <c r="F114" s="198">
        <v>6.0808899999999999E-2</v>
      </c>
      <c r="H114" s="200">
        <f t="shared" si="7"/>
        <v>-3.0404449999999352</v>
      </c>
      <c r="N114" s="198">
        <v>0</v>
      </c>
      <c r="O114" s="3"/>
      <c r="Q114" s="200">
        <f t="shared" si="8"/>
        <v>0</v>
      </c>
    </row>
    <row r="115" spans="1:17" ht="13.2" x14ac:dyDescent="0.25">
      <c r="A115" s="198">
        <v>3.32</v>
      </c>
      <c r="B115" s="198">
        <v>3.3149999999999999</v>
      </c>
      <c r="D115" s="198">
        <f t="shared" si="6"/>
        <v>-4.9999999999998934E-3</v>
      </c>
      <c r="F115" s="198">
        <v>2.9013560000000001E-2</v>
      </c>
      <c r="H115" s="200">
        <f t="shared" si="7"/>
        <v>-1.450677999999969</v>
      </c>
      <c r="N115" s="198">
        <v>0</v>
      </c>
      <c r="O115" s="3"/>
      <c r="Q115" s="200">
        <f t="shared" si="8"/>
        <v>0</v>
      </c>
    </row>
    <row r="116" spans="1:17" ht="13.2" x14ac:dyDescent="0.25">
      <c r="A116" s="198">
        <v>3.3110000000000004</v>
      </c>
      <c r="B116" s="198">
        <v>3.3060000000000005</v>
      </c>
      <c r="D116" s="198">
        <f t="shared" si="6"/>
        <v>-4.9999999999998934E-3</v>
      </c>
      <c r="F116" s="198">
        <v>2.646461E-2</v>
      </c>
      <c r="H116" s="200">
        <f t="shared" si="7"/>
        <v>-1.3232304999999718</v>
      </c>
      <c r="N116" s="198">
        <v>0</v>
      </c>
      <c r="O116" s="3"/>
      <c r="Q116" s="200">
        <f t="shared" si="8"/>
        <v>0</v>
      </c>
    </row>
    <row r="117" spans="1:17" ht="13.2" x14ac:dyDescent="0.25">
      <c r="A117" s="198">
        <v>3.3490000000000002</v>
      </c>
      <c r="B117" s="198">
        <v>3.3439999999999999</v>
      </c>
      <c r="D117" s="198">
        <f t="shared" si="6"/>
        <v>-5.0000000000003375E-3</v>
      </c>
      <c r="F117" s="198">
        <v>-5.6104149999999998E-2</v>
      </c>
      <c r="H117" s="200">
        <f t="shared" si="7"/>
        <v>2.8052075000001895</v>
      </c>
      <c r="N117" s="198">
        <v>0</v>
      </c>
      <c r="O117" s="3"/>
      <c r="Q117" s="200">
        <f t="shared" si="8"/>
        <v>0</v>
      </c>
    </row>
    <row r="118" spans="1:17" ht="13.2" x14ac:dyDescent="0.25">
      <c r="A118" s="198">
        <v>3.3610000000000002</v>
      </c>
      <c r="B118" s="198">
        <v>3.3559999999999999</v>
      </c>
      <c r="D118" s="198">
        <f t="shared" si="6"/>
        <v>-5.0000000000003375E-3</v>
      </c>
      <c r="F118" s="198">
        <v>7.3428980000000005E-2</v>
      </c>
      <c r="H118" s="200">
        <f t="shared" si="7"/>
        <v>-3.6714490000002482</v>
      </c>
      <c r="N118" s="198">
        <v>0</v>
      </c>
      <c r="O118" s="3"/>
      <c r="Q118" s="200">
        <f t="shared" si="8"/>
        <v>0</v>
      </c>
    </row>
    <row r="119" spans="1:17" ht="13.2" x14ac:dyDescent="0.25">
      <c r="A119" s="198">
        <v>3.3820000000000001</v>
      </c>
      <c r="B119" s="198">
        <v>3.3770000000000002</v>
      </c>
      <c r="D119" s="198">
        <f t="shared" si="6"/>
        <v>-4.9999999999998934E-3</v>
      </c>
      <c r="F119" s="198">
        <v>6.8550699999999996E-3</v>
      </c>
      <c r="H119" s="200">
        <f t="shared" si="7"/>
        <v>-0.34275349999999266</v>
      </c>
      <c r="N119" s="198">
        <v>0</v>
      </c>
      <c r="O119" s="3"/>
      <c r="Q119" s="200">
        <f t="shared" si="8"/>
        <v>0</v>
      </c>
    </row>
    <row r="120" spans="1:17" ht="13.2" x14ac:dyDescent="0.25">
      <c r="A120" s="198">
        <v>3.3810000000000002</v>
      </c>
      <c r="B120" s="198">
        <v>3.4</v>
      </c>
      <c r="D120" s="198">
        <f t="shared" si="6"/>
        <v>1.8999999999999684E-2</v>
      </c>
      <c r="F120" s="198">
        <v>1.2443910000000001E-2</v>
      </c>
      <c r="H120" s="200">
        <f t="shared" si="7"/>
        <v>2.3643428999999605</v>
      </c>
      <c r="N120" s="198">
        <v>0</v>
      </c>
      <c r="O120" s="3"/>
      <c r="Q120" s="200">
        <f t="shared" si="8"/>
        <v>0</v>
      </c>
    </row>
    <row r="121" spans="1:17" ht="13.2" x14ac:dyDescent="0.25">
      <c r="A121" s="198">
        <v>3.395</v>
      </c>
      <c r="B121" s="198">
        <v>3.4109999999999983</v>
      </c>
      <c r="D121" s="198">
        <f t="shared" si="6"/>
        <v>1.5999999999998238E-2</v>
      </c>
      <c r="F121" s="198">
        <v>1.2264789999999999E-2</v>
      </c>
      <c r="H121" s="200">
        <f t="shared" si="7"/>
        <v>1.9623663999997838</v>
      </c>
      <c r="N121" s="198">
        <v>0</v>
      </c>
      <c r="O121" s="3"/>
      <c r="Q121" s="200">
        <f t="shared" si="8"/>
        <v>0</v>
      </c>
    </row>
    <row r="122" spans="1:17" ht="13.2" x14ac:dyDescent="0.25">
      <c r="A122" s="198">
        <v>3.4740000000000002</v>
      </c>
      <c r="B122" s="198">
        <v>3.4819999999999989</v>
      </c>
      <c r="D122" s="198">
        <f t="shared" si="6"/>
        <v>7.9999999999986748E-3</v>
      </c>
      <c r="F122" s="198">
        <v>3.598225E-2</v>
      </c>
      <c r="H122" s="200">
        <f t="shared" si="7"/>
        <v>2.8785799999995234</v>
      </c>
      <c r="N122" s="198">
        <v>0</v>
      </c>
      <c r="O122" s="3"/>
      <c r="Q122" s="200">
        <f t="shared" si="8"/>
        <v>0</v>
      </c>
    </row>
    <row r="123" spans="1:17" ht="13.2" x14ac:dyDescent="0.25">
      <c r="A123" s="198">
        <v>3.5610000000000004</v>
      </c>
      <c r="B123" s="198">
        <v>3.5620000000000012</v>
      </c>
      <c r="D123" s="198">
        <f t="shared" si="6"/>
        <v>1.000000000000778E-3</v>
      </c>
      <c r="F123" s="198">
        <v>3.6700860000000002E-2</v>
      </c>
      <c r="H123" s="200">
        <f t="shared" si="7"/>
        <v>0.36700860000028557</v>
      </c>
      <c r="N123" s="198">
        <v>0</v>
      </c>
      <c r="O123" s="3"/>
      <c r="Q123" s="200">
        <f t="shared" si="8"/>
        <v>0</v>
      </c>
    </row>
    <row r="124" spans="1:17" ht="13.2" x14ac:dyDescent="0.25">
      <c r="A124" s="198">
        <v>3.7269999999999999</v>
      </c>
      <c r="B124" s="198">
        <v>3.7219999999999995</v>
      </c>
      <c r="D124" s="198">
        <f t="shared" si="6"/>
        <v>-5.0000000000003375E-3</v>
      </c>
      <c r="F124" s="198">
        <v>2.1787790000000001E-2</v>
      </c>
      <c r="H124" s="200">
        <f t="shared" si="7"/>
        <v>-1.0893895000000737</v>
      </c>
      <c r="N124" s="198">
        <v>0</v>
      </c>
      <c r="O124" s="3"/>
      <c r="Q124" s="200">
        <f t="shared" si="8"/>
        <v>0</v>
      </c>
    </row>
    <row r="125" spans="1:17" ht="13.2" x14ac:dyDescent="0.25">
      <c r="A125" s="198">
        <v>3.625</v>
      </c>
      <c r="B125" s="198">
        <v>3.62</v>
      </c>
      <c r="D125" s="198">
        <f t="shared" si="6"/>
        <v>-4.9999999999998934E-3</v>
      </c>
      <c r="F125" s="198">
        <v>2.4253509999999999E-2</v>
      </c>
      <c r="H125" s="200">
        <f t="shared" si="7"/>
        <v>-1.212675499999974</v>
      </c>
      <c r="N125" s="198">
        <v>0</v>
      </c>
      <c r="O125" s="3"/>
      <c r="Q125" s="200">
        <f t="shared" si="8"/>
        <v>0</v>
      </c>
    </row>
    <row r="126" spans="1:17" ht="13.2" x14ac:dyDescent="0.25">
      <c r="A126" s="198">
        <v>3.5060000000000002</v>
      </c>
      <c r="B126" s="198">
        <v>3.5010000000000003</v>
      </c>
      <c r="D126" s="198">
        <f t="shared" si="6"/>
        <v>-4.9999999999998934E-3</v>
      </c>
      <c r="F126" s="198">
        <v>1.4688639999999999E-2</v>
      </c>
      <c r="H126" s="200">
        <f t="shared" si="7"/>
        <v>-0.73443199999998432</v>
      </c>
      <c r="N126" s="198">
        <v>0</v>
      </c>
      <c r="O126" s="3"/>
      <c r="Q126" s="200">
        <f t="shared" si="8"/>
        <v>0</v>
      </c>
    </row>
    <row r="127" spans="1:17" ht="13.2" x14ac:dyDescent="0.25">
      <c r="A127" s="198">
        <v>3.387</v>
      </c>
      <c r="B127" s="198">
        <v>3.3819999999999979</v>
      </c>
      <c r="D127" s="198">
        <f t="shared" si="6"/>
        <v>-5.0000000000021139E-3</v>
      </c>
      <c r="F127" s="198">
        <v>-1.45947E-2</v>
      </c>
      <c r="H127" s="200">
        <f t="shared" si="7"/>
        <v>0.72973500000030844</v>
      </c>
      <c r="N127" s="198">
        <v>0</v>
      </c>
      <c r="O127" s="3"/>
      <c r="Q127" s="200">
        <f t="shared" si="8"/>
        <v>0</v>
      </c>
    </row>
    <row r="128" spans="1:17" ht="13.2" x14ac:dyDescent="0.25">
      <c r="A128" s="198">
        <v>3.3790000000000004</v>
      </c>
      <c r="B128" s="198">
        <v>3.3740000000000006</v>
      </c>
      <c r="D128" s="198">
        <f t="shared" si="6"/>
        <v>-4.9999999999998934E-3</v>
      </c>
      <c r="F128" s="198">
        <v>-2.9570039999999999E-2</v>
      </c>
      <c r="H128" s="200">
        <f t="shared" si="7"/>
        <v>1.4785019999999682</v>
      </c>
      <c r="N128" s="198">
        <v>0</v>
      </c>
      <c r="O128" s="3"/>
      <c r="Q128" s="200">
        <f t="shared" si="8"/>
        <v>0</v>
      </c>
    </row>
    <row r="129" spans="1:17" ht="13.2" x14ac:dyDescent="0.25">
      <c r="A129" s="198">
        <v>3.4180000000000001</v>
      </c>
      <c r="B129" s="198">
        <v>3.4129999999999998</v>
      </c>
      <c r="D129" s="198">
        <f t="shared" si="6"/>
        <v>-5.0000000000003375E-3</v>
      </c>
      <c r="F129" s="198">
        <v>-0.1039841</v>
      </c>
      <c r="H129" s="200">
        <f t="shared" si="7"/>
        <v>5.1992050000003509</v>
      </c>
      <c r="N129" s="198">
        <v>0</v>
      </c>
      <c r="O129" s="3"/>
      <c r="Q129" s="200">
        <f t="shared" si="8"/>
        <v>0</v>
      </c>
    </row>
    <row r="130" spans="1:17" ht="13.2" x14ac:dyDescent="0.25">
      <c r="A130" s="198">
        <v>3.43</v>
      </c>
      <c r="B130" s="198">
        <v>3.4249999999999998</v>
      </c>
      <c r="D130" s="198">
        <f t="shared" si="6"/>
        <v>-5.0000000000003375E-3</v>
      </c>
      <c r="F130" s="198">
        <v>8.1701099999999995E-3</v>
      </c>
      <c r="H130" s="200">
        <f t="shared" si="7"/>
        <v>-0.4085055000000275</v>
      </c>
      <c r="N130" s="198">
        <v>0</v>
      </c>
      <c r="O130" s="3"/>
      <c r="Q130" s="200">
        <f t="shared" si="8"/>
        <v>0</v>
      </c>
    </row>
    <row r="131" spans="1:17" ht="13.2" x14ac:dyDescent="0.25">
      <c r="A131" s="198">
        <v>3.4510000000000005</v>
      </c>
      <c r="B131" s="198">
        <v>3.4460000000000002</v>
      </c>
      <c r="D131" s="198">
        <f t="shared" si="6"/>
        <v>-5.0000000000003375E-3</v>
      </c>
      <c r="F131" s="198">
        <v>-5.033783E-2</v>
      </c>
      <c r="H131" s="200">
        <f t="shared" si="7"/>
        <v>2.5168915000001699</v>
      </c>
      <c r="N131" s="198">
        <v>0</v>
      </c>
      <c r="O131" s="3"/>
      <c r="Q131" s="200">
        <f t="shared" si="8"/>
        <v>0</v>
      </c>
    </row>
    <row r="132" spans="1:17" ht="13.2" x14ac:dyDescent="0.25">
      <c r="A132" s="198">
        <v>3.4490000000000003</v>
      </c>
      <c r="B132" s="198">
        <v>3.4680000000000004</v>
      </c>
      <c r="D132" s="198">
        <f t="shared" si="6"/>
        <v>1.9000000000000128E-2</v>
      </c>
      <c r="F132" s="198">
        <v>-4.5485110000000002E-2</v>
      </c>
      <c r="H132" s="200">
        <f t="shared" si="7"/>
        <v>-8.6421709000000586</v>
      </c>
      <c r="N132" s="198">
        <v>0</v>
      </c>
      <c r="O132" s="3"/>
      <c r="Q132" s="200">
        <f t="shared" si="8"/>
        <v>0</v>
      </c>
    </row>
    <row r="133" spans="1:17" ht="13.2" x14ac:dyDescent="0.25">
      <c r="A133" s="198">
        <v>3.4619999999999997</v>
      </c>
      <c r="B133" s="198">
        <v>3.477999999999998</v>
      </c>
      <c r="D133" s="198">
        <f t="shared" si="6"/>
        <v>1.5999999999998238E-2</v>
      </c>
      <c r="F133" s="198">
        <v>-4.5186659999999997E-2</v>
      </c>
      <c r="H133" s="200">
        <f t="shared" si="7"/>
        <v>-7.2298655999992034</v>
      </c>
      <c r="N133" s="198">
        <v>0</v>
      </c>
      <c r="O133" s="3"/>
      <c r="Q133" s="200">
        <f t="shared" si="8"/>
        <v>0</v>
      </c>
    </row>
    <row r="134" spans="1:17" ht="13.2" x14ac:dyDescent="0.25">
      <c r="A134" s="198">
        <v>3.5360000000000005</v>
      </c>
      <c r="B134" s="198">
        <v>3.5439999999999987</v>
      </c>
      <c r="D134" s="198">
        <f t="shared" si="6"/>
        <v>7.9999999999982307E-3</v>
      </c>
      <c r="F134" s="198">
        <v>-2.3637620000000002E-2</v>
      </c>
      <c r="H134" s="200">
        <f t="shared" si="7"/>
        <v>-1.8910095999995817</v>
      </c>
      <c r="N134" s="198">
        <v>0</v>
      </c>
      <c r="O134" s="3"/>
      <c r="Q134" s="200">
        <f t="shared" si="8"/>
        <v>0</v>
      </c>
    </row>
    <row r="135" spans="1:17" ht="13.2" x14ac:dyDescent="0.25">
      <c r="A135" s="198">
        <v>3.62</v>
      </c>
      <c r="B135" s="198">
        <v>3.6210000000000013</v>
      </c>
      <c r="D135" s="198">
        <f t="shared" si="6"/>
        <v>1.0000000000012221E-3</v>
      </c>
      <c r="F135" s="198">
        <v>-9.3466999999999995E-3</v>
      </c>
      <c r="H135" s="200">
        <f t="shared" si="7"/>
        <v>-9.3467000000114223E-2</v>
      </c>
      <c r="N135" s="198">
        <v>0</v>
      </c>
      <c r="O135" s="3"/>
      <c r="Q135" s="200">
        <f t="shared" si="8"/>
        <v>0</v>
      </c>
    </row>
    <row r="136" spans="1:17" ht="13.2" x14ac:dyDescent="0.25">
      <c r="A136" s="198">
        <v>3.7940000000000005</v>
      </c>
      <c r="B136" s="198">
        <v>3.7889999999999997</v>
      </c>
      <c r="D136" s="198">
        <f t="shared" si="6"/>
        <v>-5.0000000000007816E-3</v>
      </c>
      <c r="F136" s="198">
        <v>-2.1680709999999999E-2</v>
      </c>
      <c r="H136" s="200">
        <f t="shared" si="7"/>
        <v>1.0840355000001693</v>
      </c>
      <c r="N136" s="198">
        <v>0</v>
      </c>
      <c r="O136" s="3"/>
      <c r="Q136" s="200">
        <f t="shared" si="8"/>
        <v>0</v>
      </c>
    </row>
    <row r="137" spans="1:17" ht="13.2" x14ac:dyDescent="0.25">
      <c r="A137" s="198">
        <v>3.6960000000000002</v>
      </c>
      <c r="B137" s="198">
        <v>3.6909999999999998</v>
      </c>
      <c r="D137" s="198">
        <f t="shared" si="6"/>
        <v>-5.0000000000003375E-3</v>
      </c>
      <c r="F137" s="198">
        <v>-1.959924E-2</v>
      </c>
      <c r="H137" s="200">
        <f t="shared" si="7"/>
        <v>0.97996200000006617</v>
      </c>
      <c r="N137" s="198">
        <v>0</v>
      </c>
      <c r="O137" s="3"/>
      <c r="Q137" s="200">
        <f t="shared" si="8"/>
        <v>0</v>
      </c>
    </row>
    <row r="138" spans="1:17" ht="13.2" x14ac:dyDescent="0.25">
      <c r="A138" s="198">
        <v>3.58</v>
      </c>
      <c r="B138" s="198">
        <v>3.5750000000000002</v>
      </c>
      <c r="D138" s="198">
        <f t="shared" si="6"/>
        <v>-4.9999999999998934E-3</v>
      </c>
      <c r="F138" s="198">
        <v>-3.1617140000000002E-2</v>
      </c>
      <c r="H138" s="200">
        <f t="shared" si="7"/>
        <v>1.5808569999999664</v>
      </c>
      <c r="N138" s="198">
        <v>0</v>
      </c>
      <c r="O138" s="3"/>
      <c r="Q138" s="200">
        <f t="shared" si="8"/>
        <v>0</v>
      </c>
    </row>
    <row r="139" spans="1:17" ht="13.2" x14ac:dyDescent="0.25">
      <c r="A139" s="198">
        <v>3.4640000000000004</v>
      </c>
      <c r="B139" s="198">
        <v>3.4589999999999979</v>
      </c>
      <c r="D139" s="198">
        <f t="shared" si="6"/>
        <v>-5.000000000002558E-3</v>
      </c>
      <c r="F139" s="198">
        <v>-5.421583E-2</v>
      </c>
      <c r="H139" s="200">
        <f t="shared" si="7"/>
        <v>2.7107915000013869</v>
      </c>
      <c r="N139" s="198">
        <v>0</v>
      </c>
      <c r="O139" s="3"/>
      <c r="Q139" s="200">
        <f t="shared" si="8"/>
        <v>0</v>
      </c>
    </row>
    <row r="140" spans="1:17" ht="13.2" x14ac:dyDescent="0.25">
      <c r="A140" s="198">
        <v>3.4569999999999999</v>
      </c>
      <c r="B140" s="198">
        <v>3.4520000000000008</v>
      </c>
      <c r="D140" s="198">
        <f t="shared" si="6"/>
        <v>-4.9999999999990052E-3</v>
      </c>
      <c r="F140" s="198">
        <v>-5.87967E-2</v>
      </c>
      <c r="H140" s="200">
        <f t="shared" si="7"/>
        <v>2.9398349999994151</v>
      </c>
      <c r="N140" s="198">
        <v>0</v>
      </c>
      <c r="O140" s="3"/>
      <c r="Q140" s="200">
        <f t="shared" si="8"/>
        <v>0</v>
      </c>
    </row>
    <row r="141" spans="1:17" ht="13.2" x14ac:dyDescent="0.25">
      <c r="A141" s="198">
        <v>3.4969999999999999</v>
      </c>
      <c r="B141" s="198">
        <v>3.492</v>
      </c>
      <c r="D141" s="198">
        <f t="shared" ref="D141:D204" si="9">B141-A141</f>
        <v>-4.9999999999998934E-3</v>
      </c>
      <c r="F141" s="198">
        <v>-3.3861799999999997E-2</v>
      </c>
      <c r="H141" s="200">
        <f t="shared" ref="H141:H204" si="10">F141*D141*10000</f>
        <v>1.6930899999999638</v>
      </c>
      <c r="N141" s="198">
        <v>0</v>
      </c>
      <c r="O141" s="3"/>
      <c r="Q141" s="200">
        <f t="shared" ref="Q141:Q146" si="11">O141*N141*100</f>
        <v>0</v>
      </c>
    </row>
    <row r="142" spans="1:17" ht="13.2" x14ac:dyDescent="0.25">
      <c r="A142" s="198">
        <v>3.5090000000000003</v>
      </c>
      <c r="B142" s="198">
        <v>3.504</v>
      </c>
      <c r="D142" s="198">
        <f t="shared" si="9"/>
        <v>-5.0000000000003375E-3</v>
      </c>
      <c r="F142" s="198">
        <v>-4.0778750000000002E-2</v>
      </c>
      <c r="H142" s="200">
        <f t="shared" si="10"/>
        <v>2.038937500000138</v>
      </c>
      <c r="N142" s="198">
        <v>0</v>
      </c>
      <c r="O142" s="3"/>
      <c r="Q142" s="200">
        <f t="shared" si="11"/>
        <v>0</v>
      </c>
    </row>
    <row r="143" spans="1:17" ht="13.2" x14ac:dyDescent="0.25">
      <c r="A143" s="198">
        <v>3.53</v>
      </c>
      <c r="B143" s="198">
        <v>3.5249999999999999</v>
      </c>
      <c r="D143" s="198">
        <f t="shared" si="9"/>
        <v>-4.9999999999998934E-3</v>
      </c>
      <c r="F143" s="198">
        <v>-9.3570349999999997E-2</v>
      </c>
      <c r="H143" s="200">
        <f t="shared" si="10"/>
        <v>4.6785174999998995</v>
      </c>
      <c r="N143" s="198">
        <v>0</v>
      </c>
      <c r="O143" s="3"/>
      <c r="Q143" s="200">
        <f t="shared" si="11"/>
        <v>0</v>
      </c>
    </row>
    <row r="144" spans="1:17" ht="13.2" x14ac:dyDescent="0.25">
      <c r="A144" s="198">
        <v>3.5270000000000001</v>
      </c>
      <c r="B144" s="198">
        <v>3.5460000000000007</v>
      </c>
      <c r="D144" s="198">
        <f t="shared" si="9"/>
        <v>1.9000000000000572E-2</v>
      </c>
      <c r="F144" s="198">
        <v>-9.0463370000000001E-2</v>
      </c>
      <c r="H144" s="200">
        <f t="shared" si="10"/>
        <v>-17.188040300000516</v>
      </c>
      <c r="N144" s="198">
        <v>0</v>
      </c>
      <c r="O144" s="3"/>
      <c r="Q144" s="200">
        <f t="shared" si="11"/>
        <v>0</v>
      </c>
    </row>
    <row r="145" spans="1:17" ht="13.2" x14ac:dyDescent="0.25">
      <c r="A145" s="198">
        <v>3.5390000000000006</v>
      </c>
      <c r="B145" s="198">
        <v>3.5550000000000002</v>
      </c>
      <c r="D145" s="198">
        <f t="shared" si="9"/>
        <v>1.599999999999957E-2</v>
      </c>
      <c r="F145" s="198">
        <v>-8.9918600000000001E-2</v>
      </c>
      <c r="H145" s="200">
        <f t="shared" si="10"/>
        <v>-14.386975999999615</v>
      </c>
      <c r="N145" s="198">
        <v>0</v>
      </c>
      <c r="O145" s="3"/>
      <c r="Q145" s="200">
        <f t="shared" si="11"/>
        <v>0</v>
      </c>
    </row>
    <row r="146" spans="1:17" ht="13.2" x14ac:dyDescent="0.25">
      <c r="A146" s="198">
        <v>3.6080000000000001</v>
      </c>
      <c r="B146" s="198">
        <v>3.6159999999999988</v>
      </c>
      <c r="D146" s="198">
        <f t="shared" si="9"/>
        <v>7.9999999999986748E-3</v>
      </c>
      <c r="F146" s="198">
        <v>3.5494350000000001E-2</v>
      </c>
      <c r="H146" s="200">
        <f t="shared" si="10"/>
        <v>2.8395479999995294</v>
      </c>
      <c r="N146" s="198">
        <v>0</v>
      </c>
      <c r="O146" s="3"/>
      <c r="Q146" s="200">
        <f t="shared" si="11"/>
        <v>0</v>
      </c>
    </row>
    <row r="147" spans="1:17" ht="13.2" x14ac:dyDescent="0.25">
      <c r="A147" s="198">
        <v>3.6890000000000005</v>
      </c>
      <c r="B147" s="198">
        <v>3.69</v>
      </c>
      <c r="D147" s="198">
        <f t="shared" si="9"/>
        <v>9.9999999999944578E-4</v>
      </c>
      <c r="F147" s="198">
        <v>5.9891680000000003E-2</v>
      </c>
      <c r="H147" s="200">
        <f t="shared" si="10"/>
        <v>0.59891679999966807</v>
      </c>
      <c r="N147" s="198">
        <v>0</v>
      </c>
      <c r="O147" s="3"/>
    </row>
    <row r="148" spans="1:17" ht="13.2" x14ac:dyDescent="0.25">
      <c r="A148" s="198">
        <v>3.8710000000000004</v>
      </c>
      <c r="B148" s="198">
        <v>3.8659999999999997</v>
      </c>
      <c r="D148" s="198">
        <f t="shared" si="9"/>
        <v>-5.0000000000007816E-3</v>
      </c>
      <c r="F148" s="198">
        <v>4.9080989999999998E-2</v>
      </c>
      <c r="H148" s="200">
        <f t="shared" si="10"/>
        <v>-2.4540495000003832</v>
      </c>
      <c r="N148" s="198">
        <v>0</v>
      </c>
      <c r="O148" s="3"/>
    </row>
    <row r="149" spans="1:17" ht="13.2" x14ac:dyDescent="0.25">
      <c r="A149" s="198">
        <v>3.7770000000000001</v>
      </c>
      <c r="B149" s="198">
        <v>3.7719999999999998</v>
      </c>
      <c r="D149" s="198">
        <f t="shared" si="9"/>
        <v>-5.0000000000003375E-3</v>
      </c>
      <c r="F149" s="198">
        <v>-5.4810860000000003E-2</v>
      </c>
      <c r="H149" s="200">
        <f t="shared" si="10"/>
        <v>2.7405430000001849</v>
      </c>
      <c r="N149" s="198">
        <v>0</v>
      </c>
      <c r="O149" s="3"/>
    </row>
    <row r="150" spans="1:17" ht="13.2" x14ac:dyDescent="0.25">
      <c r="A150" s="198">
        <v>3.6640000000000006</v>
      </c>
      <c r="B150" s="198">
        <v>3.6590000000000007</v>
      </c>
      <c r="D150" s="198">
        <f t="shared" si="9"/>
        <v>-4.9999999999998934E-3</v>
      </c>
      <c r="F150" s="198">
        <v>-6.7126350000000001E-2</v>
      </c>
      <c r="H150" s="200">
        <f t="shared" si="10"/>
        <v>3.3563174999999283</v>
      </c>
      <c r="N150" s="198">
        <v>0</v>
      </c>
      <c r="O150" s="3"/>
    </row>
    <row r="151" spans="1:17" ht="13.2" x14ac:dyDescent="0.25">
      <c r="A151" s="198">
        <v>3.5510000000000002</v>
      </c>
      <c r="B151" s="198">
        <v>3.5459999999999976</v>
      </c>
      <c r="D151" s="198">
        <f t="shared" si="9"/>
        <v>-5.000000000002558E-3</v>
      </c>
      <c r="F151" s="198">
        <v>-7.9860700000000007E-2</v>
      </c>
      <c r="H151" s="200">
        <f t="shared" si="10"/>
        <v>3.9930350000020431</v>
      </c>
      <c r="N151" s="198">
        <v>0</v>
      </c>
      <c r="O151" s="3"/>
    </row>
    <row r="152" spans="1:17" ht="13.2" x14ac:dyDescent="0.25">
      <c r="A152" s="198">
        <v>3.5449999999999999</v>
      </c>
      <c r="B152" s="198">
        <v>3.54</v>
      </c>
      <c r="D152" s="198">
        <f t="shared" si="9"/>
        <v>-4.9999999999998934E-3</v>
      </c>
      <c r="F152" s="198">
        <v>-9.062808E-2</v>
      </c>
      <c r="H152" s="200">
        <f t="shared" si="10"/>
        <v>4.5314039999999034</v>
      </c>
      <c r="N152" s="198">
        <v>0</v>
      </c>
      <c r="O152" s="3"/>
    </row>
    <row r="153" spans="1:17" ht="13.2" x14ac:dyDescent="0.25">
      <c r="A153" s="198">
        <v>3.5860000000000003</v>
      </c>
      <c r="B153" s="198">
        <v>3.581</v>
      </c>
      <c r="D153" s="198">
        <f t="shared" si="9"/>
        <v>-5.0000000000003375E-3</v>
      </c>
      <c r="F153" s="198">
        <v>3.746501E-2</v>
      </c>
      <c r="H153" s="200">
        <f t="shared" si="10"/>
        <v>-1.8732505000001263</v>
      </c>
      <c r="N153" s="198">
        <v>0</v>
      </c>
      <c r="O153" s="3"/>
    </row>
    <row r="154" spans="1:17" ht="13.2" x14ac:dyDescent="0.25">
      <c r="A154" s="198">
        <v>3.5980000000000003</v>
      </c>
      <c r="B154" s="198">
        <v>3.593</v>
      </c>
      <c r="D154" s="198">
        <f t="shared" si="9"/>
        <v>-5.0000000000003375E-3</v>
      </c>
      <c r="F154" s="198">
        <v>1.9018799999999999E-2</v>
      </c>
      <c r="H154" s="200">
        <f t="shared" si="10"/>
        <v>-0.95094000000006418</v>
      </c>
      <c r="N154" s="198">
        <v>0</v>
      </c>
      <c r="O154" s="3"/>
    </row>
    <row r="155" spans="1:17" ht="13.2" x14ac:dyDescent="0.25">
      <c r="A155" s="198">
        <v>3.6190000000000002</v>
      </c>
      <c r="B155" s="198">
        <v>3.6140000000000003</v>
      </c>
      <c r="D155" s="198">
        <f t="shared" si="9"/>
        <v>-4.9999999999998934E-3</v>
      </c>
      <c r="F155" s="198">
        <v>-2.828667E-2</v>
      </c>
      <c r="H155" s="200">
        <f t="shared" si="10"/>
        <v>1.4143334999999697</v>
      </c>
      <c r="N155" s="198">
        <v>0</v>
      </c>
      <c r="O155" s="3"/>
    </row>
    <row r="156" spans="1:17" ht="13.2" x14ac:dyDescent="0.25">
      <c r="A156" s="198">
        <v>3.6150000000000002</v>
      </c>
      <c r="B156" s="198">
        <v>3.6340000000000008</v>
      </c>
      <c r="D156" s="198">
        <f t="shared" si="9"/>
        <v>1.9000000000000572E-2</v>
      </c>
      <c r="F156" s="198">
        <v>-2.61213E-2</v>
      </c>
      <c r="H156" s="200">
        <f t="shared" si="10"/>
        <v>-4.9630470000001488</v>
      </c>
      <c r="N156" s="198">
        <v>0</v>
      </c>
      <c r="O156" s="3"/>
    </row>
    <row r="157" spans="1:17" ht="13.2" x14ac:dyDescent="0.25">
      <c r="A157" s="198">
        <v>3.6260000000000003</v>
      </c>
      <c r="B157" s="198">
        <v>3.6419999999999977</v>
      </c>
      <c r="D157" s="198">
        <f t="shared" si="9"/>
        <v>1.599999999999735E-2</v>
      </c>
      <c r="F157" s="198">
        <v>-2.5709490000000002E-2</v>
      </c>
      <c r="H157" s="200">
        <f t="shared" si="10"/>
        <v>-4.113518399999319</v>
      </c>
      <c r="N157" s="198">
        <v>0</v>
      </c>
      <c r="O157" s="3"/>
    </row>
    <row r="158" spans="1:17" ht="13.2" x14ac:dyDescent="0.25">
      <c r="A158" s="198">
        <v>3.69</v>
      </c>
      <c r="B158" s="198">
        <v>3.6979999999999986</v>
      </c>
      <c r="D158" s="198">
        <f t="shared" si="9"/>
        <v>7.9999999999986748E-3</v>
      </c>
      <c r="F158" s="198">
        <v>-7.1253899999999997E-3</v>
      </c>
      <c r="H158" s="200">
        <f t="shared" si="10"/>
        <v>-0.57003119999990559</v>
      </c>
      <c r="N158" s="198">
        <v>0</v>
      </c>
      <c r="O158" s="3"/>
    </row>
    <row r="159" spans="1:17" ht="13.2" x14ac:dyDescent="0.25">
      <c r="A159" s="198">
        <v>3.7680000000000002</v>
      </c>
      <c r="B159" s="198">
        <v>3.7690000000000019</v>
      </c>
      <c r="D159" s="198">
        <f t="shared" si="9"/>
        <v>1.0000000000016662E-3</v>
      </c>
      <c r="F159" s="198">
        <v>2.6782380000000001E-2</v>
      </c>
      <c r="H159" s="200">
        <f t="shared" si="10"/>
        <v>0.26782380000044625</v>
      </c>
      <c r="N159" s="198">
        <v>0</v>
      </c>
      <c r="O159" s="3"/>
    </row>
    <row r="160" spans="1:17" ht="13.2" x14ac:dyDescent="0.25">
      <c r="A160" s="198">
        <v>3.9530000000000003</v>
      </c>
      <c r="B160" s="198">
        <v>3.9479999999999995</v>
      </c>
      <c r="D160" s="198">
        <f t="shared" si="9"/>
        <v>-5.0000000000007816E-3</v>
      </c>
      <c r="F160" s="198">
        <v>1.7444890000000001E-2</v>
      </c>
      <c r="H160" s="200">
        <f t="shared" si="10"/>
        <v>-0.87224450000013642</v>
      </c>
      <c r="N160" s="198">
        <v>0</v>
      </c>
      <c r="O160" s="3"/>
    </row>
    <row r="161" spans="1:15" ht="13.2" x14ac:dyDescent="0.25">
      <c r="A161" s="198">
        <v>3.863</v>
      </c>
      <c r="B161" s="198">
        <v>3.8579999999999997</v>
      </c>
      <c r="D161" s="198">
        <f t="shared" si="9"/>
        <v>-5.0000000000003375E-3</v>
      </c>
      <c r="F161" s="198">
        <v>1.7816539999999999E-2</v>
      </c>
      <c r="H161" s="200">
        <f t="shared" si="10"/>
        <v>-0.8908270000000601</v>
      </c>
      <c r="N161" s="198">
        <v>0</v>
      </c>
      <c r="O161" s="3"/>
    </row>
    <row r="162" spans="1:15" ht="13.2" x14ac:dyDescent="0.25">
      <c r="A162" s="198">
        <v>3.7530000000000001</v>
      </c>
      <c r="B162" s="198">
        <v>3.7480000000000007</v>
      </c>
      <c r="D162" s="198">
        <f t="shared" si="9"/>
        <v>-4.9999999999994493E-3</v>
      </c>
      <c r="F162" s="198">
        <v>5.6234099999999997E-3</v>
      </c>
      <c r="H162" s="200">
        <f t="shared" si="10"/>
        <v>-0.28117049999996901</v>
      </c>
      <c r="N162" s="198">
        <v>0</v>
      </c>
      <c r="O162" s="3"/>
    </row>
    <row r="163" spans="1:15" ht="13.2" x14ac:dyDescent="0.25">
      <c r="A163" s="198">
        <v>3.6430000000000002</v>
      </c>
      <c r="B163" s="198">
        <v>3.6379999999999972</v>
      </c>
      <c r="D163" s="198">
        <f t="shared" si="9"/>
        <v>-5.000000000003002E-3</v>
      </c>
      <c r="F163" s="198">
        <v>9.3805169999999993E-2</v>
      </c>
      <c r="H163" s="200">
        <f t="shared" si="10"/>
        <v>-4.6902585000028152</v>
      </c>
      <c r="N163" s="198">
        <v>0</v>
      </c>
      <c r="O163" s="3"/>
    </row>
    <row r="164" spans="1:15" ht="13.2" x14ac:dyDescent="0.25">
      <c r="A164" s="198">
        <v>3.6380000000000003</v>
      </c>
      <c r="B164" s="198">
        <v>3.6330000000000009</v>
      </c>
      <c r="D164" s="198">
        <f t="shared" si="9"/>
        <v>-4.9999999999994493E-3</v>
      </c>
      <c r="F164" s="198">
        <v>-1.48606E-2</v>
      </c>
      <c r="H164" s="200">
        <f t="shared" si="10"/>
        <v>0.74302999999991814</v>
      </c>
      <c r="N164" s="198">
        <v>0</v>
      </c>
      <c r="O164" s="3"/>
    </row>
    <row r="165" spans="1:15" ht="13.2" x14ac:dyDescent="0.25">
      <c r="A165" s="198">
        <v>3.68</v>
      </c>
      <c r="B165" s="198">
        <v>3.6749999999999998</v>
      </c>
      <c r="D165" s="198">
        <f t="shared" si="9"/>
        <v>-5.0000000000003375E-3</v>
      </c>
      <c r="F165" s="198">
        <v>-1.5650290000000001E-2</v>
      </c>
      <c r="H165" s="200">
        <f t="shared" si="10"/>
        <v>0.78251450000005285</v>
      </c>
      <c r="N165" s="198">
        <v>0</v>
      </c>
      <c r="O165" s="3"/>
    </row>
    <row r="166" spans="1:15" ht="13.2" x14ac:dyDescent="0.25">
      <c r="A166" s="198">
        <v>3.6920000000000002</v>
      </c>
      <c r="B166" s="198">
        <v>3.6869999999999998</v>
      </c>
      <c r="D166" s="198">
        <f t="shared" si="9"/>
        <v>-5.0000000000003375E-3</v>
      </c>
      <c r="F166" s="198">
        <v>1.7979350000000002E-2</v>
      </c>
      <c r="H166" s="200">
        <f t="shared" si="10"/>
        <v>-0.89896750000006076</v>
      </c>
      <c r="N166" s="198">
        <v>0</v>
      </c>
      <c r="O166" s="3"/>
    </row>
    <row r="167" spans="1:15" ht="13.2" x14ac:dyDescent="0.25">
      <c r="A167" s="198">
        <v>3.7130000000000001</v>
      </c>
      <c r="B167" s="198">
        <v>3.7080000000000002</v>
      </c>
      <c r="D167" s="198">
        <f t="shared" si="9"/>
        <v>-4.9999999999998934E-3</v>
      </c>
      <c r="F167" s="198">
        <v>-1.8208749999999999E-2</v>
      </c>
      <c r="H167" s="200">
        <f t="shared" si="10"/>
        <v>0.91043749999998047</v>
      </c>
      <c r="N167" s="198">
        <v>0</v>
      </c>
      <c r="O167" s="3"/>
    </row>
    <row r="168" spans="1:15" ht="13.2" x14ac:dyDescent="0.25">
      <c r="A168" s="198">
        <v>3.7080000000000002</v>
      </c>
      <c r="B168" s="198">
        <v>3.7270000000000008</v>
      </c>
      <c r="D168" s="198">
        <f t="shared" si="9"/>
        <v>1.9000000000000572E-2</v>
      </c>
      <c r="F168" s="198">
        <v>-2.6661310000000001E-2</v>
      </c>
      <c r="H168" s="200">
        <f t="shared" si="10"/>
        <v>-5.0656489000001521</v>
      </c>
      <c r="N168" s="198">
        <v>0</v>
      </c>
      <c r="O168" s="3"/>
    </row>
    <row r="169" spans="1:15" ht="13.2" x14ac:dyDescent="0.25">
      <c r="A169" s="198">
        <v>3.718</v>
      </c>
      <c r="B169" s="198">
        <v>3.7339999999999973</v>
      </c>
      <c r="D169" s="198">
        <f t="shared" si="9"/>
        <v>1.599999999999735E-2</v>
      </c>
      <c r="F169" s="198">
        <v>-2.5128359999999999E-2</v>
      </c>
      <c r="H169" s="200">
        <f t="shared" si="10"/>
        <v>-4.0205375999993338</v>
      </c>
      <c r="N169" s="198">
        <v>0</v>
      </c>
      <c r="O169" s="3"/>
    </row>
    <row r="170" spans="1:15" ht="13.2" x14ac:dyDescent="0.25">
      <c r="A170" s="198">
        <v>3.7770000000000001</v>
      </c>
      <c r="B170" s="198">
        <v>3.7850000000000001</v>
      </c>
      <c r="D170" s="198">
        <f t="shared" si="9"/>
        <v>8.0000000000000071E-3</v>
      </c>
      <c r="F170" s="198">
        <v>-2.0893999999999999E-4</v>
      </c>
      <c r="H170" s="200">
        <f t="shared" si="10"/>
        <v>-1.6715200000000013E-2</v>
      </c>
      <c r="N170" s="198">
        <v>0</v>
      </c>
      <c r="O170" s="3"/>
    </row>
    <row r="171" spans="1:15" ht="13.2" x14ac:dyDescent="0.25">
      <c r="A171" s="198">
        <v>3.8519999999999999</v>
      </c>
      <c r="B171" s="198">
        <v>3.853000000000002</v>
      </c>
      <c r="D171" s="198">
        <f t="shared" si="9"/>
        <v>1.0000000000021103E-3</v>
      </c>
      <c r="F171" s="198">
        <v>-2.865958E-2</v>
      </c>
      <c r="H171" s="200">
        <f t="shared" si="10"/>
        <v>-0.28659580000060481</v>
      </c>
      <c r="N171" s="198">
        <v>0</v>
      </c>
      <c r="O171" s="3"/>
    </row>
    <row r="172" spans="1:15" ht="13.2" x14ac:dyDescent="0.25">
      <c r="A172" s="198">
        <v>4.04</v>
      </c>
      <c r="B172" s="198">
        <v>4.0350000000000001</v>
      </c>
      <c r="D172" s="198">
        <f t="shared" si="9"/>
        <v>-4.9999999999998934E-3</v>
      </c>
      <c r="F172" s="198">
        <v>-3.216194E-2</v>
      </c>
      <c r="H172" s="200">
        <f t="shared" si="10"/>
        <v>1.6080969999999657</v>
      </c>
      <c r="N172" s="198">
        <v>0</v>
      </c>
      <c r="O172" s="3"/>
    </row>
    <row r="173" spans="1:15" ht="13.2" x14ac:dyDescent="0.25">
      <c r="A173" s="198">
        <v>3.9540000000000006</v>
      </c>
      <c r="B173" s="198">
        <v>3.9489999999999998</v>
      </c>
      <c r="D173" s="198">
        <f t="shared" si="9"/>
        <v>-5.0000000000007816E-3</v>
      </c>
      <c r="F173" s="198">
        <v>-3.8741459999999998E-2</v>
      </c>
      <c r="H173" s="200">
        <f t="shared" si="10"/>
        <v>1.9370730000003027</v>
      </c>
      <c r="N173" s="198">
        <v>0</v>
      </c>
      <c r="O173" s="3"/>
    </row>
    <row r="174" spans="1:15" ht="13.2" x14ac:dyDescent="0.25">
      <c r="A174" s="198">
        <v>3.847</v>
      </c>
      <c r="B174" s="198">
        <v>3.842000000000001</v>
      </c>
      <c r="D174" s="198">
        <f t="shared" si="9"/>
        <v>-4.9999999999990052E-3</v>
      </c>
      <c r="F174" s="198">
        <v>4.539675E-2</v>
      </c>
      <c r="H174" s="200">
        <f t="shared" si="10"/>
        <v>-2.2698374999995483</v>
      </c>
      <c r="N174" s="198">
        <v>0</v>
      </c>
      <c r="O174" s="3"/>
    </row>
    <row r="175" spans="1:15" ht="13.2" x14ac:dyDescent="0.25">
      <c r="A175" s="198">
        <v>3.74</v>
      </c>
      <c r="B175" s="198">
        <v>3.7349999999999999</v>
      </c>
      <c r="D175" s="198">
        <f t="shared" si="9"/>
        <v>-5.0000000000003375E-3</v>
      </c>
      <c r="F175" s="198">
        <v>4.8845819999999998E-2</v>
      </c>
      <c r="H175" s="200">
        <f t="shared" si="10"/>
        <v>-2.4422910000001647</v>
      </c>
      <c r="N175" s="198">
        <v>0</v>
      </c>
      <c r="O175" s="3"/>
    </row>
    <row r="176" spans="1:15" ht="13.2" x14ac:dyDescent="0.25">
      <c r="A176" s="198">
        <v>3.7360000000000002</v>
      </c>
      <c r="B176" s="198">
        <v>3.7310000000000012</v>
      </c>
      <c r="D176" s="198">
        <f t="shared" si="9"/>
        <v>-4.9999999999990052E-3</v>
      </c>
      <c r="F176" s="198">
        <v>-6.7489579999999993E-2</v>
      </c>
      <c r="H176" s="200">
        <f t="shared" si="10"/>
        <v>3.3744789999993281</v>
      </c>
      <c r="N176" s="198">
        <v>0</v>
      </c>
      <c r="O176" s="3"/>
    </row>
    <row r="177" spans="1:15" ht="13.2" x14ac:dyDescent="0.25">
      <c r="A177" s="198">
        <v>3.7790000000000004</v>
      </c>
      <c r="B177" s="198">
        <v>3.774</v>
      </c>
      <c r="D177" s="198">
        <f t="shared" si="9"/>
        <v>-5.0000000000003375E-3</v>
      </c>
      <c r="F177" s="198">
        <v>-2.546752E-2</v>
      </c>
      <c r="H177" s="200">
        <f t="shared" si="10"/>
        <v>1.273376000000086</v>
      </c>
      <c r="N177" s="198">
        <v>0</v>
      </c>
      <c r="O177" s="3"/>
    </row>
    <row r="178" spans="1:15" ht="13.2" x14ac:dyDescent="0.25">
      <c r="A178" s="198">
        <v>3.7910000000000004</v>
      </c>
      <c r="B178" s="198">
        <v>3.786</v>
      </c>
      <c r="D178" s="198">
        <f t="shared" si="9"/>
        <v>-5.0000000000003375E-3</v>
      </c>
      <c r="F178" s="198">
        <v>3.75356E-3</v>
      </c>
      <c r="H178" s="200">
        <f t="shared" si="10"/>
        <v>-0.18767800000001267</v>
      </c>
      <c r="N178" s="198">
        <v>0</v>
      </c>
      <c r="O178" s="3"/>
    </row>
    <row r="179" spans="1:15" ht="13.2" x14ac:dyDescent="0.25">
      <c r="A179" s="198">
        <v>3.8119999999999998</v>
      </c>
      <c r="B179" s="198">
        <v>3.8070000000000004</v>
      </c>
      <c r="D179" s="198">
        <f t="shared" si="9"/>
        <v>-4.9999999999994493E-3</v>
      </c>
      <c r="F179" s="198">
        <v>-2.799664E-2</v>
      </c>
      <c r="H179" s="200">
        <f t="shared" si="10"/>
        <v>1.3998319999998459</v>
      </c>
      <c r="N179" s="198">
        <v>0</v>
      </c>
      <c r="O179" s="3"/>
    </row>
    <row r="180" spans="1:15" ht="13.2" x14ac:dyDescent="0.25">
      <c r="A180" s="198">
        <v>3.8060000000000005</v>
      </c>
      <c r="B180" s="198">
        <v>3.8250000000000002</v>
      </c>
      <c r="D180" s="198">
        <f t="shared" si="9"/>
        <v>1.8999999999999684E-2</v>
      </c>
      <c r="F180" s="198">
        <v>-3.5071810000000002E-2</v>
      </c>
      <c r="H180" s="200">
        <f t="shared" si="10"/>
        <v>-6.6636438999998893</v>
      </c>
      <c r="N180" s="198">
        <v>0</v>
      </c>
      <c r="O180" s="3"/>
    </row>
    <row r="181" spans="1:15" ht="13.2" x14ac:dyDescent="0.25">
      <c r="A181" s="198">
        <v>3.8149999999999999</v>
      </c>
      <c r="B181" s="198">
        <v>3.8309999999999973</v>
      </c>
      <c r="D181" s="198">
        <f t="shared" si="9"/>
        <v>1.599999999999735E-2</v>
      </c>
      <c r="F181" s="198">
        <v>-3.3697320000000003E-2</v>
      </c>
      <c r="H181" s="200">
        <f t="shared" si="10"/>
        <v>-5.3915711999991069</v>
      </c>
      <c r="N181" s="198">
        <v>0</v>
      </c>
      <c r="O181" s="3"/>
    </row>
    <row r="182" spans="1:15" ht="13.2" x14ac:dyDescent="0.25">
      <c r="A182" s="198">
        <v>3.8690000000000002</v>
      </c>
      <c r="B182" s="198">
        <v>3.8769999999999984</v>
      </c>
      <c r="D182" s="198">
        <f t="shared" si="9"/>
        <v>7.9999999999982307E-3</v>
      </c>
      <c r="F182" s="198">
        <v>-1.174674E-2</v>
      </c>
      <c r="H182" s="200">
        <f t="shared" si="10"/>
        <v>-0.93973919999979227</v>
      </c>
      <c r="N182" s="198">
        <v>0</v>
      </c>
      <c r="O182" s="3"/>
    </row>
    <row r="183" spans="1:15" ht="13.2" x14ac:dyDescent="0.25">
      <c r="A183" s="198">
        <v>3.9410000000000003</v>
      </c>
      <c r="B183" s="198">
        <v>3.9420000000000024</v>
      </c>
      <c r="D183" s="198">
        <f t="shared" si="9"/>
        <v>1.0000000000021103E-3</v>
      </c>
      <c r="F183" s="198">
        <v>-3.5714200000000002E-2</v>
      </c>
      <c r="H183" s="200">
        <f t="shared" si="10"/>
        <v>-0.35714200000075369</v>
      </c>
      <c r="N183" s="198">
        <v>0</v>
      </c>
      <c r="O183" s="3"/>
    </row>
    <row r="184" spans="1:15" ht="13.2" x14ac:dyDescent="0.25">
      <c r="A184" s="198">
        <v>4.1319999999999997</v>
      </c>
      <c r="B184" s="198">
        <v>4.1269999999999989</v>
      </c>
      <c r="D184" s="198">
        <f t="shared" si="9"/>
        <v>-5.0000000000007816E-3</v>
      </c>
      <c r="F184" s="198">
        <v>6.3449889999999995E-2</v>
      </c>
      <c r="H184" s="200">
        <f t="shared" si="10"/>
        <v>-3.1724945000004956</v>
      </c>
      <c r="N184" s="198">
        <v>0</v>
      </c>
      <c r="O184" s="3"/>
    </row>
    <row r="185" spans="1:15" ht="13.2" x14ac:dyDescent="0.25">
      <c r="A185" s="198">
        <v>4.05</v>
      </c>
      <c r="B185" s="198">
        <v>4.0449999999999999</v>
      </c>
      <c r="D185" s="198">
        <f t="shared" si="9"/>
        <v>-4.9999999999998934E-3</v>
      </c>
      <c r="F185" s="198">
        <v>5.7964920000000003E-2</v>
      </c>
      <c r="H185" s="200">
        <f t="shared" si="10"/>
        <v>-2.8982459999999386</v>
      </c>
      <c r="N185" s="198">
        <v>0</v>
      </c>
      <c r="O185" s="3"/>
    </row>
    <row r="186" spans="1:15" ht="13.2" x14ac:dyDescent="0.25">
      <c r="A186" s="198">
        <v>3.9460000000000002</v>
      </c>
      <c r="B186" s="198">
        <v>3.9410000000000012</v>
      </c>
      <c r="D186" s="198">
        <f t="shared" si="9"/>
        <v>-4.9999999999990052E-3</v>
      </c>
      <c r="F186" s="198">
        <v>4.1158479999999997E-2</v>
      </c>
      <c r="H186" s="200">
        <f t="shared" si="10"/>
        <v>-2.0579239999995904</v>
      </c>
      <c r="N186" s="198">
        <v>0</v>
      </c>
      <c r="O186" s="3"/>
    </row>
    <row r="187" spans="1:15" ht="13.2" x14ac:dyDescent="0.25">
      <c r="A187" s="198">
        <v>3.8420000000000001</v>
      </c>
      <c r="B187" s="198">
        <v>3.8369999999999971</v>
      </c>
      <c r="D187" s="198">
        <f t="shared" si="9"/>
        <v>-5.000000000003002E-3</v>
      </c>
      <c r="F187" s="198">
        <v>4.3923120000000003E-2</v>
      </c>
      <c r="H187" s="200">
        <f t="shared" si="10"/>
        <v>-2.1961560000013187</v>
      </c>
      <c r="N187" s="198">
        <v>0</v>
      </c>
      <c r="O187" s="3"/>
    </row>
    <row r="188" spans="1:15" ht="13.2" x14ac:dyDescent="0.25">
      <c r="A188" s="198">
        <v>3.8390000000000004</v>
      </c>
      <c r="B188" s="198">
        <v>3.8340000000000014</v>
      </c>
      <c r="D188" s="198">
        <f t="shared" si="9"/>
        <v>-4.9999999999990052E-3</v>
      </c>
      <c r="F188" s="198">
        <v>-7.0636229999999994E-2</v>
      </c>
      <c r="H188" s="200">
        <f t="shared" si="10"/>
        <v>3.5318114999992969</v>
      </c>
      <c r="N188" s="198">
        <v>0</v>
      </c>
      <c r="O188" s="3"/>
    </row>
    <row r="189" spans="1:15" ht="13.2" x14ac:dyDescent="0.25">
      <c r="A189" s="198">
        <v>3.883</v>
      </c>
      <c r="B189" s="198">
        <v>3.8780000000000001</v>
      </c>
      <c r="D189" s="198">
        <f t="shared" si="9"/>
        <v>-4.9999999999998934E-3</v>
      </c>
      <c r="F189" s="198">
        <v>-3.3964920000000003E-2</v>
      </c>
      <c r="H189" s="200">
        <f t="shared" si="10"/>
        <v>1.698245999999964</v>
      </c>
      <c r="N189" s="198">
        <v>0</v>
      </c>
      <c r="O189" s="3"/>
    </row>
    <row r="190" spans="1:15" ht="13.2" x14ac:dyDescent="0.25">
      <c r="A190" s="198">
        <v>3.895</v>
      </c>
      <c r="B190" s="198">
        <v>3.89</v>
      </c>
      <c r="D190" s="198">
        <f t="shared" si="9"/>
        <v>-4.9999999999998934E-3</v>
      </c>
      <c r="F190" s="198">
        <v>-8.47439E-3</v>
      </c>
      <c r="H190" s="200">
        <f t="shared" si="10"/>
        <v>0.42371949999999098</v>
      </c>
      <c r="N190" s="198">
        <v>0</v>
      </c>
      <c r="O190" s="3"/>
    </row>
    <row r="191" spans="1:15" ht="13.2" x14ac:dyDescent="0.25">
      <c r="A191" s="198">
        <v>3.9160000000000004</v>
      </c>
      <c r="B191" s="198">
        <v>3.9110000000000005</v>
      </c>
      <c r="D191" s="198">
        <f t="shared" si="9"/>
        <v>-4.9999999999998934E-3</v>
      </c>
      <c r="F191" s="198">
        <v>-3.6453140000000002E-2</v>
      </c>
      <c r="H191" s="200">
        <f t="shared" si="10"/>
        <v>1.8226569999999613</v>
      </c>
      <c r="N191" s="198">
        <v>0</v>
      </c>
      <c r="O191" s="3"/>
    </row>
    <row r="192" spans="1:15" ht="13.2" x14ac:dyDescent="0.25">
      <c r="A192" s="198">
        <v>3.9090000000000003</v>
      </c>
      <c r="B192" s="198">
        <v>3.9280000000000013</v>
      </c>
      <c r="D192" s="198">
        <f t="shared" si="9"/>
        <v>1.9000000000001016E-2</v>
      </c>
      <c r="F192" s="198">
        <v>-4.2433360000000003E-2</v>
      </c>
      <c r="H192" s="200">
        <f t="shared" si="10"/>
        <v>-8.0623384000004314</v>
      </c>
      <c r="N192" s="198">
        <v>0</v>
      </c>
      <c r="O192" s="3"/>
    </row>
    <row r="193" spans="1:15" ht="13.2" x14ac:dyDescent="0.25">
      <c r="A193" s="198">
        <v>3.9169999999999998</v>
      </c>
      <c r="B193" s="198">
        <v>3.9329999999999972</v>
      </c>
      <c r="D193" s="198">
        <f t="shared" si="9"/>
        <v>1.599999999999735E-2</v>
      </c>
      <c r="F193" s="198">
        <v>-4.1257059999999998E-2</v>
      </c>
      <c r="H193" s="200">
        <f t="shared" si="10"/>
        <v>-6.6011295999989059</v>
      </c>
      <c r="N193" s="198">
        <v>0</v>
      </c>
      <c r="O193" s="3"/>
    </row>
    <row r="194" spans="1:15" ht="13.2" x14ac:dyDescent="0.25">
      <c r="A194" s="198">
        <v>3.9660000000000002</v>
      </c>
      <c r="B194" s="198">
        <v>3.9739999999999984</v>
      </c>
      <c r="D194" s="198">
        <f t="shared" si="9"/>
        <v>7.9999999999982307E-3</v>
      </c>
      <c r="F194" s="198">
        <v>-2.1949050000000001E-2</v>
      </c>
      <c r="H194" s="200">
        <f t="shared" si="10"/>
        <v>-1.7559239999996119</v>
      </c>
      <c r="N194" s="198">
        <v>0</v>
      </c>
      <c r="O194" s="3"/>
    </row>
    <row r="195" spans="1:15" ht="13.2" x14ac:dyDescent="0.25">
      <c r="A195" s="198">
        <v>4.0350000000000001</v>
      </c>
      <c r="B195" s="198">
        <v>4.0360000000000023</v>
      </c>
      <c r="D195" s="198">
        <f t="shared" si="9"/>
        <v>1.0000000000021103E-3</v>
      </c>
      <c r="F195" s="198">
        <v>-4.3027469999999998E-2</v>
      </c>
      <c r="H195" s="200">
        <f t="shared" si="10"/>
        <v>-0.43027470000090801</v>
      </c>
      <c r="N195" s="198">
        <v>0</v>
      </c>
      <c r="O195" s="3"/>
    </row>
    <row r="196" spans="1:15" ht="13.2" x14ac:dyDescent="0.25">
      <c r="A196" s="198">
        <v>4.2290000000000001</v>
      </c>
      <c r="B196" s="198">
        <v>4.2239999999999993</v>
      </c>
      <c r="D196" s="198">
        <f t="shared" si="9"/>
        <v>-5.0000000000007816E-3</v>
      </c>
      <c r="F196" s="198">
        <v>5.6560569999999998E-2</v>
      </c>
      <c r="H196" s="200">
        <f t="shared" si="10"/>
        <v>-2.8280285000004421</v>
      </c>
      <c r="N196" s="198">
        <v>0</v>
      </c>
      <c r="O196" s="3"/>
    </row>
    <row r="197" spans="1:15" ht="13.2" x14ac:dyDescent="0.25">
      <c r="A197" s="198">
        <v>4.1510000000000007</v>
      </c>
      <c r="B197" s="198">
        <v>4.1460000000000008</v>
      </c>
      <c r="D197" s="198">
        <f t="shared" si="9"/>
        <v>-4.9999999999998934E-3</v>
      </c>
      <c r="F197" s="198">
        <v>5.1991420000000003E-2</v>
      </c>
      <c r="H197" s="200">
        <f t="shared" si="10"/>
        <v>-2.5995709999999446</v>
      </c>
      <c r="N197" s="198">
        <v>0</v>
      </c>
      <c r="O197" s="3"/>
    </row>
    <row r="198" spans="1:15" ht="13.2" x14ac:dyDescent="0.25">
      <c r="A198" s="198">
        <v>4.05</v>
      </c>
      <c r="B198" s="198">
        <v>4.0449999999999999</v>
      </c>
      <c r="D198" s="198">
        <f t="shared" si="9"/>
        <v>-4.9999999999998934E-3</v>
      </c>
      <c r="F198" s="198">
        <v>3.7394820000000002E-2</v>
      </c>
      <c r="H198" s="200">
        <f t="shared" si="10"/>
        <v>-1.8697409999999604</v>
      </c>
      <c r="N198" s="198">
        <v>0</v>
      </c>
      <c r="O198" s="3"/>
    </row>
    <row r="199" spans="1:15" ht="13.2" x14ac:dyDescent="0.25">
      <c r="A199" s="198">
        <v>3.9490000000000003</v>
      </c>
      <c r="B199" s="198">
        <v>3.9439999999999968</v>
      </c>
      <c r="D199" s="198">
        <f t="shared" si="9"/>
        <v>-5.0000000000034461E-3</v>
      </c>
      <c r="F199" s="198">
        <v>3.9612149999999999E-2</v>
      </c>
      <c r="H199" s="200">
        <f t="shared" si="10"/>
        <v>-1.980607500001365</v>
      </c>
      <c r="N199" s="198">
        <v>0</v>
      </c>
      <c r="O199" s="3"/>
    </row>
    <row r="200" spans="1:15" ht="13.2" x14ac:dyDescent="0.25">
      <c r="A200" s="198">
        <v>3.9470000000000001</v>
      </c>
      <c r="B200" s="198">
        <v>3.9420000000000015</v>
      </c>
      <c r="D200" s="198">
        <f t="shared" si="9"/>
        <v>-4.9999999999985612E-3</v>
      </c>
      <c r="F200" s="198">
        <v>2.8500640000000001E-2</v>
      </c>
      <c r="H200" s="200">
        <f t="shared" si="10"/>
        <v>-1.42503199999959</v>
      </c>
      <c r="N200" s="198">
        <v>0</v>
      </c>
      <c r="O200" s="3"/>
    </row>
    <row r="201" spans="1:15" ht="13.2" x14ac:dyDescent="0.25">
      <c r="A201" s="198">
        <v>3.992</v>
      </c>
      <c r="B201" s="198">
        <v>3.9870000000000001</v>
      </c>
      <c r="D201" s="198">
        <f t="shared" si="9"/>
        <v>-4.9999999999998934E-3</v>
      </c>
      <c r="F201" s="198">
        <v>6.0648189999999998E-2</v>
      </c>
      <c r="H201" s="200">
        <f t="shared" si="10"/>
        <v>-3.0324094999999351</v>
      </c>
      <c r="N201" s="198">
        <v>0</v>
      </c>
      <c r="O201" s="3"/>
    </row>
    <row r="202" spans="1:15" ht="13.2" x14ac:dyDescent="0.25">
      <c r="A202" s="198">
        <v>4.0040000000000004</v>
      </c>
      <c r="B202" s="198">
        <v>3.9990000000000001</v>
      </c>
      <c r="D202" s="198">
        <f t="shared" si="9"/>
        <v>-5.0000000000003375E-3</v>
      </c>
      <c r="F202" s="198">
        <v>8.3033979999999993E-2</v>
      </c>
      <c r="H202" s="200">
        <f t="shared" si="10"/>
        <v>-4.1516990000002805</v>
      </c>
      <c r="N202" s="198">
        <v>0</v>
      </c>
      <c r="O202" s="3"/>
    </row>
    <row r="203" spans="1:15" ht="13.2" x14ac:dyDescent="0.25">
      <c r="A203" s="198">
        <v>4.0250000000000004</v>
      </c>
      <c r="B203" s="198">
        <v>4.0199999999999996</v>
      </c>
      <c r="D203" s="198">
        <f t="shared" si="9"/>
        <v>-5.0000000000007816E-3</v>
      </c>
      <c r="F203" s="198">
        <v>3.8418830000000001E-2</v>
      </c>
      <c r="H203" s="200">
        <f t="shared" si="10"/>
        <v>-1.9209415000003003</v>
      </c>
      <c r="N203" s="198">
        <v>0</v>
      </c>
      <c r="O203" s="3"/>
    </row>
    <row r="204" spans="1:15" ht="13.2" x14ac:dyDescent="0.25">
      <c r="A204" s="198">
        <v>4.0170000000000003</v>
      </c>
      <c r="B204" s="198">
        <v>4.0360000000000014</v>
      </c>
      <c r="D204" s="198">
        <f t="shared" si="9"/>
        <v>1.9000000000001016E-2</v>
      </c>
      <c r="F204" s="198">
        <v>5.1546309999999998E-2</v>
      </c>
      <c r="H204" s="200">
        <f t="shared" si="10"/>
        <v>9.7937989000005228</v>
      </c>
      <c r="N204" s="198">
        <v>0</v>
      </c>
      <c r="O204" s="3"/>
    </row>
    <row r="205" spans="1:15" ht="13.2" x14ac:dyDescent="0.25">
      <c r="A205" s="198">
        <v>4.024</v>
      </c>
      <c r="B205" s="198">
        <v>4.04</v>
      </c>
      <c r="D205" s="198">
        <f t="shared" ref="D205:D268" si="12">B205-A205</f>
        <v>1.6000000000000014E-2</v>
      </c>
      <c r="F205" s="198">
        <v>5.4111510000000002E-2</v>
      </c>
      <c r="H205" s="200">
        <f t="shared" ref="H205:H221" si="13">F205*D205*10000</f>
        <v>8.6578416000000082</v>
      </c>
      <c r="N205" s="198">
        <v>0</v>
      </c>
      <c r="O205" s="3"/>
    </row>
    <row r="206" spans="1:15" ht="13.2" x14ac:dyDescent="0.25">
      <c r="A206" s="198">
        <v>4.0680000000000005</v>
      </c>
      <c r="B206" s="198">
        <v>4.0759999999999987</v>
      </c>
      <c r="D206" s="198">
        <f t="shared" si="12"/>
        <v>7.9999999999982307E-3</v>
      </c>
      <c r="F206" s="198">
        <v>7.1165919999999994E-2</v>
      </c>
      <c r="H206" s="200">
        <f t="shared" si="13"/>
        <v>5.6932735999987401</v>
      </c>
      <c r="N206" s="198">
        <v>0</v>
      </c>
      <c r="O206" s="3"/>
    </row>
    <row r="207" spans="1:15" ht="13.2" x14ac:dyDescent="0.25">
      <c r="A207" s="198">
        <v>4.1340000000000003</v>
      </c>
      <c r="B207" s="198">
        <v>4.1349999999999998</v>
      </c>
      <c r="D207" s="198">
        <f t="shared" si="12"/>
        <v>9.9999999999944578E-4</v>
      </c>
      <c r="F207" s="198">
        <v>5.1027459999999997E-2</v>
      </c>
      <c r="H207" s="200">
        <f t="shared" si="13"/>
        <v>0.51027459999971714</v>
      </c>
      <c r="N207" s="198">
        <v>0</v>
      </c>
      <c r="O207" s="3"/>
    </row>
    <row r="208" spans="1:15" ht="13.2" x14ac:dyDescent="0.25">
      <c r="A208" s="198">
        <v>4.3285</v>
      </c>
      <c r="B208" s="198">
        <v>4.3234999999999992</v>
      </c>
      <c r="D208" s="198">
        <f t="shared" si="12"/>
        <v>-5.0000000000007816E-3</v>
      </c>
      <c r="F208" s="198">
        <v>3.3389919999999997E-2</v>
      </c>
      <c r="H208" s="200">
        <f t="shared" si="13"/>
        <v>-1.669496000000261</v>
      </c>
      <c r="N208" s="198">
        <v>0</v>
      </c>
      <c r="O208" s="3"/>
    </row>
    <row r="209" spans="1:15" ht="13.2" x14ac:dyDescent="0.25">
      <c r="A209" s="198">
        <v>4.2545000000000002</v>
      </c>
      <c r="B209" s="198">
        <v>4.2495000000000012</v>
      </c>
      <c r="D209" s="198">
        <f t="shared" si="12"/>
        <v>-4.9999999999990052E-3</v>
      </c>
      <c r="F209" s="198">
        <v>3.4022209999999997E-2</v>
      </c>
      <c r="H209" s="200">
        <f t="shared" si="13"/>
        <v>-1.7011104999996614</v>
      </c>
      <c r="N209" s="198">
        <v>0</v>
      </c>
      <c r="O209" s="3"/>
    </row>
    <row r="210" spans="1:15" ht="13.2" x14ac:dyDescent="0.25">
      <c r="A210" s="198">
        <v>4.1565000000000003</v>
      </c>
      <c r="B210" s="198">
        <v>4.1515000000000004</v>
      </c>
      <c r="D210" s="198">
        <f t="shared" si="12"/>
        <v>-4.9999999999998934E-3</v>
      </c>
      <c r="F210" s="198">
        <v>3.4032939999999998E-2</v>
      </c>
      <c r="H210" s="200">
        <f t="shared" si="13"/>
        <v>-1.7016469999999635</v>
      </c>
      <c r="N210" s="198">
        <v>0</v>
      </c>
      <c r="O210" s="3"/>
    </row>
    <row r="211" spans="1:15" ht="13.2" x14ac:dyDescent="0.25">
      <c r="A211" s="198">
        <v>4.0585000000000004</v>
      </c>
      <c r="B211" s="198">
        <v>4.053499999999997</v>
      </c>
      <c r="D211" s="198">
        <f t="shared" si="12"/>
        <v>-5.0000000000034461E-3</v>
      </c>
      <c r="F211" s="198">
        <v>3.5806549999999999E-2</v>
      </c>
      <c r="H211" s="200">
        <f t="shared" si="13"/>
        <v>-1.790327500001234</v>
      </c>
      <c r="N211" s="198">
        <v>0</v>
      </c>
      <c r="O211" s="3"/>
    </row>
    <row r="212" spans="1:15" ht="13.2" x14ac:dyDescent="0.25">
      <c r="A212" s="198">
        <v>4.0575000000000001</v>
      </c>
      <c r="B212" s="198">
        <v>4.0525000000000002</v>
      </c>
      <c r="D212" s="198">
        <f t="shared" si="12"/>
        <v>-4.9999999999998934E-3</v>
      </c>
      <c r="F212" s="198">
        <v>2.5590370000000001E-2</v>
      </c>
      <c r="H212" s="200">
        <f t="shared" si="13"/>
        <v>-1.2795184999999729</v>
      </c>
      <c r="N212" s="198">
        <v>0</v>
      </c>
      <c r="O212" s="3"/>
    </row>
    <row r="213" spans="1:15" ht="13.2" x14ac:dyDescent="0.25">
      <c r="A213" s="198">
        <v>4.1035000000000004</v>
      </c>
      <c r="B213" s="198">
        <v>4.0984999999999996</v>
      </c>
      <c r="D213" s="198">
        <f t="shared" si="12"/>
        <v>-5.0000000000007816E-3</v>
      </c>
      <c r="F213" s="198">
        <v>5.3965199999999998E-2</v>
      </c>
      <c r="H213" s="200">
        <f t="shared" si="13"/>
        <v>-2.6982600000004213</v>
      </c>
      <c r="N213" s="198">
        <v>0</v>
      </c>
      <c r="O213" s="3"/>
    </row>
    <row r="214" spans="1:15" ht="13.2" x14ac:dyDescent="0.25">
      <c r="A214" s="198">
        <v>4.1154999999999999</v>
      </c>
      <c r="B214" s="198">
        <v>4.1105</v>
      </c>
      <c r="D214" s="198">
        <f t="shared" si="12"/>
        <v>-4.9999999999998934E-3</v>
      </c>
      <c r="F214" s="198">
        <v>7.3734330000000001E-2</v>
      </c>
      <c r="H214" s="200">
        <f t="shared" si="13"/>
        <v>-3.6867164999999216</v>
      </c>
      <c r="N214" s="198">
        <v>0</v>
      </c>
      <c r="O214" s="3"/>
    </row>
    <row r="215" spans="1:15" ht="13.2" x14ac:dyDescent="0.25">
      <c r="A215" s="198">
        <v>4.1365000000000007</v>
      </c>
      <c r="B215" s="198">
        <v>4.1315</v>
      </c>
      <c r="D215" s="198">
        <f t="shared" si="12"/>
        <v>-5.0000000000007816E-3</v>
      </c>
      <c r="F215" s="198">
        <v>3.4092810000000001E-2</v>
      </c>
      <c r="H215" s="200">
        <f t="shared" si="13"/>
        <v>-1.7046405000002667</v>
      </c>
      <c r="N215" s="198">
        <v>0</v>
      </c>
      <c r="O215" s="3"/>
    </row>
    <row r="216" spans="1:15" ht="13.2" x14ac:dyDescent="0.25">
      <c r="A216" s="198">
        <v>4.1275000000000004</v>
      </c>
      <c r="B216" s="198">
        <v>4.1465000000000014</v>
      </c>
      <c r="D216" s="198">
        <f t="shared" si="12"/>
        <v>1.9000000000001016E-2</v>
      </c>
      <c r="F216" s="198">
        <v>5.2014459999999998E-2</v>
      </c>
      <c r="H216" s="200">
        <f t="shared" si="13"/>
        <v>9.8827474000005289</v>
      </c>
      <c r="N216" s="198">
        <v>0</v>
      </c>
      <c r="O216" s="3"/>
    </row>
    <row r="217" spans="1:15" ht="13.2" x14ac:dyDescent="0.25">
      <c r="A217" s="198">
        <v>4.1335000000000006</v>
      </c>
      <c r="B217" s="198">
        <v>4.1494999999999971</v>
      </c>
      <c r="D217" s="198">
        <f t="shared" si="12"/>
        <v>1.5999999999996461E-2</v>
      </c>
      <c r="F217" s="198">
        <v>4.8184579999999998E-2</v>
      </c>
      <c r="H217" s="200">
        <f t="shared" si="13"/>
        <v>7.7095327999982945</v>
      </c>
      <c r="N217" s="198">
        <v>0</v>
      </c>
      <c r="O217" s="3"/>
    </row>
    <row r="218" spans="1:15" ht="13.2" x14ac:dyDescent="0.25">
      <c r="A218" s="198">
        <v>4.1725000000000003</v>
      </c>
      <c r="B218" s="198">
        <v>4.1804999999999986</v>
      </c>
      <c r="D218" s="198">
        <f t="shared" si="12"/>
        <v>7.9999999999982307E-3</v>
      </c>
      <c r="F218" s="198">
        <v>6.3360169999999993E-2</v>
      </c>
      <c r="H218" s="200">
        <f t="shared" si="13"/>
        <v>5.0688135999988777</v>
      </c>
      <c r="N218" s="198">
        <v>0</v>
      </c>
      <c r="O218" s="3"/>
    </row>
    <row r="219" spans="1:15" ht="13.2" x14ac:dyDescent="0.25">
      <c r="A219" s="198">
        <v>4.2355</v>
      </c>
      <c r="B219" s="198">
        <v>4.2365000000000022</v>
      </c>
      <c r="D219" s="198">
        <f t="shared" si="12"/>
        <v>1.0000000000021103E-3</v>
      </c>
      <c r="F219" s="198">
        <v>4.5501880000000001E-2</v>
      </c>
      <c r="H219" s="200">
        <f t="shared" si="13"/>
        <v>0.45501880000096023</v>
      </c>
      <c r="N219" s="198">
        <v>0</v>
      </c>
      <c r="O219" s="3"/>
    </row>
    <row r="220" spans="1:15" ht="13.2" x14ac:dyDescent="0.25">
      <c r="A220" s="198">
        <v>4.4305000000000003</v>
      </c>
      <c r="B220" s="198">
        <v>4.4254999999999995</v>
      </c>
      <c r="D220" s="198">
        <f t="shared" si="12"/>
        <v>-5.0000000000007816E-3</v>
      </c>
      <c r="F220" s="198">
        <v>2.9968419999999999E-2</v>
      </c>
      <c r="H220" s="200">
        <f t="shared" si="13"/>
        <v>-1.4984210000002343</v>
      </c>
      <c r="N220" s="198">
        <v>0</v>
      </c>
      <c r="O220" s="3"/>
    </row>
    <row r="221" spans="1:15" ht="13.2" x14ac:dyDescent="0.25">
      <c r="A221" s="198">
        <v>4.3605</v>
      </c>
      <c r="B221" s="198">
        <v>4.3555000000000019</v>
      </c>
      <c r="D221" s="198">
        <f t="shared" si="12"/>
        <v>-4.9999999999981171E-3</v>
      </c>
      <c r="F221" s="198">
        <v>3.0689939999999999E-2</v>
      </c>
      <c r="H221" s="200">
        <f t="shared" si="13"/>
        <v>-1.534496999999422</v>
      </c>
      <c r="N221" s="198">
        <v>0</v>
      </c>
      <c r="O221" s="3"/>
    </row>
    <row r="222" spans="1:15" x14ac:dyDescent="0.25">
      <c r="A222" s="198">
        <v>4.2655000000000003</v>
      </c>
      <c r="B222" s="198">
        <v>4.2605000000000004</v>
      </c>
      <c r="D222" s="198">
        <f t="shared" si="12"/>
        <v>-4.9999999999998934E-3</v>
      </c>
      <c r="N222" s="198">
        <v>0</v>
      </c>
    </row>
    <row r="223" spans="1:15" x14ac:dyDescent="0.25">
      <c r="A223" s="198">
        <v>4.1705000000000005</v>
      </c>
      <c r="B223" s="198">
        <v>4.1654999999999971</v>
      </c>
      <c r="D223" s="198">
        <f t="shared" si="12"/>
        <v>-5.0000000000034461E-3</v>
      </c>
      <c r="N223" s="198">
        <v>0</v>
      </c>
    </row>
    <row r="224" spans="1:15" x14ac:dyDescent="0.25">
      <c r="A224" s="198">
        <v>4.1705000000000005</v>
      </c>
      <c r="B224" s="198">
        <v>4.1655000000000024</v>
      </c>
      <c r="D224" s="198">
        <f t="shared" si="12"/>
        <v>-4.9999999999981171E-3</v>
      </c>
      <c r="N224" s="198">
        <v>0</v>
      </c>
    </row>
    <row r="225" spans="1:14" x14ac:dyDescent="0.25">
      <c r="A225" s="198">
        <v>4.2175000000000002</v>
      </c>
      <c r="B225" s="198">
        <v>4.2125000000000004</v>
      </c>
      <c r="D225" s="198">
        <f t="shared" si="12"/>
        <v>-4.9999999999998934E-3</v>
      </c>
      <c r="N225" s="198">
        <v>0</v>
      </c>
    </row>
    <row r="226" spans="1:14" x14ac:dyDescent="0.25">
      <c r="A226" s="198">
        <v>4.2294999999999998</v>
      </c>
      <c r="B226" s="198">
        <v>4.2244999999999999</v>
      </c>
      <c r="D226" s="198">
        <f t="shared" si="12"/>
        <v>-4.9999999999998934E-3</v>
      </c>
      <c r="N226" s="198">
        <v>0</v>
      </c>
    </row>
    <row r="227" spans="1:14" x14ac:dyDescent="0.25">
      <c r="A227" s="198">
        <v>4.2505000000000006</v>
      </c>
      <c r="B227" s="198">
        <v>4.2454999999999998</v>
      </c>
      <c r="D227" s="198">
        <f t="shared" si="12"/>
        <v>-5.0000000000007816E-3</v>
      </c>
      <c r="N227" s="198">
        <v>0</v>
      </c>
    </row>
    <row r="228" spans="1:14" x14ac:dyDescent="0.25">
      <c r="A228" s="198">
        <v>4.2404999999999999</v>
      </c>
      <c r="B228" s="198">
        <v>4.2595000000000018</v>
      </c>
      <c r="D228" s="198">
        <f t="shared" si="12"/>
        <v>1.9000000000001904E-2</v>
      </c>
      <c r="N228" s="198">
        <v>0</v>
      </c>
    </row>
    <row r="229" spans="1:14" x14ac:dyDescent="0.25">
      <c r="A229" s="198">
        <v>4.2454999999999998</v>
      </c>
      <c r="B229" s="198">
        <v>4.2614999999999972</v>
      </c>
      <c r="D229" s="198">
        <f t="shared" si="12"/>
        <v>1.599999999999735E-2</v>
      </c>
      <c r="N229" s="198">
        <v>0</v>
      </c>
    </row>
    <row r="230" spans="1:14" x14ac:dyDescent="0.25">
      <c r="A230" s="198">
        <v>4.2794999999999996</v>
      </c>
      <c r="B230" s="198">
        <v>4.2874999999999996</v>
      </c>
      <c r="D230" s="198">
        <f t="shared" si="12"/>
        <v>8.0000000000000071E-3</v>
      </c>
      <c r="N230" s="198">
        <v>0</v>
      </c>
    </row>
    <row r="231" spans="1:14" x14ac:dyDescent="0.25">
      <c r="A231" s="198">
        <v>4.3395000000000001</v>
      </c>
      <c r="B231" s="198">
        <v>4.3405000000000022</v>
      </c>
      <c r="D231" s="198">
        <f t="shared" si="12"/>
        <v>1.0000000000021103E-3</v>
      </c>
      <c r="N231" s="198">
        <v>0</v>
      </c>
    </row>
    <row r="232" spans="1:14" x14ac:dyDescent="0.25">
      <c r="A232" s="198">
        <v>4.5350000000000001</v>
      </c>
      <c r="B232" s="198">
        <v>4.53</v>
      </c>
      <c r="D232" s="198">
        <f t="shared" si="12"/>
        <v>-4.9999999999998934E-3</v>
      </c>
      <c r="N232" s="198">
        <v>0</v>
      </c>
    </row>
    <row r="233" spans="1:14" x14ac:dyDescent="0.25">
      <c r="A233" s="198">
        <v>4.4690000000000003</v>
      </c>
      <c r="B233" s="198">
        <v>4.4640000000000022</v>
      </c>
      <c r="D233" s="198">
        <f t="shared" si="12"/>
        <v>-4.9999999999981171E-3</v>
      </c>
      <c r="N233" s="198">
        <v>0</v>
      </c>
    </row>
    <row r="234" spans="1:14" x14ac:dyDescent="0.25">
      <c r="A234" s="198">
        <v>4.3769999999999998</v>
      </c>
      <c r="B234" s="198">
        <v>4.3719999999999999</v>
      </c>
      <c r="D234" s="198">
        <f t="shared" si="12"/>
        <v>-4.9999999999998934E-3</v>
      </c>
      <c r="N234" s="198">
        <v>0</v>
      </c>
    </row>
    <row r="235" spans="1:14" x14ac:dyDescent="0.25">
      <c r="A235" s="198">
        <v>4.2850000000000001</v>
      </c>
      <c r="B235" s="198">
        <v>4.28</v>
      </c>
      <c r="D235" s="198">
        <f t="shared" si="12"/>
        <v>-4.9999999999998934E-3</v>
      </c>
      <c r="N235" s="198">
        <v>0</v>
      </c>
    </row>
    <row r="236" spans="1:14" x14ac:dyDescent="0.25">
      <c r="A236" s="198">
        <v>4.2860000000000005</v>
      </c>
      <c r="B236" s="198">
        <v>4.2810000000000024</v>
      </c>
      <c r="D236" s="198">
        <f t="shared" si="12"/>
        <v>-4.9999999999981171E-3</v>
      </c>
      <c r="N236" s="198">
        <v>0</v>
      </c>
    </row>
    <row r="237" spans="1:14" x14ac:dyDescent="0.25">
      <c r="A237" s="198">
        <v>4.3340000000000005</v>
      </c>
      <c r="B237" s="198">
        <v>4.3289999999999988</v>
      </c>
      <c r="D237" s="198">
        <f t="shared" si="12"/>
        <v>-5.0000000000016698E-3</v>
      </c>
      <c r="N237" s="198">
        <v>0</v>
      </c>
    </row>
    <row r="238" spans="1:14" x14ac:dyDescent="0.25">
      <c r="A238" s="198">
        <v>4.3460000000000001</v>
      </c>
      <c r="B238" s="198">
        <v>4.3409999999999993</v>
      </c>
      <c r="D238" s="198">
        <f t="shared" si="12"/>
        <v>-5.0000000000007816E-3</v>
      </c>
      <c r="N238" s="198">
        <v>0</v>
      </c>
    </row>
    <row r="239" spans="1:14" x14ac:dyDescent="0.25">
      <c r="A239" s="198">
        <v>4.367</v>
      </c>
      <c r="B239" s="198">
        <v>4.3619999999999992</v>
      </c>
      <c r="D239" s="198">
        <f t="shared" si="12"/>
        <v>-5.0000000000007816E-3</v>
      </c>
      <c r="N239" s="198">
        <v>0</v>
      </c>
    </row>
    <row r="240" spans="1:14" x14ac:dyDescent="0.25">
      <c r="A240" s="198">
        <v>4.3560000000000008</v>
      </c>
      <c r="B240" s="198">
        <v>4.375</v>
      </c>
      <c r="D240" s="198">
        <f t="shared" si="12"/>
        <v>1.899999999999924E-2</v>
      </c>
      <c r="N240" s="198">
        <v>0</v>
      </c>
    </row>
    <row r="241" spans="1:14" x14ac:dyDescent="0.25">
      <c r="A241" s="198">
        <v>4.3600000000000003</v>
      </c>
      <c r="B241" s="198">
        <v>4.3759999999999968</v>
      </c>
      <c r="D241" s="198">
        <f t="shared" si="12"/>
        <v>1.5999999999996461E-2</v>
      </c>
      <c r="N241" s="198">
        <v>0</v>
      </c>
    </row>
    <row r="242" spans="1:14" x14ac:dyDescent="0.25">
      <c r="A242" s="198">
        <v>4.3890000000000002</v>
      </c>
      <c r="B242" s="198">
        <v>4.3969999999999985</v>
      </c>
      <c r="D242" s="198">
        <f t="shared" si="12"/>
        <v>7.9999999999982307E-3</v>
      </c>
      <c r="N242" s="198">
        <v>0</v>
      </c>
    </row>
    <row r="243" spans="1:14" x14ac:dyDescent="0.25">
      <c r="A243" s="198">
        <v>4.4460000000000006</v>
      </c>
      <c r="B243" s="198">
        <v>4.4470000000000018</v>
      </c>
      <c r="D243" s="198">
        <f t="shared" si="12"/>
        <v>1.0000000000012221E-3</v>
      </c>
      <c r="N243" s="198">
        <v>0</v>
      </c>
    </row>
    <row r="244" spans="1:14" x14ac:dyDescent="0.25">
      <c r="A244" s="198">
        <v>4.6420000000000003</v>
      </c>
      <c r="B244" s="198">
        <v>4.6369999999999996</v>
      </c>
      <c r="D244" s="198">
        <f t="shared" si="12"/>
        <v>-5.0000000000007816E-3</v>
      </c>
      <c r="N244" s="198">
        <v>0</v>
      </c>
    </row>
    <row r="245" spans="1:14" x14ac:dyDescent="0.25">
      <c r="A245" s="198">
        <v>4.58</v>
      </c>
      <c r="B245" s="198">
        <v>4.5750000000000002</v>
      </c>
      <c r="D245" s="198">
        <f t="shared" si="12"/>
        <v>-4.9999999999998934E-3</v>
      </c>
      <c r="N245" s="198">
        <v>0</v>
      </c>
    </row>
    <row r="246" spans="1:14" x14ac:dyDescent="0.25">
      <c r="A246" s="198">
        <v>4.4910000000000005</v>
      </c>
      <c r="B246" s="198">
        <v>4.4859999999999998</v>
      </c>
      <c r="D246" s="198">
        <f t="shared" si="12"/>
        <v>-5.0000000000007816E-3</v>
      </c>
      <c r="N246" s="198">
        <v>0</v>
      </c>
    </row>
    <row r="247" spans="1:14" x14ac:dyDescent="0.25">
      <c r="A247" s="198">
        <v>4.4020000000000001</v>
      </c>
      <c r="B247" s="198">
        <v>4.3969999999999967</v>
      </c>
      <c r="D247" s="198">
        <f t="shared" si="12"/>
        <v>-5.0000000000034461E-3</v>
      </c>
      <c r="N247" s="198">
        <v>0</v>
      </c>
    </row>
    <row r="248" spans="1:14" x14ac:dyDescent="0.25">
      <c r="A248" s="198">
        <v>4.4040000000000008</v>
      </c>
      <c r="B248" s="198">
        <v>4.3990000000000027</v>
      </c>
      <c r="D248" s="198">
        <f t="shared" si="12"/>
        <v>-4.9999999999981171E-3</v>
      </c>
      <c r="N248" s="198">
        <v>0</v>
      </c>
    </row>
    <row r="249" spans="1:14" x14ac:dyDescent="0.25">
      <c r="A249" s="198">
        <v>4.4530000000000003</v>
      </c>
      <c r="B249" s="198">
        <v>4.4479999999999986</v>
      </c>
      <c r="D249" s="198">
        <f t="shared" si="12"/>
        <v>-5.0000000000016698E-3</v>
      </c>
      <c r="N249" s="198">
        <v>0</v>
      </c>
    </row>
    <row r="250" spans="1:14" x14ac:dyDescent="0.25">
      <c r="A250" s="198">
        <v>4.4649999999999999</v>
      </c>
      <c r="B250" s="198">
        <v>4.46</v>
      </c>
      <c r="D250" s="198">
        <f t="shared" si="12"/>
        <v>-4.9999999999998934E-3</v>
      </c>
      <c r="N250" s="198">
        <v>0</v>
      </c>
    </row>
    <row r="251" spans="1:14" x14ac:dyDescent="0.25">
      <c r="A251" s="198">
        <v>4.4860000000000007</v>
      </c>
      <c r="B251" s="198">
        <v>4.480999999999999</v>
      </c>
      <c r="D251" s="198">
        <f t="shared" si="12"/>
        <v>-5.0000000000016698E-3</v>
      </c>
      <c r="N251" s="198">
        <v>0</v>
      </c>
    </row>
    <row r="252" spans="1:14" x14ac:dyDescent="0.25">
      <c r="A252" s="198">
        <v>4.4740000000000002</v>
      </c>
      <c r="B252" s="198">
        <v>4.4930000000000021</v>
      </c>
      <c r="D252" s="198">
        <f t="shared" si="12"/>
        <v>1.9000000000001904E-2</v>
      </c>
      <c r="N252" s="198">
        <v>0</v>
      </c>
    </row>
    <row r="253" spans="1:14" x14ac:dyDescent="0.25">
      <c r="A253" s="198">
        <v>4.4770000000000003</v>
      </c>
      <c r="B253" s="198">
        <v>4.4929999999999968</v>
      </c>
      <c r="D253" s="198">
        <f t="shared" si="12"/>
        <v>1.5999999999996461E-2</v>
      </c>
      <c r="N253" s="198">
        <v>0</v>
      </c>
    </row>
    <row r="254" spans="1:14" x14ac:dyDescent="0.25">
      <c r="A254" s="198">
        <v>4.5010000000000003</v>
      </c>
      <c r="B254" s="198">
        <v>4.5089999999999986</v>
      </c>
      <c r="D254" s="198">
        <f t="shared" si="12"/>
        <v>7.9999999999982307E-3</v>
      </c>
      <c r="N254" s="198">
        <v>0</v>
      </c>
    </row>
    <row r="255" spans="1:14" x14ac:dyDescent="0.25">
      <c r="A255" s="198">
        <v>4.5549999999999997</v>
      </c>
      <c r="B255" s="198">
        <v>4.5560000000000018</v>
      </c>
      <c r="D255" s="198">
        <f t="shared" si="12"/>
        <v>1.0000000000021103E-3</v>
      </c>
      <c r="N255" s="198">
        <v>0</v>
      </c>
    </row>
    <row r="256" spans="1:14" x14ac:dyDescent="0.25">
      <c r="A256" s="198">
        <v>4.7515000000000001</v>
      </c>
      <c r="B256" s="198">
        <v>4.7464999999999993</v>
      </c>
      <c r="D256" s="198">
        <f t="shared" si="12"/>
        <v>-5.0000000000007816E-3</v>
      </c>
      <c r="N256" s="198">
        <v>0</v>
      </c>
    </row>
    <row r="257" spans="1:14" x14ac:dyDescent="0.25">
      <c r="A257" s="198">
        <v>4.6935000000000002</v>
      </c>
      <c r="B257" s="198">
        <v>4.688500000000003</v>
      </c>
      <c r="D257" s="198">
        <f t="shared" si="12"/>
        <v>-4.9999999999972289E-3</v>
      </c>
      <c r="N257" s="198">
        <v>0</v>
      </c>
    </row>
    <row r="258" spans="1:14" x14ac:dyDescent="0.25">
      <c r="A258" s="198">
        <v>4.6074999999999999</v>
      </c>
      <c r="B258" s="198">
        <v>4.6025</v>
      </c>
      <c r="D258" s="198">
        <f t="shared" si="12"/>
        <v>-4.9999999999998934E-3</v>
      </c>
      <c r="N258" s="198">
        <v>0</v>
      </c>
    </row>
    <row r="259" spans="1:14" x14ac:dyDescent="0.25">
      <c r="A259" s="198">
        <v>4.5215000000000005</v>
      </c>
      <c r="B259" s="198">
        <v>4.5164999999999962</v>
      </c>
      <c r="D259" s="198">
        <f t="shared" si="12"/>
        <v>-5.0000000000043343E-3</v>
      </c>
      <c r="N259" s="198">
        <v>0</v>
      </c>
    </row>
    <row r="260" spans="1:14" x14ac:dyDescent="0.25">
      <c r="A260" s="198">
        <v>4.5244999999999997</v>
      </c>
      <c r="B260" s="198">
        <v>4.5195000000000025</v>
      </c>
      <c r="D260" s="198">
        <f t="shared" si="12"/>
        <v>-4.9999999999972289E-3</v>
      </c>
      <c r="N260" s="198">
        <v>0</v>
      </c>
    </row>
    <row r="261" spans="1:14" x14ac:dyDescent="0.25">
      <c r="A261" s="198">
        <v>4.5744999999999996</v>
      </c>
      <c r="B261" s="198">
        <v>4.5694999999999979</v>
      </c>
      <c r="D261" s="198">
        <f t="shared" si="12"/>
        <v>-5.0000000000016698E-3</v>
      </c>
      <c r="N261" s="198">
        <v>0</v>
      </c>
    </row>
    <row r="262" spans="1:14" x14ac:dyDescent="0.25">
      <c r="A262" s="198">
        <v>4.5865</v>
      </c>
      <c r="B262" s="198">
        <v>4.5814999999999984</v>
      </c>
      <c r="D262" s="198">
        <f t="shared" si="12"/>
        <v>-5.0000000000016698E-3</v>
      </c>
      <c r="N262" s="198">
        <v>0</v>
      </c>
    </row>
    <row r="263" spans="1:14" x14ac:dyDescent="0.25">
      <c r="A263" s="198">
        <v>4.6074999999999999</v>
      </c>
      <c r="B263" s="198">
        <v>4.6025</v>
      </c>
      <c r="D263" s="198">
        <f t="shared" si="12"/>
        <v>-4.9999999999998934E-3</v>
      </c>
      <c r="N263" s="198">
        <v>0</v>
      </c>
    </row>
    <row r="264" spans="1:14" x14ac:dyDescent="0.25">
      <c r="A264" s="198">
        <v>4.5945</v>
      </c>
      <c r="B264" s="198">
        <v>4.6135000000000019</v>
      </c>
      <c r="D264" s="198">
        <f t="shared" si="12"/>
        <v>1.9000000000001904E-2</v>
      </c>
      <c r="N264" s="198">
        <v>0</v>
      </c>
    </row>
    <row r="265" spans="1:14" x14ac:dyDescent="0.25">
      <c r="A265" s="198">
        <v>4.5965000000000007</v>
      </c>
      <c r="B265" s="198">
        <v>4.6124999999999998</v>
      </c>
      <c r="D265" s="198">
        <f t="shared" si="12"/>
        <v>1.5999999999999126E-2</v>
      </c>
      <c r="N265" s="198">
        <v>0</v>
      </c>
    </row>
    <row r="266" spans="1:14" x14ac:dyDescent="0.25">
      <c r="A266" s="198">
        <v>4.6154999999999999</v>
      </c>
      <c r="B266" s="198">
        <v>4.6234999999999982</v>
      </c>
      <c r="D266" s="198">
        <f t="shared" si="12"/>
        <v>7.9999999999982307E-3</v>
      </c>
      <c r="N266" s="198">
        <v>0</v>
      </c>
    </row>
    <row r="267" spans="1:14" x14ac:dyDescent="0.25">
      <c r="A267" s="198">
        <v>4.6665000000000001</v>
      </c>
      <c r="B267" s="198">
        <v>4.6675000000000004</v>
      </c>
      <c r="D267" s="198">
        <f t="shared" si="12"/>
        <v>1.000000000000334E-3</v>
      </c>
      <c r="N267" s="198">
        <v>0</v>
      </c>
    </row>
    <row r="268" spans="1:14" x14ac:dyDescent="0.25">
      <c r="A268" s="198">
        <v>4.8635000000000002</v>
      </c>
      <c r="B268" s="198">
        <v>4.8584999999999994</v>
      </c>
      <c r="D268" s="198">
        <f t="shared" si="12"/>
        <v>-5.0000000000007816E-3</v>
      </c>
      <c r="N268" s="198">
        <v>0</v>
      </c>
    </row>
    <row r="269" spans="1:14" x14ac:dyDescent="0.25">
      <c r="A269" s="198">
        <v>4.8094999999999999</v>
      </c>
      <c r="B269" s="198">
        <v>4.8045000000000035</v>
      </c>
      <c r="D269" s="198">
        <f t="shared" ref="D269:D298" si="14">B269-A269</f>
        <v>-4.9999999999963407E-3</v>
      </c>
      <c r="N269" s="198">
        <v>0</v>
      </c>
    </row>
    <row r="270" spans="1:14" x14ac:dyDescent="0.25">
      <c r="A270" s="198">
        <v>4.7265000000000006</v>
      </c>
      <c r="B270" s="198">
        <v>4.7214999999999989</v>
      </c>
      <c r="D270" s="198">
        <f t="shared" si="14"/>
        <v>-5.0000000000016698E-3</v>
      </c>
      <c r="N270" s="198">
        <v>0</v>
      </c>
    </row>
    <row r="271" spans="1:14" x14ac:dyDescent="0.25">
      <c r="A271" s="198">
        <v>4.6435000000000004</v>
      </c>
      <c r="B271" s="198">
        <v>4.6384999999999961</v>
      </c>
      <c r="D271" s="198">
        <f t="shared" si="14"/>
        <v>-5.0000000000043343E-3</v>
      </c>
      <c r="N271" s="198">
        <v>0</v>
      </c>
    </row>
    <row r="272" spans="1:14" x14ac:dyDescent="0.25">
      <c r="A272" s="198">
        <v>4.6475</v>
      </c>
      <c r="B272" s="198">
        <v>4.6425000000000001</v>
      </c>
      <c r="D272" s="198">
        <f t="shared" si="14"/>
        <v>-4.9999999999998934E-3</v>
      </c>
      <c r="N272" s="198">
        <v>0</v>
      </c>
    </row>
    <row r="273" spans="1:14" x14ac:dyDescent="0.25">
      <c r="A273" s="198">
        <v>4.6985000000000001</v>
      </c>
      <c r="B273" s="198">
        <v>4.6934999999999976</v>
      </c>
      <c r="D273" s="198">
        <f t="shared" si="14"/>
        <v>-5.000000000002558E-3</v>
      </c>
      <c r="N273" s="198">
        <v>0</v>
      </c>
    </row>
    <row r="274" spans="1:14" x14ac:dyDescent="0.25">
      <c r="A274" s="198">
        <v>4.7105000000000006</v>
      </c>
      <c r="B274" s="198">
        <v>4.705499999999998</v>
      </c>
      <c r="D274" s="198">
        <f t="shared" si="14"/>
        <v>-5.000000000002558E-3</v>
      </c>
      <c r="N274" s="198">
        <v>0</v>
      </c>
    </row>
    <row r="275" spans="1:14" x14ac:dyDescent="0.25">
      <c r="A275" s="198">
        <v>4.7315000000000005</v>
      </c>
      <c r="B275" s="198">
        <v>4.7264999999999979</v>
      </c>
      <c r="D275" s="198">
        <f t="shared" si="14"/>
        <v>-5.000000000002558E-3</v>
      </c>
      <c r="N275" s="198">
        <v>0</v>
      </c>
    </row>
    <row r="276" spans="1:14" x14ac:dyDescent="0.25">
      <c r="A276" s="198">
        <v>4.7175000000000002</v>
      </c>
      <c r="B276" s="198">
        <v>4.7365000000000022</v>
      </c>
      <c r="D276" s="198">
        <f t="shared" si="14"/>
        <v>1.9000000000001904E-2</v>
      </c>
      <c r="N276" s="198">
        <v>0</v>
      </c>
    </row>
    <row r="277" spans="1:14" x14ac:dyDescent="0.25">
      <c r="A277" s="198">
        <v>4.7185000000000006</v>
      </c>
      <c r="B277" s="198">
        <v>4.7344999999999962</v>
      </c>
      <c r="D277" s="198">
        <f t="shared" si="14"/>
        <v>1.5999999999995573E-2</v>
      </c>
      <c r="N277" s="198">
        <v>0</v>
      </c>
    </row>
    <row r="278" spans="1:14" x14ac:dyDescent="0.25">
      <c r="A278" s="198">
        <v>4.7324999999999999</v>
      </c>
      <c r="B278" s="198">
        <v>4.7404999999999982</v>
      </c>
      <c r="D278" s="198">
        <f t="shared" si="14"/>
        <v>7.9999999999982307E-3</v>
      </c>
      <c r="N278" s="198">
        <v>0</v>
      </c>
    </row>
    <row r="279" spans="1:14" x14ac:dyDescent="0.25">
      <c r="A279" s="198">
        <v>4.7805</v>
      </c>
      <c r="B279" s="198">
        <v>4.7815000000000012</v>
      </c>
      <c r="D279" s="198">
        <f t="shared" si="14"/>
        <v>1.0000000000012221E-3</v>
      </c>
      <c r="N279" s="198">
        <v>0</v>
      </c>
    </row>
    <row r="280" spans="1:14" x14ac:dyDescent="0.25">
      <c r="A280" s="198">
        <v>4.9780000000000006</v>
      </c>
      <c r="B280" s="198">
        <v>4.972999999999999</v>
      </c>
      <c r="D280" s="198">
        <f t="shared" si="14"/>
        <v>-5.0000000000016698E-3</v>
      </c>
      <c r="N280" s="198">
        <v>0</v>
      </c>
    </row>
    <row r="281" spans="1:14" x14ac:dyDescent="0.25">
      <c r="A281" s="198">
        <v>4.9279999999999999</v>
      </c>
      <c r="B281" s="198">
        <v>4.9230000000000036</v>
      </c>
      <c r="D281" s="198">
        <f t="shared" si="14"/>
        <v>-4.9999999999963407E-3</v>
      </c>
      <c r="N281" s="198">
        <v>0</v>
      </c>
    </row>
    <row r="282" spans="1:14" x14ac:dyDescent="0.25">
      <c r="A282" s="198">
        <v>4.8479999999999999</v>
      </c>
      <c r="B282" s="198">
        <v>4.8429999999999982</v>
      </c>
      <c r="D282" s="198">
        <f t="shared" si="14"/>
        <v>-5.0000000000016698E-3</v>
      </c>
      <c r="N282" s="198">
        <v>0</v>
      </c>
    </row>
    <row r="283" spans="1:14" x14ac:dyDescent="0.25">
      <c r="A283" s="198">
        <v>4.7679999999999998</v>
      </c>
      <c r="B283" s="198">
        <v>4.7629999999999955</v>
      </c>
      <c r="D283" s="198">
        <f t="shared" si="14"/>
        <v>-5.0000000000043343E-3</v>
      </c>
      <c r="N283" s="198">
        <v>0</v>
      </c>
    </row>
    <row r="284" spans="1:14" x14ac:dyDescent="0.25">
      <c r="A284" s="198">
        <v>4.7730000000000006</v>
      </c>
      <c r="B284" s="198">
        <v>4.7680000000000025</v>
      </c>
      <c r="D284" s="198">
        <f t="shared" si="14"/>
        <v>-4.9999999999981171E-3</v>
      </c>
      <c r="N284" s="198">
        <v>0</v>
      </c>
    </row>
    <row r="285" spans="1:14" x14ac:dyDescent="0.25">
      <c r="A285" s="198">
        <v>4.8250000000000002</v>
      </c>
      <c r="B285" s="198">
        <v>4.82</v>
      </c>
      <c r="D285" s="198">
        <f t="shared" si="14"/>
        <v>-4.9999999999998934E-3</v>
      </c>
      <c r="N285" s="198">
        <v>0</v>
      </c>
    </row>
    <row r="286" spans="1:14" x14ac:dyDescent="0.25">
      <c r="A286" s="198">
        <v>4.8369999999999997</v>
      </c>
      <c r="B286" s="198">
        <v>4.8319999999999972</v>
      </c>
      <c r="D286" s="198">
        <f t="shared" si="14"/>
        <v>-5.000000000002558E-3</v>
      </c>
      <c r="N286" s="198">
        <v>0</v>
      </c>
    </row>
    <row r="287" spans="1:14" x14ac:dyDescent="0.25">
      <c r="A287" s="198">
        <v>4.8580000000000005</v>
      </c>
      <c r="B287" s="198">
        <v>4.8529999999999971</v>
      </c>
      <c r="D287" s="198">
        <f t="shared" si="14"/>
        <v>-5.0000000000034461E-3</v>
      </c>
      <c r="N287" s="198">
        <v>0</v>
      </c>
    </row>
    <row r="288" spans="1:14" x14ac:dyDescent="0.25">
      <c r="A288" s="198">
        <v>4.843</v>
      </c>
      <c r="B288" s="198">
        <v>4.8620000000000019</v>
      </c>
      <c r="D288" s="198">
        <f t="shared" si="14"/>
        <v>1.9000000000001904E-2</v>
      </c>
      <c r="N288" s="198">
        <v>0</v>
      </c>
    </row>
    <row r="289" spans="1:14" x14ac:dyDescent="0.25">
      <c r="A289" s="198">
        <v>4.843</v>
      </c>
      <c r="B289" s="198">
        <v>4.8589999999999955</v>
      </c>
      <c r="D289" s="198">
        <f t="shared" si="14"/>
        <v>1.5999999999995573E-2</v>
      </c>
      <c r="N289" s="198">
        <v>0</v>
      </c>
    </row>
    <row r="290" spans="1:14" x14ac:dyDescent="0.25">
      <c r="A290" s="198">
        <v>4.8520000000000003</v>
      </c>
      <c r="B290" s="198">
        <v>4.8600000000000003</v>
      </c>
      <c r="D290" s="198">
        <f t="shared" si="14"/>
        <v>8.0000000000000071E-3</v>
      </c>
      <c r="N290" s="198">
        <v>0.15</v>
      </c>
    </row>
    <row r="291" spans="1:14" x14ac:dyDescent="0.25">
      <c r="A291" s="198">
        <v>4.8970000000000002</v>
      </c>
      <c r="B291" s="198">
        <v>4.8980000000000006</v>
      </c>
      <c r="D291" s="198">
        <f t="shared" si="14"/>
        <v>1.000000000000334E-3</v>
      </c>
      <c r="N291" s="198">
        <v>0.15</v>
      </c>
    </row>
    <row r="292" spans="1:14" x14ac:dyDescent="0.25">
      <c r="A292" s="198">
        <v>4.9169999999999998</v>
      </c>
      <c r="B292" s="198">
        <v>5.09</v>
      </c>
      <c r="D292" s="198">
        <f t="shared" si="14"/>
        <v>0.17300000000000004</v>
      </c>
      <c r="N292" s="198">
        <v>0.15</v>
      </c>
    </row>
    <row r="293" spans="1:14" x14ac:dyDescent="0.25">
      <c r="A293" s="198">
        <v>5.1560000000000006</v>
      </c>
      <c r="B293" s="198">
        <v>5.044000000000004</v>
      </c>
      <c r="D293" s="198">
        <f t="shared" si="14"/>
        <v>-0.11199999999999655</v>
      </c>
      <c r="N293" s="198">
        <v>0.15</v>
      </c>
    </row>
    <row r="294" spans="1:14" x14ac:dyDescent="0.25">
      <c r="A294" s="198">
        <v>5.1130000000000004</v>
      </c>
      <c r="B294" s="198">
        <v>4.9669999999999979</v>
      </c>
      <c r="D294" s="198">
        <f t="shared" si="14"/>
        <v>-0.14600000000000257</v>
      </c>
    </row>
    <row r="295" spans="1:14" x14ac:dyDescent="0.25">
      <c r="A295" s="198">
        <v>5.0369999999999999</v>
      </c>
      <c r="B295" s="198">
        <v>4.8899999999999997</v>
      </c>
      <c r="D295" s="198">
        <f t="shared" si="14"/>
        <v>-0.14700000000000024</v>
      </c>
    </row>
    <row r="296" spans="1:14" x14ac:dyDescent="0.25">
      <c r="A296" s="198">
        <v>4.9550000000000001</v>
      </c>
      <c r="B296" s="198">
        <v>4.8960000000000026</v>
      </c>
      <c r="D296" s="198">
        <f t="shared" si="14"/>
        <v>-5.8999999999997499E-2</v>
      </c>
    </row>
    <row r="297" spans="1:14" x14ac:dyDescent="0.25">
      <c r="A297" s="198">
        <v>4.9490000000000007</v>
      </c>
      <c r="B297" s="198">
        <v>4.9489999999999963</v>
      </c>
      <c r="D297" s="198">
        <f t="shared" si="14"/>
        <v>0</v>
      </c>
    </row>
    <row r="298" spans="1:14" x14ac:dyDescent="0.25">
      <c r="A298" s="198">
        <v>3.9520000000000013</v>
      </c>
      <c r="B298" s="198">
        <v>4.9609999999999967</v>
      </c>
      <c r="D298" s="198">
        <f t="shared" si="14"/>
        <v>1.0089999999999955</v>
      </c>
    </row>
    <row r="299" spans="1:14" x14ac:dyDescent="0.25">
      <c r="A299" s="198">
        <v>3.9470000000000018</v>
      </c>
      <c r="B299" s="198">
        <v>4.9819999999999967</v>
      </c>
    </row>
    <row r="300" spans="1:14" x14ac:dyDescent="0.25">
      <c r="A300" s="198">
        <v>4.0460000000000003</v>
      </c>
      <c r="B300" s="198">
        <v>4.99</v>
      </c>
    </row>
    <row r="301" spans="1:14" x14ac:dyDescent="0.25">
      <c r="A301" s="198">
        <v>4.01</v>
      </c>
      <c r="B301" s="198">
        <v>4.9859999999999953</v>
      </c>
    </row>
    <row r="302" spans="1:14" x14ac:dyDescent="0.25">
      <c r="A302" s="198">
        <v>4.0059999999999967</v>
      </c>
      <c r="B302" s="198">
        <v>4.9819999999999975</v>
      </c>
    </row>
    <row r="303" spans="1:14" x14ac:dyDescent="0.25">
      <c r="A303" s="198">
        <v>3.9979999999999984</v>
      </c>
      <c r="B303" s="198">
        <v>5.0170000000000003</v>
      </c>
    </row>
    <row r="304" spans="1:14" x14ac:dyDescent="0.25">
      <c r="A304" s="198">
        <v>4.0330000000000048</v>
      </c>
      <c r="B304" s="198">
        <v>5.2094999999999994</v>
      </c>
    </row>
    <row r="305" spans="1:2" x14ac:dyDescent="0.25">
      <c r="A305" s="198">
        <v>4.2330000000000005</v>
      </c>
      <c r="B305" s="198">
        <v>5.1675000000000004</v>
      </c>
    </row>
    <row r="306" spans="1:2" x14ac:dyDescent="0.25">
      <c r="A306" s="198">
        <v>4.1860000000000017</v>
      </c>
      <c r="B306" s="198">
        <v>5.0934999999999979</v>
      </c>
    </row>
    <row r="307" spans="1:2" x14ac:dyDescent="0.25">
      <c r="A307" s="198">
        <v>4.1120000000000028</v>
      </c>
      <c r="B307" s="198">
        <v>5.0194999999999954</v>
      </c>
    </row>
    <row r="308" spans="1:2" x14ac:dyDescent="0.25">
      <c r="A308" s="198">
        <v>4.0319999999999965</v>
      </c>
      <c r="B308" s="198">
        <v>5.0265000000000031</v>
      </c>
    </row>
    <row r="309" spans="1:2" x14ac:dyDescent="0.25">
      <c r="A309" s="198">
        <v>4.0260000000000042</v>
      </c>
      <c r="B309" s="198">
        <v>5.0804999999999962</v>
      </c>
    </row>
    <row r="310" spans="1:2" x14ac:dyDescent="0.25">
      <c r="A310" s="198">
        <v>4.051000000000001</v>
      </c>
      <c r="B310" s="198">
        <v>5.1749999999999998</v>
      </c>
    </row>
    <row r="311" spans="1:2" x14ac:dyDescent="0.25">
      <c r="A311" s="198">
        <v>4.1519999999999984</v>
      </c>
      <c r="B311" s="198">
        <v>4.1519999999999984</v>
      </c>
    </row>
    <row r="312" spans="1:2" x14ac:dyDescent="0.25">
      <c r="A312" s="198">
        <v>4.878999999999996</v>
      </c>
      <c r="B312" s="198">
        <v>4.878999999999996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/>
  </sheetViews>
  <sheetFormatPr defaultRowHeight="13.2" x14ac:dyDescent="0.25"/>
  <cols>
    <col min="1" max="3" width="9.109375" style="89" customWidth="1"/>
  </cols>
  <sheetData>
    <row r="1" spans="1:3" ht="13.8" thickBot="1" x14ac:dyDescent="0.3">
      <c r="A1" s="94"/>
      <c r="B1" s="94"/>
      <c r="C1" s="94"/>
    </row>
    <row r="2" spans="1:3" x14ac:dyDescent="0.25">
      <c r="A2" s="95" t="s">
        <v>111</v>
      </c>
      <c r="B2" s="96"/>
      <c r="C2" s="97"/>
    </row>
    <row r="3" spans="1:3" x14ac:dyDescent="0.25">
      <c r="A3" s="98" t="s">
        <v>112</v>
      </c>
      <c r="B3" s="99"/>
      <c r="C3" s="100"/>
    </row>
    <row r="4" spans="1:3" x14ac:dyDescent="0.25">
      <c r="A4" s="101"/>
      <c r="B4" s="102" t="s">
        <v>113</v>
      </c>
      <c r="C4" s="103" t="s">
        <v>114</v>
      </c>
    </row>
    <row r="5" spans="1:3" x14ac:dyDescent="0.25">
      <c r="A5" s="104" t="s">
        <v>115</v>
      </c>
      <c r="B5" s="105" t="s">
        <v>116</v>
      </c>
      <c r="C5" s="106" t="s">
        <v>116</v>
      </c>
    </row>
    <row r="6" spans="1:3" ht="13.8" thickBot="1" x14ac:dyDescent="0.3">
      <c r="A6" s="107" t="s">
        <v>117</v>
      </c>
      <c r="B6" s="108" t="s">
        <v>118</v>
      </c>
      <c r="C6" s="109" t="s">
        <v>118</v>
      </c>
    </row>
    <row r="7" spans="1:3" x14ac:dyDescent="0.25">
      <c r="A7" s="110">
        <v>35431</v>
      </c>
      <c r="B7" s="111">
        <v>35423</v>
      </c>
      <c r="C7" s="112">
        <v>35422</v>
      </c>
    </row>
    <row r="8" spans="1:3" x14ac:dyDescent="0.25">
      <c r="A8" s="113">
        <v>35462</v>
      </c>
      <c r="B8" s="114">
        <v>35457</v>
      </c>
      <c r="C8" s="115">
        <v>35454</v>
      </c>
    </row>
    <row r="9" spans="1:3" x14ac:dyDescent="0.25">
      <c r="A9" s="113">
        <v>35490</v>
      </c>
      <c r="B9" s="114">
        <v>35485</v>
      </c>
      <c r="C9" s="115">
        <v>35482</v>
      </c>
    </row>
    <row r="10" spans="1:3" x14ac:dyDescent="0.25">
      <c r="A10" s="113">
        <v>35521</v>
      </c>
      <c r="B10" s="114">
        <v>35513</v>
      </c>
      <c r="C10" s="115">
        <v>35510</v>
      </c>
    </row>
    <row r="11" spans="1:3" x14ac:dyDescent="0.25">
      <c r="A11" s="113">
        <v>35551</v>
      </c>
      <c r="B11" s="114">
        <v>35544</v>
      </c>
      <c r="C11" s="115">
        <v>35543</v>
      </c>
    </row>
    <row r="12" spans="1:3" x14ac:dyDescent="0.25">
      <c r="A12" s="113">
        <v>35582</v>
      </c>
      <c r="B12" s="114">
        <v>35578</v>
      </c>
      <c r="C12" s="115">
        <v>35577</v>
      </c>
    </row>
    <row r="13" spans="1:3" x14ac:dyDescent="0.25">
      <c r="A13" s="113">
        <v>35612</v>
      </c>
      <c r="B13" s="114">
        <v>35607</v>
      </c>
      <c r="C13" s="115">
        <v>35606</v>
      </c>
    </row>
    <row r="14" spans="1:3" x14ac:dyDescent="0.25">
      <c r="A14" s="113">
        <v>35643</v>
      </c>
      <c r="B14" s="114">
        <v>35640</v>
      </c>
      <c r="C14" s="115">
        <v>35639</v>
      </c>
    </row>
    <row r="15" spans="1:3" x14ac:dyDescent="0.25">
      <c r="A15" s="113">
        <v>35674</v>
      </c>
      <c r="B15" s="114">
        <v>35669</v>
      </c>
      <c r="C15" s="115">
        <v>35668</v>
      </c>
    </row>
    <row r="16" spans="1:3" x14ac:dyDescent="0.25">
      <c r="A16" s="113">
        <v>35704</v>
      </c>
      <c r="B16" s="114">
        <v>35699</v>
      </c>
      <c r="C16" s="115">
        <v>35698</v>
      </c>
    </row>
    <row r="17" spans="1:3" x14ac:dyDescent="0.25">
      <c r="A17" s="113">
        <v>35735</v>
      </c>
      <c r="B17" s="114">
        <v>35732</v>
      </c>
      <c r="C17" s="115">
        <v>35731</v>
      </c>
    </row>
    <row r="18" spans="1:3" x14ac:dyDescent="0.25">
      <c r="A18" s="113">
        <v>35765</v>
      </c>
      <c r="B18" s="114">
        <v>35758</v>
      </c>
      <c r="C18" s="115">
        <v>35755</v>
      </c>
    </row>
    <row r="19" spans="1:3" x14ac:dyDescent="0.25">
      <c r="A19" s="113">
        <v>35796</v>
      </c>
      <c r="B19" s="114">
        <v>35793</v>
      </c>
      <c r="C19" s="115">
        <v>35790</v>
      </c>
    </row>
    <row r="20" spans="1:3" x14ac:dyDescent="0.25">
      <c r="A20" s="113">
        <v>35827</v>
      </c>
      <c r="B20" s="114">
        <v>35823</v>
      </c>
      <c r="C20" s="115">
        <v>35822</v>
      </c>
    </row>
    <row r="21" spans="1:3" x14ac:dyDescent="0.25">
      <c r="A21" s="113">
        <v>35855</v>
      </c>
      <c r="B21" s="114">
        <v>35851</v>
      </c>
      <c r="C21" s="115">
        <v>35850</v>
      </c>
    </row>
    <row r="22" spans="1:3" x14ac:dyDescent="0.25">
      <c r="A22" s="113">
        <v>35886</v>
      </c>
      <c r="B22" s="114">
        <v>35881</v>
      </c>
      <c r="C22" s="115">
        <v>35880</v>
      </c>
    </row>
    <row r="23" spans="1:3" x14ac:dyDescent="0.25">
      <c r="A23" s="113">
        <v>35916</v>
      </c>
      <c r="B23" s="114">
        <v>35913</v>
      </c>
      <c r="C23" s="115">
        <v>35912</v>
      </c>
    </row>
    <row r="24" spans="1:3" x14ac:dyDescent="0.25">
      <c r="A24" s="113">
        <v>35947</v>
      </c>
      <c r="B24" s="114">
        <v>35942</v>
      </c>
      <c r="C24" s="115">
        <v>35941</v>
      </c>
    </row>
    <row r="25" spans="1:3" x14ac:dyDescent="0.25">
      <c r="A25" s="113">
        <v>35977</v>
      </c>
      <c r="B25" s="114">
        <v>35972</v>
      </c>
      <c r="C25" s="115">
        <v>35971</v>
      </c>
    </row>
    <row r="26" spans="1:3" x14ac:dyDescent="0.25">
      <c r="A26" s="113">
        <v>36008</v>
      </c>
      <c r="B26" s="114">
        <v>36005</v>
      </c>
      <c r="C26" s="115">
        <v>36004</v>
      </c>
    </row>
    <row r="27" spans="1:3" x14ac:dyDescent="0.25">
      <c r="A27" s="113">
        <v>36039</v>
      </c>
      <c r="B27" s="114">
        <v>36034</v>
      </c>
      <c r="C27" s="115">
        <v>36033</v>
      </c>
    </row>
    <row r="28" spans="1:3" x14ac:dyDescent="0.25">
      <c r="A28" s="113">
        <v>36069</v>
      </c>
      <c r="B28" s="114">
        <v>36066</v>
      </c>
      <c r="C28" s="115">
        <v>36063</v>
      </c>
    </row>
    <row r="29" spans="1:3" x14ac:dyDescent="0.25">
      <c r="A29" s="113">
        <v>36100</v>
      </c>
      <c r="B29" s="114">
        <v>36096</v>
      </c>
      <c r="C29" s="115">
        <v>36095</v>
      </c>
    </row>
    <row r="30" spans="1:3" x14ac:dyDescent="0.25">
      <c r="A30" s="113">
        <v>36130</v>
      </c>
      <c r="B30" s="114">
        <v>36124</v>
      </c>
      <c r="C30" s="115">
        <v>36123</v>
      </c>
    </row>
    <row r="31" spans="1:3" x14ac:dyDescent="0.25">
      <c r="A31" s="113">
        <v>36161</v>
      </c>
      <c r="B31" s="114">
        <v>36158</v>
      </c>
      <c r="C31" s="115">
        <v>36157</v>
      </c>
    </row>
    <row r="32" spans="1:3" x14ac:dyDescent="0.25">
      <c r="A32" s="113">
        <v>36192</v>
      </c>
      <c r="B32" s="114">
        <v>36187</v>
      </c>
      <c r="C32" s="115">
        <v>36186</v>
      </c>
    </row>
    <row r="33" spans="1:3" x14ac:dyDescent="0.25">
      <c r="A33" s="113">
        <v>36220</v>
      </c>
      <c r="B33" s="114">
        <v>36215</v>
      </c>
      <c r="C33" s="115">
        <v>36214</v>
      </c>
    </row>
    <row r="34" spans="1:3" x14ac:dyDescent="0.25">
      <c r="A34" s="113">
        <v>36251</v>
      </c>
      <c r="B34" s="114">
        <v>36248</v>
      </c>
      <c r="C34" s="115">
        <v>36245</v>
      </c>
    </row>
    <row r="35" spans="1:3" x14ac:dyDescent="0.25">
      <c r="A35" s="113">
        <v>36281</v>
      </c>
      <c r="B35" s="114">
        <v>36278</v>
      </c>
      <c r="C35" s="115">
        <v>36277</v>
      </c>
    </row>
    <row r="36" spans="1:3" x14ac:dyDescent="0.25">
      <c r="A36" s="113">
        <v>36312</v>
      </c>
      <c r="B36" s="114">
        <v>36306</v>
      </c>
      <c r="C36" s="115">
        <v>36305</v>
      </c>
    </row>
    <row r="37" spans="1:3" x14ac:dyDescent="0.25">
      <c r="A37" s="113">
        <v>36342</v>
      </c>
      <c r="B37" s="114">
        <v>36339</v>
      </c>
      <c r="C37" s="115">
        <v>36336</v>
      </c>
    </row>
    <row r="38" spans="1:3" x14ac:dyDescent="0.25">
      <c r="A38" s="113">
        <v>36373</v>
      </c>
      <c r="B38" s="114">
        <v>36369</v>
      </c>
      <c r="C38" s="115">
        <v>36368</v>
      </c>
    </row>
    <row r="39" spans="1:3" x14ac:dyDescent="0.25">
      <c r="A39" s="113">
        <v>36404</v>
      </c>
      <c r="B39" s="114">
        <v>36399</v>
      </c>
      <c r="C39" s="115">
        <v>36398</v>
      </c>
    </row>
    <row r="40" spans="1:3" x14ac:dyDescent="0.25">
      <c r="A40" s="113">
        <v>36434</v>
      </c>
      <c r="B40" s="114">
        <v>36431</v>
      </c>
      <c r="C40" s="115">
        <v>36430</v>
      </c>
    </row>
    <row r="41" spans="1:3" x14ac:dyDescent="0.25">
      <c r="A41" s="113">
        <v>36465</v>
      </c>
      <c r="B41" s="114">
        <v>36460</v>
      </c>
      <c r="C41" s="115">
        <v>36459</v>
      </c>
    </row>
    <row r="42" spans="1:3" x14ac:dyDescent="0.25">
      <c r="A42" s="113">
        <v>36495</v>
      </c>
      <c r="B42" s="114">
        <v>36488</v>
      </c>
      <c r="C42" s="115">
        <v>36487</v>
      </c>
    </row>
    <row r="43" spans="1:3" x14ac:dyDescent="0.25">
      <c r="A43" s="113">
        <v>36526</v>
      </c>
      <c r="B43" s="114">
        <v>36522</v>
      </c>
      <c r="C43" s="115">
        <v>36522</v>
      </c>
    </row>
    <row r="44" spans="1:3" x14ac:dyDescent="0.25">
      <c r="A44" s="113">
        <v>36557</v>
      </c>
      <c r="B44" s="114">
        <v>36552</v>
      </c>
      <c r="C44" s="115">
        <v>36551</v>
      </c>
    </row>
    <row r="45" spans="1:3" x14ac:dyDescent="0.25">
      <c r="A45" s="113">
        <v>36586</v>
      </c>
      <c r="B45" s="114">
        <v>36581</v>
      </c>
      <c r="C45" s="115">
        <v>36580</v>
      </c>
    </row>
    <row r="46" spans="1:3" x14ac:dyDescent="0.25">
      <c r="A46" s="113">
        <v>36617</v>
      </c>
      <c r="B46" s="114">
        <v>36614</v>
      </c>
      <c r="C46" s="115">
        <v>36613</v>
      </c>
    </row>
    <row r="47" spans="1:3" x14ac:dyDescent="0.25">
      <c r="A47" s="113">
        <v>36647</v>
      </c>
      <c r="B47" s="114">
        <v>36642</v>
      </c>
      <c r="C47" s="115">
        <v>36641</v>
      </c>
    </row>
    <row r="48" spans="1:3" x14ac:dyDescent="0.25">
      <c r="A48" s="113">
        <v>36678</v>
      </c>
      <c r="B48" s="114">
        <v>36672</v>
      </c>
      <c r="C48" s="115">
        <v>36671</v>
      </c>
    </row>
    <row r="49" spans="1:3" x14ac:dyDescent="0.25">
      <c r="A49" s="113">
        <v>36708</v>
      </c>
      <c r="B49" s="114">
        <v>36705</v>
      </c>
      <c r="C49" s="115">
        <v>36704</v>
      </c>
    </row>
    <row r="50" spans="1:3" x14ac:dyDescent="0.25">
      <c r="A50" s="113">
        <v>36739</v>
      </c>
      <c r="B50" s="114">
        <v>36734</v>
      </c>
      <c r="C50" s="115">
        <v>36733</v>
      </c>
    </row>
    <row r="51" spans="1:3" x14ac:dyDescent="0.25">
      <c r="A51" s="113">
        <v>36770</v>
      </c>
      <c r="B51" s="114">
        <v>36767</v>
      </c>
      <c r="C51" s="115">
        <v>36766</v>
      </c>
    </row>
    <row r="52" spans="1:3" x14ac:dyDescent="0.25">
      <c r="A52" s="113">
        <v>36800</v>
      </c>
      <c r="B52" s="114">
        <v>36796</v>
      </c>
      <c r="C52" s="115">
        <v>36795</v>
      </c>
    </row>
    <row r="53" spans="1:3" x14ac:dyDescent="0.25">
      <c r="A53" s="113">
        <v>36831</v>
      </c>
      <c r="B53" s="114">
        <v>36826</v>
      </c>
      <c r="C53" s="115">
        <v>36825</v>
      </c>
    </row>
    <row r="54" spans="1:3" x14ac:dyDescent="0.25">
      <c r="A54" s="113">
        <v>36861</v>
      </c>
      <c r="B54" s="114">
        <v>36858</v>
      </c>
      <c r="C54" s="115">
        <v>36857</v>
      </c>
    </row>
    <row r="55" spans="1:3" x14ac:dyDescent="0.25">
      <c r="A55" s="113">
        <v>36892</v>
      </c>
      <c r="B55" s="114">
        <v>36887</v>
      </c>
      <c r="C55" s="115">
        <v>36886</v>
      </c>
    </row>
    <row r="56" spans="1:3" x14ac:dyDescent="0.25">
      <c r="A56" s="113">
        <v>36923</v>
      </c>
      <c r="B56" s="114">
        <v>36920</v>
      </c>
      <c r="C56" s="115">
        <v>36917</v>
      </c>
    </row>
    <row r="57" spans="1:3" x14ac:dyDescent="0.25">
      <c r="A57" s="113">
        <v>36951</v>
      </c>
      <c r="B57" s="114">
        <v>36948</v>
      </c>
      <c r="C57" s="115">
        <v>36945</v>
      </c>
    </row>
    <row r="58" spans="1:3" x14ac:dyDescent="0.25">
      <c r="A58" s="113">
        <v>36982</v>
      </c>
      <c r="B58" s="114">
        <v>36978</v>
      </c>
      <c r="C58" s="115">
        <v>36977</v>
      </c>
    </row>
    <row r="59" spans="1:3" x14ac:dyDescent="0.25">
      <c r="A59" s="113">
        <v>37012</v>
      </c>
      <c r="B59" s="114">
        <v>37007</v>
      </c>
      <c r="C59" s="115">
        <v>37006</v>
      </c>
    </row>
    <row r="60" spans="1:3" x14ac:dyDescent="0.25">
      <c r="A60" s="113">
        <v>37043</v>
      </c>
      <c r="B60" s="114">
        <v>37040</v>
      </c>
      <c r="C60" s="115">
        <v>37036</v>
      </c>
    </row>
    <row r="61" spans="1:3" x14ac:dyDescent="0.25">
      <c r="A61" s="113">
        <v>37073</v>
      </c>
      <c r="B61" s="114">
        <v>37069</v>
      </c>
      <c r="C61" s="115">
        <v>37068</v>
      </c>
    </row>
    <row r="62" spans="1:3" x14ac:dyDescent="0.25">
      <c r="A62" s="113">
        <v>37104</v>
      </c>
      <c r="B62" s="114">
        <v>37099</v>
      </c>
      <c r="C62" s="115">
        <v>37098</v>
      </c>
    </row>
    <row r="63" spans="1:3" x14ac:dyDescent="0.25">
      <c r="A63" s="113">
        <v>37135</v>
      </c>
      <c r="B63" s="114">
        <v>37132</v>
      </c>
      <c r="C63" s="115">
        <v>37131</v>
      </c>
    </row>
    <row r="64" spans="1:3" x14ac:dyDescent="0.25">
      <c r="A64" s="113">
        <v>37165</v>
      </c>
      <c r="B64" s="114">
        <v>37160</v>
      </c>
      <c r="C64" s="115">
        <v>37159</v>
      </c>
    </row>
    <row r="65" spans="1:3" x14ac:dyDescent="0.25">
      <c r="A65" s="113">
        <v>37196</v>
      </c>
      <c r="B65" s="114">
        <v>37193</v>
      </c>
      <c r="C65" s="115">
        <v>37190</v>
      </c>
    </row>
    <row r="66" spans="1:3" x14ac:dyDescent="0.25">
      <c r="A66" s="113">
        <v>37226</v>
      </c>
      <c r="B66" s="114">
        <v>37223</v>
      </c>
      <c r="C66" s="115">
        <v>37222</v>
      </c>
    </row>
    <row r="67" spans="1:3" x14ac:dyDescent="0.25">
      <c r="A67" s="113">
        <v>37257</v>
      </c>
      <c r="B67" s="114">
        <v>37252</v>
      </c>
      <c r="C67" s="115">
        <v>37251</v>
      </c>
    </row>
    <row r="68" spans="1:3" x14ac:dyDescent="0.25">
      <c r="A68" s="113">
        <v>37288</v>
      </c>
      <c r="B68" s="114">
        <v>37285</v>
      </c>
      <c r="C68" s="115">
        <v>37284</v>
      </c>
    </row>
    <row r="69" spans="1:3" x14ac:dyDescent="0.25">
      <c r="A69" s="113">
        <v>37316</v>
      </c>
      <c r="B69" s="114">
        <v>37313</v>
      </c>
      <c r="C69" s="115">
        <v>37312</v>
      </c>
    </row>
    <row r="70" spans="1:3" x14ac:dyDescent="0.25">
      <c r="A70" s="113">
        <v>37347</v>
      </c>
      <c r="B70" s="114">
        <v>37341</v>
      </c>
      <c r="C70" s="115">
        <v>37340</v>
      </c>
    </row>
    <row r="71" spans="1:3" x14ac:dyDescent="0.25">
      <c r="A71" s="113">
        <v>37377</v>
      </c>
      <c r="B71" s="114">
        <v>37372</v>
      </c>
      <c r="C71" s="115">
        <v>37371</v>
      </c>
    </row>
    <row r="72" spans="1:3" x14ac:dyDescent="0.25">
      <c r="A72" s="113">
        <v>37408</v>
      </c>
      <c r="B72" s="114">
        <v>37405</v>
      </c>
      <c r="C72" s="115">
        <v>37404</v>
      </c>
    </row>
    <row r="73" spans="1:3" x14ac:dyDescent="0.25">
      <c r="A73" s="113">
        <v>37438</v>
      </c>
      <c r="B73" s="114">
        <v>37433</v>
      </c>
      <c r="C73" s="115">
        <v>37432</v>
      </c>
    </row>
    <row r="74" spans="1:3" x14ac:dyDescent="0.25">
      <c r="A74" s="113">
        <v>37469</v>
      </c>
      <c r="B74" s="114">
        <v>37466</v>
      </c>
      <c r="C74" s="115">
        <v>37463</v>
      </c>
    </row>
    <row r="75" spans="1:3" x14ac:dyDescent="0.25">
      <c r="A75" s="113">
        <v>37500</v>
      </c>
      <c r="B75" s="114">
        <v>37496</v>
      </c>
      <c r="C75" s="115">
        <v>37495</v>
      </c>
    </row>
    <row r="76" spans="1:3" x14ac:dyDescent="0.25">
      <c r="A76" s="113">
        <v>37530</v>
      </c>
      <c r="B76" s="114">
        <v>37525</v>
      </c>
      <c r="C76" s="115">
        <v>37524</v>
      </c>
    </row>
    <row r="77" spans="1:3" x14ac:dyDescent="0.25">
      <c r="A77" s="113">
        <v>37561</v>
      </c>
      <c r="B77" s="114">
        <v>37558</v>
      </c>
      <c r="C77" s="115">
        <v>37557</v>
      </c>
    </row>
    <row r="78" spans="1:3" x14ac:dyDescent="0.25">
      <c r="A78" s="113">
        <v>37591</v>
      </c>
      <c r="B78" s="114">
        <v>37586</v>
      </c>
      <c r="C78" s="115">
        <v>37585</v>
      </c>
    </row>
    <row r="79" spans="1:3" x14ac:dyDescent="0.25">
      <c r="A79" s="113">
        <v>37622</v>
      </c>
      <c r="B79" s="114">
        <v>37617</v>
      </c>
      <c r="C79" s="115">
        <v>37616</v>
      </c>
    </row>
    <row r="80" spans="1:3" x14ac:dyDescent="0.25">
      <c r="A80" s="113">
        <v>37653</v>
      </c>
      <c r="B80" s="114">
        <v>37650</v>
      </c>
      <c r="C80" s="115">
        <v>37649</v>
      </c>
    </row>
    <row r="81" spans="1:3" x14ac:dyDescent="0.25">
      <c r="A81" s="113">
        <v>37681</v>
      </c>
      <c r="B81" s="114">
        <v>37678</v>
      </c>
      <c r="C81" s="115">
        <v>37677</v>
      </c>
    </row>
    <row r="82" spans="1:3" x14ac:dyDescent="0.25">
      <c r="A82" s="113">
        <v>37712</v>
      </c>
      <c r="B82" s="114">
        <v>37707</v>
      </c>
      <c r="C82" s="115">
        <v>37706</v>
      </c>
    </row>
    <row r="83" spans="1:3" x14ac:dyDescent="0.25">
      <c r="A83" s="113">
        <v>37742</v>
      </c>
      <c r="B83" s="114">
        <v>37739</v>
      </c>
      <c r="C83" s="115">
        <v>37736</v>
      </c>
    </row>
    <row r="84" spans="1:3" x14ac:dyDescent="0.25">
      <c r="A84" s="113">
        <v>37773</v>
      </c>
      <c r="B84" s="114">
        <v>37769</v>
      </c>
      <c r="C84" s="115">
        <v>37768</v>
      </c>
    </row>
    <row r="85" spans="1:3" x14ac:dyDescent="0.25">
      <c r="A85" s="113">
        <v>37803</v>
      </c>
      <c r="B85" s="114">
        <v>37798</v>
      </c>
      <c r="C85" s="115">
        <v>37797</v>
      </c>
    </row>
    <row r="86" spans="1:3" x14ac:dyDescent="0.25">
      <c r="A86" s="113">
        <v>37834</v>
      </c>
      <c r="B86" s="114">
        <v>37831</v>
      </c>
      <c r="C86" s="115">
        <v>37830</v>
      </c>
    </row>
    <row r="87" spans="1:3" x14ac:dyDescent="0.25">
      <c r="A87" s="113">
        <v>37865</v>
      </c>
      <c r="B87" s="114">
        <v>37860</v>
      </c>
      <c r="C87" s="115">
        <v>37859</v>
      </c>
    </row>
    <row r="88" spans="1:3" x14ac:dyDescent="0.25">
      <c r="A88" s="113">
        <v>37895</v>
      </c>
      <c r="B88" s="114">
        <v>37890</v>
      </c>
      <c r="C88" s="115">
        <v>37889</v>
      </c>
    </row>
    <row r="89" spans="1:3" x14ac:dyDescent="0.25">
      <c r="A89" s="113">
        <v>37926</v>
      </c>
      <c r="B89" s="114">
        <v>37923</v>
      </c>
      <c r="C89" s="115">
        <v>37922</v>
      </c>
    </row>
    <row r="90" spans="1:3" x14ac:dyDescent="0.25">
      <c r="A90" s="113">
        <v>37956</v>
      </c>
      <c r="B90" s="114">
        <v>37950</v>
      </c>
      <c r="C90" s="115">
        <v>37949</v>
      </c>
    </row>
    <row r="91" spans="1:3" x14ac:dyDescent="0.25">
      <c r="A91" s="113">
        <v>37987</v>
      </c>
      <c r="B91" s="114">
        <v>37984</v>
      </c>
      <c r="C91" s="115">
        <v>37981</v>
      </c>
    </row>
    <row r="92" spans="1:3" x14ac:dyDescent="0.25">
      <c r="A92" s="113">
        <v>38018</v>
      </c>
      <c r="B92" s="114">
        <v>38014</v>
      </c>
      <c r="C92" s="115">
        <v>38013</v>
      </c>
    </row>
    <row r="93" spans="1:3" x14ac:dyDescent="0.25">
      <c r="A93" s="113">
        <v>38047</v>
      </c>
      <c r="B93" s="114">
        <v>38042</v>
      </c>
      <c r="C93" s="115">
        <v>38041</v>
      </c>
    </row>
    <row r="94" spans="1:3" x14ac:dyDescent="0.25">
      <c r="A94" s="113">
        <v>38078</v>
      </c>
      <c r="B94" s="114">
        <v>38075</v>
      </c>
      <c r="C94" s="115">
        <v>38072</v>
      </c>
    </row>
    <row r="95" spans="1:3" x14ac:dyDescent="0.25">
      <c r="A95" s="113">
        <v>38108</v>
      </c>
      <c r="B95" s="114">
        <v>38105</v>
      </c>
      <c r="C95" s="115">
        <v>38104</v>
      </c>
    </row>
    <row r="96" spans="1:3" x14ac:dyDescent="0.25">
      <c r="A96" s="113">
        <v>38139</v>
      </c>
      <c r="B96" s="114">
        <v>38133</v>
      </c>
      <c r="C96" s="115">
        <v>38132</v>
      </c>
    </row>
    <row r="97" spans="1:3" x14ac:dyDescent="0.25">
      <c r="A97" s="113">
        <v>38169</v>
      </c>
      <c r="B97" s="114">
        <v>38166</v>
      </c>
      <c r="C97" s="115">
        <v>38163</v>
      </c>
    </row>
    <row r="98" spans="1:3" x14ac:dyDescent="0.25">
      <c r="A98" s="113">
        <v>38200</v>
      </c>
      <c r="B98" s="114">
        <v>38196</v>
      </c>
      <c r="C98" s="115">
        <v>38195</v>
      </c>
    </row>
    <row r="99" spans="1:3" x14ac:dyDescent="0.25">
      <c r="A99" s="113">
        <v>38231</v>
      </c>
      <c r="B99" s="114">
        <v>38226</v>
      </c>
      <c r="C99" s="115">
        <v>38225</v>
      </c>
    </row>
    <row r="100" spans="1:3" x14ac:dyDescent="0.25">
      <c r="A100" s="113">
        <v>38261</v>
      </c>
      <c r="B100" s="114">
        <v>38258</v>
      </c>
      <c r="C100" s="115">
        <v>38257</v>
      </c>
    </row>
    <row r="101" spans="1:3" x14ac:dyDescent="0.25">
      <c r="A101" s="113">
        <v>38292</v>
      </c>
      <c r="B101" s="114">
        <v>38287</v>
      </c>
      <c r="C101" s="115">
        <v>38286</v>
      </c>
    </row>
    <row r="102" spans="1:3" x14ac:dyDescent="0.25">
      <c r="A102" s="113">
        <v>38322</v>
      </c>
      <c r="B102" s="114">
        <v>38317</v>
      </c>
      <c r="C102" s="115">
        <v>38315</v>
      </c>
    </row>
    <row r="103" spans="1:3" x14ac:dyDescent="0.25">
      <c r="A103" s="113">
        <v>38353</v>
      </c>
      <c r="B103" s="114">
        <v>38349</v>
      </c>
      <c r="C103" s="115">
        <v>38348</v>
      </c>
    </row>
    <row r="104" spans="1:3" x14ac:dyDescent="0.25">
      <c r="A104" s="113">
        <v>38384</v>
      </c>
      <c r="B104" s="114">
        <v>38379</v>
      </c>
      <c r="C104" s="115">
        <v>38378</v>
      </c>
    </row>
    <row r="105" spans="1:3" x14ac:dyDescent="0.25">
      <c r="A105" s="113">
        <v>38412</v>
      </c>
      <c r="B105" s="114">
        <v>38407</v>
      </c>
      <c r="C105" s="115">
        <v>38406</v>
      </c>
    </row>
    <row r="106" spans="1:3" x14ac:dyDescent="0.25">
      <c r="A106" s="113">
        <v>38443</v>
      </c>
      <c r="B106" s="114">
        <v>38440</v>
      </c>
      <c r="C106" s="115">
        <v>38439</v>
      </c>
    </row>
    <row r="107" spans="1:3" x14ac:dyDescent="0.25">
      <c r="A107" s="113">
        <v>38473</v>
      </c>
      <c r="B107" s="114">
        <v>38469</v>
      </c>
      <c r="C107" s="115">
        <v>38468</v>
      </c>
    </row>
    <row r="108" spans="1:3" x14ac:dyDescent="0.25">
      <c r="A108" s="113">
        <v>38504</v>
      </c>
      <c r="B108" s="114">
        <v>38498</v>
      </c>
      <c r="C108" s="115">
        <v>38497</v>
      </c>
    </row>
    <row r="109" spans="1:3" x14ac:dyDescent="0.25">
      <c r="A109" s="113">
        <v>38534</v>
      </c>
      <c r="B109" s="114">
        <v>38531</v>
      </c>
      <c r="C109" s="115">
        <v>38530</v>
      </c>
    </row>
    <row r="110" spans="1:3" x14ac:dyDescent="0.25">
      <c r="A110" s="113">
        <v>38565</v>
      </c>
      <c r="B110" s="114">
        <v>38560</v>
      </c>
      <c r="C110" s="115">
        <v>38559</v>
      </c>
    </row>
    <row r="111" spans="1:3" x14ac:dyDescent="0.25">
      <c r="A111" s="113">
        <v>38596</v>
      </c>
      <c r="B111" s="114">
        <v>38593</v>
      </c>
      <c r="C111" s="115">
        <v>38590</v>
      </c>
    </row>
    <row r="112" spans="1:3" x14ac:dyDescent="0.25">
      <c r="A112" s="113">
        <v>38626</v>
      </c>
      <c r="B112" s="114">
        <v>38623</v>
      </c>
      <c r="C112" s="115">
        <v>38622</v>
      </c>
    </row>
    <row r="113" spans="1:3" x14ac:dyDescent="0.25">
      <c r="A113" s="113">
        <v>38657</v>
      </c>
      <c r="B113" s="114">
        <v>38652</v>
      </c>
      <c r="C113" s="115">
        <v>38651</v>
      </c>
    </row>
    <row r="114" spans="1:3" x14ac:dyDescent="0.25">
      <c r="A114" s="113">
        <v>38687</v>
      </c>
      <c r="B114" s="114">
        <v>38684</v>
      </c>
      <c r="C114" s="115">
        <v>38681</v>
      </c>
    </row>
    <row r="115" spans="1:3" x14ac:dyDescent="0.25">
      <c r="A115" s="113">
        <v>38718</v>
      </c>
      <c r="B115" s="114">
        <v>38714</v>
      </c>
      <c r="C115" s="115">
        <v>38713</v>
      </c>
    </row>
    <row r="116" spans="1:3" x14ac:dyDescent="0.25">
      <c r="A116" s="113">
        <v>38749</v>
      </c>
      <c r="B116" s="114">
        <v>38744</v>
      </c>
      <c r="C116" s="115">
        <v>38743</v>
      </c>
    </row>
    <row r="117" spans="1:3" x14ac:dyDescent="0.25">
      <c r="A117" s="113">
        <v>38777</v>
      </c>
      <c r="B117" s="114">
        <v>38772</v>
      </c>
      <c r="C117" s="115">
        <v>38771</v>
      </c>
    </row>
    <row r="118" spans="1:3" x14ac:dyDescent="0.25">
      <c r="A118" s="113">
        <v>38808</v>
      </c>
      <c r="B118" s="114">
        <v>38805</v>
      </c>
      <c r="C118" s="115">
        <v>38804</v>
      </c>
    </row>
    <row r="119" spans="1:3" x14ac:dyDescent="0.25">
      <c r="A119" s="113">
        <v>38838</v>
      </c>
      <c r="B119" s="114">
        <v>38833</v>
      </c>
      <c r="C119" s="115">
        <v>38832</v>
      </c>
    </row>
    <row r="120" spans="1:3" x14ac:dyDescent="0.25">
      <c r="A120" s="113">
        <v>38869</v>
      </c>
      <c r="B120" s="114">
        <v>38863</v>
      </c>
      <c r="C120" s="115">
        <v>38862</v>
      </c>
    </row>
    <row r="121" spans="1:3" x14ac:dyDescent="0.25">
      <c r="A121" s="113">
        <v>38899</v>
      </c>
      <c r="B121" s="114">
        <v>38896</v>
      </c>
      <c r="C121" s="115">
        <v>38895</v>
      </c>
    </row>
    <row r="122" spans="1:3" x14ac:dyDescent="0.25">
      <c r="A122" s="113">
        <v>38930</v>
      </c>
      <c r="B122" s="114">
        <v>38925</v>
      </c>
      <c r="C122" s="115">
        <v>38924</v>
      </c>
    </row>
    <row r="123" spans="1:3" x14ac:dyDescent="0.25">
      <c r="A123" s="113">
        <v>38961</v>
      </c>
      <c r="B123" s="114">
        <v>38958</v>
      </c>
      <c r="C123" s="115">
        <v>38957</v>
      </c>
    </row>
    <row r="124" spans="1:3" x14ac:dyDescent="0.25">
      <c r="A124" s="113">
        <v>38991</v>
      </c>
      <c r="B124" s="114">
        <v>38987</v>
      </c>
      <c r="C124" s="115">
        <v>38986</v>
      </c>
    </row>
    <row r="125" spans="1:3" x14ac:dyDescent="0.25">
      <c r="A125" s="113">
        <v>39022</v>
      </c>
      <c r="B125" s="114">
        <v>39017</v>
      </c>
      <c r="C125" s="115">
        <v>39016</v>
      </c>
    </row>
    <row r="126" spans="1:3" x14ac:dyDescent="0.25">
      <c r="A126" s="113">
        <v>39052</v>
      </c>
      <c r="B126" s="114">
        <v>39049</v>
      </c>
      <c r="C126" s="115">
        <v>39048</v>
      </c>
    </row>
    <row r="127" spans="1:3" x14ac:dyDescent="0.25">
      <c r="A127" s="113">
        <v>39083</v>
      </c>
      <c r="B127" s="114">
        <v>39078</v>
      </c>
      <c r="C127" s="115">
        <v>39077</v>
      </c>
    </row>
    <row r="128" spans="1:3" x14ac:dyDescent="0.25">
      <c r="A128" s="113">
        <v>39114</v>
      </c>
      <c r="B128" s="114">
        <v>39111</v>
      </c>
      <c r="C128" s="115">
        <v>39108</v>
      </c>
    </row>
    <row r="129" spans="1:3" x14ac:dyDescent="0.25">
      <c r="A129" s="113">
        <v>39142</v>
      </c>
      <c r="B129" s="114">
        <v>39139</v>
      </c>
      <c r="C129" s="115">
        <v>39136</v>
      </c>
    </row>
    <row r="130" spans="1:3" x14ac:dyDescent="0.25">
      <c r="A130" s="113">
        <v>39173</v>
      </c>
      <c r="B130" s="114">
        <v>39169</v>
      </c>
      <c r="C130" s="115">
        <v>39168</v>
      </c>
    </row>
    <row r="131" spans="1:3" x14ac:dyDescent="0.25">
      <c r="A131" s="113">
        <v>39203</v>
      </c>
      <c r="B131" s="114">
        <v>39198</v>
      </c>
      <c r="C131" s="115">
        <v>39197</v>
      </c>
    </row>
    <row r="132" spans="1:3" x14ac:dyDescent="0.25">
      <c r="A132" s="113">
        <v>39234</v>
      </c>
      <c r="B132" s="114">
        <v>39231</v>
      </c>
      <c r="C132" s="115">
        <v>39227</v>
      </c>
    </row>
    <row r="133" spans="1:3" x14ac:dyDescent="0.25">
      <c r="A133" s="113">
        <v>39264</v>
      </c>
      <c r="B133" s="114">
        <v>39260</v>
      </c>
      <c r="C133" s="115">
        <v>39259</v>
      </c>
    </row>
    <row r="134" spans="1:3" x14ac:dyDescent="0.25">
      <c r="A134" s="113">
        <v>39295</v>
      </c>
      <c r="B134" s="114">
        <v>39290</v>
      </c>
      <c r="C134" s="115">
        <v>39289</v>
      </c>
    </row>
    <row r="135" spans="1:3" x14ac:dyDescent="0.25">
      <c r="A135" s="113">
        <v>39326</v>
      </c>
      <c r="B135" s="114">
        <v>39323</v>
      </c>
      <c r="C135" s="115">
        <v>39322</v>
      </c>
    </row>
    <row r="136" spans="1:3" x14ac:dyDescent="0.25">
      <c r="A136" s="113">
        <v>39356</v>
      </c>
      <c r="B136" s="114">
        <v>39351</v>
      </c>
      <c r="C136" s="115">
        <v>39350</v>
      </c>
    </row>
    <row r="137" spans="1:3" x14ac:dyDescent="0.25">
      <c r="A137" s="113">
        <v>39387</v>
      </c>
      <c r="B137" s="114">
        <v>39384</v>
      </c>
      <c r="C137" s="115">
        <v>39381</v>
      </c>
    </row>
    <row r="138" spans="1:3" x14ac:dyDescent="0.25">
      <c r="A138" s="113">
        <v>39417</v>
      </c>
      <c r="B138" s="114">
        <v>39414</v>
      </c>
      <c r="C138" s="115">
        <v>39413</v>
      </c>
    </row>
    <row r="139" spans="1:3" x14ac:dyDescent="0.25">
      <c r="A139" s="113">
        <v>39448</v>
      </c>
      <c r="B139" s="114">
        <v>39443</v>
      </c>
      <c r="C139" s="115">
        <v>39442</v>
      </c>
    </row>
    <row r="140" spans="1:3" x14ac:dyDescent="0.25">
      <c r="A140" s="113">
        <v>39479</v>
      </c>
      <c r="B140" s="114">
        <v>39476</v>
      </c>
      <c r="C140" s="115">
        <v>39475</v>
      </c>
    </row>
    <row r="141" spans="1:3" x14ac:dyDescent="0.25">
      <c r="A141" s="113">
        <v>39508</v>
      </c>
      <c r="B141" s="114">
        <v>39505</v>
      </c>
      <c r="C141" s="115">
        <v>39504</v>
      </c>
    </row>
    <row r="142" spans="1:3" x14ac:dyDescent="0.25">
      <c r="A142" s="113">
        <v>39539</v>
      </c>
      <c r="B142" s="114">
        <v>39534</v>
      </c>
      <c r="C142" s="115">
        <v>39533</v>
      </c>
    </row>
    <row r="143" spans="1:3" x14ac:dyDescent="0.25">
      <c r="A143" s="113">
        <v>39569</v>
      </c>
      <c r="B143" s="114">
        <v>39566</v>
      </c>
      <c r="C143" s="115">
        <v>39563</v>
      </c>
    </row>
    <row r="144" spans="1:3" x14ac:dyDescent="0.25">
      <c r="A144" s="113">
        <v>39600</v>
      </c>
      <c r="B144" s="114">
        <v>39596</v>
      </c>
      <c r="C144" s="115">
        <v>39595</v>
      </c>
    </row>
    <row r="145" spans="1:3" x14ac:dyDescent="0.25">
      <c r="A145" s="113">
        <v>39630</v>
      </c>
      <c r="B145" s="114">
        <v>39625</v>
      </c>
      <c r="C145" s="115">
        <v>39624</v>
      </c>
    </row>
    <row r="146" spans="1:3" x14ac:dyDescent="0.25">
      <c r="A146" s="113">
        <v>39661</v>
      </c>
      <c r="B146" s="114">
        <v>39658</v>
      </c>
      <c r="C146" s="115">
        <v>39657</v>
      </c>
    </row>
    <row r="147" spans="1:3" x14ac:dyDescent="0.25">
      <c r="A147" s="113">
        <v>39692</v>
      </c>
      <c r="B147" s="114">
        <v>39687</v>
      </c>
      <c r="C147" s="115">
        <v>39686</v>
      </c>
    </row>
    <row r="148" spans="1:3" x14ac:dyDescent="0.25">
      <c r="A148" s="113">
        <v>39722</v>
      </c>
      <c r="B148" s="114">
        <v>39717</v>
      </c>
      <c r="C148" s="115">
        <v>39716</v>
      </c>
    </row>
    <row r="149" spans="1:3" x14ac:dyDescent="0.25">
      <c r="A149" s="113">
        <v>39753</v>
      </c>
      <c r="B149" s="114">
        <v>39750</v>
      </c>
      <c r="C149" s="115">
        <v>39749</v>
      </c>
    </row>
    <row r="150" spans="1:3" x14ac:dyDescent="0.25">
      <c r="A150" s="113">
        <v>39783</v>
      </c>
      <c r="B150" s="114">
        <v>39777</v>
      </c>
      <c r="C150" s="115">
        <v>39776</v>
      </c>
    </row>
    <row r="151" spans="1:3" x14ac:dyDescent="0.25">
      <c r="A151" s="113">
        <v>39814</v>
      </c>
      <c r="B151" s="114">
        <v>39811</v>
      </c>
      <c r="C151" s="115">
        <v>39808</v>
      </c>
    </row>
    <row r="152" spans="1:3" x14ac:dyDescent="0.25">
      <c r="A152" s="113">
        <v>39845</v>
      </c>
      <c r="B152" s="114">
        <v>39841</v>
      </c>
      <c r="C152" s="115">
        <v>39840</v>
      </c>
    </row>
    <row r="153" spans="1:3" x14ac:dyDescent="0.25">
      <c r="A153" s="113">
        <v>39873</v>
      </c>
      <c r="B153" s="114">
        <v>39869</v>
      </c>
      <c r="C153" s="115">
        <v>39868</v>
      </c>
    </row>
    <row r="154" spans="1:3" x14ac:dyDescent="0.25">
      <c r="A154" s="113">
        <v>39904</v>
      </c>
      <c r="B154" s="114">
        <v>39899</v>
      </c>
      <c r="C154" s="115">
        <v>39898</v>
      </c>
    </row>
    <row r="155" spans="1:3" x14ac:dyDescent="0.25">
      <c r="A155" s="113">
        <v>39934</v>
      </c>
      <c r="B155" s="114">
        <v>39931</v>
      </c>
      <c r="C155" s="115">
        <v>39930</v>
      </c>
    </row>
    <row r="156" spans="1:3" x14ac:dyDescent="0.25">
      <c r="A156" s="113">
        <v>39965</v>
      </c>
      <c r="B156" s="114">
        <v>39960</v>
      </c>
      <c r="C156" s="115">
        <v>39959</v>
      </c>
    </row>
    <row r="157" spans="1:3" x14ac:dyDescent="0.25">
      <c r="A157" s="113">
        <v>39995</v>
      </c>
      <c r="B157" s="114">
        <v>39990</v>
      </c>
      <c r="C157" s="115">
        <v>39989</v>
      </c>
    </row>
    <row r="158" spans="1:3" x14ac:dyDescent="0.25">
      <c r="A158" s="113">
        <v>40026</v>
      </c>
      <c r="B158" s="114">
        <v>40023</v>
      </c>
      <c r="C158" s="115">
        <v>40022</v>
      </c>
    </row>
    <row r="159" spans="1:3" x14ac:dyDescent="0.25">
      <c r="A159" s="113">
        <v>40057</v>
      </c>
      <c r="B159" s="114">
        <v>40052</v>
      </c>
      <c r="C159" s="115">
        <v>40051</v>
      </c>
    </row>
    <row r="160" spans="1:3" x14ac:dyDescent="0.25">
      <c r="A160" s="113">
        <v>40087</v>
      </c>
      <c r="B160" s="114">
        <v>40084</v>
      </c>
      <c r="C160" s="115">
        <v>40081</v>
      </c>
    </row>
    <row r="161" spans="1:3" x14ac:dyDescent="0.25">
      <c r="A161" s="113">
        <v>40118</v>
      </c>
      <c r="B161" s="114">
        <v>40114</v>
      </c>
      <c r="C161" s="115">
        <v>40113</v>
      </c>
    </row>
    <row r="162" spans="1:3" x14ac:dyDescent="0.25">
      <c r="A162" s="113">
        <v>40148</v>
      </c>
      <c r="B162" s="114">
        <v>40142</v>
      </c>
      <c r="C162" s="115">
        <v>40141</v>
      </c>
    </row>
    <row r="163" spans="1:3" x14ac:dyDescent="0.25">
      <c r="A163" s="113">
        <v>40179</v>
      </c>
      <c r="B163" s="114">
        <v>40176</v>
      </c>
      <c r="C163" s="115">
        <v>40175</v>
      </c>
    </row>
    <row r="164" spans="1:3" x14ac:dyDescent="0.25">
      <c r="A164" s="113">
        <v>40210</v>
      </c>
      <c r="B164" s="114">
        <v>40205</v>
      </c>
      <c r="C164" s="115">
        <v>40204</v>
      </c>
    </row>
    <row r="165" spans="1:3" x14ac:dyDescent="0.25">
      <c r="A165" s="113">
        <v>40238</v>
      </c>
      <c r="B165" s="114">
        <v>40233</v>
      </c>
      <c r="C165" s="115">
        <v>40232</v>
      </c>
    </row>
    <row r="166" spans="1:3" x14ac:dyDescent="0.25">
      <c r="A166" s="113">
        <v>40269</v>
      </c>
      <c r="B166" s="114">
        <v>40266</v>
      </c>
      <c r="C166" s="115">
        <v>40263</v>
      </c>
    </row>
    <row r="167" spans="1:3" x14ac:dyDescent="0.25">
      <c r="A167" s="113">
        <v>40299</v>
      </c>
      <c r="B167" s="114">
        <v>40296</v>
      </c>
      <c r="C167" s="115">
        <v>40295</v>
      </c>
    </row>
    <row r="168" spans="1:3" x14ac:dyDescent="0.25">
      <c r="A168" s="113">
        <v>40330</v>
      </c>
      <c r="B168" s="114">
        <v>40324</v>
      </c>
      <c r="C168" s="115">
        <v>40323</v>
      </c>
    </row>
    <row r="169" spans="1:3" x14ac:dyDescent="0.25">
      <c r="A169" s="113">
        <v>40360</v>
      </c>
      <c r="B169" s="114">
        <v>40357</v>
      </c>
      <c r="C169" s="115">
        <v>40354</v>
      </c>
    </row>
    <row r="170" spans="1:3" x14ac:dyDescent="0.25">
      <c r="A170" s="113">
        <v>40391</v>
      </c>
      <c r="B170" s="114">
        <v>40387</v>
      </c>
      <c r="C170" s="115">
        <v>40386</v>
      </c>
    </row>
    <row r="171" spans="1:3" x14ac:dyDescent="0.25">
      <c r="A171" s="113">
        <v>40422</v>
      </c>
      <c r="B171" s="114">
        <v>40417</v>
      </c>
      <c r="C171" s="115">
        <v>40416</v>
      </c>
    </row>
    <row r="172" spans="1:3" x14ac:dyDescent="0.25">
      <c r="A172" s="113">
        <v>40452</v>
      </c>
      <c r="B172" s="114">
        <v>40449</v>
      </c>
      <c r="C172" s="115">
        <v>40448</v>
      </c>
    </row>
    <row r="173" spans="1:3" x14ac:dyDescent="0.25">
      <c r="A173" s="113">
        <v>40483</v>
      </c>
      <c r="B173" s="114">
        <v>40478</v>
      </c>
      <c r="C173" s="115">
        <v>40477</v>
      </c>
    </row>
    <row r="174" spans="1:3" x14ac:dyDescent="0.25">
      <c r="A174" s="113">
        <v>40513</v>
      </c>
      <c r="B174" s="114">
        <v>40508</v>
      </c>
      <c r="C174" s="115">
        <v>40506</v>
      </c>
    </row>
    <row r="175" spans="1:3" x14ac:dyDescent="0.25">
      <c r="A175" s="113">
        <v>40544</v>
      </c>
      <c r="B175" s="114">
        <v>40540</v>
      </c>
      <c r="C175" s="115">
        <v>40539</v>
      </c>
    </row>
    <row r="176" spans="1:3" x14ac:dyDescent="0.25">
      <c r="A176" s="113">
        <v>40575</v>
      </c>
      <c r="B176" s="114">
        <v>40570</v>
      </c>
      <c r="C176" s="115">
        <v>40569</v>
      </c>
    </row>
    <row r="177" spans="1:3" x14ac:dyDescent="0.25">
      <c r="A177" s="113">
        <v>40603</v>
      </c>
      <c r="B177" s="114">
        <v>40598</v>
      </c>
      <c r="C177" s="115">
        <v>40597</v>
      </c>
    </row>
    <row r="178" spans="1:3" x14ac:dyDescent="0.25">
      <c r="A178" s="113">
        <v>40634</v>
      </c>
      <c r="B178" s="114">
        <v>40631</v>
      </c>
      <c r="C178" s="115">
        <v>40630</v>
      </c>
    </row>
    <row r="179" spans="1:3" x14ac:dyDescent="0.25">
      <c r="A179" s="113">
        <v>40664</v>
      </c>
      <c r="B179" s="114">
        <v>40660</v>
      </c>
      <c r="C179" s="115">
        <v>40659</v>
      </c>
    </row>
    <row r="180" spans="1:3" x14ac:dyDescent="0.25">
      <c r="A180" s="113">
        <v>40695</v>
      </c>
      <c r="B180" s="114">
        <v>40689</v>
      </c>
      <c r="C180" s="115">
        <v>40688</v>
      </c>
    </row>
    <row r="181" spans="1:3" x14ac:dyDescent="0.25">
      <c r="A181" s="113">
        <v>40725</v>
      </c>
      <c r="B181" s="114">
        <v>40722</v>
      </c>
      <c r="C181" s="115">
        <v>40721</v>
      </c>
    </row>
    <row r="182" spans="1:3" x14ac:dyDescent="0.25">
      <c r="A182" s="113">
        <v>40756</v>
      </c>
      <c r="B182" s="114">
        <v>40751</v>
      </c>
      <c r="C182" s="115">
        <v>40750</v>
      </c>
    </row>
    <row r="183" spans="1:3" x14ac:dyDescent="0.25">
      <c r="A183" s="113">
        <v>40787</v>
      </c>
      <c r="B183" s="114">
        <v>40784</v>
      </c>
      <c r="C183" s="115">
        <v>40781</v>
      </c>
    </row>
    <row r="184" spans="1:3" x14ac:dyDescent="0.25">
      <c r="A184" s="113">
        <v>40817</v>
      </c>
      <c r="B184" s="114">
        <v>40814</v>
      </c>
      <c r="C184" s="115">
        <v>40813</v>
      </c>
    </row>
    <row r="185" spans="1:3" x14ac:dyDescent="0.25">
      <c r="A185" s="113">
        <v>40848</v>
      </c>
      <c r="B185" s="114">
        <v>40843</v>
      </c>
      <c r="C185" s="115">
        <v>40842</v>
      </c>
    </row>
    <row r="186" spans="1:3" x14ac:dyDescent="0.25">
      <c r="A186" s="113">
        <v>40878</v>
      </c>
      <c r="B186" s="114">
        <v>40875</v>
      </c>
      <c r="C186" s="115">
        <v>40872</v>
      </c>
    </row>
    <row r="187" spans="1:3" x14ac:dyDescent="0.25">
      <c r="A187" s="113">
        <v>40909</v>
      </c>
      <c r="B187" s="114">
        <v>40905</v>
      </c>
      <c r="C187" s="115">
        <v>40904</v>
      </c>
    </row>
    <row r="188" spans="1:3" x14ac:dyDescent="0.25">
      <c r="A188" s="113">
        <v>40940</v>
      </c>
      <c r="B188" s="114">
        <v>40935</v>
      </c>
      <c r="C188" s="115">
        <v>40934</v>
      </c>
    </row>
    <row r="189" spans="1:3" x14ac:dyDescent="0.25">
      <c r="A189" s="113">
        <v>40969</v>
      </c>
      <c r="B189" s="114">
        <v>40966</v>
      </c>
      <c r="C189" s="115">
        <v>40963</v>
      </c>
    </row>
    <row r="190" spans="1:3" x14ac:dyDescent="0.25">
      <c r="A190" s="113">
        <v>41000</v>
      </c>
      <c r="B190" s="114">
        <v>40996</v>
      </c>
      <c r="C190" s="115">
        <v>40995</v>
      </c>
    </row>
    <row r="191" spans="1:3" x14ac:dyDescent="0.25">
      <c r="A191" s="113">
        <v>41030</v>
      </c>
      <c r="B191" s="114">
        <v>41025</v>
      </c>
      <c r="C191" s="115">
        <v>41024</v>
      </c>
    </row>
    <row r="192" spans="1:3" x14ac:dyDescent="0.25">
      <c r="A192" s="113">
        <v>41061</v>
      </c>
      <c r="B192" s="114">
        <v>41058</v>
      </c>
      <c r="C192" s="115">
        <v>41054</v>
      </c>
    </row>
    <row r="193" spans="1:3" x14ac:dyDescent="0.25">
      <c r="A193" s="113">
        <v>41091</v>
      </c>
      <c r="B193" s="114">
        <v>41087</v>
      </c>
      <c r="C193" s="115">
        <v>41086</v>
      </c>
    </row>
    <row r="194" spans="1:3" x14ac:dyDescent="0.25">
      <c r="A194" s="113">
        <v>41122</v>
      </c>
      <c r="B194" s="114">
        <v>41117</v>
      </c>
      <c r="C194" s="115">
        <v>41116</v>
      </c>
    </row>
    <row r="195" spans="1:3" x14ac:dyDescent="0.25">
      <c r="A195" s="113">
        <v>41153</v>
      </c>
      <c r="B195" s="114">
        <v>41150</v>
      </c>
      <c r="C195" s="115">
        <v>41149</v>
      </c>
    </row>
    <row r="196" spans="1:3" x14ac:dyDescent="0.25">
      <c r="A196" s="113">
        <v>41183</v>
      </c>
      <c r="B196" s="114">
        <v>41178</v>
      </c>
      <c r="C196" s="115">
        <v>41177</v>
      </c>
    </row>
    <row r="197" spans="1:3" x14ac:dyDescent="0.25">
      <c r="A197" s="113">
        <v>41214</v>
      </c>
      <c r="B197" s="114">
        <v>41211</v>
      </c>
      <c r="C197" s="115">
        <v>41208</v>
      </c>
    </row>
    <row r="198" spans="1:3" x14ac:dyDescent="0.25">
      <c r="A198" s="113">
        <v>41244</v>
      </c>
      <c r="B198" s="114">
        <v>41241</v>
      </c>
      <c r="C198" s="115">
        <v>41240</v>
      </c>
    </row>
    <row r="199" spans="1:3" x14ac:dyDescent="0.25">
      <c r="A199" s="113">
        <v>41275</v>
      </c>
      <c r="B199" s="114">
        <v>41270</v>
      </c>
      <c r="C199" s="115">
        <v>41269</v>
      </c>
    </row>
    <row r="200" spans="1:3" x14ac:dyDescent="0.25">
      <c r="A200" s="113">
        <v>41306</v>
      </c>
      <c r="B200" s="114">
        <v>41303</v>
      </c>
      <c r="C200" s="115">
        <v>41302</v>
      </c>
    </row>
    <row r="201" spans="1:3" x14ac:dyDescent="0.25">
      <c r="A201" s="113">
        <v>41334</v>
      </c>
      <c r="B201" s="114">
        <v>41331</v>
      </c>
      <c r="C201" s="115">
        <v>41330</v>
      </c>
    </row>
    <row r="202" spans="1:3" x14ac:dyDescent="0.25">
      <c r="A202" s="113">
        <v>41365</v>
      </c>
      <c r="B202" s="114">
        <v>41359</v>
      </c>
      <c r="C202" s="115">
        <v>41358</v>
      </c>
    </row>
    <row r="203" spans="1:3" x14ac:dyDescent="0.25">
      <c r="A203" s="113">
        <v>41395</v>
      </c>
      <c r="B203" s="114">
        <v>41390</v>
      </c>
      <c r="C203" s="115">
        <v>41389</v>
      </c>
    </row>
    <row r="204" spans="1:3" x14ac:dyDescent="0.25">
      <c r="A204" s="113">
        <v>41426</v>
      </c>
      <c r="B204" s="114">
        <v>41423</v>
      </c>
      <c r="C204" s="115">
        <v>41422</v>
      </c>
    </row>
    <row r="205" spans="1:3" x14ac:dyDescent="0.25">
      <c r="A205" s="113">
        <v>41456</v>
      </c>
      <c r="B205" s="114">
        <v>41451</v>
      </c>
      <c r="C205" s="115">
        <v>41450</v>
      </c>
    </row>
    <row r="206" spans="1:3" x14ac:dyDescent="0.25">
      <c r="A206" s="113">
        <v>41487</v>
      </c>
      <c r="B206" s="114">
        <v>41484</v>
      </c>
      <c r="C206" s="115">
        <v>41481</v>
      </c>
    </row>
    <row r="207" spans="1:3" x14ac:dyDescent="0.25">
      <c r="A207" s="113">
        <v>41518</v>
      </c>
      <c r="B207" s="114">
        <v>41514</v>
      </c>
      <c r="C207" s="115">
        <v>41513</v>
      </c>
    </row>
    <row r="208" spans="1:3" x14ac:dyDescent="0.25">
      <c r="A208" s="113">
        <v>41548</v>
      </c>
      <c r="B208" s="114">
        <v>41543</v>
      </c>
      <c r="C208" s="115">
        <v>41542</v>
      </c>
    </row>
    <row r="209" spans="1:3" x14ac:dyDescent="0.25">
      <c r="A209" s="113">
        <v>41579</v>
      </c>
      <c r="B209" s="114">
        <v>41576</v>
      </c>
      <c r="C209" s="115">
        <v>41575</v>
      </c>
    </row>
    <row r="210" spans="1:3" x14ac:dyDescent="0.25">
      <c r="A210" s="113">
        <v>41609</v>
      </c>
      <c r="B210" s="114">
        <v>41604</v>
      </c>
      <c r="C210" s="115">
        <v>41603</v>
      </c>
    </row>
    <row r="211" spans="1:3" x14ac:dyDescent="0.25">
      <c r="A211" s="113">
        <v>41640</v>
      </c>
      <c r="B211" s="114">
        <v>41635</v>
      </c>
      <c r="C211" s="115">
        <v>41634</v>
      </c>
    </row>
    <row r="212" spans="1:3" x14ac:dyDescent="0.25">
      <c r="A212" s="113">
        <v>41671</v>
      </c>
      <c r="B212" s="114">
        <v>41668</v>
      </c>
      <c r="C212" s="115">
        <v>41667</v>
      </c>
    </row>
    <row r="213" spans="1:3" x14ac:dyDescent="0.25">
      <c r="A213" s="113">
        <v>41699</v>
      </c>
      <c r="B213" s="114">
        <v>41696</v>
      </c>
      <c r="C213" s="115">
        <v>41695</v>
      </c>
    </row>
    <row r="214" spans="1:3" x14ac:dyDescent="0.25">
      <c r="A214" s="113">
        <v>41730</v>
      </c>
      <c r="B214" s="114">
        <v>41725</v>
      </c>
      <c r="C214" s="115">
        <v>41724</v>
      </c>
    </row>
    <row r="215" spans="1:3" x14ac:dyDescent="0.25">
      <c r="A215" s="113">
        <v>41760</v>
      </c>
      <c r="B215" s="114">
        <v>41757</v>
      </c>
      <c r="C215" s="115">
        <v>41754</v>
      </c>
    </row>
    <row r="216" spans="1:3" x14ac:dyDescent="0.25">
      <c r="A216" s="113">
        <v>41791</v>
      </c>
      <c r="B216" s="114">
        <v>41787</v>
      </c>
      <c r="C216" s="115">
        <v>41786</v>
      </c>
    </row>
    <row r="217" spans="1:3" x14ac:dyDescent="0.25">
      <c r="A217" s="113">
        <v>41821</v>
      </c>
      <c r="B217" s="114">
        <v>41816</v>
      </c>
      <c r="C217" s="115">
        <v>41815</v>
      </c>
    </row>
    <row r="218" spans="1:3" x14ac:dyDescent="0.25">
      <c r="A218" s="113">
        <v>41852</v>
      </c>
      <c r="B218" s="114">
        <v>41849</v>
      </c>
      <c r="C218" s="115">
        <v>41848</v>
      </c>
    </row>
    <row r="219" spans="1:3" x14ac:dyDescent="0.25">
      <c r="A219" s="113">
        <v>41883</v>
      </c>
      <c r="B219" s="114">
        <v>41878</v>
      </c>
      <c r="C219" s="115">
        <v>41877</v>
      </c>
    </row>
    <row r="220" spans="1:3" x14ac:dyDescent="0.25">
      <c r="A220" s="113">
        <v>41913</v>
      </c>
      <c r="B220" s="114">
        <v>41908</v>
      </c>
      <c r="C220" s="115">
        <v>41907</v>
      </c>
    </row>
    <row r="221" spans="1:3" x14ac:dyDescent="0.25">
      <c r="A221" s="113">
        <v>41944</v>
      </c>
      <c r="B221" s="114">
        <v>41941</v>
      </c>
      <c r="C221" s="115">
        <v>41940</v>
      </c>
    </row>
    <row r="222" spans="1:3" x14ac:dyDescent="0.25">
      <c r="A222" s="113">
        <v>41974</v>
      </c>
      <c r="B222" s="114">
        <v>41968</v>
      </c>
      <c r="C222" s="115">
        <v>41967</v>
      </c>
    </row>
    <row r="223" spans="1:3" x14ac:dyDescent="0.25">
      <c r="A223" s="113">
        <v>42005</v>
      </c>
      <c r="B223" s="114">
        <v>42002</v>
      </c>
      <c r="C223" s="115">
        <v>41999</v>
      </c>
    </row>
    <row r="224" spans="1:3" x14ac:dyDescent="0.25">
      <c r="A224" s="113">
        <v>42036</v>
      </c>
      <c r="B224" s="114">
        <v>42032</v>
      </c>
      <c r="C224" s="115">
        <v>42031</v>
      </c>
    </row>
    <row r="225" spans="1:3" x14ac:dyDescent="0.25">
      <c r="A225" s="113">
        <v>42064</v>
      </c>
      <c r="B225" s="114">
        <v>42060</v>
      </c>
      <c r="C225" s="115">
        <v>42059</v>
      </c>
    </row>
    <row r="226" spans="1:3" x14ac:dyDescent="0.25">
      <c r="A226" s="113">
        <v>42095</v>
      </c>
      <c r="B226" s="114">
        <v>42090</v>
      </c>
      <c r="C226" s="115">
        <v>42089</v>
      </c>
    </row>
    <row r="227" spans="1:3" x14ac:dyDescent="0.25">
      <c r="A227" s="113">
        <v>42125</v>
      </c>
      <c r="B227" s="114">
        <v>42122</v>
      </c>
      <c r="C227" s="115">
        <v>42121</v>
      </c>
    </row>
    <row r="228" spans="1:3" x14ac:dyDescent="0.25">
      <c r="A228" s="113">
        <v>42156</v>
      </c>
      <c r="B228" s="114">
        <v>42151</v>
      </c>
      <c r="C228" s="115">
        <v>42150</v>
      </c>
    </row>
    <row r="229" spans="1:3" x14ac:dyDescent="0.25">
      <c r="A229" s="113">
        <v>42186</v>
      </c>
      <c r="B229" s="114">
        <v>42181</v>
      </c>
      <c r="C229" s="115">
        <v>42180</v>
      </c>
    </row>
    <row r="230" spans="1:3" x14ac:dyDescent="0.25">
      <c r="A230" s="113">
        <v>42217</v>
      </c>
      <c r="B230" s="114">
        <v>42214</v>
      </c>
      <c r="C230" s="115">
        <v>42213</v>
      </c>
    </row>
    <row r="231" spans="1:3" x14ac:dyDescent="0.25">
      <c r="A231" s="113">
        <v>42248</v>
      </c>
      <c r="B231" s="114">
        <v>42243</v>
      </c>
      <c r="C231" s="115">
        <v>42242</v>
      </c>
    </row>
    <row r="232" spans="1:3" x14ac:dyDescent="0.25">
      <c r="A232" s="113">
        <v>42278</v>
      </c>
      <c r="B232" s="114">
        <v>42275</v>
      </c>
      <c r="C232" s="115">
        <v>42272</v>
      </c>
    </row>
    <row r="233" spans="1:3" x14ac:dyDescent="0.25">
      <c r="A233" s="113">
        <v>42309</v>
      </c>
      <c r="B233" s="114">
        <v>42305</v>
      </c>
      <c r="C233" s="115">
        <v>42304</v>
      </c>
    </row>
    <row r="234" spans="1:3" x14ac:dyDescent="0.25">
      <c r="A234" s="116">
        <v>42339</v>
      </c>
      <c r="B234" s="114">
        <v>42333</v>
      </c>
      <c r="C234" s="115">
        <v>42332</v>
      </c>
    </row>
    <row r="235" spans="1:3" x14ac:dyDescent="0.25">
      <c r="A235" s="116">
        <v>42370</v>
      </c>
      <c r="B235" s="114">
        <v>42367</v>
      </c>
      <c r="C235" s="115">
        <v>42366</v>
      </c>
    </row>
    <row r="236" spans="1:3" x14ac:dyDescent="0.25">
      <c r="A236" s="116">
        <v>42401</v>
      </c>
      <c r="B236" s="114">
        <v>42396</v>
      </c>
      <c r="C236" s="115">
        <v>42395</v>
      </c>
    </row>
    <row r="237" spans="1:3" x14ac:dyDescent="0.25">
      <c r="A237" s="116">
        <v>42430</v>
      </c>
      <c r="B237" s="114">
        <v>42425</v>
      </c>
      <c r="C237" s="115">
        <v>42424</v>
      </c>
    </row>
    <row r="238" spans="1:3" x14ac:dyDescent="0.25">
      <c r="A238" s="116">
        <v>42461</v>
      </c>
      <c r="B238" s="114">
        <v>42458</v>
      </c>
      <c r="C238" s="115">
        <v>42457</v>
      </c>
    </row>
    <row r="239" spans="1:3" x14ac:dyDescent="0.25">
      <c r="A239" s="116">
        <v>42491</v>
      </c>
      <c r="B239" s="114">
        <v>42487</v>
      </c>
      <c r="C239" s="115">
        <v>42486</v>
      </c>
    </row>
    <row r="240" spans="1:3" x14ac:dyDescent="0.25">
      <c r="A240" s="116">
        <v>42522</v>
      </c>
      <c r="B240" s="114">
        <v>42516</v>
      </c>
      <c r="C240" s="115">
        <v>42515</v>
      </c>
    </row>
    <row r="241" spans="1:3" x14ac:dyDescent="0.25">
      <c r="A241" s="116">
        <v>42552</v>
      </c>
      <c r="B241" s="114">
        <v>42549</v>
      </c>
      <c r="C241" s="115">
        <v>42548</v>
      </c>
    </row>
    <row r="242" spans="1:3" x14ac:dyDescent="0.25">
      <c r="A242" s="116">
        <v>42583</v>
      </c>
      <c r="B242" s="114">
        <v>42578</v>
      </c>
      <c r="C242" s="115">
        <v>42577</v>
      </c>
    </row>
    <row r="243" spans="1:3" x14ac:dyDescent="0.25">
      <c r="A243" s="116">
        <v>42614</v>
      </c>
      <c r="B243" s="114">
        <v>42611</v>
      </c>
      <c r="C243" s="115">
        <v>42608</v>
      </c>
    </row>
    <row r="244" spans="1:3" x14ac:dyDescent="0.25">
      <c r="A244" s="116">
        <v>42644</v>
      </c>
      <c r="B244" s="114">
        <v>42641</v>
      </c>
      <c r="C244" s="115">
        <v>42640</v>
      </c>
    </row>
    <row r="245" spans="1:3" x14ac:dyDescent="0.25">
      <c r="A245" s="116">
        <v>42675</v>
      </c>
      <c r="B245" s="114">
        <v>42670</v>
      </c>
      <c r="C245" s="115">
        <v>42669</v>
      </c>
    </row>
    <row r="246" spans="1:3" x14ac:dyDescent="0.25">
      <c r="A246" s="116">
        <v>42705</v>
      </c>
      <c r="B246" s="114">
        <v>42702</v>
      </c>
      <c r="C246" s="115">
        <v>42699</v>
      </c>
    </row>
    <row r="247" spans="1:3" x14ac:dyDescent="0.25">
      <c r="A247" s="116">
        <v>42736</v>
      </c>
      <c r="B247" s="114">
        <v>42732</v>
      </c>
      <c r="C247" s="115">
        <v>42731</v>
      </c>
    </row>
    <row r="248" spans="1:3" x14ac:dyDescent="0.25">
      <c r="A248" s="116">
        <v>42767</v>
      </c>
      <c r="B248" s="114">
        <v>42762</v>
      </c>
      <c r="C248" s="115">
        <v>42761</v>
      </c>
    </row>
    <row r="249" spans="1:3" x14ac:dyDescent="0.25">
      <c r="A249" s="116">
        <v>42795</v>
      </c>
      <c r="B249" s="114">
        <v>42790</v>
      </c>
      <c r="C249" s="115">
        <v>42789</v>
      </c>
    </row>
    <row r="250" spans="1:3" x14ac:dyDescent="0.25">
      <c r="A250" s="116">
        <v>42826</v>
      </c>
      <c r="B250" s="114">
        <v>42823</v>
      </c>
      <c r="C250" s="115">
        <v>42822</v>
      </c>
    </row>
    <row r="251" spans="1:3" x14ac:dyDescent="0.25">
      <c r="A251" s="116">
        <v>42856</v>
      </c>
      <c r="B251" s="114">
        <v>42851</v>
      </c>
      <c r="C251" s="115">
        <v>42850</v>
      </c>
    </row>
    <row r="252" spans="1:3" x14ac:dyDescent="0.25">
      <c r="A252" s="116">
        <v>42887</v>
      </c>
      <c r="B252" s="114">
        <v>42881</v>
      </c>
      <c r="C252" s="115">
        <v>42880</v>
      </c>
    </row>
    <row r="253" spans="1:3" x14ac:dyDescent="0.25">
      <c r="A253" s="116">
        <v>42917</v>
      </c>
      <c r="B253" s="114">
        <v>42914</v>
      </c>
      <c r="C253" s="115">
        <v>42913</v>
      </c>
    </row>
    <row r="254" spans="1:3" x14ac:dyDescent="0.25">
      <c r="A254" s="116">
        <v>42948</v>
      </c>
      <c r="B254" s="114">
        <v>42943</v>
      </c>
      <c r="C254" s="115">
        <v>42942</v>
      </c>
    </row>
    <row r="255" spans="1:3" x14ac:dyDescent="0.25">
      <c r="A255" s="116">
        <v>42979</v>
      </c>
      <c r="B255" s="114">
        <v>42976</v>
      </c>
      <c r="C255" s="115">
        <v>42975</v>
      </c>
    </row>
    <row r="256" spans="1:3" x14ac:dyDescent="0.25">
      <c r="A256" s="116">
        <v>43009</v>
      </c>
      <c r="B256" s="114">
        <v>43005</v>
      </c>
      <c r="C256" s="115">
        <v>43004</v>
      </c>
    </row>
    <row r="257" spans="1:3" x14ac:dyDescent="0.25">
      <c r="A257" s="116">
        <v>43040</v>
      </c>
      <c r="B257" s="114">
        <v>43035</v>
      </c>
      <c r="C257" s="115">
        <v>43034</v>
      </c>
    </row>
    <row r="258" spans="1:3" x14ac:dyDescent="0.25">
      <c r="A258" s="116">
        <v>43070</v>
      </c>
      <c r="B258" s="114">
        <v>43067</v>
      </c>
      <c r="C258" s="115">
        <v>43066</v>
      </c>
    </row>
    <row r="259" spans="1:3" x14ac:dyDescent="0.25">
      <c r="A259" s="116">
        <v>43101</v>
      </c>
      <c r="B259" s="114">
        <v>43096</v>
      </c>
      <c r="C259" s="115">
        <v>43095</v>
      </c>
    </row>
    <row r="260" spans="1:3" x14ac:dyDescent="0.25">
      <c r="A260" s="116">
        <v>43132</v>
      </c>
      <c r="B260" s="114">
        <v>43129</v>
      </c>
      <c r="C260" s="115">
        <v>43126</v>
      </c>
    </row>
    <row r="261" spans="1:3" x14ac:dyDescent="0.25">
      <c r="A261" s="116">
        <v>43160</v>
      </c>
      <c r="B261" s="114">
        <v>43157</v>
      </c>
      <c r="C261" s="115">
        <v>43154</v>
      </c>
    </row>
    <row r="262" spans="1:3" x14ac:dyDescent="0.25">
      <c r="A262" s="116">
        <v>43191</v>
      </c>
      <c r="B262" s="114">
        <v>43186</v>
      </c>
      <c r="C262" s="115">
        <v>43185</v>
      </c>
    </row>
    <row r="263" spans="1:3" x14ac:dyDescent="0.25">
      <c r="A263" s="116">
        <v>43221</v>
      </c>
      <c r="B263" s="114">
        <v>43216</v>
      </c>
      <c r="C263" s="115">
        <v>43215</v>
      </c>
    </row>
    <row r="264" spans="1:3" x14ac:dyDescent="0.25">
      <c r="A264" s="116">
        <v>43252</v>
      </c>
      <c r="B264" s="114">
        <v>43249</v>
      </c>
      <c r="C264" s="115">
        <v>43245</v>
      </c>
    </row>
    <row r="265" spans="1:3" x14ac:dyDescent="0.25">
      <c r="A265" s="116">
        <v>43282</v>
      </c>
      <c r="B265" s="114">
        <v>43278</v>
      </c>
      <c r="C265" s="115">
        <v>43277</v>
      </c>
    </row>
    <row r="266" spans="1:3" x14ac:dyDescent="0.25">
      <c r="A266" s="116">
        <v>43313</v>
      </c>
      <c r="B266" s="114">
        <v>43308</v>
      </c>
      <c r="C266" s="115">
        <v>43307</v>
      </c>
    </row>
    <row r="267" spans="1:3" x14ac:dyDescent="0.25">
      <c r="A267" s="116">
        <v>43344</v>
      </c>
      <c r="B267" s="114">
        <v>43341</v>
      </c>
      <c r="C267" s="115">
        <v>43340</v>
      </c>
    </row>
    <row r="268" spans="1:3" x14ac:dyDescent="0.25">
      <c r="A268" s="116">
        <v>43374</v>
      </c>
      <c r="B268" s="114">
        <v>43369</v>
      </c>
      <c r="C268" s="115">
        <v>43368</v>
      </c>
    </row>
    <row r="269" spans="1:3" x14ac:dyDescent="0.25">
      <c r="A269" s="116">
        <v>43405</v>
      </c>
      <c r="B269" s="114">
        <v>43402</v>
      </c>
      <c r="C269" s="115">
        <v>43399</v>
      </c>
    </row>
    <row r="270" spans="1:3" x14ac:dyDescent="0.25">
      <c r="A270" s="116">
        <v>43435</v>
      </c>
      <c r="B270" s="114">
        <v>43432</v>
      </c>
      <c r="C270" s="115">
        <v>43431</v>
      </c>
    </row>
    <row r="271" spans="1:3" x14ac:dyDescent="0.25">
      <c r="A271" s="116">
        <v>43466</v>
      </c>
      <c r="B271" s="114">
        <v>43461</v>
      </c>
      <c r="C271" s="115">
        <v>43460</v>
      </c>
    </row>
    <row r="272" spans="1:3" x14ac:dyDescent="0.25">
      <c r="A272" s="116">
        <v>43497</v>
      </c>
      <c r="B272" s="114">
        <v>43494</v>
      </c>
      <c r="C272" s="115">
        <v>43493</v>
      </c>
    </row>
    <row r="273" spans="1:3" x14ac:dyDescent="0.25">
      <c r="A273" s="116">
        <v>43525</v>
      </c>
      <c r="B273" s="114">
        <v>43522</v>
      </c>
      <c r="C273" s="115">
        <v>43521</v>
      </c>
    </row>
    <row r="274" spans="1:3" x14ac:dyDescent="0.25">
      <c r="A274" s="116">
        <v>43556</v>
      </c>
      <c r="B274" s="114">
        <v>43551</v>
      </c>
      <c r="C274" s="115">
        <v>43550</v>
      </c>
    </row>
    <row r="275" spans="1:3" x14ac:dyDescent="0.25">
      <c r="A275" s="116">
        <v>43586</v>
      </c>
      <c r="B275" s="114">
        <v>43581</v>
      </c>
      <c r="C275" s="115">
        <v>43580</v>
      </c>
    </row>
    <row r="276" spans="1:3" x14ac:dyDescent="0.25">
      <c r="A276" s="116">
        <v>43617</v>
      </c>
      <c r="B276" s="114">
        <v>43614</v>
      </c>
      <c r="C276" s="115">
        <v>43613</v>
      </c>
    </row>
    <row r="277" spans="1:3" x14ac:dyDescent="0.25">
      <c r="A277" s="116">
        <v>43647</v>
      </c>
      <c r="B277" s="114">
        <v>43642</v>
      </c>
      <c r="C277" s="115">
        <v>43641</v>
      </c>
    </row>
    <row r="278" spans="1:3" x14ac:dyDescent="0.25">
      <c r="A278" s="116">
        <v>43678</v>
      </c>
      <c r="B278" s="114">
        <v>43675</v>
      </c>
      <c r="C278" s="115">
        <v>43672</v>
      </c>
    </row>
    <row r="279" spans="1:3" x14ac:dyDescent="0.25">
      <c r="A279" s="116">
        <v>43709</v>
      </c>
      <c r="B279" s="114">
        <v>43705</v>
      </c>
      <c r="C279" s="115">
        <v>43704</v>
      </c>
    </row>
    <row r="280" spans="1:3" x14ac:dyDescent="0.25">
      <c r="A280" s="116">
        <v>43739</v>
      </c>
      <c r="B280" s="114">
        <v>43734</v>
      </c>
      <c r="C280" s="115">
        <v>43733</v>
      </c>
    </row>
    <row r="281" spans="1:3" x14ac:dyDescent="0.25">
      <c r="A281" s="116">
        <v>43770</v>
      </c>
      <c r="B281" s="114">
        <v>43767</v>
      </c>
      <c r="C281" s="115">
        <v>43766</v>
      </c>
    </row>
    <row r="282" spans="1:3" x14ac:dyDescent="0.25">
      <c r="A282" s="116">
        <v>43800</v>
      </c>
      <c r="B282" s="114">
        <v>43795</v>
      </c>
      <c r="C282" s="115">
        <v>43794</v>
      </c>
    </row>
    <row r="283" spans="1:3" x14ac:dyDescent="0.25">
      <c r="A283" s="116">
        <v>43831</v>
      </c>
      <c r="B283" s="114">
        <v>43826</v>
      </c>
      <c r="C283" s="115">
        <v>43825</v>
      </c>
    </row>
    <row r="284" spans="1:3" x14ac:dyDescent="0.25">
      <c r="A284" s="116">
        <v>43862</v>
      </c>
      <c r="B284" s="114">
        <v>43859</v>
      </c>
      <c r="C284" s="115">
        <v>43858</v>
      </c>
    </row>
    <row r="285" spans="1:3" x14ac:dyDescent="0.25">
      <c r="A285" s="116">
        <v>43891</v>
      </c>
      <c r="B285" s="114">
        <v>43887</v>
      </c>
      <c r="C285" s="115">
        <v>43886</v>
      </c>
    </row>
    <row r="286" spans="1:3" x14ac:dyDescent="0.25">
      <c r="A286" s="116">
        <v>43922</v>
      </c>
      <c r="B286" s="114">
        <v>43917</v>
      </c>
      <c r="C286" s="115">
        <v>43916</v>
      </c>
    </row>
    <row r="287" spans="1:3" x14ac:dyDescent="0.25">
      <c r="A287" s="116">
        <v>43952</v>
      </c>
      <c r="B287" s="114">
        <v>43949</v>
      </c>
      <c r="C287" s="115">
        <v>43948</v>
      </c>
    </row>
    <row r="288" spans="1:3" x14ac:dyDescent="0.25">
      <c r="A288" s="116">
        <v>43983</v>
      </c>
      <c r="B288" s="114">
        <v>43978</v>
      </c>
      <c r="C288" s="115">
        <v>43977</v>
      </c>
    </row>
    <row r="289" spans="1:3" x14ac:dyDescent="0.25">
      <c r="A289" s="116">
        <v>44013</v>
      </c>
      <c r="B289" s="114">
        <v>44008</v>
      </c>
      <c r="C289" s="115">
        <v>44007</v>
      </c>
    </row>
    <row r="290" spans="1:3" x14ac:dyDescent="0.25">
      <c r="A290" s="116">
        <v>44044</v>
      </c>
      <c r="B290" s="114">
        <v>44041</v>
      </c>
      <c r="C290" s="115">
        <v>44040</v>
      </c>
    </row>
    <row r="291" spans="1:3" x14ac:dyDescent="0.25">
      <c r="A291" s="116">
        <v>44075</v>
      </c>
      <c r="B291" s="114">
        <v>44070</v>
      </c>
      <c r="C291" s="115">
        <v>44069</v>
      </c>
    </row>
    <row r="292" spans="1:3" x14ac:dyDescent="0.25">
      <c r="A292" s="116">
        <v>44105</v>
      </c>
      <c r="B292" s="114">
        <v>44102</v>
      </c>
      <c r="C292" s="115">
        <v>44099</v>
      </c>
    </row>
    <row r="293" spans="1:3" x14ac:dyDescent="0.25">
      <c r="A293" s="116">
        <v>44136</v>
      </c>
      <c r="B293" s="114">
        <v>44132</v>
      </c>
      <c r="C293" s="115">
        <v>44131</v>
      </c>
    </row>
    <row r="294" spans="1:3" x14ac:dyDescent="0.25">
      <c r="A294" s="116">
        <v>44166</v>
      </c>
      <c r="B294" s="114">
        <v>44160</v>
      </c>
      <c r="C294" s="115">
        <v>44159</v>
      </c>
    </row>
    <row r="295" spans="1:3" x14ac:dyDescent="0.25">
      <c r="A295" s="116">
        <v>44197</v>
      </c>
      <c r="B295" s="114">
        <v>44194</v>
      </c>
      <c r="C295" s="115">
        <v>44193</v>
      </c>
    </row>
    <row r="296" spans="1:3" x14ac:dyDescent="0.25">
      <c r="A296" s="116">
        <v>44228</v>
      </c>
      <c r="B296" s="114">
        <v>44223</v>
      </c>
      <c r="C296" s="115">
        <v>44222</v>
      </c>
    </row>
    <row r="297" spans="1:3" x14ac:dyDescent="0.25">
      <c r="A297" s="116">
        <v>44256</v>
      </c>
      <c r="B297" s="114">
        <v>44251</v>
      </c>
      <c r="C297" s="115">
        <v>44250</v>
      </c>
    </row>
    <row r="298" spans="1:3" x14ac:dyDescent="0.25">
      <c r="A298" s="116">
        <v>44287</v>
      </c>
      <c r="B298" s="114">
        <v>44284</v>
      </c>
      <c r="C298" s="115">
        <v>44281</v>
      </c>
    </row>
    <row r="299" spans="1:3" x14ac:dyDescent="0.25">
      <c r="A299" s="116">
        <v>44317</v>
      </c>
      <c r="B299" s="114">
        <v>44314</v>
      </c>
      <c r="C299" s="115">
        <v>44313</v>
      </c>
    </row>
    <row r="300" spans="1:3" x14ac:dyDescent="0.25">
      <c r="A300" s="116">
        <v>44348</v>
      </c>
      <c r="B300" s="114">
        <v>44342</v>
      </c>
      <c r="C300" s="115">
        <v>44341</v>
      </c>
    </row>
    <row r="301" spans="1:3" x14ac:dyDescent="0.25">
      <c r="A301" s="116">
        <v>44378</v>
      </c>
      <c r="B301" s="114">
        <v>44375</v>
      </c>
      <c r="C301" s="115">
        <v>44372</v>
      </c>
    </row>
    <row r="302" spans="1:3" x14ac:dyDescent="0.25">
      <c r="A302" s="116">
        <v>44409</v>
      </c>
      <c r="B302" s="114">
        <v>44405</v>
      </c>
      <c r="C302" s="115">
        <v>44404</v>
      </c>
    </row>
    <row r="303" spans="1:3" x14ac:dyDescent="0.25">
      <c r="A303" s="116">
        <v>44440</v>
      </c>
      <c r="B303" s="114">
        <v>44435</v>
      </c>
      <c r="C303" s="115">
        <v>44434</v>
      </c>
    </row>
    <row r="304" spans="1:3" x14ac:dyDescent="0.25">
      <c r="A304" s="116">
        <v>44470</v>
      </c>
      <c r="B304" s="114">
        <v>44467</v>
      </c>
      <c r="C304" s="115">
        <v>44466</v>
      </c>
    </row>
    <row r="305" spans="1:3" x14ac:dyDescent="0.25">
      <c r="A305" s="116">
        <v>44501</v>
      </c>
      <c r="B305" s="114">
        <v>44496</v>
      </c>
      <c r="C305" s="115">
        <v>44495</v>
      </c>
    </row>
    <row r="306" spans="1:3" x14ac:dyDescent="0.25">
      <c r="A306" s="116">
        <v>44531</v>
      </c>
      <c r="B306" s="114">
        <v>44526</v>
      </c>
      <c r="C306" s="115">
        <v>44524</v>
      </c>
    </row>
    <row r="307" spans="1:3" x14ac:dyDescent="0.25">
      <c r="A307" s="116">
        <v>44562</v>
      </c>
      <c r="B307" s="114">
        <v>44558</v>
      </c>
      <c r="C307" s="115">
        <v>44557</v>
      </c>
    </row>
    <row r="308" spans="1:3" x14ac:dyDescent="0.25">
      <c r="A308" s="116">
        <v>44593</v>
      </c>
      <c r="B308" s="114">
        <v>44588</v>
      </c>
      <c r="C308" s="115">
        <v>44587</v>
      </c>
    </row>
    <row r="309" spans="1:3" x14ac:dyDescent="0.25">
      <c r="A309" s="116">
        <v>44621</v>
      </c>
      <c r="B309" s="114">
        <v>44616</v>
      </c>
      <c r="C309" s="115">
        <v>44615</v>
      </c>
    </row>
    <row r="310" spans="1:3" x14ac:dyDescent="0.25">
      <c r="A310" s="116">
        <v>44652</v>
      </c>
      <c r="B310" s="114">
        <v>44649</v>
      </c>
      <c r="C310" s="115">
        <v>44648</v>
      </c>
    </row>
    <row r="311" spans="1:3" x14ac:dyDescent="0.25">
      <c r="A311" s="116">
        <v>44682</v>
      </c>
      <c r="B311" s="114">
        <v>44678</v>
      </c>
      <c r="C311" s="115">
        <v>44677</v>
      </c>
    </row>
    <row r="312" spans="1:3" x14ac:dyDescent="0.25">
      <c r="A312" s="116">
        <v>44713</v>
      </c>
      <c r="B312" s="114">
        <v>44707</v>
      </c>
      <c r="C312" s="115">
        <v>44706</v>
      </c>
    </row>
    <row r="313" spans="1:3" x14ac:dyDescent="0.25">
      <c r="A313" s="116">
        <v>44743</v>
      </c>
      <c r="B313" s="114">
        <v>44740</v>
      </c>
      <c r="C313" s="115">
        <v>44739</v>
      </c>
    </row>
    <row r="314" spans="1:3" x14ac:dyDescent="0.25">
      <c r="A314" s="116">
        <v>44774</v>
      </c>
      <c r="B314" s="114">
        <v>44769</v>
      </c>
      <c r="C314" s="115">
        <v>44768</v>
      </c>
    </row>
    <row r="315" spans="1:3" x14ac:dyDescent="0.25">
      <c r="A315" s="116">
        <v>44805</v>
      </c>
      <c r="B315" s="114">
        <v>44802</v>
      </c>
      <c r="C315" s="115">
        <v>44799</v>
      </c>
    </row>
    <row r="316" spans="1:3" x14ac:dyDescent="0.25">
      <c r="A316" s="116">
        <v>44835</v>
      </c>
      <c r="B316" s="114">
        <v>44832</v>
      </c>
      <c r="C316" s="115">
        <v>44831</v>
      </c>
    </row>
    <row r="317" spans="1:3" x14ac:dyDescent="0.25">
      <c r="A317" s="116">
        <v>44866</v>
      </c>
      <c r="B317" s="114">
        <v>44861</v>
      </c>
      <c r="C317" s="115">
        <v>44860</v>
      </c>
    </row>
    <row r="318" spans="1:3" x14ac:dyDescent="0.25">
      <c r="A318" s="116">
        <v>44896</v>
      </c>
      <c r="B318" s="114">
        <v>44893</v>
      </c>
      <c r="C318" s="115">
        <v>44890</v>
      </c>
    </row>
    <row r="319" spans="1:3" x14ac:dyDescent="0.25">
      <c r="A319" s="116">
        <v>44927</v>
      </c>
      <c r="B319" s="114">
        <v>44923</v>
      </c>
      <c r="C319" s="115">
        <v>44922</v>
      </c>
    </row>
    <row r="320" spans="1:3" x14ac:dyDescent="0.25">
      <c r="A320" s="116">
        <v>44958</v>
      </c>
      <c r="B320" s="114">
        <v>44953</v>
      </c>
      <c r="C320" s="115">
        <v>44952</v>
      </c>
    </row>
    <row r="321" spans="1:3" x14ac:dyDescent="0.25">
      <c r="A321" s="116">
        <v>44986</v>
      </c>
      <c r="B321" s="114">
        <v>44981</v>
      </c>
      <c r="C321" s="115">
        <v>44980</v>
      </c>
    </row>
    <row r="322" spans="1:3" x14ac:dyDescent="0.25">
      <c r="A322" s="116">
        <v>45017</v>
      </c>
      <c r="B322" s="114">
        <v>45014</v>
      </c>
      <c r="C322" s="115">
        <v>45013</v>
      </c>
    </row>
    <row r="323" spans="1:3" x14ac:dyDescent="0.25">
      <c r="A323" s="116">
        <v>45047</v>
      </c>
      <c r="B323" s="114">
        <v>45042</v>
      </c>
      <c r="C323" s="115">
        <v>45041</v>
      </c>
    </row>
    <row r="324" spans="1:3" x14ac:dyDescent="0.25">
      <c r="A324" s="116">
        <v>45078</v>
      </c>
      <c r="B324" s="114">
        <v>45072</v>
      </c>
      <c r="C324" s="115">
        <v>45071</v>
      </c>
    </row>
    <row r="325" spans="1:3" x14ac:dyDescent="0.25">
      <c r="A325" s="116">
        <v>45108</v>
      </c>
      <c r="B325" s="114">
        <v>45105</v>
      </c>
      <c r="C325" s="115">
        <v>45104</v>
      </c>
    </row>
    <row r="326" spans="1:3" x14ac:dyDescent="0.25">
      <c r="A326" s="116">
        <v>45139</v>
      </c>
      <c r="B326" s="114">
        <v>45134</v>
      </c>
      <c r="C326" s="115">
        <v>45133</v>
      </c>
    </row>
    <row r="327" spans="1:3" x14ac:dyDescent="0.25">
      <c r="A327" s="116">
        <v>45170</v>
      </c>
      <c r="B327" s="114">
        <v>45167</v>
      </c>
      <c r="C327" s="115">
        <v>45166</v>
      </c>
    </row>
    <row r="328" spans="1:3" x14ac:dyDescent="0.25">
      <c r="A328" s="116">
        <v>45200</v>
      </c>
      <c r="B328" s="114">
        <v>45196</v>
      </c>
      <c r="C328" s="115">
        <v>45195</v>
      </c>
    </row>
    <row r="329" spans="1:3" x14ac:dyDescent="0.25">
      <c r="A329" s="116">
        <v>45231</v>
      </c>
      <c r="B329" s="114">
        <v>45226</v>
      </c>
      <c r="C329" s="115">
        <v>45225</v>
      </c>
    </row>
    <row r="330" spans="1:3" x14ac:dyDescent="0.25">
      <c r="A330" s="116">
        <v>45261</v>
      </c>
      <c r="B330" s="114">
        <v>45258</v>
      </c>
      <c r="C330" s="115">
        <v>45257</v>
      </c>
    </row>
    <row r="331" spans="1:3" x14ac:dyDescent="0.25">
      <c r="A331" s="116">
        <v>45292</v>
      </c>
      <c r="B331" s="114">
        <v>45287</v>
      </c>
      <c r="C331" s="115">
        <v>45286</v>
      </c>
    </row>
    <row r="332" spans="1:3" x14ac:dyDescent="0.25">
      <c r="A332" s="116">
        <v>45323</v>
      </c>
      <c r="B332" s="114">
        <v>45320</v>
      </c>
      <c r="C332" s="115">
        <v>45317</v>
      </c>
    </row>
    <row r="333" spans="1:3" x14ac:dyDescent="0.25">
      <c r="A333" s="116">
        <v>45352</v>
      </c>
      <c r="B333" s="114">
        <v>45349</v>
      </c>
      <c r="C333" s="115">
        <v>45348</v>
      </c>
    </row>
    <row r="334" spans="1:3" x14ac:dyDescent="0.25">
      <c r="A334" s="116">
        <v>45383</v>
      </c>
      <c r="B334" s="114">
        <v>45377</v>
      </c>
      <c r="C334" s="115">
        <v>45376</v>
      </c>
    </row>
    <row r="335" spans="1:3" x14ac:dyDescent="0.25">
      <c r="A335" s="116">
        <v>45413</v>
      </c>
      <c r="B335" s="114">
        <v>45408</v>
      </c>
      <c r="C335" s="115">
        <v>45407</v>
      </c>
    </row>
    <row r="336" spans="1:3" x14ac:dyDescent="0.25">
      <c r="A336" s="116">
        <v>45444</v>
      </c>
      <c r="B336" s="114">
        <v>45441</v>
      </c>
      <c r="C336" s="115">
        <v>45440</v>
      </c>
    </row>
    <row r="337" spans="1:3" x14ac:dyDescent="0.25">
      <c r="A337" s="116">
        <v>45474</v>
      </c>
      <c r="B337" s="114">
        <v>45469</v>
      </c>
      <c r="C337" s="115">
        <v>45468</v>
      </c>
    </row>
    <row r="338" spans="1:3" x14ac:dyDescent="0.25">
      <c r="A338" s="116">
        <v>45505</v>
      </c>
      <c r="B338" s="114">
        <v>45502</v>
      </c>
      <c r="C338" s="115">
        <v>45499</v>
      </c>
    </row>
    <row r="339" spans="1:3" x14ac:dyDescent="0.25">
      <c r="A339" s="116">
        <v>45536</v>
      </c>
      <c r="B339" s="114">
        <v>45532</v>
      </c>
      <c r="C339" s="115">
        <v>45531</v>
      </c>
    </row>
    <row r="340" spans="1:3" x14ac:dyDescent="0.25">
      <c r="A340" s="116">
        <v>45566</v>
      </c>
      <c r="B340" s="114">
        <v>45561</v>
      </c>
      <c r="C340" s="115">
        <v>45560</v>
      </c>
    </row>
    <row r="341" spans="1:3" x14ac:dyDescent="0.25">
      <c r="A341" s="116">
        <v>45597</v>
      </c>
      <c r="B341" s="114">
        <v>45594</v>
      </c>
      <c r="C341" s="115">
        <v>45593</v>
      </c>
    </row>
    <row r="342" spans="1:3" x14ac:dyDescent="0.25">
      <c r="A342" s="116">
        <v>45627</v>
      </c>
      <c r="B342" s="114">
        <v>45622</v>
      </c>
      <c r="C342" s="115">
        <v>45621</v>
      </c>
    </row>
    <row r="343" spans="1:3" x14ac:dyDescent="0.25">
      <c r="A343" s="116">
        <v>45658</v>
      </c>
      <c r="B343" s="114">
        <v>45653</v>
      </c>
      <c r="C343" s="115">
        <v>45652</v>
      </c>
    </row>
    <row r="344" spans="1:3" x14ac:dyDescent="0.25">
      <c r="A344" s="116">
        <v>45689</v>
      </c>
      <c r="B344" s="114">
        <v>45686</v>
      </c>
      <c r="C344" s="115">
        <v>45685</v>
      </c>
    </row>
    <row r="345" spans="1:3" x14ac:dyDescent="0.25">
      <c r="A345" s="116">
        <v>45717</v>
      </c>
      <c r="B345" s="114">
        <v>45714</v>
      </c>
      <c r="C345" s="115">
        <v>45713</v>
      </c>
    </row>
    <row r="346" spans="1:3" x14ac:dyDescent="0.25">
      <c r="A346" s="116">
        <v>45748</v>
      </c>
      <c r="B346" s="114">
        <v>45743</v>
      </c>
      <c r="C346" s="115">
        <v>45742</v>
      </c>
    </row>
    <row r="347" spans="1:3" x14ac:dyDescent="0.25">
      <c r="A347" s="116">
        <v>45778</v>
      </c>
      <c r="B347" s="114">
        <v>45775</v>
      </c>
      <c r="C347" s="115">
        <v>45772</v>
      </c>
    </row>
    <row r="348" spans="1:3" x14ac:dyDescent="0.25">
      <c r="A348" s="116">
        <v>45809</v>
      </c>
      <c r="B348" s="114">
        <v>45805</v>
      </c>
      <c r="C348" s="115">
        <v>45804</v>
      </c>
    </row>
    <row r="349" spans="1:3" x14ac:dyDescent="0.25">
      <c r="A349" s="116">
        <v>45839</v>
      </c>
      <c r="B349" s="114">
        <v>45834</v>
      </c>
      <c r="C349" s="115">
        <v>45833</v>
      </c>
    </row>
    <row r="350" spans="1:3" x14ac:dyDescent="0.25">
      <c r="A350" s="116">
        <v>45870</v>
      </c>
      <c r="B350" s="114">
        <v>45867</v>
      </c>
      <c r="C350" s="115">
        <v>45866</v>
      </c>
    </row>
    <row r="351" spans="1:3" x14ac:dyDescent="0.25">
      <c r="A351" s="116">
        <v>45901</v>
      </c>
      <c r="B351" s="114">
        <v>45896</v>
      </c>
      <c r="C351" s="115">
        <v>45895</v>
      </c>
    </row>
    <row r="352" spans="1:3" x14ac:dyDescent="0.25">
      <c r="A352" s="116">
        <v>45931</v>
      </c>
      <c r="B352" s="114">
        <v>45926</v>
      </c>
      <c r="C352" s="115">
        <v>45925</v>
      </c>
    </row>
    <row r="353" spans="1:3" x14ac:dyDescent="0.25">
      <c r="A353" s="116">
        <v>45962</v>
      </c>
      <c r="B353" s="114">
        <v>45959</v>
      </c>
      <c r="C353" s="115">
        <v>45958</v>
      </c>
    </row>
    <row r="354" spans="1:3" x14ac:dyDescent="0.25">
      <c r="A354" s="116">
        <v>45992</v>
      </c>
      <c r="B354" s="114">
        <v>45986</v>
      </c>
      <c r="C354" s="115">
        <v>45985</v>
      </c>
    </row>
    <row r="355" spans="1:3" x14ac:dyDescent="0.25">
      <c r="A355" s="116">
        <v>46023</v>
      </c>
      <c r="B355" s="114">
        <v>46020</v>
      </c>
      <c r="C355" s="115">
        <v>46017</v>
      </c>
    </row>
    <row r="356" spans="1:3" x14ac:dyDescent="0.25">
      <c r="A356" s="116">
        <v>46054</v>
      </c>
      <c r="B356" s="114">
        <v>46050</v>
      </c>
      <c r="C356" s="115">
        <v>46049</v>
      </c>
    </row>
    <row r="357" spans="1:3" x14ac:dyDescent="0.25">
      <c r="A357" s="116">
        <v>46082</v>
      </c>
      <c r="B357" s="114">
        <v>46078</v>
      </c>
      <c r="C357" s="115">
        <v>46077</v>
      </c>
    </row>
    <row r="358" spans="1:3" x14ac:dyDescent="0.25">
      <c r="A358" s="116">
        <v>46113</v>
      </c>
      <c r="B358" s="114">
        <v>46108</v>
      </c>
      <c r="C358" s="115">
        <v>46107</v>
      </c>
    </row>
    <row r="359" spans="1:3" x14ac:dyDescent="0.25">
      <c r="A359" s="116">
        <v>46143</v>
      </c>
      <c r="B359" s="114">
        <v>46140</v>
      </c>
      <c r="C359" s="115">
        <v>46139</v>
      </c>
    </row>
    <row r="360" spans="1:3" x14ac:dyDescent="0.25">
      <c r="A360" s="116">
        <v>46174</v>
      </c>
      <c r="B360" s="114">
        <v>46169</v>
      </c>
      <c r="C360" s="115">
        <v>46168</v>
      </c>
    </row>
    <row r="361" spans="1:3" x14ac:dyDescent="0.25">
      <c r="A361" s="116">
        <v>46204</v>
      </c>
      <c r="B361" s="114">
        <v>46199</v>
      </c>
      <c r="C361" s="115">
        <v>46198</v>
      </c>
    </row>
    <row r="362" spans="1:3" x14ac:dyDescent="0.25">
      <c r="A362" s="116">
        <v>46235</v>
      </c>
      <c r="B362" s="114">
        <v>46232</v>
      </c>
      <c r="C362" s="115">
        <v>46231</v>
      </c>
    </row>
    <row r="363" spans="1:3" x14ac:dyDescent="0.25">
      <c r="A363" s="116">
        <v>46266</v>
      </c>
      <c r="B363" s="114">
        <v>46261</v>
      </c>
      <c r="C363" s="115">
        <v>46260</v>
      </c>
    </row>
    <row r="364" spans="1:3" x14ac:dyDescent="0.25">
      <c r="A364" s="116">
        <v>46296</v>
      </c>
      <c r="B364" s="114">
        <v>46293</v>
      </c>
      <c r="C364" s="115">
        <v>46290</v>
      </c>
    </row>
    <row r="365" spans="1:3" x14ac:dyDescent="0.25">
      <c r="A365" s="116">
        <v>46327</v>
      </c>
      <c r="B365" s="114">
        <v>46323</v>
      </c>
      <c r="C365" s="115">
        <v>46322</v>
      </c>
    </row>
    <row r="366" spans="1:3" x14ac:dyDescent="0.25">
      <c r="A366" s="116">
        <v>46357</v>
      </c>
      <c r="B366" s="114">
        <v>46351</v>
      </c>
      <c r="C366" s="115">
        <v>46350</v>
      </c>
    </row>
    <row r="367" spans="1:3" x14ac:dyDescent="0.25">
      <c r="A367" s="116">
        <v>46388</v>
      </c>
      <c r="B367" s="114">
        <v>46385</v>
      </c>
      <c r="C367" s="115">
        <v>46384</v>
      </c>
    </row>
    <row r="368" spans="1:3" x14ac:dyDescent="0.25">
      <c r="A368" s="116">
        <v>46419</v>
      </c>
      <c r="B368" s="114">
        <v>46414</v>
      </c>
      <c r="C368" s="115">
        <v>46413</v>
      </c>
    </row>
    <row r="369" spans="1:3" x14ac:dyDescent="0.25">
      <c r="A369" s="116">
        <v>46447</v>
      </c>
      <c r="B369" s="114">
        <v>46442</v>
      </c>
      <c r="C369" s="115">
        <v>46441</v>
      </c>
    </row>
    <row r="370" spans="1:3" x14ac:dyDescent="0.25">
      <c r="A370" s="116">
        <v>46478</v>
      </c>
      <c r="B370" s="114">
        <v>46475</v>
      </c>
      <c r="C370" s="115">
        <v>46471</v>
      </c>
    </row>
    <row r="371" spans="1:3" x14ac:dyDescent="0.25">
      <c r="A371" s="116">
        <v>46508</v>
      </c>
      <c r="B371" s="114">
        <v>46505</v>
      </c>
      <c r="C371" s="115">
        <v>46504</v>
      </c>
    </row>
    <row r="372" spans="1:3" x14ac:dyDescent="0.25">
      <c r="A372" s="116">
        <v>46539</v>
      </c>
      <c r="B372" s="114">
        <v>46533</v>
      </c>
      <c r="C372" s="115">
        <v>46532</v>
      </c>
    </row>
    <row r="373" spans="1:3" x14ac:dyDescent="0.25">
      <c r="A373" s="116">
        <v>46569</v>
      </c>
      <c r="B373" s="114">
        <v>46566</v>
      </c>
      <c r="C373" s="115">
        <v>46563</v>
      </c>
    </row>
    <row r="374" spans="1:3" x14ac:dyDescent="0.25">
      <c r="A374" s="116">
        <v>46600</v>
      </c>
      <c r="B374" s="114">
        <v>46596</v>
      </c>
      <c r="C374" s="115">
        <v>46595</v>
      </c>
    </row>
    <row r="375" spans="1:3" x14ac:dyDescent="0.25">
      <c r="A375" s="116">
        <v>46631</v>
      </c>
      <c r="B375" s="114">
        <v>46626</v>
      </c>
      <c r="C375" s="115">
        <v>46625</v>
      </c>
    </row>
    <row r="376" spans="1:3" x14ac:dyDescent="0.25">
      <c r="A376" s="116">
        <v>46661</v>
      </c>
      <c r="B376" s="114">
        <v>46658</v>
      </c>
      <c r="C376" s="115">
        <v>46657</v>
      </c>
    </row>
    <row r="377" spans="1:3" x14ac:dyDescent="0.25">
      <c r="A377" s="116">
        <v>46692</v>
      </c>
      <c r="B377" s="114">
        <v>46687</v>
      </c>
      <c r="C377" s="115">
        <v>46686</v>
      </c>
    </row>
    <row r="378" spans="1:3" x14ac:dyDescent="0.25">
      <c r="A378" s="116">
        <v>46722</v>
      </c>
      <c r="B378" s="114">
        <v>46717</v>
      </c>
      <c r="C378" s="115">
        <v>46715</v>
      </c>
    </row>
    <row r="379" spans="1:3" x14ac:dyDescent="0.25">
      <c r="A379" s="116">
        <v>46753</v>
      </c>
      <c r="B379" s="114">
        <v>46749</v>
      </c>
      <c r="C379" s="115">
        <v>46748</v>
      </c>
    </row>
    <row r="380" spans="1:3" x14ac:dyDescent="0.25">
      <c r="A380" s="116">
        <v>46784</v>
      </c>
      <c r="B380" s="114">
        <v>46779</v>
      </c>
      <c r="C380" s="115">
        <v>46778</v>
      </c>
    </row>
    <row r="381" spans="1:3" x14ac:dyDescent="0.25">
      <c r="A381" s="116">
        <v>46813</v>
      </c>
      <c r="B381" s="114">
        <v>46808</v>
      </c>
      <c r="C381" s="115">
        <v>46807</v>
      </c>
    </row>
    <row r="382" spans="1:3" x14ac:dyDescent="0.25">
      <c r="A382" s="116">
        <v>46844</v>
      </c>
      <c r="B382" s="114">
        <v>46841</v>
      </c>
      <c r="C382" s="115">
        <v>46840</v>
      </c>
    </row>
    <row r="383" spans="1:3" x14ac:dyDescent="0.25">
      <c r="A383" s="116">
        <v>46874</v>
      </c>
      <c r="B383" s="114">
        <v>46869</v>
      </c>
      <c r="C383" s="115">
        <v>46868</v>
      </c>
    </row>
    <row r="384" spans="1:3" x14ac:dyDescent="0.25">
      <c r="A384" s="116">
        <v>46905</v>
      </c>
      <c r="B384" s="114">
        <v>46899</v>
      </c>
      <c r="C384" s="115">
        <v>46898</v>
      </c>
    </row>
    <row r="385" spans="1:3" x14ac:dyDescent="0.25">
      <c r="A385" s="116">
        <v>46935</v>
      </c>
      <c r="B385" s="114">
        <v>46932</v>
      </c>
      <c r="C385" s="115">
        <v>46931</v>
      </c>
    </row>
    <row r="386" spans="1:3" x14ac:dyDescent="0.25">
      <c r="A386" s="116">
        <v>46966</v>
      </c>
      <c r="B386" s="114">
        <v>46961</v>
      </c>
      <c r="C386" s="115">
        <v>46960</v>
      </c>
    </row>
    <row r="387" spans="1:3" x14ac:dyDescent="0.25">
      <c r="A387" s="116">
        <v>46997</v>
      </c>
      <c r="B387" s="114">
        <v>46994</v>
      </c>
      <c r="C387" s="115">
        <v>46993</v>
      </c>
    </row>
    <row r="388" spans="1:3" x14ac:dyDescent="0.25">
      <c r="A388" s="116">
        <v>47027</v>
      </c>
      <c r="B388" s="114">
        <v>47023</v>
      </c>
      <c r="C388" s="115">
        <v>47022</v>
      </c>
    </row>
    <row r="389" spans="1:3" x14ac:dyDescent="0.25">
      <c r="A389" s="116">
        <v>47058</v>
      </c>
      <c r="B389" s="114">
        <v>47053</v>
      </c>
      <c r="C389" s="115">
        <v>47052</v>
      </c>
    </row>
    <row r="390" spans="1:3" x14ac:dyDescent="0.25">
      <c r="A390" s="116">
        <v>47088</v>
      </c>
      <c r="B390" s="114">
        <v>47085</v>
      </c>
      <c r="C390" s="115">
        <v>47084</v>
      </c>
    </row>
    <row r="391" spans="1:3" x14ac:dyDescent="0.25">
      <c r="A391" s="116">
        <v>47119</v>
      </c>
      <c r="B391" s="114">
        <v>47114</v>
      </c>
      <c r="C391" s="115">
        <v>47113</v>
      </c>
    </row>
    <row r="392" spans="1:3" x14ac:dyDescent="0.25">
      <c r="A392" s="116">
        <v>47150</v>
      </c>
      <c r="B392" s="114">
        <v>47147</v>
      </c>
      <c r="C392" s="115">
        <v>47144</v>
      </c>
    </row>
    <row r="393" spans="1:3" x14ac:dyDescent="0.25">
      <c r="A393" s="116">
        <v>47178</v>
      </c>
      <c r="B393" s="114">
        <v>47175</v>
      </c>
      <c r="C393" s="115">
        <v>47172</v>
      </c>
    </row>
    <row r="394" spans="1:3" x14ac:dyDescent="0.25">
      <c r="A394" s="116">
        <v>47209</v>
      </c>
      <c r="B394" s="114">
        <v>47204</v>
      </c>
      <c r="C394" s="115">
        <v>47203</v>
      </c>
    </row>
    <row r="395" spans="1:3" x14ac:dyDescent="0.25">
      <c r="A395" s="116">
        <v>47239</v>
      </c>
      <c r="B395" s="114">
        <v>47234</v>
      </c>
      <c r="C395" s="115">
        <v>47233</v>
      </c>
    </row>
    <row r="396" spans="1:3" x14ac:dyDescent="0.25">
      <c r="A396" s="116">
        <v>47270</v>
      </c>
      <c r="B396" s="114">
        <v>47267</v>
      </c>
      <c r="C396" s="115">
        <v>47263</v>
      </c>
    </row>
    <row r="397" spans="1:3" x14ac:dyDescent="0.25">
      <c r="A397" s="116">
        <v>47300</v>
      </c>
      <c r="B397" s="114">
        <v>47296</v>
      </c>
      <c r="C397" s="115">
        <v>47295</v>
      </c>
    </row>
    <row r="398" spans="1:3" x14ac:dyDescent="0.25">
      <c r="A398" s="116">
        <v>47331</v>
      </c>
      <c r="B398" s="114">
        <v>47326</v>
      </c>
      <c r="C398" s="115">
        <v>47325</v>
      </c>
    </row>
    <row r="399" spans="1:3" x14ac:dyDescent="0.25">
      <c r="A399" s="116">
        <v>47362</v>
      </c>
      <c r="B399" s="114">
        <v>47359</v>
      </c>
      <c r="C399" s="115">
        <v>47358</v>
      </c>
    </row>
    <row r="400" spans="1:3" x14ac:dyDescent="0.25">
      <c r="A400" s="116">
        <v>47392</v>
      </c>
      <c r="B400" s="114">
        <v>47387</v>
      </c>
      <c r="C400" s="115">
        <v>47386</v>
      </c>
    </row>
    <row r="401" spans="1:3" x14ac:dyDescent="0.25">
      <c r="A401" s="116">
        <v>47423</v>
      </c>
      <c r="B401" s="114">
        <v>47420</v>
      </c>
      <c r="C401" s="115">
        <v>47417</v>
      </c>
    </row>
    <row r="402" spans="1:3" x14ac:dyDescent="0.25">
      <c r="A402" s="116">
        <v>47453</v>
      </c>
      <c r="B402" s="114">
        <v>47450</v>
      </c>
      <c r="C402" s="115">
        <v>47449</v>
      </c>
    </row>
    <row r="403" spans="1:3" x14ac:dyDescent="0.25">
      <c r="A403" s="116">
        <v>47484</v>
      </c>
      <c r="B403" s="114">
        <v>47479</v>
      </c>
      <c r="C403" s="115">
        <v>47478</v>
      </c>
    </row>
    <row r="404" spans="1:3" x14ac:dyDescent="0.25">
      <c r="A404" s="116">
        <v>47515</v>
      </c>
      <c r="B404" s="114">
        <v>47512</v>
      </c>
      <c r="C404" s="115">
        <v>47511</v>
      </c>
    </row>
    <row r="405" spans="1:3" x14ac:dyDescent="0.25">
      <c r="A405" s="116">
        <v>47543</v>
      </c>
      <c r="B405" s="114">
        <v>47540</v>
      </c>
      <c r="C405" s="115">
        <v>47539</v>
      </c>
    </row>
    <row r="406" spans="1:3" x14ac:dyDescent="0.25">
      <c r="A406" s="116">
        <v>47574</v>
      </c>
      <c r="B406" s="114">
        <v>47569</v>
      </c>
      <c r="C406" s="115">
        <v>47568</v>
      </c>
    </row>
    <row r="407" spans="1:3" x14ac:dyDescent="0.25">
      <c r="A407" s="116">
        <v>47604</v>
      </c>
      <c r="B407" s="114">
        <v>47599</v>
      </c>
      <c r="C407" s="115">
        <v>47598</v>
      </c>
    </row>
    <row r="408" spans="1:3" x14ac:dyDescent="0.25">
      <c r="A408" s="116">
        <v>47635</v>
      </c>
      <c r="B408" s="114">
        <v>47632</v>
      </c>
      <c r="C408" s="115">
        <v>47631</v>
      </c>
    </row>
    <row r="409" spans="1:3" x14ac:dyDescent="0.25">
      <c r="A409" s="116">
        <v>47665</v>
      </c>
      <c r="B409" s="114">
        <v>47660</v>
      </c>
      <c r="C409" s="115">
        <v>47659</v>
      </c>
    </row>
    <row r="410" spans="1:3" x14ac:dyDescent="0.25">
      <c r="A410" s="116">
        <v>47696</v>
      </c>
      <c r="B410" s="114">
        <v>47693</v>
      </c>
      <c r="C410" s="115">
        <v>47690</v>
      </c>
    </row>
    <row r="411" spans="1:3" x14ac:dyDescent="0.25">
      <c r="A411" s="116">
        <v>47727</v>
      </c>
      <c r="B411" s="114">
        <v>47723</v>
      </c>
      <c r="C411" s="115">
        <v>47722</v>
      </c>
    </row>
    <row r="412" spans="1:3" x14ac:dyDescent="0.25">
      <c r="A412" s="116">
        <v>47757</v>
      </c>
      <c r="B412" s="114">
        <v>47752</v>
      </c>
      <c r="C412" s="115">
        <v>47751</v>
      </c>
    </row>
    <row r="413" spans="1:3" x14ac:dyDescent="0.25">
      <c r="A413" s="116">
        <v>47788</v>
      </c>
      <c r="B413" s="114">
        <v>47785</v>
      </c>
      <c r="C413" s="115">
        <v>47784</v>
      </c>
    </row>
    <row r="414" spans="1:3" ht="13.8" thickBot="1" x14ac:dyDescent="0.3">
      <c r="A414" s="117">
        <v>47818</v>
      </c>
      <c r="B414" s="118">
        <v>47813</v>
      </c>
      <c r="C414" s="119">
        <v>47812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V365"/>
  <sheetViews>
    <sheetView topLeftCell="G1" workbookViewId="0">
      <pane xSplit="1" ySplit="5" topLeftCell="H6" activePane="bottomRight" state="frozen"/>
      <selection activeCell="G1" sqref="G1"/>
      <selection pane="topRight" activeCell="H1" sqref="H1"/>
      <selection pane="bottomLeft" activeCell="G6" sqref="G6"/>
      <selection pane="bottomRight" activeCell="H12" sqref="H12"/>
    </sheetView>
  </sheetViews>
  <sheetFormatPr defaultRowHeight="13.2" x14ac:dyDescent="0.25"/>
  <cols>
    <col min="7" max="7" width="11.5546875" style="8" customWidth="1"/>
    <col min="8" max="9" width="9.109375" style="7" customWidth="1"/>
    <col min="10" max="10" width="11.44140625" style="7" customWidth="1"/>
    <col min="11" max="11" width="10.5546875" style="7" customWidth="1"/>
    <col min="12" max="13" width="9.109375" style="7" customWidth="1"/>
    <col min="14" max="14" width="13.109375" style="7" customWidth="1"/>
    <col min="15" max="15" width="13" style="7" customWidth="1"/>
    <col min="16" max="16" width="10.33203125" style="7" customWidth="1"/>
    <col min="17" max="17" width="9.6640625" style="7" customWidth="1"/>
    <col min="18" max="18" width="11.88671875" style="7" customWidth="1"/>
    <col min="19" max="19" width="10.109375" style="7" customWidth="1"/>
    <col min="20" max="20" width="11.33203125" style="4" customWidth="1"/>
    <col min="21" max="21" width="11.109375" style="4" customWidth="1"/>
    <col min="22" max="22" width="9" style="4" customWidth="1"/>
    <col min="23" max="23" width="11.33203125" style="4" customWidth="1"/>
    <col min="24" max="24" width="9.44140625" style="4" customWidth="1"/>
    <col min="25" max="25" width="14.33203125" style="4" customWidth="1"/>
    <col min="26" max="26" width="10.88671875" style="4" customWidth="1"/>
    <col min="27" max="27" width="9.109375" style="4" customWidth="1"/>
    <col min="28" max="28" width="13.109375" style="4" customWidth="1"/>
    <col min="29" max="74" width="9.109375" style="4" customWidth="1"/>
  </cols>
  <sheetData>
    <row r="1" spans="2:66" x14ac:dyDescent="0.25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66" x14ac:dyDescent="0.25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66" x14ac:dyDescent="0.25">
      <c r="B3" s="190"/>
      <c r="C3" s="190"/>
      <c r="G3" s="9" t="s">
        <v>31</v>
      </c>
      <c r="H3" s="7" t="s">
        <v>32</v>
      </c>
      <c r="I3" s="10" t="s">
        <v>32</v>
      </c>
      <c r="J3" s="10" t="s">
        <v>204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273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233</v>
      </c>
      <c r="BK3" s="4" t="s">
        <v>270</v>
      </c>
      <c r="BL3" s="4" t="s">
        <v>291</v>
      </c>
      <c r="BM3" s="4" t="s">
        <v>271</v>
      </c>
      <c r="BN3" s="4" t="s">
        <v>272</v>
      </c>
    </row>
    <row r="4" spans="2:66" x14ac:dyDescent="0.25">
      <c r="G4" s="9" t="s">
        <v>33</v>
      </c>
      <c r="H4" s="7" t="s">
        <v>34</v>
      </c>
      <c r="I4" s="7" t="s">
        <v>205</v>
      </c>
      <c r="J4" s="7" t="s">
        <v>206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</row>
    <row r="5" spans="2:66" x14ac:dyDescent="0.25">
      <c r="G5" s="9" t="s">
        <v>35</v>
      </c>
      <c r="H5" s="7" t="s">
        <v>1</v>
      </c>
      <c r="I5" s="7" t="s">
        <v>1</v>
      </c>
      <c r="J5" s="7" t="s">
        <v>207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</row>
    <row r="6" spans="2:66" x14ac:dyDescent="0.25">
      <c r="C6" s="190"/>
      <c r="G6" s="68">
        <v>36770</v>
      </c>
      <c r="H6" s="267">
        <v>4.6180000000000003</v>
      </c>
      <c r="I6" s="7">
        <v>0.4</v>
      </c>
      <c r="J6" s="4">
        <v>6.7041095957371996E-2</v>
      </c>
      <c r="K6" s="4">
        <v>-0.13800000000000001</v>
      </c>
      <c r="L6" s="4">
        <v>-0.158</v>
      </c>
      <c r="M6" s="14">
        <v>-0.10300000000000001</v>
      </c>
      <c r="N6" s="14">
        <v>-0.16800000000000001</v>
      </c>
      <c r="O6" s="4">
        <v>-0.10800000000000001</v>
      </c>
      <c r="P6" s="4">
        <v>-8.8000000000000009E-2</v>
      </c>
      <c r="Q6" s="4">
        <v>-9.7999989999999995E-2</v>
      </c>
      <c r="R6" s="4">
        <v>-0.128</v>
      </c>
      <c r="S6" s="4">
        <v>-0.13800000000000001</v>
      </c>
      <c r="T6" s="4">
        <v>-0.13800000000000001</v>
      </c>
      <c r="U6" s="4">
        <v>-0.13300000000000001</v>
      </c>
      <c r="V6" s="4">
        <v>-0.10800000000000001</v>
      </c>
      <c r="W6" s="4">
        <v>0.11200000000000002</v>
      </c>
      <c r="X6" s="4">
        <v>0.11200000000000002</v>
      </c>
      <c r="Y6" s="4">
        <v>5.1999990000000003E-2</v>
      </c>
      <c r="Z6" s="4">
        <v>1.585</v>
      </c>
      <c r="AA6" s="4">
        <v>0.18</v>
      </c>
      <c r="AB6" s="4">
        <v>0.21</v>
      </c>
      <c r="AC6" s="4">
        <v>-0.03</v>
      </c>
      <c r="AD6" s="4">
        <v>-2.75E-2</v>
      </c>
      <c r="AE6" s="4">
        <v>2.5000000000000001E-3</v>
      </c>
      <c r="AF6" s="4">
        <v>-0.03</v>
      </c>
      <c r="AG6" s="4">
        <v>7.000000000000001E-3</v>
      </c>
      <c r="AH6" s="4">
        <v>-0.03</v>
      </c>
      <c r="AI6" s="4">
        <v>-7.4999999999999997E-2</v>
      </c>
      <c r="AJ6" s="4">
        <v>-7.4999999999999997E-2</v>
      </c>
      <c r="AK6" s="4">
        <v>-0.09</v>
      </c>
      <c r="AL6" s="4">
        <v>-1.4999999999999999E-2</v>
      </c>
      <c r="AM6" s="4">
        <v>-0.08</v>
      </c>
      <c r="AN6" s="4">
        <v>-0.158</v>
      </c>
      <c r="AO6" s="4">
        <v>-0.05</v>
      </c>
      <c r="AP6" s="4">
        <v>2.5000000000000001E-3</v>
      </c>
      <c r="AQ6" s="4">
        <v>0.32</v>
      </c>
      <c r="AR6" s="4">
        <v>1.2E-2</v>
      </c>
      <c r="AS6" s="4">
        <v>-1.2725</v>
      </c>
      <c r="AT6" s="4">
        <v>-0.185</v>
      </c>
      <c r="AU6" s="4">
        <v>-1.2050000000000001</v>
      </c>
      <c r="AV6" s="4">
        <v>-1.1599999999999999</v>
      </c>
      <c r="AW6" s="4">
        <v>-1.2150000000000001</v>
      </c>
      <c r="AX6" s="4">
        <v>-1.3025</v>
      </c>
      <c r="AY6" s="4">
        <v>2.605</v>
      </c>
      <c r="AZ6" s="4">
        <v>-1.2725</v>
      </c>
      <c r="BA6" s="4">
        <v>-0.155</v>
      </c>
      <c r="BB6" s="4">
        <v>-7.4999999999999997E-2</v>
      </c>
      <c r="BC6" s="4">
        <v>-0.155</v>
      </c>
      <c r="BD6" s="4">
        <v>-9.8000000000000004E-2</v>
      </c>
      <c r="BE6" s="4">
        <v>-0.13500000000000001</v>
      </c>
      <c r="BF6" s="4">
        <v>-2.5000000000000001E-2</v>
      </c>
      <c r="BG6" s="4">
        <v>-0.10800000000000001</v>
      </c>
      <c r="BH6" s="4">
        <v>-1.8000000000000002E-2</v>
      </c>
      <c r="BI6" s="4">
        <v>-8.7499999999999994E-2</v>
      </c>
      <c r="BJ6" s="4">
        <v>1.335</v>
      </c>
      <c r="BK6" s="4">
        <v>0.15</v>
      </c>
      <c r="BL6" s="4">
        <v>0.14450000000000002</v>
      </c>
      <c r="BM6" s="4">
        <v>0.11200000000000002</v>
      </c>
      <c r="BN6" s="4">
        <v>0.3</v>
      </c>
    </row>
    <row r="7" spans="2:66" x14ac:dyDescent="0.25">
      <c r="C7" s="190"/>
      <c r="G7" s="68">
        <v>36800</v>
      </c>
      <c r="H7" s="267">
        <v>4.782</v>
      </c>
      <c r="I7" s="7">
        <v>0.54</v>
      </c>
      <c r="J7" s="4">
        <v>6.7998663678555019E-2</v>
      </c>
      <c r="K7" s="4">
        <v>-0.14749999999999999</v>
      </c>
      <c r="L7" s="4">
        <v>-0.16250000000000001</v>
      </c>
      <c r="M7" s="14">
        <v>-8.5000000000000006E-2</v>
      </c>
      <c r="N7" s="14">
        <v>-0.17749999999999999</v>
      </c>
      <c r="O7" s="4">
        <v>-0.09</v>
      </c>
      <c r="P7" s="4">
        <v>-0.08</v>
      </c>
      <c r="Q7" s="4">
        <v>-0.1075</v>
      </c>
      <c r="R7" s="4">
        <v>-0.13750000000000001</v>
      </c>
      <c r="S7" s="4">
        <v>-0.14749999999999999</v>
      </c>
      <c r="T7" s="4">
        <v>-0.14749999999999999</v>
      </c>
      <c r="U7" s="4">
        <v>-0.115</v>
      </c>
      <c r="V7" s="4">
        <v>-0.09</v>
      </c>
      <c r="W7" s="4">
        <v>0.13250000000000001</v>
      </c>
      <c r="X7" s="4">
        <v>0.13250000000000001</v>
      </c>
      <c r="Y7" s="4">
        <v>5.7500000000000002E-2</v>
      </c>
      <c r="Z7" s="4">
        <v>0.8</v>
      </c>
      <c r="AA7" s="4">
        <v>0.1925</v>
      </c>
      <c r="AB7" s="4">
        <v>0.23749999999999999</v>
      </c>
      <c r="AC7" s="4">
        <v>-2.75E-2</v>
      </c>
      <c r="AD7" s="4">
        <v>-2.75E-2</v>
      </c>
      <c r="AE7" s="4">
        <v>2.5000000000000001E-3</v>
      </c>
      <c r="AF7" s="4">
        <v>-0.03</v>
      </c>
      <c r="AG7" s="4">
        <v>0</v>
      </c>
      <c r="AH7" s="4">
        <v>-7.4999999999999997E-3</v>
      </c>
      <c r="AI7" s="4">
        <v>-8.5000000000000006E-2</v>
      </c>
      <c r="AJ7" s="4">
        <v>-7.0000000000000007E-2</v>
      </c>
      <c r="AK7" s="4">
        <v>-0.09</v>
      </c>
      <c r="AL7" s="4">
        <v>-0.02</v>
      </c>
      <c r="AM7" s="4">
        <v>-7.0000000000000007E-2</v>
      </c>
      <c r="AN7" s="4">
        <v>-0.14000000000000001</v>
      </c>
      <c r="AO7" s="4">
        <v>-0.04</v>
      </c>
      <c r="AP7" s="4">
        <v>0</v>
      </c>
      <c r="AQ7" s="4">
        <v>0.44</v>
      </c>
      <c r="AR7" s="4">
        <v>-1.2500000000000001E-2</v>
      </c>
      <c r="AS7" s="4">
        <v>-0.99750000000000005</v>
      </c>
      <c r="AT7" s="4">
        <v>-0.18</v>
      </c>
      <c r="AU7" s="4">
        <v>-0.91749999999999998</v>
      </c>
      <c r="AV7" s="4">
        <v>-0.52500000000000002</v>
      </c>
      <c r="AW7" s="4">
        <v>-0.94</v>
      </c>
      <c r="AX7" s="4">
        <v>-1.0275000000000001</v>
      </c>
      <c r="AY7" s="4">
        <v>0.9</v>
      </c>
      <c r="AZ7" s="4">
        <v>-0.99750000000000005</v>
      </c>
      <c r="BA7" s="4">
        <v>-0.16500000000000001</v>
      </c>
      <c r="BB7" s="4">
        <v>-0.10249999999999999</v>
      </c>
      <c r="BC7" s="4">
        <v>-0.16500000000000001</v>
      </c>
      <c r="BD7" s="4">
        <v>-0.09</v>
      </c>
      <c r="BE7" s="4">
        <v>-0.14000000000000001</v>
      </c>
      <c r="BF7" s="4">
        <v>-0.03</v>
      </c>
      <c r="BG7" s="4">
        <v>-0.09</v>
      </c>
      <c r="BH7" s="4">
        <v>-4.2500000000000003E-2</v>
      </c>
      <c r="BI7" s="4">
        <v>-8.2500000000000004E-2</v>
      </c>
      <c r="BJ7" s="4">
        <v>0.4</v>
      </c>
      <c r="BK7" s="4">
        <v>0.155</v>
      </c>
      <c r="BL7" s="4">
        <v>0.16500000000000001</v>
      </c>
      <c r="BM7" s="4">
        <v>0.13250000000000001</v>
      </c>
      <c r="BN7" s="4">
        <v>0.34</v>
      </c>
    </row>
    <row r="8" spans="2:66" x14ac:dyDescent="0.25">
      <c r="C8" s="190"/>
      <c r="G8" s="68">
        <v>36831</v>
      </c>
      <c r="H8">
        <v>4.84</v>
      </c>
      <c r="I8" s="7">
        <v>0.56999999999999995</v>
      </c>
      <c r="J8" s="4">
        <v>6.8040372818879022E-2</v>
      </c>
      <c r="K8" s="4">
        <v>-0.14499999999999999</v>
      </c>
      <c r="L8" s="4">
        <v>-0.16750000000000001</v>
      </c>
      <c r="M8" s="14">
        <v>-0.04</v>
      </c>
      <c r="N8" s="14">
        <v>-0.16500000000000001</v>
      </c>
      <c r="O8" s="4">
        <v>-5.0000000000000001E-3</v>
      </c>
      <c r="P8" s="4">
        <v>-7.7499999999999999E-2</v>
      </c>
      <c r="Q8" s="4">
        <v>-0.115</v>
      </c>
      <c r="R8" s="4">
        <v>-0.13500000000000001</v>
      </c>
      <c r="S8" s="4">
        <v>-0.14499999999999999</v>
      </c>
      <c r="T8" s="4">
        <v>-0.14499999999999999</v>
      </c>
      <c r="U8" s="4">
        <v>-0.11125</v>
      </c>
      <c r="V8" s="4">
        <v>-6.7500000000000004E-2</v>
      </c>
      <c r="W8" s="4">
        <v>0.17499999999999999</v>
      </c>
      <c r="X8" s="4">
        <v>0.17499999999999999</v>
      </c>
      <c r="Y8" s="4">
        <v>8.5000000000000006E-2</v>
      </c>
      <c r="Z8" s="4">
        <v>0.66249999999999998</v>
      </c>
      <c r="AA8" s="4">
        <v>0.27500000000000002</v>
      </c>
      <c r="AB8" s="4">
        <v>0.315</v>
      </c>
      <c r="AC8" s="4">
        <v>-2.75E-2</v>
      </c>
      <c r="AD8" s="4">
        <v>-4.2500000000000003E-2</v>
      </c>
      <c r="AE8" s="4">
        <v>-0.01</v>
      </c>
      <c r="AF8" s="4">
        <v>-0.04</v>
      </c>
      <c r="AG8" s="4">
        <v>5.0000000000000001E-3</v>
      </c>
      <c r="AH8" s="4">
        <v>-0.02</v>
      </c>
      <c r="AI8" s="4">
        <v>-6.5000000000000002E-2</v>
      </c>
      <c r="AJ8" s="4">
        <v>-5.5E-2</v>
      </c>
      <c r="AK8" s="4">
        <v>-7.2499999999999995E-2</v>
      </c>
      <c r="AL8" s="4">
        <v>-2.2499999999999999E-2</v>
      </c>
      <c r="AM8" s="4">
        <v>-0.08</v>
      </c>
      <c r="AN8" s="4">
        <v>-0.155</v>
      </c>
      <c r="AO8" s="4">
        <v>-2.2499999999999999E-2</v>
      </c>
      <c r="AP8" s="4">
        <v>1.2500000000000001E-2</v>
      </c>
      <c r="AQ8" s="4">
        <v>0.78500000000000003</v>
      </c>
      <c r="AR8" s="4">
        <v>-0.03</v>
      </c>
      <c r="AS8" s="4">
        <v>-0.61750000000000005</v>
      </c>
      <c r="AT8" s="4">
        <v>-0.2</v>
      </c>
      <c r="AU8" s="4">
        <v>-0.46750000000000003</v>
      </c>
      <c r="AV8" s="4">
        <v>-0.22</v>
      </c>
      <c r="AW8" s="4">
        <v>-0.55249999999999999</v>
      </c>
      <c r="AX8" s="4">
        <v>-0.61750000000000005</v>
      </c>
      <c r="AY8" s="4">
        <v>0.60250000000000004</v>
      </c>
      <c r="AZ8" s="4">
        <v>-0.61750000000000005</v>
      </c>
      <c r="BA8" s="4">
        <v>-0.1275</v>
      </c>
      <c r="BB8" s="4">
        <v>-0.14249999999999999</v>
      </c>
      <c r="BC8" s="4">
        <v>-0.1275</v>
      </c>
      <c r="BD8" s="4">
        <v>-7.7499999999999999E-2</v>
      </c>
      <c r="BE8" s="4">
        <v>-0.1125</v>
      </c>
      <c r="BF8" s="4">
        <v>-2.75E-2</v>
      </c>
      <c r="BG8" s="4">
        <v>-0.105</v>
      </c>
      <c r="BH8" s="4">
        <v>-0.06</v>
      </c>
      <c r="BI8" s="4">
        <v>-6.5000000000000002E-2</v>
      </c>
      <c r="BJ8" s="4">
        <v>0.3</v>
      </c>
      <c r="BK8" s="4">
        <v>0.26500000000000001</v>
      </c>
      <c r="BL8" s="4">
        <v>0.22</v>
      </c>
      <c r="BM8" s="4">
        <v>0.17499999999999999</v>
      </c>
      <c r="BN8" s="4">
        <v>0.53</v>
      </c>
    </row>
    <row r="9" spans="2:66" x14ac:dyDescent="0.25">
      <c r="C9" s="190"/>
      <c r="G9" s="68">
        <v>36861</v>
      </c>
      <c r="H9">
        <v>4.91</v>
      </c>
      <c r="I9" s="7">
        <v>0.59</v>
      </c>
      <c r="J9" s="4">
        <v>6.8247886953399006E-2</v>
      </c>
      <c r="K9" s="4">
        <v>-0.155</v>
      </c>
      <c r="L9" s="4">
        <v>-0.17749999999999999</v>
      </c>
      <c r="M9" s="14">
        <v>-0.02</v>
      </c>
      <c r="N9" s="14">
        <v>-0.17499999999999999</v>
      </c>
      <c r="O9" s="4">
        <v>1.4999999999999999E-2</v>
      </c>
      <c r="P9" s="4">
        <v>-7.7499999999999999E-2</v>
      </c>
      <c r="Q9" s="4">
        <v>-0.125</v>
      </c>
      <c r="R9" s="4">
        <v>-0.14499999999999999</v>
      </c>
      <c r="S9" s="4">
        <v>-0.155</v>
      </c>
      <c r="T9" s="4">
        <v>-0.155</v>
      </c>
      <c r="U9" s="4">
        <v>-0.115</v>
      </c>
      <c r="V9" s="4">
        <v>-6.7500000000000004E-2</v>
      </c>
      <c r="W9" s="4">
        <v>0.20250000000000001</v>
      </c>
      <c r="X9" s="4">
        <v>0.20250000000000001</v>
      </c>
      <c r="Y9" s="4">
        <v>0.10249999999999999</v>
      </c>
      <c r="Z9" s="4">
        <v>0.50249999999999995</v>
      </c>
      <c r="AA9" s="4">
        <v>0.30499999999999999</v>
      </c>
      <c r="AB9" s="4">
        <v>0.39500000000000002</v>
      </c>
      <c r="AC9" s="4">
        <v>-2.75E-2</v>
      </c>
      <c r="AD9" s="4">
        <v>-4.2500000000000003E-2</v>
      </c>
      <c r="AE9" s="4">
        <v>-0.01</v>
      </c>
      <c r="AF9" s="4">
        <v>-0.04</v>
      </c>
      <c r="AG9" s="4">
        <v>5.0000000000000001E-3</v>
      </c>
      <c r="AH9" s="4">
        <v>-0.02</v>
      </c>
      <c r="AI9" s="4">
        <v>-6.5000000000000002E-2</v>
      </c>
      <c r="AJ9" s="4">
        <v>-5.5E-2</v>
      </c>
      <c r="AK9" s="4">
        <v>-7.2499999999999995E-2</v>
      </c>
      <c r="AL9" s="4">
        <v>-2.2499999999999999E-2</v>
      </c>
      <c r="AM9" s="4">
        <v>-0.08</v>
      </c>
      <c r="AN9" s="4">
        <v>-0.16250000000000001</v>
      </c>
      <c r="AO9" s="4">
        <v>-2.2499999999999999E-2</v>
      </c>
      <c r="AP9" s="4">
        <v>1.2500000000000001E-2</v>
      </c>
      <c r="AQ9" s="4">
        <v>1.71</v>
      </c>
      <c r="AR9" s="4">
        <v>-6.5000000000000002E-2</v>
      </c>
      <c r="AS9" s="4">
        <v>-0.50749999999999995</v>
      </c>
      <c r="AT9" s="4">
        <v>-0.19500000000000001</v>
      </c>
      <c r="AU9" s="4">
        <v>-0.42</v>
      </c>
      <c r="AV9" s="4">
        <v>0.49</v>
      </c>
      <c r="AW9" s="4">
        <v>-0.4425</v>
      </c>
      <c r="AX9" s="4">
        <v>-0.50749999999999995</v>
      </c>
      <c r="AY9" s="4">
        <v>0.4425</v>
      </c>
      <c r="AZ9" s="4">
        <v>-0.50749999999999995</v>
      </c>
      <c r="BA9" s="4">
        <v>-0.16250000000000001</v>
      </c>
      <c r="BB9" s="4">
        <v>-0.1295</v>
      </c>
      <c r="BC9" s="4">
        <v>-0.16250000000000001</v>
      </c>
      <c r="BD9" s="4">
        <v>-7.7499999999999999E-2</v>
      </c>
      <c r="BE9" s="4">
        <v>-0.14749999999999999</v>
      </c>
      <c r="BF9" s="4">
        <v>-2.75E-2</v>
      </c>
      <c r="BG9" s="4">
        <v>-0.1125</v>
      </c>
      <c r="BH9" s="4">
        <v>-0.1</v>
      </c>
      <c r="BI9" s="4">
        <v>-6.5000000000000002E-2</v>
      </c>
      <c r="BJ9" s="4">
        <v>0.27750000000000002</v>
      </c>
      <c r="BK9" s="4">
        <v>0.23499999999999999</v>
      </c>
      <c r="BL9" s="4">
        <v>0.2475</v>
      </c>
      <c r="BM9" s="4">
        <v>0.20250000000000001</v>
      </c>
      <c r="BN9" s="4">
        <v>0.86</v>
      </c>
    </row>
    <row r="10" spans="2:66" x14ac:dyDescent="0.25">
      <c r="C10" s="190"/>
      <c r="G10" s="68">
        <v>36892</v>
      </c>
      <c r="H10">
        <v>4.8499999999999996</v>
      </c>
      <c r="I10" s="7">
        <v>0.6</v>
      </c>
      <c r="J10" s="4">
        <v>6.8245902043498008E-2</v>
      </c>
      <c r="K10" s="4">
        <v>-0.16250000000000001</v>
      </c>
      <c r="L10" s="4">
        <v>-0.185</v>
      </c>
      <c r="M10" s="14">
        <v>-7.4999999999999997E-3</v>
      </c>
      <c r="N10" s="14">
        <v>-0.1825</v>
      </c>
      <c r="O10" s="4">
        <v>2.75E-2</v>
      </c>
      <c r="P10" s="4">
        <v>-7.7499999999999999E-2</v>
      </c>
      <c r="Q10" s="4">
        <v>-0.13250000000000001</v>
      </c>
      <c r="R10" s="4">
        <v>-0.1525</v>
      </c>
      <c r="S10" s="4">
        <v>-0.16250000000000001</v>
      </c>
      <c r="T10" s="4">
        <v>-0.16250000000000001</v>
      </c>
      <c r="U10" s="4">
        <v>-0.11874999999999999</v>
      </c>
      <c r="V10" s="4">
        <v>-6.7500000000000004E-2</v>
      </c>
      <c r="W10" s="4">
        <v>0.22750000000000001</v>
      </c>
      <c r="X10" s="4">
        <v>0.22750000000000001</v>
      </c>
      <c r="Y10" s="4">
        <v>0.1275</v>
      </c>
      <c r="Z10" s="4">
        <v>0.48499999999999999</v>
      </c>
      <c r="AA10" s="4">
        <v>0.31</v>
      </c>
      <c r="AB10" s="4">
        <v>0.46500000000000002</v>
      </c>
      <c r="AC10" s="4">
        <v>-2.75E-2</v>
      </c>
      <c r="AD10" s="4">
        <v>-4.2500000000000003E-2</v>
      </c>
      <c r="AE10" s="4">
        <v>-0.01</v>
      </c>
      <c r="AF10" s="4">
        <v>-0.04</v>
      </c>
      <c r="AG10" s="4">
        <v>5.0000000000000001E-3</v>
      </c>
      <c r="AH10" s="4">
        <v>-0.02</v>
      </c>
      <c r="AI10" s="4">
        <v>-6.5000000000000002E-2</v>
      </c>
      <c r="AJ10" s="4">
        <v>-5.5E-2</v>
      </c>
      <c r="AK10" s="4">
        <v>-7.2499999999999995E-2</v>
      </c>
      <c r="AL10" s="4">
        <v>-2.2499999999999999E-2</v>
      </c>
      <c r="AM10" s="4">
        <v>-0.08</v>
      </c>
      <c r="AN10" s="4">
        <v>-0.17</v>
      </c>
      <c r="AO10" s="4">
        <v>-2.2499999999999999E-2</v>
      </c>
      <c r="AP10" s="4">
        <v>1.2500000000000001E-2</v>
      </c>
      <c r="AQ10" s="4">
        <v>2.2450000000000001</v>
      </c>
      <c r="AR10" s="4">
        <v>-7.0000000000000007E-2</v>
      </c>
      <c r="AS10" s="4">
        <v>-0.51749999999999996</v>
      </c>
      <c r="AT10" s="4">
        <v>-0.19500000000000001</v>
      </c>
      <c r="AU10" s="4">
        <v>-0.40500000000000003</v>
      </c>
      <c r="AV10" s="4">
        <v>0.49</v>
      </c>
      <c r="AW10" s="4">
        <v>-0.45250000000000001</v>
      </c>
      <c r="AX10" s="4">
        <v>-0.51749999999999996</v>
      </c>
      <c r="AY10" s="4">
        <v>0.42499999999999999</v>
      </c>
      <c r="AZ10" s="4">
        <v>-0.51749999999999996</v>
      </c>
      <c r="BA10" s="4">
        <v>-0.14749999999999999</v>
      </c>
      <c r="BB10" s="4">
        <v>-0.1295</v>
      </c>
      <c r="BC10" s="4">
        <v>-0.14749999999999999</v>
      </c>
      <c r="BD10" s="4">
        <v>-7.7499999999999999E-2</v>
      </c>
      <c r="BE10" s="4">
        <v>-0.1525</v>
      </c>
      <c r="BF10" s="4">
        <v>-2.75E-2</v>
      </c>
      <c r="BG10" s="4">
        <v>-0.12</v>
      </c>
      <c r="BH10" s="4">
        <v>-0.105</v>
      </c>
      <c r="BI10" s="4">
        <v>-6.5000000000000002E-2</v>
      </c>
      <c r="BJ10" s="4">
        <v>0.27</v>
      </c>
      <c r="BK10" s="4">
        <v>0.27</v>
      </c>
      <c r="BL10" s="4">
        <v>0.27250000000000002</v>
      </c>
      <c r="BM10" s="4">
        <v>0.22750000000000001</v>
      </c>
      <c r="BN10" s="4">
        <v>1.08</v>
      </c>
    </row>
    <row r="11" spans="2:66" x14ac:dyDescent="0.25">
      <c r="C11" s="190"/>
      <c r="G11" s="68">
        <v>36923</v>
      </c>
      <c r="H11">
        <v>4.58</v>
      </c>
      <c r="I11" s="7">
        <v>0.59250000000000003</v>
      </c>
      <c r="J11" s="4">
        <v>6.8477342037279024E-2</v>
      </c>
      <c r="K11" s="4">
        <v>-0.14749999999999999</v>
      </c>
      <c r="L11" s="4">
        <v>-0.17</v>
      </c>
      <c r="M11" s="14">
        <v>-2.5000000000000001E-3</v>
      </c>
      <c r="N11" s="14">
        <v>-0.16750000000000001</v>
      </c>
      <c r="O11" s="4">
        <v>3.2500000000000001E-2</v>
      </c>
      <c r="P11" s="4">
        <v>-7.7499999999999999E-2</v>
      </c>
      <c r="Q11" s="4">
        <v>-0.11749999999999999</v>
      </c>
      <c r="R11" s="4">
        <v>-0.13750000000000001</v>
      </c>
      <c r="S11" s="4">
        <v>-0.14749999999999999</v>
      </c>
      <c r="T11" s="4">
        <v>-0.14749999999999999</v>
      </c>
      <c r="U11" s="4">
        <v>-0.11</v>
      </c>
      <c r="V11" s="4">
        <v>-6.7500000000000004E-2</v>
      </c>
      <c r="W11" s="4">
        <v>0.2475</v>
      </c>
      <c r="X11" s="4">
        <v>0.2475</v>
      </c>
      <c r="Y11" s="4">
        <v>0.13750000000000001</v>
      </c>
      <c r="Z11" s="4">
        <v>0.34499999999999997</v>
      </c>
      <c r="AA11" s="4">
        <v>0.315</v>
      </c>
      <c r="AB11" s="4">
        <v>0.435</v>
      </c>
      <c r="AC11" s="4">
        <v>-2.75E-2</v>
      </c>
      <c r="AD11" s="4">
        <v>-4.2500000000000003E-2</v>
      </c>
      <c r="AE11" s="4">
        <v>-0.01</v>
      </c>
      <c r="AF11" s="4">
        <v>-0.04</v>
      </c>
      <c r="AG11" s="4">
        <v>5.0000000000000001E-3</v>
      </c>
      <c r="AH11" s="4">
        <v>-0.02</v>
      </c>
      <c r="AI11" s="4">
        <v>-6.5000000000000002E-2</v>
      </c>
      <c r="AJ11" s="4">
        <v>-5.5E-2</v>
      </c>
      <c r="AK11" s="4">
        <v>-7.2499999999999995E-2</v>
      </c>
      <c r="AL11" s="4">
        <v>-2.2499999999999999E-2</v>
      </c>
      <c r="AM11" s="4">
        <v>-0.08</v>
      </c>
      <c r="AN11" s="4">
        <v>-0.1525</v>
      </c>
      <c r="AO11" s="4">
        <v>-2.2499999999999999E-2</v>
      </c>
      <c r="AP11" s="4">
        <v>1.2500000000000001E-2</v>
      </c>
      <c r="AQ11" s="4">
        <v>2.1749999999999998</v>
      </c>
      <c r="AR11" s="4">
        <v>-5.2499999999999998E-2</v>
      </c>
      <c r="AS11" s="4">
        <v>-0.53749999999999998</v>
      </c>
      <c r="AT11" s="4">
        <v>-0.19500000000000001</v>
      </c>
      <c r="AU11" s="4">
        <v>-0.41</v>
      </c>
      <c r="AV11" s="4">
        <v>0.30499999999999999</v>
      </c>
      <c r="AW11" s="4">
        <v>-0.47249999999999998</v>
      </c>
      <c r="AX11" s="4">
        <v>-0.53749999999999998</v>
      </c>
      <c r="AY11" s="4">
        <v>0.28499999999999998</v>
      </c>
      <c r="AZ11" s="4">
        <v>-0.53749999999999998</v>
      </c>
      <c r="BA11" s="4">
        <v>-0.15</v>
      </c>
      <c r="BB11" s="4">
        <v>-0.1295</v>
      </c>
      <c r="BC11" s="4">
        <v>-0.15</v>
      </c>
      <c r="BD11" s="4">
        <v>-7.7499999999999999E-2</v>
      </c>
      <c r="BE11" s="4">
        <v>-0.13500000000000001</v>
      </c>
      <c r="BF11" s="4">
        <v>-2.75E-2</v>
      </c>
      <c r="BG11" s="4">
        <v>-0.10249999999999999</v>
      </c>
      <c r="BH11" s="4">
        <v>-8.7499999999999994E-2</v>
      </c>
      <c r="BI11" s="4">
        <v>-6.5000000000000002E-2</v>
      </c>
      <c r="BJ11" s="4">
        <v>0.3</v>
      </c>
      <c r="BK11" s="4">
        <v>0.32</v>
      </c>
      <c r="BL11" s="4">
        <v>0.29249999999999998</v>
      </c>
      <c r="BM11" s="4">
        <v>0.2475</v>
      </c>
      <c r="BN11" s="4">
        <v>1.08</v>
      </c>
    </row>
    <row r="12" spans="2:66" x14ac:dyDescent="0.25">
      <c r="C12" s="190"/>
      <c r="G12" s="68">
        <v>36951</v>
      </c>
      <c r="H12" s="267">
        <v>4.3150000000000004</v>
      </c>
      <c r="I12" s="268">
        <v>0.53</v>
      </c>
      <c r="J12" s="4">
        <v>6.8686384627542008E-2</v>
      </c>
      <c r="K12" s="4">
        <v>-0.14000000000000001</v>
      </c>
      <c r="L12" s="4">
        <v>-0.16250000000000001</v>
      </c>
      <c r="M12" s="14">
        <v>-5.0000000000000001E-3</v>
      </c>
      <c r="N12" s="14">
        <v>-0.16</v>
      </c>
      <c r="O12" s="4">
        <v>0.03</v>
      </c>
      <c r="P12" s="4">
        <v>-7.7499999999999999E-2</v>
      </c>
      <c r="Q12" s="4">
        <v>-0.11</v>
      </c>
      <c r="R12" s="4">
        <v>-0.13</v>
      </c>
      <c r="S12" s="4">
        <v>-0.14000000000000001</v>
      </c>
      <c r="T12" s="4">
        <v>-0.14000000000000001</v>
      </c>
      <c r="U12" s="4">
        <v>-0.10125000000000001</v>
      </c>
      <c r="V12" s="4">
        <v>-6.7500000000000004E-2</v>
      </c>
      <c r="W12" s="4">
        <v>0.23499999999999999</v>
      </c>
      <c r="X12" s="4">
        <v>0.23499999999999999</v>
      </c>
      <c r="Y12" s="4">
        <v>0.1225</v>
      </c>
      <c r="Z12" s="4">
        <v>0.30499999999999999</v>
      </c>
      <c r="AA12" s="4">
        <v>0.29499999999999998</v>
      </c>
      <c r="AB12" s="4">
        <v>0.39</v>
      </c>
      <c r="AC12" s="4">
        <v>-2.75E-2</v>
      </c>
      <c r="AD12" s="4">
        <v>-4.2500000000000003E-2</v>
      </c>
      <c r="AE12" s="4">
        <v>-0.01</v>
      </c>
      <c r="AF12" s="4">
        <v>-0.04</v>
      </c>
      <c r="AG12" s="4">
        <v>5.0000000000000001E-3</v>
      </c>
      <c r="AH12" s="4">
        <v>-0.02</v>
      </c>
      <c r="AI12" s="4">
        <v>-6.5000000000000002E-2</v>
      </c>
      <c r="AJ12" s="4">
        <v>-5.5E-2</v>
      </c>
      <c r="AK12" s="4">
        <v>-7.2499999999999995E-2</v>
      </c>
      <c r="AL12" s="4">
        <v>-2.2499999999999999E-2</v>
      </c>
      <c r="AM12" s="4">
        <v>-0.08</v>
      </c>
      <c r="AN12" s="4">
        <v>-0.13500000000000001</v>
      </c>
      <c r="AO12" s="4">
        <v>-2.2499999999999999E-2</v>
      </c>
      <c r="AP12" s="4">
        <v>1.2500000000000001E-2</v>
      </c>
      <c r="AQ12" s="4">
        <v>1.135</v>
      </c>
      <c r="AR12" s="4">
        <v>-3.5000000000000003E-2</v>
      </c>
      <c r="AS12" s="4">
        <v>-0.54749999999999999</v>
      </c>
      <c r="AT12" s="4">
        <v>-0.19750000000000001</v>
      </c>
      <c r="AU12" s="4">
        <v>-0.48249999999999998</v>
      </c>
      <c r="AV12" s="4">
        <v>-6.5000000000000002E-2</v>
      </c>
      <c r="AW12" s="4">
        <v>-0.48249999999999998</v>
      </c>
      <c r="AX12" s="4">
        <v>-0.54749999999999999</v>
      </c>
      <c r="AY12" s="4">
        <v>0.245</v>
      </c>
      <c r="AZ12" s="4">
        <v>-0.54749999999999999</v>
      </c>
      <c r="BA12" s="4">
        <v>-0.1275</v>
      </c>
      <c r="BB12" s="4">
        <v>-0.14200000000000002</v>
      </c>
      <c r="BC12" s="4">
        <v>-0.1275</v>
      </c>
      <c r="BD12" s="4">
        <v>-7.7499999999999999E-2</v>
      </c>
      <c r="BE12" s="4">
        <v>-0.11749999999999999</v>
      </c>
      <c r="BF12" s="4">
        <v>-2.75E-2</v>
      </c>
      <c r="BG12" s="4">
        <v>-8.5000000000000006E-2</v>
      </c>
      <c r="BH12" s="4">
        <v>-7.0000000000000007E-2</v>
      </c>
      <c r="BI12" s="4">
        <v>-6.5000000000000002E-2</v>
      </c>
      <c r="BJ12" s="4">
        <v>0.3</v>
      </c>
      <c r="BK12" s="4">
        <v>0.31</v>
      </c>
      <c r="BL12" s="4">
        <v>0.28000000000000003</v>
      </c>
      <c r="BM12" s="4">
        <v>0.23499999999999999</v>
      </c>
      <c r="BN12" s="4">
        <v>0.75</v>
      </c>
    </row>
    <row r="13" spans="2:66" x14ac:dyDescent="0.25">
      <c r="C13" s="190"/>
      <c r="G13" s="68">
        <v>36982</v>
      </c>
      <c r="H13">
        <v>4.0549999999999997</v>
      </c>
      <c r="I13" s="7">
        <v>0.435</v>
      </c>
      <c r="J13" s="4">
        <v>6.8834971958648017E-2</v>
      </c>
      <c r="K13" s="4">
        <v>-0.15</v>
      </c>
      <c r="L13" s="4">
        <v>-0.16750000000000001</v>
      </c>
      <c r="M13" s="14">
        <v>-0.11</v>
      </c>
      <c r="N13" s="14">
        <v>-0.15</v>
      </c>
      <c r="O13" s="4">
        <v>-0.115</v>
      </c>
      <c r="P13" s="4">
        <v>-0.06</v>
      </c>
      <c r="Q13" s="4">
        <v>-9.5000000000000001E-2</v>
      </c>
      <c r="R13" s="4">
        <v>-0.12</v>
      </c>
      <c r="S13" s="4">
        <v>-0.15</v>
      </c>
      <c r="T13" s="4">
        <v>-0.15</v>
      </c>
      <c r="U13" s="4">
        <v>-9.8750000000000004E-2</v>
      </c>
      <c r="V13" s="4">
        <v>-6.7500000000000004E-2</v>
      </c>
      <c r="W13" s="4">
        <v>0.14000000000000001</v>
      </c>
      <c r="X13" s="4">
        <v>0.14000000000000001</v>
      </c>
      <c r="Y13" s="4">
        <v>6.7500000000000004E-2</v>
      </c>
      <c r="Z13" s="4">
        <v>0.18</v>
      </c>
      <c r="AA13" s="4">
        <v>0.2</v>
      </c>
      <c r="AB13" s="4">
        <v>0.23</v>
      </c>
      <c r="AC13" s="4">
        <v>-2.5000000000000001E-2</v>
      </c>
      <c r="AD13" s="4">
        <v>-3.2500000000000001E-2</v>
      </c>
      <c r="AE13" s="4">
        <v>5.0000000000000001E-3</v>
      </c>
      <c r="AF13" s="4">
        <v>-2.2499999999999999E-2</v>
      </c>
      <c r="AG13" s="4">
        <v>5.0000000000000001E-3</v>
      </c>
      <c r="AH13" s="4">
        <v>-7.4999999999999997E-3</v>
      </c>
      <c r="AI13" s="4">
        <v>-6.25E-2</v>
      </c>
      <c r="AJ13" s="4">
        <v>-5.5E-2</v>
      </c>
      <c r="AK13" s="4">
        <v>-7.0000000000000007E-2</v>
      </c>
      <c r="AL13" s="4">
        <v>-0.02</v>
      </c>
      <c r="AM13" s="4">
        <v>-7.8E-2</v>
      </c>
      <c r="AN13" s="4">
        <v>-0.13</v>
      </c>
      <c r="AO13" s="4">
        <v>-0.03</v>
      </c>
      <c r="AP13" s="4">
        <v>5.0000000000000001E-3</v>
      </c>
      <c r="AQ13" s="4">
        <v>0.52</v>
      </c>
      <c r="AR13" s="4">
        <v>5.0000000000000001E-3</v>
      </c>
      <c r="AS13" s="4">
        <v>-0.76500000000000001</v>
      </c>
      <c r="AT13" s="4">
        <v>-0.15</v>
      </c>
      <c r="AU13" s="4">
        <v>-0.48</v>
      </c>
      <c r="AV13" s="4">
        <v>-0.38500000000000001</v>
      </c>
      <c r="AW13" s="4">
        <v>-0.7</v>
      </c>
      <c r="AX13" s="4">
        <v>-0.76500000000000001</v>
      </c>
      <c r="AY13" s="4">
        <v>0.18</v>
      </c>
      <c r="AZ13" s="4">
        <v>-0.76500000000000001</v>
      </c>
      <c r="BA13" s="4">
        <v>-0.1225</v>
      </c>
      <c r="BB13" s="4">
        <v>-8.5000000000000006E-2</v>
      </c>
      <c r="BC13" s="4">
        <v>-0.1225</v>
      </c>
      <c r="BD13" s="4">
        <v>-6.7500000000000004E-2</v>
      </c>
      <c r="BE13" s="4">
        <v>-0.11</v>
      </c>
      <c r="BF13" s="4">
        <v>-2.5000000000000001E-2</v>
      </c>
      <c r="BG13" s="4">
        <v>-7.0000000000000007E-2</v>
      </c>
      <c r="BH13" s="4">
        <v>-0.03</v>
      </c>
      <c r="BI13" s="4">
        <v>-6.25E-2</v>
      </c>
      <c r="BJ13" s="4">
        <v>0.2</v>
      </c>
      <c r="BK13" s="4">
        <v>0.14749999999999999</v>
      </c>
      <c r="BL13" s="4">
        <v>0.16500000000000001</v>
      </c>
      <c r="BM13" s="4">
        <v>0.14000000000000001</v>
      </c>
      <c r="BN13" s="4">
        <v>0.3775</v>
      </c>
    </row>
    <row r="14" spans="2:66" x14ac:dyDescent="0.25">
      <c r="C14" s="190"/>
      <c r="G14" s="68">
        <v>37012</v>
      </c>
      <c r="H14">
        <v>3.95</v>
      </c>
      <c r="I14" s="7">
        <v>0.4</v>
      </c>
      <c r="J14" s="4">
        <v>6.8844146311537027E-2</v>
      </c>
      <c r="K14" s="4">
        <v>-0.14499999999999999</v>
      </c>
      <c r="L14" s="4">
        <v>-0.16250000000000001</v>
      </c>
      <c r="M14" s="14">
        <v>-0.105</v>
      </c>
      <c r="N14" s="14">
        <v>-0.15</v>
      </c>
      <c r="O14" s="4">
        <v>-0.11</v>
      </c>
      <c r="P14" s="4">
        <v>-0.06</v>
      </c>
      <c r="Q14" s="4">
        <v>-0.09</v>
      </c>
      <c r="R14" s="4">
        <v>-0.115</v>
      </c>
      <c r="S14" s="4">
        <v>-0.14499999999999999</v>
      </c>
      <c r="T14" s="4">
        <v>-0.14499999999999999</v>
      </c>
      <c r="U14" s="4">
        <v>-9.8750000000000004E-2</v>
      </c>
      <c r="V14" s="4">
        <v>-6.7500000000000004E-2</v>
      </c>
      <c r="W14" s="4">
        <v>0.1275</v>
      </c>
      <c r="X14" s="4">
        <v>0.1275</v>
      </c>
      <c r="Y14" s="4">
        <v>5.5E-2</v>
      </c>
      <c r="Z14" s="4">
        <v>0.21249999999999999</v>
      </c>
      <c r="AA14" s="4">
        <v>0.19</v>
      </c>
      <c r="AB14" s="4">
        <v>0.22</v>
      </c>
      <c r="AC14" s="4">
        <v>-2.5000000000000001E-2</v>
      </c>
      <c r="AD14" s="4">
        <v>-3.2750000000000001E-2</v>
      </c>
      <c r="AE14" s="4">
        <v>4.7500000000000007E-3</v>
      </c>
      <c r="AF14" s="4">
        <v>-2.2749999999999999E-2</v>
      </c>
      <c r="AG14" s="4">
        <v>5.0000000000000001E-3</v>
      </c>
      <c r="AH14" s="4">
        <v>-7.4999999999999997E-3</v>
      </c>
      <c r="AI14" s="4">
        <v>-6.25E-2</v>
      </c>
      <c r="AJ14" s="4">
        <v>-5.5E-2</v>
      </c>
      <c r="AK14" s="4">
        <v>-7.0000000000000007E-2</v>
      </c>
      <c r="AL14" s="4">
        <v>-0.02</v>
      </c>
      <c r="AM14" s="4">
        <v>-7.8E-2</v>
      </c>
      <c r="AN14" s="4">
        <v>-0.13</v>
      </c>
      <c r="AO14" s="4">
        <v>-0.03</v>
      </c>
      <c r="AP14" s="4">
        <v>5.0000000000000001E-3</v>
      </c>
      <c r="AQ14" s="4">
        <v>0.40500000000000003</v>
      </c>
      <c r="AR14" s="4">
        <v>7.4999999999999997E-3</v>
      </c>
      <c r="AS14" s="4">
        <v>-0.76500000000000001</v>
      </c>
      <c r="AT14" s="4">
        <v>-0.15</v>
      </c>
      <c r="AU14" s="4">
        <v>-0.48</v>
      </c>
      <c r="AV14" s="4">
        <v>-0.38500000000000001</v>
      </c>
      <c r="AW14" s="4">
        <v>-0.7</v>
      </c>
      <c r="AX14" s="4">
        <v>-0.76500000000000001</v>
      </c>
      <c r="AY14" s="4">
        <v>0.21249999999999999</v>
      </c>
      <c r="AZ14" s="4">
        <v>-0.76500000000000001</v>
      </c>
      <c r="BA14" s="4">
        <v>-0.12</v>
      </c>
      <c r="BB14" s="4">
        <v>-8.5000000000000006E-2</v>
      </c>
      <c r="BC14" s="4">
        <v>-0.12</v>
      </c>
      <c r="BD14" s="4">
        <v>-6.7500000000000004E-2</v>
      </c>
      <c r="BE14" s="4">
        <v>-0.1075</v>
      </c>
      <c r="BF14" s="4">
        <v>-2.5000000000000001E-2</v>
      </c>
      <c r="BG14" s="4">
        <v>-7.0000000000000007E-2</v>
      </c>
      <c r="BH14" s="4">
        <v>-2.75E-2</v>
      </c>
      <c r="BI14" s="4">
        <v>-6.25E-2</v>
      </c>
      <c r="BJ14" s="4">
        <v>0.2</v>
      </c>
      <c r="BK14" s="4">
        <v>0.14749999999999999</v>
      </c>
      <c r="BL14" s="4">
        <v>0.1525</v>
      </c>
      <c r="BM14" s="4">
        <v>0.1275</v>
      </c>
      <c r="BN14" s="4">
        <v>0.315</v>
      </c>
    </row>
    <row r="15" spans="2:66" x14ac:dyDescent="0.25">
      <c r="C15" s="190"/>
      <c r="G15" s="68">
        <v>37043</v>
      </c>
      <c r="H15">
        <v>3.9350000000000001</v>
      </c>
      <c r="I15" s="7">
        <v>0.39500000000000002</v>
      </c>
      <c r="J15" s="4">
        <v>6.8853626476217011E-2</v>
      </c>
      <c r="K15" s="4">
        <v>-0.14000000000000001</v>
      </c>
      <c r="L15" s="4">
        <v>-0.1575</v>
      </c>
      <c r="M15" s="14">
        <v>-0.1</v>
      </c>
      <c r="N15" s="14">
        <v>-0.15</v>
      </c>
      <c r="O15" s="4">
        <v>-0.105</v>
      </c>
      <c r="P15" s="4">
        <v>-0.06</v>
      </c>
      <c r="Q15" s="4">
        <v>-8.5000000000000006E-2</v>
      </c>
      <c r="R15" s="4">
        <v>-0.11</v>
      </c>
      <c r="S15" s="4">
        <v>-0.14000000000000001</v>
      </c>
      <c r="T15" s="4">
        <v>-0.14000000000000001</v>
      </c>
      <c r="U15" s="4">
        <v>-9.8750000000000004E-2</v>
      </c>
      <c r="V15" s="4">
        <v>-6.7500000000000004E-2</v>
      </c>
      <c r="W15" s="4">
        <v>0.1225</v>
      </c>
      <c r="X15" s="4">
        <v>0.1225</v>
      </c>
      <c r="Y15" s="4">
        <v>5.2499999999999998E-2</v>
      </c>
      <c r="Z15" s="4">
        <v>0.23250000000000001</v>
      </c>
      <c r="AA15" s="4">
        <v>0.19</v>
      </c>
      <c r="AB15" s="4">
        <v>0.22</v>
      </c>
      <c r="AC15" s="4">
        <v>-2.5000000000000001E-2</v>
      </c>
      <c r="AD15" s="4">
        <v>-3.2750000000000001E-2</v>
      </c>
      <c r="AE15" s="4">
        <v>4.7500000000000007E-3</v>
      </c>
      <c r="AF15" s="4">
        <v>-2.2749999999999999E-2</v>
      </c>
      <c r="AG15" s="4">
        <v>5.0000000000000001E-3</v>
      </c>
      <c r="AH15" s="4">
        <v>-7.4999999999999997E-3</v>
      </c>
      <c r="AI15" s="4">
        <v>-6.25E-2</v>
      </c>
      <c r="AJ15" s="4">
        <v>-5.5E-2</v>
      </c>
      <c r="AK15" s="4">
        <v>-7.0000000000000007E-2</v>
      </c>
      <c r="AL15" s="4">
        <v>-0.02</v>
      </c>
      <c r="AM15" s="4">
        <v>-9.4E-2</v>
      </c>
      <c r="AN15" s="4">
        <v>-0.13</v>
      </c>
      <c r="AO15" s="4">
        <v>-0.03</v>
      </c>
      <c r="AP15" s="4">
        <v>5.0000000000000001E-3</v>
      </c>
      <c r="AQ15" s="4">
        <v>0.39500000000000002</v>
      </c>
      <c r="AR15" s="4">
        <v>1.4999999999999999E-2</v>
      </c>
      <c r="AS15" s="4">
        <v>-0.76500000000000001</v>
      </c>
      <c r="AT15" s="4">
        <v>-0.15</v>
      </c>
      <c r="AU15" s="4">
        <v>-0.48</v>
      </c>
      <c r="AV15" s="4">
        <v>-0.38500000000000001</v>
      </c>
      <c r="AW15" s="4">
        <v>-0.7</v>
      </c>
      <c r="AX15" s="4">
        <v>-0.76500000000000001</v>
      </c>
      <c r="AY15" s="4">
        <v>0.23250000000000001</v>
      </c>
      <c r="AZ15" s="4">
        <v>-0.76500000000000001</v>
      </c>
      <c r="BA15" s="4">
        <v>-0.1125</v>
      </c>
      <c r="BB15" s="4">
        <v>-8.5000000000000006E-2</v>
      </c>
      <c r="BC15" s="4">
        <v>-0.1125</v>
      </c>
      <c r="BD15" s="4">
        <v>-6.7500000000000004E-2</v>
      </c>
      <c r="BE15" s="4">
        <v>-0.1</v>
      </c>
      <c r="BF15" s="4">
        <v>-2.5000000000000001E-2</v>
      </c>
      <c r="BG15" s="4">
        <v>-7.0000000000000007E-2</v>
      </c>
      <c r="BH15" s="4">
        <v>-0.02</v>
      </c>
      <c r="BI15" s="4">
        <v>-6.25E-2</v>
      </c>
      <c r="BJ15" s="4">
        <v>0.2</v>
      </c>
      <c r="BK15" s="4">
        <v>0.14749999999999999</v>
      </c>
      <c r="BL15" s="4">
        <v>0.14749999999999999</v>
      </c>
      <c r="BM15" s="4">
        <v>0.1225</v>
      </c>
      <c r="BN15" s="4">
        <v>0.315</v>
      </c>
    </row>
    <row r="16" spans="2:66" x14ac:dyDescent="0.25">
      <c r="C16" s="190"/>
      <c r="G16" s="68">
        <v>37073</v>
      </c>
      <c r="H16">
        <v>3.92</v>
      </c>
      <c r="I16" s="7">
        <v>0.39500000000000002</v>
      </c>
      <c r="J16" s="4">
        <v>6.8863830234299026E-2</v>
      </c>
      <c r="K16" s="4">
        <v>-0.14000000000000001</v>
      </c>
      <c r="L16" s="4">
        <v>-0.1575</v>
      </c>
      <c r="M16" s="14">
        <v>-0.1</v>
      </c>
      <c r="N16" s="14">
        <v>-0.15</v>
      </c>
      <c r="O16" s="4">
        <v>-0.105</v>
      </c>
      <c r="P16" s="4">
        <v>-0.06</v>
      </c>
      <c r="Q16" s="4">
        <v>-8.5000000000000006E-2</v>
      </c>
      <c r="R16" s="4">
        <v>-0.11</v>
      </c>
      <c r="S16" s="4">
        <v>-0.14000000000000001</v>
      </c>
      <c r="T16" s="4">
        <v>-0.14000000000000001</v>
      </c>
      <c r="U16" s="4">
        <v>-9.8750000000000004E-2</v>
      </c>
      <c r="V16" s="4">
        <v>-6.7500000000000004E-2</v>
      </c>
      <c r="W16" s="4">
        <v>0.115</v>
      </c>
      <c r="X16" s="4">
        <v>0.115</v>
      </c>
      <c r="Y16" s="4">
        <v>4.2500000000000003E-2</v>
      </c>
      <c r="Z16" s="4">
        <v>0.86750000000000005</v>
      </c>
      <c r="AA16" s="4">
        <v>0.19</v>
      </c>
      <c r="AB16" s="4">
        <v>0.23250000000000001</v>
      </c>
      <c r="AC16" s="4">
        <v>-2.5000000000000001E-2</v>
      </c>
      <c r="AD16" s="4">
        <v>-3.2750000000000001E-2</v>
      </c>
      <c r="AE16" s="4">
        <v>4.7500000000000007E-3</v>
      </c>
      <c r="AF16" s="4">
        <v>-2.2749999999999999E-2</v>
      </c>
      <c r="AG16" s="4">
        <v>5.0000000000000001E-3</v>
      </c>
      <c r="AH16" s="4">
        <v>-7.4999999999999997E-3</v>
      </c>
      <c r="AI16" s="4">
        <v>-6.25E-2</v>
      </c>
      <c r="AJ16" s="4">
        <v>-5.5E-2</v>
      </c>
      <c r="AK16" s="4">
        <v>-7.0000000000000007E-2</v>
      </c>
      <c r="AL16" s="4">
        <v>-0.02</v>
      </c>
      <c r="AM16" s="4">
        <v>-8.7000000000000008E-2</v>
      </c>
      <c r="AN16" s="4">
        <v>-0.13</v>
      </c>
      <c r="AO16" s="4">
        <v>-0.03</v>
      </c>
      <c r="AP16" s="4">
        <v>5.0000000000000001E-3</v>
      </c>
      <c r="AQ16" s="4">
        <v>0.46</v>
      </c>
      <c r="AR16" s="4">
        <v>0.02</v>
      </c>
      <c r="AS16" s="4">
        <v>-0.8</v>
      </c>
      <c r="AT16" s="4">
        <v>-0.15</v>
      </c>
      <c r="AU16" s="4">
        <v>-0.48</v>
      </c>
      <c r="AV16" s="4">
        <v>-0.38500000000000001</v>
      </c>
      <c r="AW16" s="4">
        <v>-0.73499999999999999</v>
      </c>
      <c r="AX16" s="4">
        <v>-0.8</v>
      </c>
      <c r="AY16" s="4">
        <v>0.86750000000000005</v>
      </c>
      <c r="AZ16" s="4">
        <v>-0.8</v>
      </c>
      <c r="BA16" s="4">
        <v>-0.12</v>
      </c>
      <c r="BB16" s="4">
        <v>-8.5000000000000006E-2</v>
      </c>
      <c r="BC16" s="4">
        <v>-0.12</v>
      </c>
      <c r="BD16" s="4">
        <v>-6.7500000000000004E-2</v>
      </c>
      <c r="BE16" s="4">
        <v>-9.5000000000000001E-2</v>
      </c>
      <c r="BF16" s="4">
        <v>-2.5000000000000001E-2</v>
      </c>
      <c r="BG16" s="4">
        <v>-7.0000000000000007E-2</v>
      </c>
      <c r="BH16" s="4">
        <v>-1.4999999999999999E-2</v>
      </c>
      <c r="BI16" s="4">
        <v>-6.25E-2</v>
      </c>
      <c r="BJ16" s="4">
        <v>0.2</v>
      </c>
      <c r="BK16" s="4">
        <v>0.14749999999999999</v>
      </c>
      <c r="BL16" s="4">
        <v>0.14000000000000001</v>
      </c>
      <c r="BM16" s="4">
        <v>0.115</v>
      </c>
      <c r="BN16" s="4">
        <v>0.32750000000000001</v>
      </c>
    </row>
    <row r="17" spans="3:66" x14ac:dyDescent="0.25">
      <c r="C17" s="190"/>
      <c r="G17" s="68">
        <v>37104</v>
      </c>
      <c r="H17">
        <v>3.92</v>
      </c>
      <c r="I17" s="7">
        <v>0.39500000000000002</v>
      </c>
      <c r="J17" s="4">
        <v>6.8876303277673023E-2</v>
      </c>
      <c r="K17" s="4">
        <v>-0.14000000000000001</v>
      </c>
      <c r="L17" s="4">
        <v>-0.1575</v>
      </c>
      <c r="M17" s="14">
        <v>-0.1</v>
      </c>
      <c r="N17" s="14">
        <v>-0.15</v>
      </c>
      <c r="O17" s="4">
        <v>-0.105</v>
      </c>
      <c r="P17" s="4">
        <v>-0.06</v>
      </c>
      <c r="Q17" s="4">
        <v>-8.5000000000000006E-2</v>
      </c>
      <c r="R17" s="4">
        <v>-0.11</v>
      </c>
      <c r="S17" s="4">
        <v>-0.14000000000000001</v>
      </c>
      <c r="T17" s="4">
        <v>-0.14000000000000001</v>
      </c>
      <c r="U17" s="4">
        <v>-9.8750000000000004E-2</v>
      </c>
      <c r="V17" s="4">
        <v>-6.7500000000000004E-2</v>
      </c>
      <c r="W17" s="4">
        <v>0.1125</v>
      </c>
      <c r="X17" s="4">
        <v>0.1125</v>
      </c>
      <c r="Y17" s="4">
        <v>5.5E-2</v>
      </c>
      <c r="Z17" s="4">
        <v>0.91749999999999998</v>
      </c>
      <c r="AA17" s="4">
        <v>0.19</v>
      </c>
      <c r="AB17" s="4">
        <v>0.23250000000000001</v>
      </c>
      <c r="AC17" s="4">
        <v>-2.5000000000000001E-2</v>
      </c>
      <c r="AD17" s="4">
        <v>-3.2750000000000001E-2</v>
      </c>
      <c r="AE17" s="4">
        <v>4.7500000000000007E-3</v>
      </c>
      <c r="AF17" s="4">
        <v>-2.2749999999999999E-2</v>
      </c>
      <c r="AG17" s="4">
        <v>5.0000000000000001E-3</v>
      </c>
      <c r="AH17" s="4">
        <v>-7.4999999999999997E-3</v>
      </c>
      <c r="AI17" s="4">
        <v>-6.25E-2</v>
      </c>
      <c r="AJ17" s="4">
        <v>-5.5E-2</v>
      </c>
      <c r="AK17" s="4">
        <v>-7.0000000000000007E-2</v>
      </c>
      <c r="AL17" s="4">
        <v>-0.02</v>
      </c>
      <c r="AM17" s="4">
        <v>-6.8000000000000005E-2</v>
      </c>
      <c r="AN17" s="4">
        <v>-0.13</v>
      </c>
      <c r="AO17" s="4">
        <v>-0.03</v>
      </c>
      <c r="AP17" s="4">
        <v>5.0000000000000001E-3</v>
      </c>
      <c r="AQ17" s="4">
        <v>0.46</v>
      </c>
      <c r="AR17" s="4">
        <v>0.02</v>
      </c>
      <c r="AS17" s="4">
        <v>-0.8</v>
      </c>
      <c r="AT17" s="4">
        <v>-0.15</v>
      </c>
      <c r="AU17" s="4">
        <v>-0.48</v>
      </c>
      <c r="AV17" s="4">
        <v>-0.38500000000000001</v>
      </c>
      <c r="AW17" s="4">
        <v>-0.73499999999999999</v>
      </c>
      <c r="AX17" s="4">
        <v>-0.8</v>
      </c>
      <c r="AY17" s="4">
        <v>0.91749999999999998</v>
      </c>
      <c r="AZ17" s="4">
        <v>-0.8</v>
      </c>
      <c r="BA17" s="4">
        <v>-0.1075</v>
      </c>
      <c r="BB17" s="4">
        <v>-8.5000000000000006E-2</v>
      </c>
      <c r="BC17" s="4">
        <v>-0.1075</v>
      </c>
      <c r="BD17" s="4">
        <v>-6.7500000000000004E-2</v>
      </c>
      <c r="BE17" s="4">
        <v>-9.5000000000000001E-2</v>
      </c>
      <c r="BF17" s="4">
        <v>-2.5000000000000001E-2</v>
      </c>
      <c r="BG17" s="4">
        <v>-7.0000000000000007E-2</v>
      </c>
      <c r="BH17" s="4">
        <v>-1.4999999999999999E-2</v>
      </c>
      <c r="BI17" s="4">
        <v>-6.25E-2</v>
      </c>
      <c r="BJ17" s="4">
        <v>0.2</v>
      </c>
      <c r="BK17" s="4">
        <v>0.14749999999999999</v>
      </c>
      <c r="BL17" s="4">
        <v>0.13750000000000001</v>
      </c>
      <c r="BM17" s="4">
        <v>0.1125</v>
      </c>
      <c r="BN17" s="4">
        <v>0.32750000000000001</v>
      </c>
    </row>
    <row r="18" spans="3:66" x14ac:dyDescent="0.25">
      <c r="C18" s="190"/>
      <c r="G18" s="68">
        <v>37135</v>
      </c>
      <c r="H18">
        <v>3.9</v>
      </c>
      <c r="I18" s="7">
        <v>0.39500000000000002</v>
      </c>
      <c r="J18" s="4">
        <v>6.8888776321097023E-2</v>
      </c>
      <c r="K18" s="4">
        <v>-0.13500000000000001</v>
      </c>
      <c r="L18" s="4">
        <v>-0.1525</v>
      </c>
      <c r="M18" s="14">
        <v>-9.5000000000000001E-2</v>
      </c>
      <c r="N18" s="14">
        <v>-0.15</v>
      </c>
      <c r="O18" s="4">
        <v>-0.1</v>
      </c>
      <c r="P18" s="4">
        <v>-0.06</v>
      </c>
      <c r="Q18" s="4">
        <v>-0.08</v>
      </c>
      <c r="R18" s="4">
        <v>-0.105</v>
      </c>
      <c r="S18" s="4">
        <v>-0.13500000000000001</v>
      </c>
      <c r="T18" s="4">
        <v>-0.13500000000000001</v>
      </c>
      <c r="U18" s="4">
        <v>-9.8750000000000004E-2</v>
      </c>
      <c r="V18" s="4">
        <v>-6.7500000000000004E-2</v>
      </c>
      <c r="W18" s="4">
        <v>0.1125</v>
      </c>
      <c r="X18" s="4">
        <v>0.1125</v>
      </c>
      <c r="Y18" s="4">
        <v>5.5E-2</v>
      </c>
      <c r="Z18" s="4">
        <v>0.89500000000000002</v>
      </c>
      <c r="AA18" s="4">
        <v>0.185</v>
      </c>
      <c r="AB18" s="4">
        <v>0.21</v>
      </c>
      <c r="AC18" s="4">
        <v>-2.5000000000000001E-2</v>
      </c>
      <c r="AD18" s="4">
        <v>-3.2750000000000001E-2</v>
      </c>
      <c r="AE18" s="4">
        <v>4.7500000000000007E-3</v>
      </c>
      <c r="AF18" s="4">
        <v>-2.2749999999999999E-2</v>
      </c>
      <c r="AG18" s="4">
        <v>5.0000000000000001E-3</v>
      </c>
      <c r="AH18" s="4">
        <v>-7.4999999999999997E-3</v>
      </c>
      <c r="AI18" s="4">
        <v>-6.25E-2</v>
      </c>
      <c r="AJ18" s="4">
        <v>-5.2499999999999998E-2</v>
      </c>
      <c r="AK18" s="4">
        <v>-6.7500000000000004E-2</v>
      </c>
      <c r="AL18" s="4">
        <v>-0.02</v>
      </c>
      <c r="AM18" s="4">
        <v>-6.6000000000000003E-2</v>
      </c>
      <c r="AN18" s="4">
        <v>-0.13</v>
      </c>
      <c r="AO18" s="4">
        <v>-0.03</v>
      </c>
      <c r="AP18" s="4">
        <v>5.0000000000000001E-3</v>
      </c>
      <c r="AQ18" s="4">
        <v>0.39500000000000002</v>
      </c>
      <c r="AR18" s="4">
        <v>1.4999999999999999E-2</v>
      </c>
      <c r="AS18" s="4">
        <v>-0.8</v>
      </c>
      <c r="AT18" s="4">
        <v>-0.15</v>
      </c>
      <c r="AU18" s="4">
        <v>-0.48</v>
      </c>
      <c r="AV18" s="4">
        <v>-0.38500000000000001</v>
      </c>
      <c r="AW18" s="4">
        <v>-0.73499999999999999</v>
      </c>
      <c r="AX18" s="4">
        <v>-0.8</v>
      </c>
      <c r="AY18" s="4">
        <v>0.89500000000000002</v>
      </c>
      <c r="AZ18" s="4">
        <v>-0.8</v>
      </c>
      <c r="BA18" s="4">
        <v>-0.1125</v>
      </c>
      <c r="BB18" s="4">
        <v>-8.5000000000000006E-2</v>
      </c>
      <c r="BC18" s="4">
        <v>-0.1125</v>
      </c>
      <c r="BD18" s="4">
        <v>-6.7500000000000004E-2</v>
      </c>
      <c r="BE18" s="4">
        <v>-0.11</v>
      </c>
      <c r="BF18" s="4">
        <v>-2.5000000000000001E-2</v>
      </c>
      <c r="BG18" s="4">
        <v>-7.0000000000000007E-2</v>
      </c>
      <c r="BH18" s="4">
        <v>-0.02</v>
      </c>
      <c r="BI18" s="4">
        <v>-6.25E-2</v>
      </c>
      <c r="BJ18" s="4">
        <v>0.2</v>
      </c>
      <c r="BK18" s="4">
        <v>0.14749999999999999</v>
      </c>
      <c r="BL18" s="4">
        <v>0.13750000000000001</v>
      </c>
      <c r="BM18" s="4">
        <v>0.1125</v>
      </c>
      <c r="BN18" s="4">
        <v>0.3175</v>
      </c>
    </row>
    <row r="19" spans="3:66" x14ac:dyDescent="0.25">
      <c r="C19" s="190"/>
      <c r="G19" s="68">
        <v>37165</v>
      </c>
      <c r="H19">
        <v>3.8849999999999998</v>
      </c>
      <c r="I19" s="7">
        <v>0.39750000000000002</v>
      </c>
      <c r="J19" s="4">
        <v>6.890251912361102E-2</v>
      </c>
      <c r="K19" s="4">
        <v>-0.13</v>
      </c>
      <c r="L19" s="4">
        <v>-0.14749999999999999</v>
      </c>
      <c r="M19" s="14">
        <v>-0.09</v>
      </c>
      <c r="N19" s="14">
        <v>-0.15</v>
      </c>
      <c r="O19" s="4">
        <v>-9.5000000000000001E-2</v>
      </c>
      <c r="P19" s="4">
        <v>-0.06</v>
      </c>
      <c r="Q19" s="4">
        <v>-7.4999999999999997E-2</v>
      </c>
      <c r="R19" s="4">
        <v>-0.1</v>
      </c>
      <c r="S19" s="4">
        <v>-0.13</v>
      </c>
      <c r="T19" s="4">
        <v>-0.13</v>
      </c>
      <c r="U19" s="4">
        <v>-9.8750000000000004E-2</v>
      </c>
      <c r="V19" s="4">
        <v>-6.7500000000000004E-2</v>
      </c>
      <c r="W19" s="4">
        <v>0.1275</v>
      </c>
      <c r="X19" s="4">
        <v>0.1275</v>
      </c>
      <c r="Y19" s="4">
        <v>7.4999999999999997E-2</v>
      </c>
      <c r="Z19" s="4">
        <v>0.34</v>
      </c>
      <c r="AA19" s="4">
        <v>0.19</v>
      </c>
      <c r="AB19" s="4">
        <v>0.23</v>
      </c>
      <c r="AC19" s="4">
        <v>-2.5000000000000001E-2</v>
      </c>
      <c r="AD19" s="4">
        <v>-3.2750000000000001E-2</v>
      </c>
      <c r="AE19" s="4">
        <v>4.7500000000000007E-3</v>
      </c>
      <c r="AF19" s="4">
        <v>-2.2749999999999999E-2</v>
      </c>
      <c r="AG19" s="4">
        <v>5.0000000000000001E-3</v>
      </c>
      <c r="AH19" s="4">
        <v>-7.4999999999999997E-3</v>
      </c>
      <c r="AI19" s="4">
        <v>-6.25E-2</v>
      </c>
      <c r="AJ19" s="4">
        <v>-5.2499999999999998E-2</v>
      </c>
      <c r="AK19" s="4">
        <v>-6.7500000000000004E-2</v>
      </c>
      <c r="AL19" s="4">
        <v>-0.02</v>
      </c>
      <c r="AM19" s="4">
        <v>-6.8000000000000005E-2</v>
      </c>
      <c r="AN19" s="4">
        <v>-0.13</v>
      </c>
      <c r="AO19" s="4">
        <v>-0.03</v>
      </c>
      <c r="AP19" s="4">
        <v>5.0000000000000001E-3</v>
      </c>
      <c r="AQ19" s="4">
        <v>0.46100000000000002</v>
      </c>
      <c r="AR19" s="4">
        <v>5.0000000000000001E-3</v>
      </c>
      <c r="AS19" s="4">
        <v>-0.8</v>
      </c>
      <c r="AT19" s="4">
        <v>-0.15</v>
      </c>
      <c r="AU19" s="4">
        <v>-0.48</v>
      </c>
      <c r="AV19" s="4">
        <v>-0.38500000000000001</v>
      </c>
      <c r="AW19" s="4">
        <v>-0.73499999999999999</v>
      </c>
      <c r="AX19" s="4">
        <v>-0.8</v>
      </c>
      <c r="AY19" s="4">
        <v>0.34</v>
      </c>
      <c r="AZ19" s="4">
        <v>-0.8</v>
      </c>
      <c r="BA19" s="4">
        <v>-0.1225</v>
      </c>
      <c r="BB19" s="4">
        <v>-8.5000000000000006E-2</v>
      </c>
      <c r="BC19" s="4">
        <v>-0.1225</v>
      </c>
      <c r="BD19" s="4">
        <v>-6.7500000000000004E-2</v>
      </c>
      <c r="BE19" s="4">
        <v>-0.1125</v>
      </c>
      <c r="BF19" s="4">
        <v>-2.5000000000000001E-2</v>
      </c>
      <c r="BG19" s="4">
        <v>-7.0000000000000007E-2</v>
      </c>
      <c r="BH19" s="4">
        <v>-0.03</v>
      </c>
      <c r="BI19" s="4">
        <v>-6.25E-2</v>
      </c>
      <c r="BJ19" s="4">
        <v>0.2</v>
      </c>
      <c r="BK19" s="4">
        <v>0.14749999999999999</v>
      </c>
      <c r="BL19" s="4">
        <v>0.1525</v>
      </c>
      <c r="BM19" s="4">
        <v>0.1275</v>
      </c>
      <c r="BN19" s="4">
        <v>0.33</v>
      </c>
    </row>
    <row r="20" spans="3:66" x14ac:dyDescent="0.25">
      <c r="C20" s="190"/>
      <c r="G20" s="68">
        <v>37196</v>
      </c>
      <c r="H20">
        <v>3.99</v>
      </c>
      <c r="I20" s="7">
        <v>0.40749999999999997</v>
      </c>
      <c r="J20" s="4">
        <v>6.8919453955852014E-2</v>
      </c>
      <c r="K20" s="4">
        <v>-0.13250000000000001</v>
      </c>
      <c r="L20" s="4">
        <v>-0.15</v>
      </c>
      <c r="M20" s="14">
        <v>-3.2500000000000001E-2</v>
      </c>
      <c r="N20" s="14">
        <v>-0.1525</v>
      </c>
      <c r="O20" s="4">
        <v>2.5000000000000001E-3</v>
      </c>
      <c r="P20" s="4">
        <v>-7.7499999999999999E-2</v>
      </c>
      <c r="Q20" s="4">
        <v>-9.2499999999999999E-2</v>
      </c>
      <c r="R20" s="4">
        <v>-0.10249999999999999</v>
      </c>
      <c r="S20" s="4">
        <v>-0.13250000000000001</v>
      </c>
      <c r="T20" s="4">
        <v>-0.13250000000000001</v>
      </c>
      <c r="U20" s="4">
        <v>-0.11125</v>
      </c>
      <c r="V20" s="4">
        <v>-7.0000000000000007E-2</v>
      </c>
      <c r="W20" s="4">
        <v>0.1875</v>
      </c>
      <c r="X20" s="4">
        <v>0.1875</v>
      </c>
      <c r="Y20" s="4">
        <v>0.09</v>
      </c>
      <c r="Z20" s="4">
        <v>0.53500000000000003</v>
      </c>
      <c r="AA20" s="4">
        <v>0.26750000000000002</v>
      </c>
      <c r="AB20" s="4">
        <v>0.28499999999999998</v>
      </c>
      <c r="AC20" s="4">
        <v>-2.8000000000000004E-2</v>
      </c>
      <c r="AD20" s="4">
        <v>-4.4999999999999998E-2</v>
      </c>
      <c r="AE20" s="4">
        <v>-0.01</v>
      </c>
      <c r="AF20" s="4">
        <v>-3.7499999999999999E-2</v>
      </c>
      <c r="AG20" s="4">
        <v>5.0000000000000001E-3</v>
      </c>
      <c r="AH20" s="4">
        <v>-1.7500000000000002E-2</v>
      </c>
      <c r="AI20" s="4">
        <v>-6.5000000000000002E-2</v>
      </c>
      <c r="AJ20" s="4">
        <v>-5.5E-2</v>
      </c>
      <c r="AK20" s="4">
        <v>-7.0499999999999993E-2</v>
      </c>
      <c r="AL20" s="4">
        <v>-2.1499999999999998E-2</v>
      </c>
      <c r="AM20" s="4">
        <v>-8.5000000000000006E-2</v>
      </c>
      <c r="AN20" s="4">
        <v>-0.1525</v>
      </c>
      <c r="AO20" s="4">
        <v>-2.2499999999999999E-2</v>
      </c>
      <c r="AP20" s="4">
        <v>1.2500000000000001E-2</v>
      </c>
      <c r="AQ20" s="4">
        <v>0.93</v>
      </c>
      <c r="AR20" s="4">
        <v>-4.2500000000000003E-2</v>
      </c>
      <c r="AS20" s="4">
        <v>-0.38</v>
      </c>
      <c r="AT20" s="4">
        <v>-0.14000000000000001</v>
      </c>
      <c r="AU20" s="4">
        <v>-0.26750000000000002</v>
      </c>
      <c r="AV20" s="4">
        <v>0.11</v>
      </c>
      <c r="AW20" s="4">
        <v>-0.33</v>
      </c>
      <c r="AX20" s="4">
        <v>-0.38</v>
      </c>
      <c r="AY20" s="4">
        <v>0.34</v>
      </c>
      <c r="AZ20" s="4">
        <v>-0.38</v>
      </c>
      <c r="BA20" s="4">
        <v>-0.12</v>
      </c>
      <c r="BB20" s="4">
        <v>-0.125</v>
      </c>
      <c r="BC20" s="4">
        <v>-0.12</v>
      </c>
      <c r="BD20" s="4">
        <v>-7.0000000000000007E-2</v>
      </c>
      <c r="BE20" s="4">
        <v>-0.11</v>
      </c>
      <c r="BF20" s="4">
        <v>-2.6499999999999999E-2</v>
      </c>
      <c r="BG20" s="4">
        <v>-0.10249999999999999</v>
      </c>
      <c r="BH20" s="4">
        <v>-7.7499999999999999E-2</v>
      </c>
      <c r="BI20" s="4">
        <v>-6.5000000000000002E-2</v>
      </c>
      <c r="BJ20" s="4">
        <v>0.21</v>
      </c>
      <c r="BK20" s="4">
        <v>0.26500000000000001</v>
      </c>
      <c r="BL20" s="4">
        <v>0.2225</v>
      </c>
      <c r="BM20" s="4">
        <v>0.1875</v>
      </c>
      <c r="BN20" s="4">
        <v>0.55000000000000004</v>
      </c>
    </row>
    <row r="21" spans="3:66" x14ac:dyDescent="0.25">
      <c r="C21" s="190"/>
      <c r="G21" s="68">
        <v>37226</v>
      </c>
      <c r="H21">
        <v>4.0750000000000002</v>
      </c>
      <c r="I21" s="7">
        <v>0.41249999999999998</v>
      </c>
      <c r="J21" s="4">
        <v>6.8935842503271005E-2</v>
      </c>
      <c r="K21" s="4">
        <v>-0.13500000000000001</v>
      </c>
      <c r="L21" s="4">
        <v>-0.1525</v>
      </c>
      <c r="M21" s="14">
        <v>-1.2500000000000001E-2</v>
      </c>
      <c r="N21" s="14">
        <v>-0.155</v>
      </c>
      <c r="O21" s="4">
        <v>2.2499999999999999E-2</v>
      </c>
      <c r="P21" s="4">
        <v>-7.7499999999999999E-2</v>
      </c>
      <c r="Q21" s="4">
        <v>-9.5000000000000001E-2</v>
      </c>
      <c r="R21" s="4">
        <v>-0.105</v>
      </c>
      <c r="S21" s="4">
        <v>-0.13500000000000001</v>
      </c>
      <c r="T21" s="4">
        <v>-0.13500000000000001</v>
      </c>
      <c r="U21" s="4">
        <v>-0.11125</v>
      </c>
      <c r="V21" s="4">
        <v>-7.0000000000000007E-2</v>
      </c>
      <c r="W21" s="4">
        <v>0.22750000000000001</v>
      </c>
      <c r="X21" s="4">
        <v>0.22750000000000001</v>
      </c>
      <c r="Y21" s="4">
        <v>0.13</v>
      </c>
      <c r="Z21" s="4">
        <v>0.53500000000000003</v>
      </c>
      <c r="AA21" s="4">
        <v>0.30249999999999999</v>
      </c>
      <c r="AB21" s="4">
        <v>0.375</v>
      </c>
      <c r="AC21" s="4">
        <v>-2.5500000000000002E-2</v>
      </c>
      <c r="AD21" s="4">
        <v>-4.4999999999999998E-2</v>
      </c>
      <c r="AE21" s="4">
        <v>-0.01</v>
      </c>
      <c r="AF21" s="4">
        <v>-3.7499999999999999E-2</v>
      </c>
      <c r="AG21" s="4">
        <v>5.0000000000000001E-3</v>
      </c>
      <c r="AH21" s="4">
        <v>-1.7500000000000002E-2</v>
      </c>
      <c r="AI21" s="4">
        <v>-6.5000000000000002E-2</v>
      </c>
      <c r="AJ21" s="4">
        <v>-5.5E-2</v>
      </c>
      <c r="AK21" s="4">
        <v>-7.0499999999999993E-2</v>
      </c>
      <c r="AL21" s="4">
        <v>-2.1499999999999998E-2</v>
      </c>
      <c r="AM21" s="4">
        <v>-8.5000000000000006E-2</v>
      </c>
      <c r="AN21" s="4">
        <v>-0.1525</v>
      </c>
      <c r="AO21" s="4">
        <v>-2.2499999999999999E-2</v>
      </c>
      <c r="AP21" s="4">
        <v>1.2500000000000001E-2</v>
      </c>
      <c r="AQ21" s="4">
        <v>1.35</v>
      </c>
      <c r="AR21" s="4">
        <v>-6.5000000000000002E-2</v>
      </c>
      <c r="AS21" s="4">
        <v>-0.38</v>
      </c>
      <c r="AT21" s="4">
        <v>-0.13500000000000001</v>
      </c>
      <c r="AU21" s="4">
        <v>-0.26750000000000002</v>
      </c>
      <c r="AV21" s="4">
        <v>0.215</v>
      </c>
      <c r="AW21" s="4">
        <v>-0.33</v>
      </c>
      <c r="AX21" s="4">
        <v>-0.38</v>
      </c>
      <c r="AY21" s="4">
        <v>0.34</v>
      </c>
      <c r="AZ21" s="4">
        <v>-0.38</v>
      </c>
      <c r="BA21" s="4">
        <v>-0.155</v>
      </c>
      <c r="BB21" s="4">
        <v>-0.125</v>
      </c>
      <c r="BC21" s="4">
        <v>-0.155</v>
      </c>
      <c r="BD21" s="4">
        <v>-7.0000000000000007E-2</v>
      </c>
      <c r="BE21" s="4">
        <v>-0.14499999999999999</v>
      </c>
      <c r="BF21" s="4">
        <v>-2.6499999999999999E-2</v>
      </c>
      <c r="BG21" s="4">
        <v>-0.10249999999999999</v>
      </c>
      <c r="BH21" s="4">
        <v>-0.1</v>
      </c>
      <c r="BI21" s="4">
        <v>-6.5000000000000002E-2</v>
      </c>
      <c r="BJ21" s="4">
        <v>0.21</v>
      </c>
      <c r="BK21" s="4">
        <v>0.23499999999999999</v>
      </c>
      <c r="BL21" s="4">
        <v>0.26250000000000001</v>
      </c>
      <c r="BM21" s="4">
        <v>0.22750000000000001</v>
      </c>
      <c r="BN21" s="4">
        <v>0.87</v>
      </c>
    </row>
    <row r="22" spans="3:66" x14ac:dyDescent="0.25">
      <c r="C22" s="190"/>
      <c r="G22" s="68">
        <v>37257</v>
      </c>
      <c r="H22">
        <v>4.0449999999999999</v>
      </c>
      <c r="I22" s="7">
        <v>0.41749999999999998</v>
      </c>
      <c r="J22" s="4">
        <v>6.896655729440701E-2</v>
      </c>
      <c r="K22" s="4">
        <v>-0.13750000000000001</v>
      </c>
      <c r="L22" s="4">
        <v>-0.155</v>
      </c>
      <c r="M22" s="14">
        <v>0</v>
      </c>
      <c r="N22" s="14">
        <v>-0.1575</v>
      </c>
      <c r="O22" s="4">
        <v>3.5000000000000003E-2</v>
      </c>
      <c r="P22" s="4">
        <v>-7.7499999999999999E-2</v>
      </c>
      <c r="Q22" s="4">
        <v>-9.7500000000000003E-2</v>
      </c>
      <c r="R22" s="4">
        <v>-0.1075</v>
      </c>
      <c r="S22" s="4">
        <v>-0.13750000000000001</v>
      </c>
      <c r="T22" s="4">
        <v>-0.13750000000000001</v>
      </c>
      <c r="U22" s="4">
        <v>-0.11125</v>
      </c>
      <c r="V22" s="4">
        <v>-7.0000000000000007E-2</v>
      </c>
      <c r="W22" s="4">
        <v>0.24</v>
      </c>
      <c r="X22" s="4">
        <v>0.24</v>
      </c>
      <c r="Y22" s="4">
        <v>0.14249999999999999</v>
      </c>
      <c r="Z22" s="4">
        <v>0.53500000000000003</v>
      </c>
      <c r="AA22" s="4">
        <v>0.3075</v>
      </c>
      <c r="AB22" s="4">
        <v>0.45500000000000002</v>
      </c>
      <c r="AC22" s="4">
        <v>-2.5500000000000002E-2</v>
      </c>
      <c r="AD22" s="4">
        <v>-4.4999999999999998E-2</v>
      </c>
      <c r="AE22" s="4">
        <v>-0.01</v>
      </c>
      <c r="AF22" s="4">
        <v>-3.7499999999999999E-2</v>
      </c>
      <c r="AG22" s="4">
        <v>5.0000000000000001E-3</v>
      </c>
      <c r="AH22" s="4">
        <v>-1.7500000000000002E-2</v>
      </c>
      <c r="AI22" s="4">
        <v>-6.5000000000000002E-2</v>
      </c>
      <c r="AJ22" s="4">
        <v>-5.5E-2</v>
      </c>
      <c r="AK22" s="4">
        <v>-7.0499999999999993E-2</v>
      </c>
      <c r="AL22" s="4">
        <v>-2.1499999999999998E-2</v>
      </c>
      <c r="AM22" s="4">
        <v>-8.5000000000000006E-2</v>
      </c>
      <c r="AN22" s="4">
        <v>-0.1525</v>
      </c>
      <c r="AO22" s="4">
        <v>-2.0499999999999997E-2</v>
      </c>
      <c r="AP22" s="4">
        <v>1.2500000000000001E-2</v>
      </c>
      <c r="AQ22" s="4">
        <v>1.61</v>
      </c>
      <c r="AR22" s="4">
        <v>-6.7500000000000004E-2</v>
      </c>
      <c r="AS22" s="4">
        <v>-0.38</v>
      </c>
      <c r="AT22" s="4">
        <v>-0.13500000000000001</v>
      </c>
      <c r="AU22" s="4">
        <v>-0.26750000000000002</v>
      </c>
      <c r="AV22" s="4">
        <v>0.22500000000000001</v>
      </c>
      <c r="AW22" s="4">
        <v>-0.33</v>
      </c>
      <c r="AX22" s="4">
        <v>-0.38</v>
      </c>
      <c r="AY22" s="4">
        <v>0.34</v>
      </c>
      <c r="AZ22" s="4">
        <v>-0.38</v>
      </c>
      <c r="BA22" s="4">
        <v>-0.14000000000000001</v>
      </c>
      <c r="BB22" s="4">
        <v>-0.125</v>
      </c>
      <c r="BC22" s="4">
        <v>-0.14000000000000001</v>
      </c>
      <c r="BD22" s="4">
        <v>-7.0000000000000007E-2</v>
      </c>
      <c r="BE22" s="4">
        <v>-0.15</v>
      </c>
      <c r="BF22" s="4">
        <v>-2.6499999999999999E-2</v>
      </c>
      <c r="BG22" s="4">
        <v>-0.10249999999999999</v>
      </c>
      <c r="BH22" s="4">
        <v>-0.10249999999999999</v>
      </c>
      <c r="BI22" s="4">
        <v>-6.5000000000000002E-2</v>
      </c>
      <c r="BJ22" s="4">
        <v>0.21</v>
      </c>
      <c r="BK22" s="4">
        <v>0.27</v>
      </c>
      <c r="BL22" s="4">
        <v>0.27500000000000002</v>
      </c>
      <c r="BM22" s="4">
        <v>0.24</v>
      </c>
      <c r="BN22" s="4">
        <v>1.02</v>
      </c>
    </row>
    <row r="23" spans="3:66" x14ac:dyDescent="0.25">
      <c r="C23" s="190"/>
      <c r="G23" s="68">
        <v>37288</v>
      </c>
      <c r="H23">
        <v>3.8740000000000006</v>
      </c>
      <c r="I23" s="7">
        <v>0.4</v>
      </c>
      <c r="J23" s="4">
        <v>6.9016352028977018E-2</v>
      </c>
      <c r="K23" s="4">
        <v>-0.14000000000000001</v>
      </c>
      <c r="L23" s="4">
        <v>-0.1575</v>
      </c>
      <c r="M23" s="14">
        <v>5.0000000000000001E-3</v>
      </c>
      <c r="N23" s="14">
        <v>-0.16</v>
      </c>
      <c r="O23" s="4">
        <v>0.04</v>
      </c>
      <c r="P23" s="4">
        <v>-7.7499999999999999E-2</v>
      </c>
      <c r="Q23" s="4">
        <v>-0.1</v>
      </c>
      <c r="R23" s="4">
        <v>-0.11</v>
      </c>
      <c r="S23" s="4">
        <v>-0.14000000000000001</v>
      </c>
      <c r="T23" s="4">
        <v>-0.14000000000000001</v>
      </c>
      <c r="U23" s="4">
        <v>-0.11125</v>
      </c>
      <c r="V23" s="4">
        <v>-7.0000000000000007E-2</v>
      </c>
      <c r="W23" s="4">
        <v>0.2175</v>
      </c>
      <c r="X23" s="4">
        <v>0.2175</v>
      </c>
      <c r="Y23" s="4">
        <v>0.12</v>
      </c>
      <c r="Z23" s="4">
        <v>0.53500000000000003</v>
      </c>
      <c r="AA23" s="4">
        <v>0.3075</v>
      </c>
      <c r="AB23" s="4">
        <v>0.45</v>
      </c>
      <c r="AC23" s="4">
        <v>-2.5500000000000002E-2</v>
      </c>
      <c r="AD23" s="4">
        <v>-4.4999999999999998E-2</v>
      </c>
      <c r="AE23" s="4">
        <v>-0.01</v>
      </c>
      <c r="AF23" s="4">
        <v>-3.7499999999999999E-2</v>
      </c>
      <c r="AG23" s="4">
        <v>5.0000000000000001E-3</v>
      </c>
      <c r="AH23" s="4">
        <v>-1.7500000000000002E-2</v>
      </c>
      <c r="AI23" s="4">
        <v>-6.5000000000000002E-2</v>
      </c>
      <c r="AJ23" s="4">
        <v>-5.5E-2</v>
      </c>
      <c r="AK23" s="4">
        <v>-7.0499999999999993E-2</v>
      </c>
      <c r="AL23" s="4">
        <v>-2.1499999999999998E-2</v>
      </c>
      <c r="AM23" s="4">
        <v>-8.5000000000000006E-2</v>
      </c>
      <c r="AN23" s="4">
        <v>-0.1525</v>
      </c>
      <c r="AO23" s="4">
        <v>-2.0499999999999997E-2</v>
      </c>
      <c r="AP23" s="4">
        <v>1.2500000000000001E-2</v>
      </c>
      <c r="AQ23" s="4">
        <v>1.6</v>
      </c>
      <c r="AR23" s="4">
        <v>-0.05</v>
      </c>
      <c r="AS23" s="4">
        <v>-0.38</v>
      </c>
      <c r="AT23" s="4">
        <v>-0.13500000000000001</v>
      </c>
      <c r="AU23" s="4">
        <v>-0.26750000000000002</v>
      </c>
      <c r="AV23" s="4">
        <v>0.13</v>
      </c>
      <c r="AW23" s="4">
        <v>-0.33</v>
      </c>
      <c r="AX23" s="4">
        <v>-0.38</v>
      </c>
      <c r="AY23" s="4">
        <v>0.34</v>
      </c>
      <c r="AZ23" s="4">
        <v>-0.38</v>
      </c>
      <c r="BA23" s="4">
        <v>-0.14249999999999999</v>
      </c>
      <c r="BB23" s="4">
        <v>-0.125</v>
      </c>
      <c r="BC23" s="4">
        <v>-0.14249999999999999</v>
      </c>
      <c r="BD23" s="4">
        <v>-7.0000000000000007E-2</v>
      </c>
      <c r="BE23" s="4">
        <v>-0.13250000000000001</v>
      </c>
      <c r="BF23" s="4">
        <v>-2.6499999999999999E-2</v>
      </c>
      <c r="BG23" s="4">
        <v>-0.10249999999999999</v>
      </c>
      <c r="BH23" s="4">
        <v>-8.5000000000000006E-2</v>
      </c>
      <c r="BI23" s="4">
        <v>-6.5000000000000002E-2</v>
      </c>
      <c r="BJ23" s="4">
        <v>0.21</v>
      </c>
      <c r="BK23" s="4">
        <v>0.32</v>
      </c>
      <c r="BL23" s="4">
        <v>0.2525</v>
      </c>
      <c r="BM23" s="4">
        <v>0.2175</v>
      </c>
      <c r="BN23" s="4">
        <v>1.02</v>
      </c>
    </row>
    <row r="24" spans="3:66" x14ac:dyDescent="0.25">
      <c r="C24" s="190"/>
      <c r="G24" s="68">
        <v>37316</v>
      </c>
      <c r="H24">
        <v>3.7090000000000005</v>
      </c>
      <c r="I24" s="7">
        <v>0.36749999999999999</v>
      </c>
      <c r="J24" s="4">
        <v>6.9061327918971016E-2</v>
      </c>
      <c r="K24" s="4">
        <v>-0.14249999999999999</v>
      </c>
      <c r="L24" s="4">
        <v>-0.16</v>
      </c>
      <c r="M24" s="14">
        <v>2.5000000000000001E-3</v>
      </c>
      <c r="N24" s="14">
        <v>-0.16250000000000001</v>
      </c>
      <c r="O24" s="4">
        <v>3.7499999999999999E-2</v>
      </c>
      <c r="P24" s="4">
        <v>-7.7499999999999999E-2</v>
      </c>
      <c r="Q24" s="4">
        <v>-0.10249999999999999</v>
      </c>
      <c r="R24" s="4">
        <v>-0.1125</v>
      </c>
      <c r="S24" s="4">
        <v>-0.14249999999999999</v>
      </c>
      <c r="T24" s="4">
        <v>-0.14249999999999999</v>
      </c>
      <c r="U24" s="4">
        <v>-0.11125</v>
      </c>
      <c r="V24" s="4">
        <v>-7.0000000000000007E-2</v>
      </c>
      <c r="W24" s="4">
        <v>0.215</v>
      </c>
      <c r="X24" s="4">
        <v>0.215</v>
      </c>
      <c r="Y24" s="4">
        <v>0.11749999999999999</v>
      </c>
      <c r="Z24" s="4">
        <v>0.53500000000000003</v>
      </c>
      <c r="AA24" s="4">
        <v>0.26650000000000001</v>
      </c>
      <c r="AB24" s="4">
        <v>0.34</v>
      </c>
      <c r="AC24" s="4">
        <v>-2.5500000000000002E-2</v>
      </c>
      <c r="AD24" s="4">
        <v>-4.4999999999999998E-2</v>
      </c>
      <c r="AE24" s="4">
        <v>-0.01</v>
      </c>
      <c r="AF24" s="4">
        <v>-3.7499999999999999E-2</v>
      </c>
      <c r="AG24" s="4">
        <v>5.0000000000000001E-3</v>
      </c>
      <c r="AH24" s="4">
        <v>-1.7500000000000002E-2</v>
      </c>
      <c r="AI24" s="4">
        <v>-6.5000000000000002E-2</v>
      </c>
      <c r="AJ24" s="4">
        <v>-5.5E-2</v>
      </c>
      <c r="AK24" s="4">
        <v>-7.0499999999999993E-2</v>
      </c>
      <c r="AL24" s="4">
        <v>-2.1499999999999998E-2</v>
      </c>
      <c r="AM24" s="4">
        <v>-8.5000000000000006E-2</v>
      </c>
      <c r="AN24" s="4">
        <v>-0.1525</v>
      </c>
      <c r="AO24" s="4">
        <v>-2.0499999999999997E-2</v>
      </c>
      <c r="AP24" s="4">
        <v>1.2500000000000001E-2</v>
      </c>
      <c r="AQ24" s="4">
        <v>1.03</v>
      </c>
      <c r="AR24" s="4">
        <v>-3.7499999999999999E-2</v>
      </c>
      <c r="AS24" s="4">
        <v>-0.38</v>
      </c>
      <c r="AT24" s="4">
        <v>-0.14000000000000001</v>
      </c>
      <c r="AU24" s="4">
        <v>-0.26750000000000002</v>
      </c>
      <c r="AV24" s="4">
        <v>-0.08</v>
      </c>
      <c r="AW24" s="4">
        <v>-0.33</v>
      </c>
      <c r="AX24" s="4">
        <v>-0.38</v>
      </c>
      <c r="AY24" s="4">
        <v>0.34</v>
      </c>
      <c r="AZ24" s="4">
        <v>-0.38</v>
      </c>
      <c r="BA24" s="4">
        <v>-0.12</v>
      </c>
      <c r="BB24" s="4">
        <v>-0.125</v>
      </c>
      <c r="BC24" s="4">
        <v>-0.12</v>
      </c>
      <c r="BD24" s="4">
        <v>-7.0000000000000007E-2</v>
      </c>
      <c r="BE24" s="4">
        <v>-0.115</v>
      </c>
      <c r="BF24" s="4">
        <v>-2.6499999999999999E-2</v>
      </c>
      <c r="BG24" s="4">
        <v>-0.10249999999999999</v>
      </c>
      <c r="BH24" s="4">
        <v>-7.2499999999999995E-2</v>
      </c>
      <c r="BI24" s="4">
        <v>-6.5000000000000002E-2</v>
      </c>
      <c r="BJ24" s="4">
        <v>0.21</v>
      </c>
      <c r="BK24" s="4">
        <v>0.31</v>
      </c>
      <c r="BL24" s="4">
        <v>0.25</v>
      </c>
      <c r="BM24" s="4">
        <v>0.215</v>
      </c>
      <c r="BN24" s="4">
        <v>0.70250000000000001</v>
      </c>
    </row>
    <row r="25" spans="3:66" x14ac:dyDescent="0.25">
      <c r="C25" s="190"/>
      <c r="G25" s="68">
        <v>37347</v>
      </c>
      <c r="H25">
        <v>3.532</v>
      </c>
      <c r="I25" s="7">
        <v>0.30249999999999999</v>
      </c>
      <c r="J25" s="4">
        <v>6.9092023437082997E-2</v>
      </c>
      <c r="K25" s="4">
        <v>-0.13250000000000001</v>
      </c>
      <c r="L25" s="4">
        <v>-0.15</v>
      </c>
      <c r="M25" s="14">
        <v>-0.08</v>
      </c>
      <c r="N25" s="14">
        <v>-0.19750000000000001</v>
      </c>
      <c r="O25" s="4">
        <v>-0.06</v>
      </c>
      <c r="P25" s="4">
        <v>-0.06</v>
      </c>
      <c r="Q25" s="4">
        <v>-9.2499999999999999E-2</v>
      </c>
      <c r="R25" s="4">
        <v>-0.10249999999999999</v>
      </c>
      <c r="S25" s="4">
        <v>-0.13250000000000001</v>
      </c>
      <c r="T25" s="4">
        <v>-0.13250000000000001</v>
      </c>
      <c r="U25" s="4">
        <v>-7.4999999999999997E-2</v>
      </c>
      <c r="V25" s="4">
        <v>-0.06</v>
      </c>
      <c r="W25" s="4">
        <v>0.14000000000000001</v>
      </c>
      <c r="X25" s="4">
        <v>0.14000000000000001</v>
      </c>
      <c r="Y25" s="4">
        <v>7.0000000000000007E-2</v>
      </c>
      <c r="Z25" s="4">
        <v>0.47</v>
      </c>
      <c r="AA25" s="4">
        <v>0.19500000000000001</v>
      </c>
      <c r="AB25" s="4">
        <v>0.25</v>
      </c>
      <c r="AC25" s="4">
        <v>-2.5000000000000001E-2</v>
      </c>
      <c r="AD25" s="4">
        <v>-0.03</v>
      </c>
      <c r="AE25" s="4">
        <v>5.0000000000000001E-3</v>
      </c>
      <c r="AF25" s="4">
        <v>-0.02</v>
      </c>
      <c r="AG25" s="4">
        <v>6.0000000000000001E-3</v>
      </c>
      <c r="AH25" s="4">
        <v>-7.4999999999999997E-3</v>
      </c>
      <c r="AI25" s="4">
        <v>-6.25E-2</v>
      </c>
      <c r="AJ25" s="4">
        <v>-5.5E-2</v>
      </c>
      <c r="AK25" s="4">
        <v>-6.8000000000000005E-2</v>
      </c>
      <c r="AL25" s="4">
        <v>-1.9000000000000003E-2</v>
      </c>
      <c r="AM25" s="4">
        <v>-7.8E-2</v>
      </c>
      <c r="AN25" s="4">
        <v>-0.09</v>
      </c>
      <c r="AO25" s="4">
        <v>-2.8000000000000004E-2</v>
      </c>
      <c r="AP25" s="4">
        <v>6.0000000000000001E-3</v>
      </c>
      <c r="AQ25" s="4">
        <v>0.45</v>
      </c>
      <c r="AR25" s="4">
        <v>1.4999999999999999E-2</v>
      </c>
      <c r="AS25" s="4">
        <v>-0.58499999999999996</v>
      </c>
      <c r="AT25" s="4">
        <v>-0.1275</v>
      </c>
      <c r="AU25" s="4">
        <v>-0.25</v>
      </c>
      <c r="AV25" s="4">
        <v>-0.38500000000000001</v>
      </c>
      <c r="AW25" s="4">
        <v>-0.53500000000000003</v>
      </c>
      <c r="AX25" s="4">
        <v>-0.58499999999999996</v>
      </c>
      <c r="AY25" s="4">
        <v>0.37</v>
      </c>
      <c r="AZ25" s="4">
        <v>-0.58499999999999996</v>
      </c>
      <c r="BA25" s="4">
        <v>-0.115</v>
      </c>
      <c r="BB25" s="4">
        <v>-0.115</v>
      </c>
      <c r="BC25" s="4">
        <v>-0.115</v>
      </c>
      <c r="BD25" s="4">
        <v>-0.06</v>
      </c>
      <c r="BE25" s="4">
        <v>-0.1075</v>
      </c>
      <c r="BF25" s="4">
        <v>-2.4E-2</v>
      </c>
      <c r="BG25" s="4">
        <v>-6.5000000000000002E-2</v>
      </c>
      <c r="BH25" s="4">
        <v>-0.02</v>
      </c>
      <c r="BI25" s="4">
        <v>-6.25E-2</v>
      </c>
      <c r="BJ25" s="4">
        <v>0.12</v>
      </c>
      <c r="BK25" s="4">
        <v>0.14249999999999999</v>
      </c>
      <c r="BL25" s="4">
        <v>0.17</v>
      </c>
      <c r="BM25" s="4">
        <v>0.14000000000000001</v>
      </c>
      <c r="BN25" s="4">
        <v>0.33500000000000002</v>
      </c>
    </row>
    <row r="26" spans="3:66" x14ac:dyDescent="0.25">
      <c r="C26" s="190"/>
      <c r="G26" s="68">
        <v>37377</v>
      </c>
      <c r="H26">
        <v>3.4470000000000001</v>
      </c>
      <c r="I26" s="7">
        <v>0.28749999999999998</v>
      </c>
      <c r="J26" s="4">
        <v>6.909369805104501E-2</v>
      </c>
      <c r="K26" s="4">
        <v>-0.13250000000000001</v>
      </c>
      <c r="L26" s="4">
        <v>-0.15</v>
      </c>
      <c r="M26" s="14">
        <v>-9.5000000000000001E-2</v>
      </c>
      <c r="N26" s="14">
        <v>-0.19750000000000001</v>
      </c>
      <c r="O26" s="4">
        <v>-7.4999999999999997E-2</v>
      </c>
      <c r="P26" s="4">
        <v>-0.06</v>
      </c>
      <c r="Q26" s="4">
        <v>-9.2499999999999999E-2</v>
      </c>
      <c r="R26" s="4">
        <v>-0.10249999999999999</v>
      </c>
      <c r="S26" s="4">
        <v>-0.13250000000000001</v>
      </c>
      <c r="T26" s="4">
        <v>-0.13250000000000001</v>
      </c>
      <c r="U26" s="4">
        <v>-7.4999999999999997E-2</v>
      </c>
      <c r="V26" s="4">
        <v>-0.06</v>
      </c>
      <c r="W26" s="4">
        <v>0.13</v>
      </c>
      <c r="X26" s="4">
        <v>0.13</v>
      </c>
      <c r="Y26" s="4">
        <v>0.06</v>
      </c>
      <c r="Z26" s="4">
        <v>0.47</v>
      </c>
      <c r="AA26" s="4">
        <v>0.1825</v>
      </c>
      <c r="AB26" s="4">
        <v>0.20250000000000001</v>
      </c>
      <c r="AC26" s="4">
        <v>-2.5000000000000001E-2</v>
      </c>
      <c r="AD26" s="4">
        <v>-3.0249999999999999E-2</v>
      </c>
      <c r="AE26" s="4">
        <v>4.7500000000000007E-3</v>
      </c>
      <c r="AF26" s="4">
        <v>-2.0250000000000001E-2</v>
      </c>
      <c r="AG26" s="4">
        <v>6.0000000000000001E-3</v>
      </c>
      <c r="AH26" s="4">
        <v>-7.4999999999999997E-3</v>
      </c>
      <c r="AI26" s="4">
        <v>-6.25E-2</v>
      </c>
      <c r="AJ26" s="4">
        <v>-5.5E-2</v>
      </c>
      <c r="AK26" s="4">
        <v>-6.8000000000000005E-2</v>
      </c>
      <c r="AL26" s="4">
        <v>-1.9000000000000003E-2</v>
      </c>
      <c r="AM26" s="4">
        <v>-7.8E-2</v>
      </c>
      <c r="AN26" s="4">
        <v>-0.09</v>
      </c>
      <c r="AO26" s="4">
        <v>-2.8000000000000004E-2</v>
      </c>
      <c r="AP26" s="4">
        <v>6.0000000000000001E-3</v>
      </c>
      <c r="AQ26" s="4">
        <v>0.40500000000000003</v>
      </c>
      <c r="AR26" s="4">
        <v>1.4999999999999999E-2</v>
      </c>
      <c r="AS26" s="4">
        <v>-0.58499999999999996</v>
      </c>
      <c r="AT26" s="4">
        <v>-0.1275</v>
      </c>
      <c r="AU26" s="4">
        <v>-0.25</v>
      </c>
      <c r="AV26" s="4">
        <v>-0.38500000000000001</v>
      </c>
      <c r="AW26" s="4">
        <v>-0.53500000000000003</v>
      </c>
      <c r="AX26" s="4">
        <v>-0.58499999999999996</v>
      </c>
      <c r="AY26" s="4">
        <v>0.37</v>
      </c>
      <c r="AZ26" s="4">
        <v>-0.58499999999999996</v>
      </c>
      <c r="BA26" s="4">
        <v>-0.1125</v>
      </c>
      <c r="BB26" s="4">
        <v>-9.5000000000000001E-2</v>
      </c>
      <c r="BC26" s="4">
        <v>-0.1125</v>
      </c>
      <c r="BD26" s="4">
        <v>-0.06</v>
      </c>
      <c r="BE26" s="4">
        <v>-0.1075</v>
      </c>
      <c r="BF26" s="4">
        <v>-2.4E-2</v>
      </c>
      <c r="BG26" s="4">
        <v>-6.5000000000000002E-2</v>
      </c>
      <c r="BH26" s="4">
        <v>-0.02</v>
      </c>
      <c r="BI26" s="4">
        <v>-6.25E-2</v>
      </c>
      <c r="BJ26" s="4">
        <v>0.12</v>
      </c>
      <c r="BK26" s="4">
        <v>0.14249999999999999</v>
      </c>
      <c r="BL26" s="4">
        <v>0.16</v>
      </c>
      <c r="BM26" s="4">
        <v>0.13</v>
      </c>
      <c r="BN26" s="4">
        <v>0.26750000000000002</v>
      </c>
    </row>
    <row r="27" spans="3:66" x14ac:dyDescent="0.25">
      <c r="C27" s="190"/>
      <c r="G27" s="68">
        <v>37408</v>
      </c>
      <c r="H27">
        <v>3.427</v>
      </c>
      <c r="I27" s="7">
        <v>0.28499999999999998</v>
      </c>
      <c r="J27" s="4">
        <v>6.9095428485473995E-2</v>
      </c>
      <c r="K27" s="4">
        <v>-0.13250000000000001</v>
      </c>
      <c r="L27" s="4">
        <v>-0.15</v>
      </c>
      <c r="M27" s="14">
        <v>-0.105</v>
      </c>
      <c r="N27" s="14">
        <v>-0.19750000000000001</v>
      </c>
      <c r="O27" s="4">
        <v>-8.5000000000000006E-2</v>
      </c>
      <c r="P27" s="4">
        <v>-0.06</v>
      </c>
      <c r="Q27" s="4">
        <v>-9.2499999999999999E-2</v>
      </c>
      <c r="R27" s="4">
        <v>-0.10249999999999999</v>
      </c>
      <c r="S27" s="4">
        <v>-0.13250000000000001</v>
      </c>
      <c r="T27" s="4">
        <v>-0.13250000000000001</v>
      </c>
      <c r="U27" s="4">
        <v>-7.2499999999999995E-2</v>
      </c>
      <c r="V27" s="4">
        <v>-0.06</v>
      </c>
      <c r="W27" s="4">
        <v>0.125</v>
      </c>
      <c r="X27" s="4">
        <v>0.125</v>
      </c>
      <c r="Y27" s="4">
        <v>5.5E-2</v>
      </c>
      <c r="Z27" s="4">
        <v>0.47</v>
      </c>
      <c r="AA27" s="4">
        <v>0.1825</v>
      </c>
      <c r="AB27" s="4">
        <v>0.20250000000000001</v>
      </c>
      <c r="AC27" s="4">
        <v>-2.5000000000000001E-2</v>
      </c>
      <c r="AD27" s="4">
        <v>-3.0249999999999999E-2</v>
      </c>
      <c r="AE27" s="4">
        <v>4.7500000000000007E-3</v>
      </c>
      <c r="AF27" s="4">
        <v>-2.0250000000000001E-2</v>
      </c>
      <c r="AG27" s="4">
        <v>6.0000000000000001E-3</v>
      </c>
      <c r="AH27" s="4">
        <v>-7.4999999999999997E-3</v>
      </c>
      <c r="AI27" s="4">
        <v>-6.25E-2</v>
      </c>
      <c r="AJ27" s="4">
        <v>-5.5E-2</v>
      </c>
      <c r="AK27" s="4">
        <v>-6.8000000000000005E-2</v>
      </c>
      <c r="AL27" s="4">
        <v>-1.9000000000000003E-2</v>
      </c>
      <c r="AM27" s="4">
        <v>-9.4E-2</v>
      </c>
      <c r="AN27" s="4">
        <v>-8.5000000000000006E-2</v>
      </c>
      <c r="AO27" s="4">
        <v>-2.8000000000000004E-2</v>
      </c>
      <c r="AP27" s="4">
        <v>6.0000000000000001E-3</v>
      </c>
      <c r="AQ27" s="4">
        <v>0.39500000000000002</v>
      </c>
      <c r="AR27" s="4">
        <v>0.02</v>
      </c>
      <c r="AS27" s="4">
        <v>-0.58499999999999996</v>
      </c>
      <c r="AT27" s="4">
        <v>-0.1275</v>
      </c>
      <c r="AU27" s="4">
        <v>-0.25</v>
      </c>
      <c r="AV27" s="4">
        <v>-0.38500000000000001</v>
      </c>
      <c r="AW27" s="4">
        <v>-0.53500000000000003</v>
      </c>
      <c r="AX27" s="4">
        <v>-0.58499999999999996</v>
      </c>
      <c r="AY27" s="4">
        <v>0.37</v>
      </c>
      <c r="AZ27" s="4">
        <v>-0.58499999999999996</v>
      </c>
      <c r="BA27" s="4">
        <v>-0.105</v>
      </c>
      <c r="BB27" s="4">
        <v>-9.5000000000000001E-2</v>
      </c>
      <c r="BC27" s="4">
        <v>-0.105</v>
      </c>
      <c r="BD27" s="4">
        <v>-0.06</v>
      </c>
      <c r="BE27" s="4">
        <v>-9.7500000000000003E-2</v>
      </c>
      <c r="BF27" s="4">
        <v>-2.4E-2</v>
      </c>
      <c r="BG27" s="4">
        <v>-6.5000000000000002E-2</v>
      </c>
      <c r="BH27" s="4">
        <v>-1.4999999999999999E-2</v>
      </c>
      <c r="BI27" s="4">
        <v>-6.25E-2</v>
      </c>
      <c r="BJ27" s="4">
        <v>0.12</v>
      </c>
      <c r="BK27" s="4">
        <v>0.14249999999999999</v>
      </c>
      <c r="BL27" s="4">
        <v>0.155</v>
      </c>
      <c r="BM27" s="4">
        <v>0.125</v>
      </c>
      <c r="BN27" s="4">
        <v>0.26750000000000002</v>
      </c>
    </row>
    <row r="28" spans="3:66" x14ac:dyDescent="0.25">
      <c r="C28" s="190"/>
      <c r="G28" s="68">
        <v>37438</v>
      </c>
      <c r="H28">
        <v>3.42</v>
      </c>
      <c r="I28" s="7">
        <v>0.28499999999999998</v>
      </c>
      <c r="J28" s="4">
        <v>6.9097118524442017E-2</v>
      </c>
      <c r="K28" s="4">
        <v>-0.13250000000000001</v>
      </c>
      <c r="L28" s="4">
        <v>-0.15</v>
      </c>
      <c r="M28" s="14">
        <v>-0.105</v>
      </c>
      <c r="N28" s="14">
        <v>-0.2175</v>
      </c>
      <c r="O28" s="4">
        <v>-8.5000000000000006E-2</v>
      </c>
      <c r="P28" s="4">
        <v>-0.06</v>
      </c>
      <c r="Q28" s="4">
        <v>-9.2499999999999999E-2</v>
      </c>
      <c r="R28" s="4">
        <v>-0.10249999999999999</v>
      </c>
      <c r="S28" s="4">
        <v>-0.13250000000000001</v>
      </c>
      <c r="T28" s="4">
        <v>-0.13250000000000001</v>
      </c>
      <c r="U28" s="4">
        <v>-7.1249999999999994E-2</v>
      </c>
      <c r="V28" s="4">
        <v>-0.06</v>
      </c>
      <c r="W28" s="4">
        <v>0.115</v>
      </c>
      <c r="X28" s="4">
        <v>0.115</v>
      </c>
      <c r="Y28" s="4">
        <v>4.4999999999999998E-2</v>
      </c>
      <c r="Z28" s="4">
        <v>0.47</v>
      </c>
      <c r="AA28" s="4">
        <v>0.1825</v>
      </c>
      <c r="AB28" s="4">
        <v>0.215</v>
      </c>
      <c r="AC28" s="4">
        <v>-2.5000000000000001E-2</v>
      </c>
      <c r="AD28" s="4">
        <v>-3.0249999999999999E-2</v>
      </c>
      <c r="AE28" s="4">
        <v>4.7500000000000007E-3</v>
      </c>
      <c r="AF28" s="4">
        <v>-2.0250000000000001E-2</v>
      </c>
      <c r="AG28" s="4">
        <v>6.0000000000000001E-3</v>
      </c>
      <c r="AH28" s="4">
        <v>-7.4999999999999997E-3</v>
      </c>
      <c r="AI28" s="4">
        <v>-6.25E-2</v>
      </c>
      <c r="AJ28" s="4">
        <v>-5.5E-2</v>
      </c>
      <c r="AK28" s="4">
        <v>-6.8000000000000005E-2</v>
      </c>
      <c r="AL28" s="4">
        <v>-1.9000000000000003E-2</v>
      </c>
      <c r="AM28" s="4">
        <v>-8.7000000000000008E-2</v>
      </c>
      <c r="AN28" s="4">
        <v>-8.2500000000000004E-2</v>
      </c>
      <c r="AO28" s="4">
        <v>-2.8000000000000004E-2</v>
      </c>
      <c r="AP28" s="4">
        <v>6.0000000000000001E-3</v>
      </c>
      <c r="AQ28" s="4">
        <v>0.43</v>
      </c>
      <c r="AR28" s="4">
        <v>2.2499999999999999E-2</v>
      </c>
      <c r="AS28" s="4">
        <v>-0.58499999999999996</v>
      </c>
      <c r="AT28" s="4">
        <v>-0.1275</v>
      </c>
      <c r="AU28" s="4">
        <v>-0.25</v>
      </c>
      <c r="AV28" s="4">
        <v>-0.38500000000000001</v>
      </c>
      <c r="AW28" s="4">
        <v>-0.53500000000000003</v>
      </c>
      <c r="AX28" s="4">
        <v>-0.58499999999999996</v>
      </c>
      <c r="AY28" s="4">
        <v>0.37</v>
      </c>
      <c r="AZ28" s="4">
        <v>-0.58499999999999996</v>
      </c>
      <c r="BA28" s="4">
        <v>-0.1125</v>
      </c>
      <c r="BB28" s="4">
        <v>-9.5000000000000001E-2</v>
      </c>
      <c r="BC28" s="4">
        <v>-0.1125</v>
      </c>
      <c r="BD28" s="4">
        <v>-0.06</v>
      </c>
      <c r="BE28" s="4">
        <v>-9.2499999999999999E-2</v>
      </c>
      <c r="BF28" s="4">
        <v>-2.4E-2</v>
      </c>
      <c r="BG28" s="4">
        <v>-6.5000000000000002E-2</v>
      </c>
      <c r="BH28" s="4">
        <v>-1.2500000000000001E-2</v>
      </c>
      <c r="BI28" s="4">
        <v>-6.25E-2</v>
      </c>
      <c r="BJ28" s="4">
        <v>0.12</v>
      </c>
      <c r="BK28" s="4">
        <v>0.14249999999999999</v>
      </c>
      <c r="BL28" s="4">
        <v>0.14499999999999999</v>
      </c>
      <c r="BM28" s="4">
        <v>0.115</v>
      </c>
      <c r="BN28" s="4">
        <v>0.28000000000000003</v>
      </c>
    </row>
    <row r="29" spans="3:66" x14ac:dyDescent="0.25">
      <c r="C29" s="190"/>
      <c r="G29" s="68">
        <v>37469</v>
      </c>
      <c r="H29">
        <v>3.4249999999999998</v>
      </c>
      <c r="I29" s="7">
        <v>0.28499999999999998</v>
      </c>
      <c r="J29" s="4">
        <v>6.9098892085220007E-2</v>
      </c>
      <c r="K29" s="4">
        <v>-0.13250000000000001</v>
      </c>
      <c r="L29" s="4">
        <v>-0.15</v>
      </c>
      <c r="M29" s="14">
        <v>-0.105</v>
      </c>
      <c r="N29" s="14">
        <v>-0.2175</v>
      </c>
      <c r="O29" s="4">
        <v>-8.5000000000000006E-2</v>
      </c>
      <c r="P29" s="4">
        <v>-0.06</v>
      </c>
      <c r="Q29" s="4">
        <v>-9.2499999999999999E-2</v>
      </c>
      <c r="R29" s="4">
        <v>-0.10249999999999999</v>
      </c>
      <c r="S29" s="4">
        <v>-0.13250000000000001</v>
      </c>
      <c r="T29" s="4">
        <v>-0.13250000000000001</v>
      </c>
      <c r="U29" s="4">
        <v>-7.0000000000000007E-2</v>
      </c>
      <c r="V29" s="4">
        <v>-0.06</v>
      </c>
      <c r="W29" s="4">
        <v>0.1125</v>
      </c>
      <c r="X29" s="4">
        <v>0.1125</v>
      </c>
      <c r="Y29" s="4">
        <v>4.2500000000000003E-2</v>
      </c>
      <c r="Z29" s="4">
        <v>0.47</v>
      </c>
      <c r="AA29" s="4">
        <v>0.1825</v>
      </c>
      <c r="AB29" s="4">
        <v>0.215</v>
      </c>
      <c r="AC29" s="4">
        <v>-2.5000000000000001E-2</v>
      </c>
      <c r="AD29" s="4">
        <v>-3.0249999999999999E-2</v>
      </c>
      <c r="AE29" s="4">
        <v>4.7500000000000007E-3</v>
      </c>
      <c r="AF29" s="4">
        <v>-2.0250000000000001E-2</v>
      </c>
      <c r="AG29" s="4">
        <v>6.0000000000000001E-3</v>
      </c>
      <c r="AH29" s="4">
        <v>-7.4999999999999997E-3</v>
      </c>
      <c r="AI29" s="4">
        <v>-6.25E-2</v>
      </c>
      <c r="AJ29" s="4">
        <v>-5.5E-2</v>
      </c>
      <c r="AK29" s="4">
        <v>-6.8000000000000005E-2</v>
      </c>
      <c r="AL29" s="4">
        <v>-1.9000000000000003E-2</v>
      </c>
      <c r="AM29" s="4">
        <v>-6.8000000000000005E-2</v>
      </c>
      <c r="AN29" s="4">
        <v>-0.08</v>
      </c>
      <c r="AO29" s="4">
        <v>-2.8000000000000004E-2</v>
      </c>
      <c r="AP29" s="4">
        <v>6.0000000000000001E-3</v>
      </c>
      <c r="AQ29" s="4">
        <v>0.495</v>
      </c>
      <c r="AR29" s="4">
        <v>2.5000000000000001E-2</v>
      </c>
      <c r="AS29" s="4">
        <v>-0.58499999999999996</v>
      </c>
      <c r="AT29" s="4">
        <v>-0.1275</v>
      </c>
      <c r="AU29" s="4">
        <v>-0.25</v>
      </c>
      <c r="AV29" s="4">
        <v>-0.38500000000000001</v>
      </c>
      <c r="AW29" s="4">
        <v>-0.53500000000000003</v>
      </c>
      <c r="AX29" s="4">
        <v>-0.58499999999999996</v>
      </c>
      <c r="AY29" s="4">
        <v>0.37</v>
      </c>
      <c r="AZ29" s="4">
        <v>-0.58499999999999996</v>
      </c>
      <c r="BA29" s="4">
        <v>-0.1</v>
      </c>
      <c r="BB29" s="4">
        <v>-9.5000000000000001E-2</v>
      </c>
      <c r="BC29" s="4">
        <v>-0.1</v>
      </c>
      <c r="BD29" s="4">
        <v>-0.06</v>
      </c>
      <c r="BE29" s="4">
        <v>-9.2499999999999999E-2</v>
      </c>
      <c r="BF29" s="4">
        <v>-2.4E-2</v>
      </c>
      <c r="BG29" s="4">
        <v>-6.5000000000000002E-2</v>
      </c>
      <c r="BH29" s="4">
        <v>-0.01</v>
      </c>
      <c r="BI29" s="4">
        <v>-6.25E-2</v>
      </c>
      <c r="BJ29" s="4">
        <v>0.12</v>
      </c>
      <c r="BK29" s="4">
        <v>0.14249999999999999</v>
      </c>
      <c r="BL29" s="4">
        <v>0.14249999999999999</v>
      </c>
      <c r="BM29" s="4">
        <v>0.1125</v>
      </c>
      <c r="BN29" s="4">
        <v>0.28000000000000003</v>
      </c>
    </row>
    <row r="30" spans="3:66" x14ac:dyDescent="0.25">
      <c r="C30" s="190"/>
      <c r="G30" s="68">
        <v>37500</v>
      </c>
      <c r="H30">
        <v>3.42</v>
      </c>
      <c r="I30" s="7">
        <v>0.28499999999999998</v>
      </c>
      <c r="J30" s="4">
        <v>6.9100665646000009E-2</v>
      </c>
      <c r="K30" s="4">
        <v>-0.13250000000000001</v>
      </c>
      <c r="L30" s="4">
        <v>-0.15</v>
      </c>
      <c r="M30" s="14">
        <v>-9.5000000000000001E-2</v>
      </c>
      <c r="N30" s="14">
        <v>-0.2175</v>
      </c>
      <c r="O30" s="4">
        <v>-7.4999999999999997E-2</v>
      </c>
      <c r="P30" s="4">
        <v>-0.06</v>
      </c>
      <c r="Q30" s="4">
        <v>-9.2499999999999999E-2</v>
      </c>
      <c r="R30" s="4">
        <v>-0.10249999999999999</v>
      </c>
      <c r="S30" s="4">
        <v>-0.13250000000000001</v>
      </c>
      <c r="T30" s="4">
        <v>-0.13250000000000001</v>
      </c>
      <c r="U30" s="4">
        <v>-7.3749999999999996E-2</v>
      </c>
      <c r="V30" s="4">
        <v>-0.06</v>
      </c>
      <c r="W30" s="4">
        <v>0.11</v>
      </c>
      <c r="X30" s="4">
        <v>0.11</v>
      </c>
      <c r="Y30" s="4">
        <v>0.04</v>
      </c>
      <c r="Z30" s="4">
        <v>0.47</v>
      </c>
      <c r="AA30" s="4">
        <v>0.1825</v>
      </c>
      <c r="AB30" s="4">
        <v>0.19500000000000001</v>
      </c>
      <c r="AC30" s="4">
        <v>-2.5000000000000001E-2</v>
      </c>
      <c r="AD30" s="4">
        <v>-3.0249999999999999E-2</v>
      </c>
      <c r="AE30" s="4">
        <v>4.7500000000000007E-3</v>
      </c>
      <c r="AF30" s="4">
        <v>-2.0250000000000001E-2</v>
      </c>
      <c r="AG30" s="4">
        <v>6.0000000000000001E-3</v>
      </c>
      <c r="AH30" s="4">
        <v>-7.4999999999999997E-3</v>
      </c>
      <c r="AI30" s="4">
        <v>-6.25E-2</v>
      </c>
      <c r="AJ30" s="4">
        <v>-5.2499999999999998E-2</v>
      </c>
      <c r="AK30" s="4">
        <v>-6.5500000000000003E-2</v>
      </c>
      <c r="AL30" s="4">
        <v>-1.9000000000000003E-2</v>
      </c>
      <c r="AM30" s="4">
        <v>-6.6000000000000003E-2</v>
      </c>
      <c r="AN30" s="4">
        <v>-8.7499999999999994E-2</v>
      </c>
      <c r="AO30" s="4">
        <v>-2.8000000000000004E-2</v>
      </c>
      <c r="AP30" s="4">
        <v>6.0000000000000001E-3</v>
      </c>
      <c r="AQ30" s="4">
        <v>0.39500000000000002</v>
      </c>
      <c r="AR30" s="4">
        <v>1.7500000000000002E-2</v>
      </c>
      <c r="AS30" s="4">
        <v>-0.58499999999999996</v>
      </c>
      <c r="AT30" s="4">
        <v>-0.1275</v>
      </c>
      <c r="AU30" s="4">
        <v>-0.25</v>
      </c>
      <c r="AV30" s="4">
        <v>-0.38500000000000001</v>
      </c>
      <c r="AW30" s="4">
        <v>-0.53500000000000003</v>
      </c>
      <c r="AX30" s="4">
        <v>-0.58499999999999996</v>
      </c>
      <c r="AY30" s="4">
        <v>0.37</v>
      </c>
      <c r="AZ30" s="4">
        <v>-0.58499999999999996</v>
      </c>
      <c r="BA30" s="4">
        <v>-0.105</v>
      </c>
      <c r="BB30" s="4">
        <v>-9.5000000000000001E-2</v>
      </c>
      <c r="BC30" s="4">
        <v>-0.105</v>
      </c>
      <c r="BD30" s="4">
        <v>-0.06</v>
      </c>
      <c r="BE30" s="4">
        <v>-0.1075</v>
      </c>
      <c r="BF30" s="4">
        <v>-2.4E-2</v>
      </c>
      <c r="BG30" s="4">
        <v>-6.5000000000000002E-2</v>
      </c>
      <c r="BH30" s="4">
        <v>-1.7500000000000002E-2</v>
      </c>
      <c r="BI30" s="4">
        <v>-6.25E-2</v>
      </c>
      <c r="BJ30" s="4">
        <v>0.12</v>
      </c>
      <c r="BK30" s="4">
        <v>0.14249999999999999</v>
      </c>
      <c r="BL30" s="4">
        <v>0.14000000000000001</v>
      </c>
      <c r="BM30" s="4">
        <v>0.11</v>
      </c>
      <c r="BN30" s="4">
        <v>0.27</v>
      </c>
    </row>
    <row r="31" spans="3:66" x14ac:dyDescent="0.25">
      <c r="C31" s="190"/>
      <c r="G31" s="68">
        <v>37530</v>
      </c>
      <c r="H31">
        <v>3.4350000000000001</v>
      </c>
      <c r="I31" s="7">
        <v>0.28749999999999998</v>
      </c>
      <c r="J31" s="4">
        <v>6.9099982062237011E-2</v>
      </c>
      <c r="K31" s="4">
        <v>-0.13250000000000001</v>
      </c>
      <c r="L31" s="4">
        <v>-0.15</v>
      </c>
      <c r="M31" s="14">
        <v>-0.08</v>
      </c>
      <c r="N31" s="14">
        <v>-0.2175</v>
      </c>
      <c r="O31" s="4">
        <v>-0.06</v>
      </c>
      <c r="P31" s="4">
        <v>-0.06</v>
      </c>
      <c r="Q31" s="4">
        <v>-9.2499999999999999E-2</v>
      </c>
      <c r="R31" s="4">
        <v>-0.10249999999999999</v>
      </c>
      <c r="S31" s="4">
        <v>-0.13250000000000001</v>
      </c>
      <c r="T31" s="4">
        <v>-0.13250000000000001</v>
      </c>
      <c r="U31" s="4">
        <v>-7.8750000000000001E-2</v>
      </c>
      <c r="V31" s="4">
        <v>-0.06</v>
      </c>
      <c r="W31" s="4">
        <v>0.125</v>
      </c>
      <c r="X31" s="4">
        <v>0.125</v>
      </c>
      <c r="Y31" s="4">
        <v>5.5E-2</v>
      </c>
      <c r="Z31" s="4">
        <v>0.47</v>
      </c>
      <c r="AA31" s="4">
        <v>0.1875</v>
      </c>
      <c r="AB31" s="4">
        <v>0.215</v>
      </c>
      <c r="AC31" s="4">
        <v>-2.5000000000000001E-2</v>
      </c>
      <c r="AD31" s="4">
        <v>-3.0249999999999999E-2</v>
      </c>
      <c r="AE31" s="4">
        <v>4.7500000000000007E-3</v>
      </c>
      <c r="AF31" s="4">
        <v>-2.0250000000000001E-2</v>
      </c>
      <c r="AG31" s="4">
        <v>6.0000000000000001E-3</v>
      </c>
      <c r="AH31" s="4">
        <v>-7.4999999999999997E-3</v>
      </c>
      <c r="AI31" s="4">
        <v>-6.25E-2</v>
      </c>
      <c r="AJ31" s="4">
        <v>-5.2499999999999998E-2</v>
      </c>
      <c r="AK31" s="4">
        <v>-6.5500000000000003E-2</v>
      </c>
      <c r="AL31" s="4">
        <v>-1.9000000000000003E-2</v>
      </c>
      <c r="AM31" s="4">
        <v>-6.8000000000000005E-2</v>
      </c>
      <c r="AN31" s="4">
        <v>-9.7500000000000003E-2</v>
      </c>
      <c r="AO31" s="4">
        <v>-2.8000000000000004E-2</v>
      </c>
      <c r="AP31" s="4">
        <v>6.0000000000000001E-3</v>
      </c>
      <c r="AQ31" s="4">
        <v>0.46100000000000002</v>
      </c>
      <c r="AR31" s="4">
        <v>7.4999999999999997E-3</v>
      </c>
      <c r="AS31" s="4">
        <v>-0.58499999999999996</v>
      </c>
      <c r="AT31" s="4">
        <v>-0.1275</v>
      </c>
      <c r="AU31" s="4">
        <v>-0.25</v>
      </c>
      <c r="AV31" s="4">
        <v>-0.38500000000000001</v>
      </c>
      <c r="AW31" s="4">
        <v>-0.53500000000000003</v>
      </c>
      <c r="AX31" s="4">
        <v>-0.58499999999999996</v>
      </c>
      <c r="AY31" s="4">
        <v>0.37</v>
      </c>
      <c r="AZ31" s="4">
        <v>-0.58499999999999996</v>
      </c>
      <c r="BA31" s="4">
        <v>-0.115</v>
      </c>
      <c r="BB31" s="4">
        <v>-9.5000000000000001E-2</v>
      </c>
      <c r="BC31" s="4">
        <v>-0.115</v>
      </c>
      <c r="BD31" s="4">
        <v>-0.06</v>
      </c>
      <c r="BE31" s="4">
        <v>-0.11</v>
      </c>
      <c r="BF31" s="4">
        <v>-2.4E-2</v>
      </c>
      <c r="BG31" s="4">
        <v>-6.5000000000000002E-2</v>
      </c>
      <c r="BH31" s="4">
        <v>-2.75E-2</v>
      </c>
      <c r="BI31" s="4">
        <v>-6.25E-2</v>
      </c>
      <c r="BJ31" s="4">
        <v>0.12</v>
      </c>
      <c r="BK31" s="4">
        <v>0.14249999999999999</v>
      </c>
      <c r="BL31" s="4">
        <v>0.155</v>
      </c>
      <c r="BM31" s="4">
        <v>0.125</v>
      </c>
      <c r="BN31" s="4">
        <v>0.34250000000000003</v>
      </c>
    </row>
    <row r="32" spans="3:66" x14ac:dyDescent="0.25">
      <c r="C32" s="190"/>
      <c r="G32" s="68">
        <v>37561</v>
      </c>
      <c r="H32">
        <v>3.5270000000000001</v>
      </c>
      <c r="I32" s="7">
        <v>0.29499999999999998</v>
      </c>
      <c r="J32" s="4">
        <v>6.9095832436425003E-2</v>
      </c>
      <c r="K32" s="4">
        <v>-0.125</v>
      </c>
      <c r="L32" s="4">
        <v>-0.14249999999999999</v>
      </c>
      <c r="M32" s="14">
        <v>-2.5000000000000001E-2</v>
      </c>
      <c r="N32" s="14">
        <v>-0.21</v>
      </c>
      <c r="O32" s="4">
        <v>-5.0000000000000001E-3</v>
      </c>
      <c r="P32" s="4">
        <v>-0.06</v>
      </c>
      <c r="Q32" s="4">
        <v>-9.5000000000000001E-2</v>
      </c>
      <c r="R32" s="4">
        <v>-9.5000000000000001E-2</v>
      </c>
      <c r="S32" s="4">
        <v>-0.125</v>
      </c>
      <c r="T32" s="4">
        <v>-0.125</v>
      </c>
      <c r="U32" s="4">
        <v>-0.10375</v>
      </c>
      <c r="V32" s="4">
        <v>-7.0000000000000007E-2</v>
      </c>
      <c r="W32" s="4">
        <v>0.1875</v>
      </c>
      <c r="X32" s="4">
        <v>0.1875</v>
      </c>
      <c r="Y32" s="4">
        <v>9.2499999999999999E-2</v>
      </c>
      <c r="Z32" s="4">
        <v>0.40500000000000003</v>
      </c>
      <c r="AA32" s="4">
        <v>0.27</v>
      </c>
      <c r="AB32" s="4">
        <v>0.28749999999999998</v>
      </c>
      <c r="AC32" s="4">
        <v>-2.8000000000000004E-2</v>
      </c>
      <c r="AD32" s="4">
        <v>-0.05</v>
      </c>
      <c r="AE32" s="4">
        <v>-1.2500000000000001E-2</v>
      </c>
      <c r="AF32" s="4">
        <v>-0.04</v>
      </c>
      <c r="AG32" s="4">
        <v>6.0000000000000001E-3</v>
      </c>
      <c r="AH32" s="4">
        <v>-1.5500000000000002E-2</v>
      </c>
      <c r="AI32" s="4">
        <v>-6.5000000000000002E-2</v>
      </c>
      <c r="AJ32" s="4">
        <v>-5.5E-2</v>
      </c>
      <c r="AK32" s="4">
        <v>-6.8500000000000005E-2</v>
      </c>
      <c r="AL32" s="4">
        <v>-2.0499999999999997E-2</v>
      </c>
      <c r="AM32" s="4">
        <v>-8.3000000000000004E-2</v>
      </c>
      <c r="AN32" s="4">
        <v>-0.13750000000000001</v>
      </c>
      <c r="AO32" s="4">
        <v>-2.0499999999999997E-2</v>
      </c>
      <c r="AP32" s="4">
        <v>1.2500000000000001E-2</v>
      </c>
      <c r="AQ32" s="4">
        <v>0.75249999999999995</v>
      </c>
      <c r="AR32" s="4">
        <v>-3.2500000000000001E-2</v>
      </c>
      <c r="AS32" s="4">
        <v>-0.33500000000000002</v>
      </c>
      <c r="AT32" s="4">
        <v>-0.14000000000000001</v>
      </c>
      <c r="AU32" s="4">
        <v>-0.19</v>
      </c>
      <c r="AV32" s="4">
        <v>0</v>
      </c>
      <c r="AW32" s="4">
        <v>-0.28499999999999998</v>
      </c>
      <c r="AX32" s="4">
        <v>-0.33500000000000002</v>
      </c>
      <c r="AY32" s="4">
        <v>0.25</v>
      </c>
      <c r="AZ32" s="4">
        <v>-0.33500000000000002</v>
      </c>
      <c r="BA32" s="4">
        <v>-0.11749999999999999</v>
      </c>
      <c r="BB32" s="4">
        <v>-0.1225</v>
      </c>
      <c r="BC32" s="4">
        <v>-0.11749999999999999</v>
      </c>
      <c r="BD32" s="4">
        <v>-0.06</v>
      </c>
      <c r="BE32" s="4">
        <v>-0.1075</v>
      </c>
      <c r="BF32" s="4">
        <v>-2.5500000000000002E-2</v>
      </c>
      <c r="BG32" s="4">
        <v>-0.08</v>
      </c>
      <c r="BH32" s="4">
        <v>-6.7500000000000004E-2</v>
      </c>
      <c r="BI32" s="4">
        <v>-6.5000000000000002E-2</v>
      </c>
      <c r="BJ32" s="4">
        <v>7.0000000000000007E-2</v>
      </c>
      <c r="BK32" s="4">
        <v>0.27500000000000002</v>
      </c>
      <c r="BL32" s="4">
        <v>0.23250000000000001</v>
      </c>
      <c r="BM32" s="4">
        <v>0.1875</v>
      </c>
      <c r="BN32" s="4">
        <v>0.47</v>
      </c>
    </row>
    <row r="33" spans="3:66" x14ac:dyDescent="0.25">
      <c r="C33" s="190"/>
      <c r="G33" s="68">
        <v>37591</v>
      </c>
      <c r="H33">
        <v>3.6090000000000004</v>
      </c>
      <c r="I33" s="7">
        <v>0.29749999999999999</v>
      </c>
      <c r="J33" s="4">
        <v>6.9091816669514014E-2</v>
      </c>
      <c r="K33" s="4">
        <v>-0.1275</v>
      </c>
      <c r="L33" s="4">
        <v>-0.14499999999999999</v>
      </c>
      <c r="M33" s="14">
        <v>-1.7500000000000002E-2</v>
      </c>
      <c r="N33" s="14">
        <v>-0.21249999999999999</v>
      </c>
      <c r="O33" s="4">
        <v>2.5000000000000001E-3</v>
      </c>
      <c r="P33" s="4">
        <v>-0.06</v>
      </c>
      <c r="Q33" s="4">
        <v>-9.7500000000000003E-2</v>
      </c>
      <c r="R33" s="4">
        <v>-9.7500000000000003E-2</v>
      </c>
      <c r="S33" s="4">
        <v>-0.1275</v>
      </c>
      <c r="T33" s="4">
        <v>-0.1275</v>
      </c>
      <c r="U33" s="4">
        <v>-0.115</v>
      </c>
      <c r="V33" s="4">
        <v>-7.0000000000000007E-2</v>
      </c>
      <c r="W33" s="4">
        <v>0.22750000000000001</v>
      </c>
      <c r="X33" s="4">
        <v>0.22750000000000001</v>
      </c>
      <c r="Y33" s="4">
        <v>0.13250000000000001</v>
      </c>
      <c r="Z33" s="4">
        <v>0.40500000000000003</v>
      </c>
      <c r="AA33" s="4">
        <v>0.30499999999999999</v>
      </c>
      <c r="AB33" s="4">
        <v>0.33750000000000002</v>
      </c>
      <c r="AC33" s="4">
        <v>-2.8000000000000004E-2</v>
      </c>
      <c r="AD33" s="4">
        <v>-4.2500000000000003E-2</v>
      </c>
      <c r="AE33" s="4">
        <v>-1.2500000000000001E-2</v>
      </c>
      <c r="AF33" s="4">
        <v>-0.04</v>
      </c>
      <c r="AG33" s="4">
        <v>6.0000000000000001E-3</v>
      </c>
      <c r="AH33" s="4">
        <v>-1.5500000000000002E-2</v>
      </c>
      <c r="AI33" s="4">
        <v>-6.5000000000000002E-2</v>
      </c>
      <c r="AJ33" s="4">
        <v>-5.5E-2</v>
      </c>
      <c r="AK33" s="4">
        <v>-6.8500000000000005E-2</v>
      </c>
      <c r="AL33" s="4">
        <v>-2.0499999999999997E-2</v>
      </c>
      <c r="AM33" s="4">
        <v>-8.3000000000000004E-2</v>
      </c>
      <c r="AN33" s="4">
        <v>-0.16</v>
      </c>
      <c r="AO33" s="4">
        <v>-2.0499999999999997E-2</v>
      </c>
      <c r="AP33" s="4">
        <v>1.2500000000000001E-2</v>
      </c>
      <c r="AQ33" s="4">
        <v>1.1599999999999999</v>
      </c>
      <c r="AR33" s="4">
        <v>-5.5E-2</v>
      </c>
      <c r="AS33" s="4">
        <v>-0.33500000000000002</v>
      </c>
      <c r="AT33" s="4">
        <v>-0.13500000000000001</v>
      </c>
      <c r="AU33" s="4">
        <v>-0.19</v>
      </c>
      <c r="AV33" s="4">
        <v>0.06</v>
      </c>
      <c r="AW33" s="4">
        <v>-0.28499999999999998</v>
      </c>
      <c r="AX33" s="4">
        <v>-0.33500000000000002</v>
      </c>
      <c r="AY33" s="4">
        <v>0.25</v>
      </c>
      <c r="AZ33" s="4">
        <v>-0.33500000000000002</v>
      </c>
      <c r="BA33" s="4">
        <v>-0.1525</v>
      </c>
      <c r="BB33" s="4">
        <v>-0.1225</v>
      </c>
      <c r="BC33" s="4">
        <v>-0.1525</v>
      </c>
      <c r="BD33" s="4">
        <v>-0.06</v>
      </c>
      <c r="BE33" s="4">
        <v>-0.14249999999999999</v>
      </c>
      <c r="BF33" s="4">
        <v>-2.5500000000000002E-2</v>
      </c>
      <c r="BG33" s="4">
        <v>-0.08</v>
      </c>
      <c r="BH33" s="4">
        <v>-0.09</v>
      </c>
      <c r="BI33" s="4">
        <v>-6.5000000000000002E-2</v>
      </c>
      <c r="BJ33" s="4">
        <v>7.0000000000000007E-2</v>
      </c>
      <c r="BK33" s="4">
        <v>0.245</v>
      </c>
      <c r="BL33" s="4">
        <v>0.27250000000000002</v>
      </c>
      <c r="BM33" s="4">
        <v>0.22750000000000001</v>
      </c>
      <c r="BN33" s="4">
        <v>0.81</v>
      </c>
    </row>
    <row r="34" spans="3:66" x14ac:dyDescent="0.25">
      <c r="C34" s="190"/>
      <c r="G34" s="68">
        <v>37622</v>
      </c>
      <c r="H34">
        <v>3.6019999999999999</v>
      </c>
      <c r="I34" s="7">
        <v>0.28499999999999998</v>
      </c>
      <c r="J34" s="4">
        <v>6.9095762126817992E-2</v>
      </c>
      <c r="K34" s="4">
        <v>-0.13</v>
      </c>
      <c r="L34" s="4">
        <v>-0.14749999999999999</v>
      </c>
      <c r="M34" s="14">
        <v>-2.5000000000000001E-3</v>
      </c>
      <c r="N34" s="14">
        <v>-0.19500000000000001</v>
      </c>
      <c r="O34" s="4">
        <v>1.7500000000000002E-2</v>
      </c>
      <c r="P34" s="4">
        <v>-0.06</v>
      </c>
      <c r="Q34" s="4">
        <v>-0.1</v>
      </c>
      <c r="R34" s="4">
        <v>-0.1</v>
      </c>
      <c r="S34" s="4">
        <v>-0.13</v>
      </c>
      <c r="T34" s="4">
        <v>-0.13</v>
      </c>
      <c r="U34" s="4">
        <v>-0.11625000000000001</v>
      </c>
      <c r="V34" s="4">
        <v>-7.0000000000000007E-2</v>
      </c>
      <c r="W34" s="4">
        <v>0.24</v>
      </c>
      <c r="X34" s="4">
        <v>0.24</v>
      </c>
      <c r="Y34" s="4">
        <v>0.14499999999999999</v>
      </c>
      <c r="Z34" s="4">
        <v>0.40500000000000003</v>
      </c>
      <c r="AA34" s="4">
        <v>0.30499999999999999</v>
      </c>
      <c r="AB34" s="4">
        <v>0.4375</v>
      </c>
      <c r="AC34" s="4">
        <v>-2.5500000000000002E-2</v>
      </c>
      <c r="AD34" s="4">
        <v>-4.2500000000000003E-2</v>
      </c>
      <c r="AE34" s="4">
        <v>-1.2500000000000001E-2</v>
      </c>
      <c r="AF34" s="4">
        <v>-0.04</v>
      </c>
      <c r="AG34" s="4">
        <v>5.0000000000000001E-3</v>
      </c>
      <c r="AH34" s="4">
        <v>-1.5500000000000002E-2</v>
      </c>
      <c r="AI34" s="4">
        <v>-6.5000000000000002E-2</v>
      </c>
      <c r="AJ34" s="4">
        <v>-5.5E-2</v>
      </c>
      <c r="AK34" s="4">
        <v>-6.8500000000000005E-2</v>
      </c>
      <c r="AL34" s="4">
        <v>-2.0499999999999997E-2</v>
      </c>
      <c r="AM34" s="4">
        <v>-8.3000000000000004E-2</v>
      </c>
      <c r="AN34" s="4">
        <v>-0.16250000000000001</v>
      </c>
      <c r="AO34" s="4">
        <v>-1.8500000000000003E-2</v>
      </c>
      <c r="AP34" s="4">
        <v>1.2500000000000001E-2</v>
      </c>
      <c r="AQ34" s="4">
        <v>1.48</v>
      </c>
      <c r="AR34" s="4">
        <v>-5.7500000000000002E-2</v>
      </c>
      <c r="AS34" s="4">
        <v>-0.33500000000000002</v>
      </c>
      <c r="AT34" s="4">
        <v>-0.13500000000000001</v>
      </c>
      <c r="AU34" s="4">
        <v>-0.19</v>
      </c>
      <c r="AV34" s="4">
        <v>0.13</v>
      </c>
      <c r="AW34" s="4">
        <v>-0.28499999999999998</v>
      </c>
      <c r="AX34" s="4">
        <v>-0.33500000000000002</v>
      </c>
      <c r="AY34" s="4">
        <v>0.25</v>
      </c>
      <c r="AZ34" s="4">
        <v>-0.33500000000000002</v>
      </c>
      <c r="BA34" s="4">
        <v>-0.13750000000000001</v>
      </c>
      <c r="BB34" s="4">
        <v>-0.1225</v>
      </c>
      <c r="BC34" s="4">
        <v>-0.13750000000000001</v>
      </c>
      <c r="BD34" s="4">
        <v>-0.06</v>
      </c>
      <c r="BE34" s="4">
        <v>-0.14749999999999999</v>
      </c>
      <c r="BF34" s="4">
        <v>-2.5500000000000002E-2</v>
      </c>
      <c r="BG34" s="4">
        <v>-0.08</v>
      </c>
      <c r="BH34" s="4">
        <v>-9.2499999999999999E-2</v>
      </c>
      <c r="BI34" s="4">
        <v>-6.5000000000000002E-2</v>
      </c>
      <c r="BJ34" s="4">
        <v>7.0000000000000007E-2</v>
      </c>
      <c r="BK34" s="4">
        <v>0.28000000000000003</v>
      </c>
      <c r="BL34" s="4">
        <v>0.28499999999999998</v>
      </c>
      <c r="BM34" s="4">
        <v>0.28499999999999998</v>
      </c>
      <c r="BN34" s="4">
        <v>0.97</v>
      </c>
    </row>
    <row r="35" spans="3:66" x14ac:dyDescent="0.25">
      <c r="C35" s="190"/>
      <c r="G35" s="68">
        <v>37653</v>
      </c>
      <c r="H35">
        <v>3.46</v>
      </c>
      <c r="I35" s="7">
        <v>0.28499999999999998</v>
      </c>
      <c r="J35" s="4">
        <v>6.9109537327938009E-2</v>
      </c>
      <c r="K35" s="4">
        <v>-0.13250000000000001</v>
      </c>
      <c r="L35" s="4">
        <v>-0.15</v>
      </c>
      <c r="M35" s="14">
        <v>-2.5000000000000001E-3</v>
      </c>
      <c r="N35" s="14">
        <v>-0.19750000000000001</v>
      </c>
      <c r="O35" s="4">
        <v>1.7500000000000002E-2</v>
      </c>
      <c r="P35" s="4">
        <v>-0.06</v>
      </c>
      <c r="Q35" s="4">
        <v>-0.10249999999999999</v>
      </c>
      <c r="R35" s="4">
        <v>-0.10249999999999999</v>
      </c>
      <c r="S35" s="4">
        <v>-0.13250000000000001</v>
      </c>
      <c r="T35" s="4">
        <v>-0.13250000000000001</v>
      </c>
      <c r="U35" s="4">
        <v>-0.1075</v>
      </c>
      <c r="V35" s="4">
        <v>-7.0000000000000007E-2</v>
      </c>
      <c r="W35" s="4">
        <v>0.2175</v>
      </c>
      <c r="X35" s="4">
        <v>0.2175</v>
      </c>
      <c r="Y35" s="4">
        <v>0.1225</v>
      </c>
      <c r="Z35" s="4">
        <v>0.40500000000000003</v>
      </c>
      <c r="AA35" s="4">
        <v>0.30499999999999999</v>
      </c>
      <c r="AB35" s="4">
        <v>0.435</v>
      </c>
      <c r="AC35" s="4">
        <v>-2.5500000000000002E-2</v>
      </c>
      <c r="AD35" s="4">
        <v>-4.2500000000000003E-2</v>
      </c>
      <c r="AE35" s="4">
        <v>-1.2500000000000001E-2</v>
      </c>
      <c r="AF35" s="4">
        <v>-0.04</v>
      </c>
      <c r="AG35" s="4">
        <v>5.0000000000000001E-3</v>
      </c>
      <c r="AH35" s="4">
        <v>-1.5500000000000002E-2</v>
      </c>
      <c r="AI35" s="4">
        <v>-6.5000000000000002E-2</v>
      </c>
      <c r="AJ35" s="4">
        <v>-5.5E-2</v>
      </c>
      <c r="AK35" s="4">
        <v>-6.8500000000000005E-2</v>
      </c>
      <c r="AL35" s="4">
        <v>-2.0499999999999997E-2</v>
      </c>
      <c r="AM35" s="4">
        <v>-8.3000000000000004E-2</v>
      </c>
      <c r="AN35" s="4">
        <v>-0.14499999999999999</v>
      </c>
      <c r="AO35" s="4">
        <v>-1.8500000000000003E-2</v>
      </c>
      <c r="AP35" s="4">
        <v>1.2500000000000001E-2</v>
      </c>
      <c r="AQ35" s="4">
        <v>1.41</v>
      </c>
      <c r="AR35" s="4">
        <v>-0.04</v>
      </c>
      <c r="AS35" s="4">
        <v>-0.33500000000000002</v>
      </c>
      <c r="AT35" s="4">
        <v>-0.13500000000000001</v>
      </c>
      <c r="AU35" s="4">
        <v>-0.19</v>
      </c>
      <c r="AV35" s="4">
        <v>0</v>
      </c>
      <c r="AW35" s="4">
        <v>-0.28499999999999998</v>
      </c>
      <c r="AX35" s="4">
        <v>-0.33500000000000002</v>
      </c>
      <c r="AY35" s="4">
        <v>0.25</v>
      </c>
      <c r="AZ35" s="4">
        <v>-0.33500000000000002</v>
      </c>
      <c r="BA35" s="4">
        <v>-0.14000000000000001</v>
      </c>
      <c r="BB35" s="4">
        <v>-0.1225</v>
      </c>
      <c r="BC35" s="4">
        <v>-0.14000000000000001</v>
      </c>
      <c r="BD35" s="4">
        <v>-0.06</v>
      </c>
      <c r="BE35" s="4">
        <v>-0.13</v>
      </c>
      <c r="BF35" s="4">
        <v>-2.5500000000000002E-2</v>
      </c>
      <c r="BG35" s="4">
        <v>-0.08</v>
      </c>
      <c r="BH35" s="4">
        <v>-7.4999999999999997E-2</v>
      </c>
      <c r="BI35" s="4">
        <v>-6.5000000000000002E-2</v>
      </c>
      <c r="BJ35" s="4">
        <v>7.0000000000000007E-2</v>
      </c>
      <c r="BK35" s="4">
        <v>0.33</v>
      </c>
      <c r="BL35" s="4">
        <v>0.26250000000000001</v>
      </c>
      <c r="BM35" s="4">
        <v>0.26250000000000001</v>
      </c>
      <c r="BN35" s="4">
        <v>0.97</v>
      </c>
    </row>
    <row r="36" spans="3:66" x14ac:dyDescent="0.25">
      <c r="C36" s="190"/>
      <c r="G36" s="68">
        <v>37681</v>
      </c>
      <c r="H36">
        <v>3.29</v>
      </c>
      <c r="I36" s="7">
        <v>0.27500000000000002</v>
      </c>
      <c r="J36" s="4">
        <v>6.9121979445132001E-2</v>
      </c>
      <c r="K36" s="4">
        <v>-0.13500000000000001</v>
      </c>
      <c r="L36" s="4">
        <v>-0.1525</v>
      </c>
      <c r="M36" s="14">
        <v>-2.5000000000000001E-3</v>
      </c>
      <c r="N36" s="14">
        <v>-0.2</v>
      </c>
      <c r="O36" s="4">
        <v>1.7500000000000002E-2</v>
      </c>
      <c r="P36" s="4">
        <v>-0.06</v>
      </c>
      <c r="Q36" s="4">
        <v>-0.105</v>
      </c>
      <c r="R36" s="4">
        <v>-0.105</v>
      </c>
      <c r="S36" s="4">
        <v>-0.13500000000000001</v>
      </c>
      <c r="T36" s="4">
        <v>-0.13500000000000001</v>
      </c>
      <c r="U36" s="4">
        <v>-0.10125000000000001</v>
      </c>
      <c r="V36" s="4">
        <v>-7.0000000000000007E-2</v>
      </c>
      <c r="W36" s="4">
        <v>0.215</v>
      </c>
      <c r="X36" s="4">
        <v>0.215</v>
      </c>
      <c r="Y36" s="4">
        <v>0.12</v>
      </c>
      <c r="Z36" s="4">
        <v>0.40500000000000003</v>
      </c>
      <c r="AA36" s="4">
        <v>0.26500000000000001</v>
      </c>
      <c r="AB36" s="4">
        <v>0.30249999999999999</v>
      </c>
      <c r="AC36" s="4">
        <v>-2.5500000000000002E-2</v>
      </c>
      <c r="AD36" s="4">
        <v>-4.2500000000000003E-2</v>
      </c>
      <c r="AE36" s="4">
        <v>-1.2500000000000001E-2</v>
      </c>
      <c r="AF36" s="4">
        <v>-0.04</v>
      </c>
      <c r="AG36" s="4">
        <v>5.0000000000000001E-3</v>
      </c>
      <c r="AH36" s="4">
        <v>-1.5500000000000002E-2</v>
      </c>
      <c r="AI36" s="4">
        <v>-6.5000000000000002E-2</v>
      </c>
      <c r="AJ36" s="4">
        <v>-5.5E-2</v>
      </c>
      <c r="AK36" s="4">
        <v>-6.8500000000000005E-2</v>
      </c>
      <c r="AL36" s="4">
        <v>-2.0499999999999997E-2</v>
      </c>
      <c r="AM36" s="4">
        <v>-8.3000000000000004E-2</v>
      </c>
      <c r="AN36" s="4">
        <v>-0.13250000000000001</v>
      </c>
      <c r="AO36" s="4">
        <v>-1.8500000000000003E-2</v>
      </c>
      <c r="AP36" s="4">
        <v>1.2500000000000001E-2</v>
      </c>
      <c r="AQ36" s="4">
        <v>0.82</v>
      </c>
      <c r="AR36" s="4">
        <v>-2.75E-2</v>
      </c>
      <c r="AS36" s="4">
        <v>-0.33500000000000002</v>
      </c>
      <c r="AT36" s="4">
        <v>-0.14000000000000001</v>
      </c>
      <c r="AU36" s="4">
        <v>-0.19</v>
      </c>
      <c r="AV36" s="4">
        <v>-0.2</v>
      </c>
      <c r="AW36" s="4">
        <v>-0.28499999999999998</v>
      </c>
      <c r="AX36" s="4">
        <v>-0.33500000000000002</v>
      </c>
      <c r="AY36" s="4">
        <v>0.25</v>
      </c>
      <c r="AZ36" s="4">
        <v>-0.33500000000000002</v>
      </c>
      <c r="BA36" s="4">
        <v>-0.12</v>
      </c>
      <c r="BB36" s="4">
        <v>-0.1225</v>
      </c>
      <c r="BC36" s="4">
        <v>-0.12</v>
      </c>
      <c r="BD36" s="4">
        <v>-0.06</v>
      </c>
      <c r="BE36" s="4">
        <v>-0.1125</v>
      </c>
      <c r="BF36" s="4">
        <v>-2.5500000000000002E-2</v>
      </c>
      <c r="BG36" s="4">
        <v>-0.08</v>
      </c>
      <c r="BH36" s="4">
        <v>-6.25E-2</v>
      </c>
      <c r="BI36" s="4">
        <v>-6.5000000000000002E-2</v>
      </c>
      <c r="BJ36" s="4">
        <v>7.0000000000000007E-2</v>
      </c>
      <c r="BK36" s="4">
        <v>0.32</v>
      </c>
      <c r="BL36" s="4">
        <v>0.26</v>
      </c>
      <c r="BM36" s="4">
        <v>0.26</v>
      </c>
      <c r="BN36" s="4">
        <v>0.63249999999999995</v>
      </c>
    </row>
    <row r="37" spans="3:66" x14ac:dyDescent="0.25">
      <c r="C37" s="190"/>
      <c r="G37" s="68">
        <v>37712</v>
      </c>
      <c r="H37">
        <v>3.1120000000000001</v>
      </c>
      <c r="I37" s="7">
        <v>0.26250000000000001</v>
      </c>
      <c r="J37" s="4">
        <v>6.9125864762811004E-2</v>
      </c>
      <c r="K37" s="4">
        <v>-0.185</v>
      </c>
      <c r="L37" s="4">
        <v>-0.20250000000000001</v>
      </c>
      <c r="M37" s="14">
        <v>-8.5000000000000006E-2</v>
      </c>
      <c r="N37" s="14">
        <v>-0.25</v>
      </c>
      <c r="O37" s="4">
        <v>-6.5000000000000002E-2</v>
      </c>
      <c r="P37" s="4">
        <v>-5.7500000000000002E-2</v>
      </c>
      <c r="Q37" s="4">
        <v>-0.155</v>
      </c>
      <c r="R37" s="4">
        <v>-0.155</v>
      </c>
      <c r="S37" s="4">
        <v>-0.185</v>
      </c>
      <c r="T37" s="4">
        <v>-0.185</v>
      </c>
      <c r="U37" s="4">
        <v>-7.8750000000000001E-2</v>
      </c>
      <c r="V37" s="4">
        <v>-6.7500000000000004E-2</v>
      </c>
      <c r="W37" s="4">
        <v>0.16750000000000001</v>
      </c>
      <c r="X37" s="4">
        <v>0.16750000000000001</v>
      </c>
      <c r="Y37" s="4">
        <v>7.2499999999999995E-2</v>
      </c>
      <c r="Z37" s="4">
        <v>0.435</v>
      </c>
      <c r="AA37" s="4">
        <v>0.19500000000000001</v>
      </c>
      <c r="AB37" s="4">
        <v>0.25</v>
      </c>
      <c r="AC37" s="4">
        <v>-2.5000000000000001E-2</v>
      </c>
      <c r="AD37" s="4">
        <v>-2.75E-2</v>
      </c>
      <c r="AE37" s="4">
        <v>5.0000000000000001E-3</v>
      </c>
      <c r="AF37" s="4">
        <v>-0.02</v>
      </c>
      <c r="AG37" s="4">
        <v>5.0000000000000001E-3</v>
      </c>
      <c r="AH37" s="4">
        <v>-5.5000000000000005E-3</v>
      </c>
      <c r="AI37" s="4">
        <v>-6.25E-2</v>
      </c>
      <c r="AJ37" s="4">
        <v>-5.7500000000000002E-2</v>
      </c>
      <c r="AK37" s="4">
        <v>-6.6000000000000003E-2</v>
      </c>
      <c r="AL37" s="4">
        <v>-1.8000000000000002E-2</v>
      </c>
      <c r="AM37" s="4">
        <v>-7.6000000000000012E-2</v>
      </c>
      <c r="AN37" s="4">
        <v>-0.09</v>
      </c>
      <c r="AO37" s="4">
        <v>-2.6000000000000002E-2</v>
      </c>
      <c r="AP37" s="4">
        <v>6.0000000000000001E-3</v>
      </c>
      <c r="AQ37" s="4">
        <v>0.45</v>
      </c>
      <c r="AR37" s="4">
        <v>1.4999999999999999E-2</v>
      </c>
      <c r="AS37" s="4">
        <v>-0.4</v>
      </c>
      <c r="AT37" s="4">
        <v>-0.125</v>
      </c>
      <c r="AU37" s="4">
        <v>-0.19500000000000001</v>
      </c>
      <c r="AV37" s="4">
        <v>-0.34</v>
      </c>
      <c r="AW37" s="4">
        <v>-0.35</v>
      </c>
      <c r="AX37" s="4">
        <v>-0.4</v>
      </c>
      <c r="AY37" s="4">
        <v>0.28000000000000003</v>
      </c>
      <c r="AZ37" s="4">
        <v>-0.4</v>
      </c>
      <c r="BA37" s="4">
        <v>-0.1125</v>
      </c>
      <c r="BB37" s="4">
        <v>-0.1125</v>
      </c>
      <c r="BC37" s="4">
        <v>-0.1125</v>
      </c>
      <c r="BD37" s="4">
        <v>-5.7500000000000002E-2</v>
      </c>
      <c r="BE37" s="4">
        <v>-0.105</v>
      </c>
      <c r="BF37" s="4">
        <v>-2.3000000000000003E-2</v>
      </c>
      <c r="BG37" s="4">
        <v>-6.25E-2</v>
      </c>
      <c r="BH37" s="4">
        <v>-0.02</v>
      </c>
      <c r="BI37" s="4">
        <v>-6.25E-2</v>
      </c>
      <c r="BJ37" s="4">
        <v>0.12</v>
      </c>
      <c r="BK37" s="4">
        <v>0.14749999999999999</v>
      </c>
      <c r="BL37" s="4">
        <v>0.19750000000000001</v>
      </c>
      <c r="BM37" s="4">
        <v>0.19750000000000001</v>
      </c>
      <c r="BN37" s="4">
        <v>0.35499999999999998</v>
      </c>
    </row>
    <row r="38" spans="3:66" x14ac:dyDescent="0.25">
      <c r="C38" s="190"/>
      <c r="G38" s="68">
        <v>37742</v>
      </c>
      <c r="H38">
        <v>3.097</v>
      </c>
      <c r="I38" s="7">
        <v>0.25750000000000001</v>
      </c>
      <c r="J38" s="4">
        <v>6.9116714336692017E-2</v>
      </c>
      <c r="K38" s="4">
        <v>-0.185</v>
      </c>
      <c r="L38" s="4">
        <v>-0.20250000000000001</v>
      </c>
      <c r="M38" s="14">
        <v>-0.1</v>
      </c>
      <c r="N38" s="14">
        <v>-0.25</v>
      </c>
      <c r="O38" s="4">
        <v>-0.08</v>
      </c>
      <c r="P38" s="4">
        <v>-5.7500000000000002E-2</v>
      </c>
      <c r="Q38" s="4">
        <v>-0.155</v>
      </c>
      <c r="R38" s="4">
        <v>-0.155</v>
      </c>
      <c r="S38" s="4">
        <v>-0.185</v>
      </c>
      <c r="T38" s="4">
        <v>-0.185</v>
      </c>
      <c r="U38" s="4">
        <v>-7.8750000000000001E-2</v>
      </c>
      <c r="V38" s="4">
        <v>-6.7500000000000004E-2</v>
      </c>
      <c r="W38" s="4">
        <v>0.1575</v>
      </c>
      <c r="X38" s="4">
        <v>0.1575</v>
      </c>
      <c r="Y38" s="4">
        <v>6.25E-2</v>
      </c>
      <c r="Z38" s="4">
        <v>0.435</v>
      </c>
      <c r="AA38" s="4">
        <v>0.1825</v>
      </c>
      <c r="AB38" s="4">
        <v>0.20250000000000001</v>
      </c>
      <c r="AC38" s="4">
        <v>-2.5000000000000001E-2</v>
      </c>
      <c r="AD38" s="4">
        <v>-2.775E-2</v>
      </c>
      <c r="AE38" s="4">
        <v>4.7500000000000007E-3</v>
      </c>
      <c r="AF38" s="4">
        <v>-2.0250000000000001E-2</v>
      </c>
      <c r="AG38" s="4">
        <v>5.0000000000000001E-3</v>
      </c>
      <c r="AH38" s="4">
        <v>-5.5000000000000005E-3</v>
      </c>
      <c r="AI38" s="4">
        <v>-6.25E-2</v>
      </c>
      <c r="AJ38" s="4">
        <v>-5.7500000000000002E-2</v>
      </c>
      <c r="AK38" s="4">
        <v>-6.6000000000000003E-2</v>
      </c>
      <c r="AL38" s="4">
        <v>-1.8000000000000002E-2</v>
      </c>
      <c r="AM38" s="4">
        <v>-7.6000000000000012E-2</v>
      </c>
      <c r="AN38" s="4">
        <v>-0.09</v>
      </c>
      <c r="AO38" s="4">
        <v>-2.6000000000000002E-2</v>
      </c>
      <c r="AP38" s="4">
        <v>6.0000000000000001E-3</v>
      </c>
      <c r="AQ38" s="4">
        <v>0.40500000000000003</v>
      </c>
      <c r="AR38" s="4">
        <v>1.4999999999999999E-2</v>
      </c>
      <c r="AS38" s="4">
        <v>-0.4</v>
      </c>
      <c r="AT38" s="4">
        <v>-0.125</v>
      </c>
      <c r="AU38" s="4">
        <v>-0.19500000000000001</v>
      </c>
      <c r="AV38" s="4">
        <v>-0.34</v>
      </c>
      <c r="AW38" s="4">
        <v>-0.35</v>
      </c>
      <c r="AX38" s="4">
        <v>-0.4</v>
      </c>
      <c r="AY38" s="4">
        <v>0.28000000000000003</v>
      </c>
      <c r="AZ38" s="4">
        <v>-0.4</v>
      </c>
      <c r="BA38" s="4">
        <v>-0.11</v>
      </c>
      <c r="BB38" s="4">
        <v>-9.2499999999999999E-2</v>
      </c>
      <c r="BC38" s="4">
        <v>-0.11</v>
      </c>
      <c r="BD38" s="4">
        <v>-5.7500000000000002E-2</v>
      </c>
      <c r="BE38" s="4">
        <v>-0.105</v>
      </c>
      <c r="BF38" s="4">
        <v>-2.3000000000000003E-2</v>
      </c>
      <c r="BG38" s="4">
        <v>-6.25E-2</v>
      </c>
      <c r="BH38" s="4">
        <v>-0.02</v>
      </c>
      <c r="BI38" s="4">
        <v>-6.25E-2</v>
      </c>
      <c r="BJ38" s="4">
        <v>0.12</v>
      </c>
      <c r="BK38" s="4">
        <v>0.14749999999999999</v>
      </c>
      <c r="BL38" s="4">
        <v>0.1875</v>
      </c>
      <c r="BM38" s="4">
        <v>0.1875</v>
      </c>
      <c r="BN38" s="4">
        <v>0.28749999999999998</v>
      </c>
    </row>
    <row r="39" spans="3:66" x14ac:dyDescent="0.25">
      <c r="C39" s="190"/>
      <c r="G39" s="68">
        <v>37773</v>
      </c>
      <c r="H39">
        <v>3.117</v>
      </c>
      <c r="I39" s="7">
        <v>0.255</v>
      </c>
      <c r="J39" s="4">
        <v>6.9107258896399015E-2</v>
      </c>
      <c r="K39" s="4">
        <v>-0.185</v>
      </c>
      <c r="L39" s="4">
        <v>-0.20250000000000001</v>
      </c>
      <c r="M39" s="14">
        <v>-0.11</v>
      </c>
      <c r="N39" s="14">
        <v>-0.25</v>
      </c>
      <c r="O39" s="4">
        <v>-0.09</v>
      </c>
      <c r="P39" s="4">
        <v>-5.7500000000000002E-2</v>
      </c>
      <c r="Q39" s="4">
        <v>-0.155</v>
      </c>
      <c r="R39" s="4">
        <v>-0.155</v>
      </c>
      <c r="S39" s="4">
        <v>-0.185</v>
      </c>
      <c r="T39" s="4">
        <v>-0.185</v>
      </c>
      <c r="U39" s="4">
        <v>-7.6249999999999998E-2</v>
      </c>
      <c r="V39" s="4">
        <v>-6.7500000000000004E-2</v>
      </c>
      <c r="W39" s="4">
        <v>0.1525</v>
      </c>
      <c r="X39" s="4">
        <v>0.1525</v>
      </c>
      <c r="Y39" s="4">
        <v>5.7500000000000002E-2</v>
      </c>
      <c r="Z39" s="4">
        <v>0.435</v>
      </c>
      <c r="AA39" s="4">
        <v>0.1825</v>
      </c>
      <c r="AB39" s="4">
        <v>0.20250000000000001</v>
      </c>
      <c r="AC39" s="4">
        <v>-2.5000000000000001E-2</v>
      </c>
      <c r="AD39" s="4">
        <v>-2.775E-2</v>
      </c>
      <c r="AE39" s="4">
        <v>4.7500000000000007E-3</v>
      </c>
      <c r="AF39" s="4">
        <v>-2.0250000000000001E-2</v>
      </c>
      <c r="AG39" s="4">
        <v>5.0000000000000001E-3</v>
      </c>
      <c r="AH39" s="4">
        <v>-5.5000000000000005E-3</v>
      </c>
      <c r="AI39" s="4">
        <v>-6.25E-2</v>
      </c>
      <c r="AJ39" s="4">
        <v>-5.7500000000000002E-2</v>
      </c>
      <c r="AK39" s="4">
        <v>-6.6000000000000003E-2</v>
      </c>
      <c r="AL39" s="4">
        <v>-1.8000000000000002E-2</v>
      </c>
      <c r="AM39" s="4">
        <v>-9.2000000000000012E-2</v>
      </c>
      <c r="AN39" s="4">
        <v>-8.5000000000000006E-2</v>
      </c>
      <c r="AO39" s="4">
        <v>-2.6000000000000002E-2</v>
      </c>
      <c r="AP39" s="4">
        <v>6.0000000000000001E-3</v>
      </c>
      <c r="AQ39" s="4">
        <v>0.39500000000000002</v>
      </c>
      <c r="AR39" s="4">
        <v>0.02</v>
      </c>
      <c r="AS39" s="4">
        <v>-0.4</v>
      </c>
      <c r="AT39" s="4">
        <v>-0.125</v>
      </c>
      <c r="AU39" s="4">
        <v>-0.19500000000000001</v>
      </c>
      <c r="AV39" s="4">
        <v>-0.34</v>
      </c>
      <c r="AW39" s="4">
        <v>-0.35</v>
      </c>
      <c r="AX39" s="4">
        <v>-0.4</v>
      </c>
      <c r="AY39" s="4">
        <v>0.28000000000000003</v>
      </c>
      <c r="AZ39" s="4">
        <v>-0.4</v>
      </c>
      <c r="BA39" s="4">
        <v>-0.10249999999999999</v>
      </c>
      <c r="BB39" s="4">
        <v>-9.2499999999999999E-2</v>
      </c>
      <c r="BC39" s="4">
        <v>-0.10249999999999999</v>
      </c>
      <c r="BD39" s="4">
        <v>-5.7500000000000002E-2</v>
      </c>
      <c r="BE39" s="4">
        <v>-9.5000000000000001E-2</v>
      </c>
      <c r="BF39" s="4">
        <v>-2.3000000000000003E-2</v>
      </c>
      <c r="BG39" s="4">
        <v>-6.25E-2</v>
      </c>
      <c r="BH39" s="4">
        <v>-1.4999999999999999E-2</v>
      </c>
      <c r="BI39" s="4">
        <v>-6.25E-2</v>
      </c>
      <c r="BJ39" s="4">
        <v>0.12</v>
      </c>
      <c r="BK39" s="4">
        <v>0.14749999999999999</v>
      </c>
      <c r="BL39" s="4">
        <v>0.1825</v>
      </c>
      <c r="BM39" s="4">
        <v>0.1825</v>
      </c>
      <c r="BN39" s="4">
        <v>0.28749999999999998</v>
      </c>
    </row>
    <row r="40" spans="3:66" x14ac:dyDescent="0.25">
      <c r="C40" s="190"/>
      <c r="G40" s="68">
        <v>37803</v>
      </c>
      <c r="H40">
        <v>3.1390000000000002</v>
      </c>
      <c r="I40" s="7">
        <v>0.255</v>
      </c>
      <c r="J40" s="4">
        <v>6.9098977225039007E-2</v>
      </c>
      <c r="K40" s="4">
        <v>-0.185</v>
      </c>
      <c r="L40" s="4">
        <v>-0.20250000000000001</v>
      </c>
      <c r="M40" s="14">
        <v>-0.11</v>
      </c>
      <c r="N40" s="14">
        <v>-0.27</v>
      </c>
      <c r="O40" s="4">
        <v>-0.09</v>
      </c>
      <c r="P40" s="4">
        <v>-5.7500000000000002E-2</v>
      </c>
      <c r="Q40" s="4">
        <v>-0.155</v>
      </c>
      <c r="R40" s="4">
        <v>-0.155</v>
      </c>
      <c r="S40" s="4">
        <v>-0.185</v>
      </c>
      <c r="T40" s="4">
        <v>-0.185</v>
      </c>
      <c r="U40" s="4">
        <v>-7.4999999999999997E-2</v>
      </c>
      <c r="V40" s="4">
        <v>-6.7500000000000004E-2</v>
      </c>
      <c r="W40" s="4">
        <v>0.14249999999999999</v>
      </c>
      <c r="X40" s="4">
        <v>0.14249999999999999</v>
      </c>
      <c r="Y40" s="4">
        <v>4.7500000000000001E-2</v>
      </c>
      <c r="Z40" s="4">
        <v>0.435</v>
      </c>
      <c r="AA40" s="4">
        <v>0.1825</v>
      </c>
      <c r="AB40" s="4">
        <v>0.215</v>
      </c>
      <c r="AC40" s="4">
        <v>-2.5000000000000001E-2</v>
      </c>
      <c r="AD40" s="4">
        <v>-2.775E-2</v>
      </c>
      <c r="AE40" s="4">
        <v>4.7500000000000007E-3</v>
      </c>
      <c r="AF40" s="4">
        <v>-2.0250000000000001E-2</v>
      </c>
      <c r="AG40" s="4">
        <v>5.0000000000000001E-3</v>
      </c>
      <c r="AH40" s="4">
        <v>-5.5000000000000005E-3</v>
      </c>
      <c r="AI40" s="4">
        <v>-6.25E-2</v>
      </c>
      <c r="AJ40" s="4">
        <v>-5.7500000000000002E-2</v>
      </c>
      <c r="AK40" s="4">
        <v>-6.6000000000000003E-2</v>
      </c>
      <c r="AL40" s="4">
        <v>-1.8000000000000002E-2</v>
      </c>
      <c r="AM40" s="4">
        <v>-8.5000000000000006E-2</v>
      </c>
      <c r="AN40" s="4">
        <v>-8.2500000000000004E-2</v>
      </c>
      <c r="AO40" s="4">
        <v>-2.6000000000000002E-2</v>
      </c>
      <c r="AP40" s="4">
        <v>6.0000000000000001E-3</v>
      </c>
      <c r="AQ40" s="4">
        <v>0.43</v>
      </c>
      <c r="AR40" s="4">
        <v>2.2499999999999999E-2</v>
      </c>
      <c r="AS40" s="4">
        <v>-0.4</v>
      </c>
      <c r="AT40" s="4">
        <v>-0.125</v>
      </c>
      <c r="AU40" s="4">
        <v>-0.19500000000000001</v>
      </c>
      <c r="AV40" s="4">
        <v>-0.34</v>
      </c>
      <c r="AW40" s="4">
        <v>-0.35</v>
      </c>
      <c r="AX40" s="4">
        <v>-0.4</v>
      </c>
      <c r="AY40" s="4">
        <v>0.28000000000000003</v>
      </c>
      <c r="AZ40" s="4">
        <v>-0.4</v>
      </c>
      <c r="BA40" s="4">
        <v>-0.11</v>
      </c>
      <c r="BB40" s="4">
        <v>-9.2499999999999999E-2</v>
      </c>
      <c r="BC40" s="4">
        <v>-0.11</v>
      </c>
      <c r="BD40" s="4">
        <v>-5.7500000000000002E-2</v>
      </c>
      <c r="BE40" s="4">
        <v>-0.09</v>
      </c>
      <c r="BF40" s="4">
        <v>-2.3000000000000003E-2</v>
      </c>
      <c r="BG40" s="4">
        <v>-6.25E-2</v>
      </c>
      <c r="BH40" s="4">
        <v>-1.2500000000000001E-2</v>
      </c>
      <c r="BI40" s="4">
        <v>-6.25E-2</v>
      </c>
      <c r="BJ40" s="4">
        <v>0.12</v>
      </c>
      <c r="BK40" s="4">
        <v>0.14749999999999999</v>
      </c>
      <c r="BL40" s="4">
        <v>0.17249999999999999</v>
      </c>
      <c r="BM40" s="4">
        <v>0.17249999999999999</v>
      </c>
      <c r="BN40" s="4">
        <v>0.3</v>
      </c>
    </row>
    <row r="41" spans="3:66" x14ac:dyDescent="0.25">
      <c r="C41" s="190"/>
      <c r="G41" s="68">
        <v>37834</v>
      </c>
      <c r="H41">
        <v>3.16</v>
      </c>
      <c r="I41" s="7">
        <v>0.255</v>
      </c>
      <c r="J41" s="4">
        <v>6.9091668761529015E-2</v>
      </c>
      <c r="K41" s="4">
        <v>-0.185</v>
      </c>
      <c r="L41" s="4">
        <v>-0.20250000000000001</v>
      </c>
      <c r="M41" s="14">
        <v>-0.11</v>
      </c>
      <c r="N41" s="14">
        <v>-0.27</v>
      </c>
      <c r="O41" s="4">
        <v>-0.09</v>
      </c>
      <c r="P41" s="4">
        <v>-5.7500000000000002E-2</v>
      </c>
      <c r="Q41" s="4">
        <v>-0.155</v>
      </c>
      <c r="R41" s="4">
        <v>-0.155</v>
      </c>
      <c r="S41" s="4">
        <v>-0.185</v>
      </c>
      <c r="T41" s="4">
        <v>-0.185</v>
      </c>
      <c r="U41" s="4">
        <v>-7.3749999999999996E-2</v>
      </c>
      <c r="V41" s="4">
        <v>-6.7500000000000004E-2</v>
      </c>
      <c r="W41" s="4">
        <v>0.14000000000000001</v>
      </c>
      <c r="X41" s="4">
        <v>0.14000000000000001</v>
      </c>
      <c r="Y41" s="4">
        <v>4.4999999999999998E-2</v>
      </c>
      <c r="Z41" s="4">
        <v>0.435</v>
      </c>
      <c r="AA41" s="4">
        <v>0.1825</v>
      </c>
      <c r="AB41" s="4">
        <v>0.215</v>
      </c>
      <c r="AC41" s="4">
        <v>-2.5000000000000001E-2</v>
      </c>
      <c r="AD41" s="4">
        <v>-2.775E-2</v>
      </c>
      <c r="AE41" s="4">
        <v>4.7500000000000007E-3</v>
      </c>
      <c r="AF41" s="4">
        <v>-2.0250000000000001E-2</v>
      </c>
      <c r="AG41" s="4">
        <v>5.0000000000000001E-3</v>
      </c>
      <c r="AH41" s="4">
        <v>-5.5000000000000005E-3</v>
      </c>
      <c r="AI41" s="4">
        <v>-6.25E-2</v>
      </c>
      <c r="AJ41" s="4">
        <v>-5.7500000000000002E-2</v>
      </c>
      <c r="AK41" s="4">
        <v>-6.6000000000000003E-2</v>
      </c>
      <c r="AL41" s="4">
        <v>-1.8000000000000002E-2</v>
      </c>
      <c r="AM41" s="4">
        <v>-6.6000000000000003E-2</v>
      </c>
      <c r="AN41" s="4">
        <v>-0.08</v>
      </c>
      <c r="AO41" s="4">
        <v>-2.6000000000000002E-2</v>
      </c>
      <c r="AP41" s="4">
        <v>6.0000000000000001E-3</v>
      </c>
      <c r="AQ41" s="4">
        <v>0.495</v>
      </c>
      <c r="AR41" s="4">
        <v>2.5000000000000001E-2</v>
      </c>
      <c r="AS41" s="4">
        <v>-0.4</v>
      </c>
      <c r="AT41" s="4">
        <v>-0.125</v>
      </c>
      <c r="AU41" s="4">
        <v>-0.19500000000000001</v>
      </c>
      <c r="AV41" s="4">
        <v>-0.34</v>
      </c>
      <c r="AW41" s="4">
        <v>-0.35</v>
      </c>
      <c r="AX41" s="4">
        <v>-0.4</v>
      </c>
      <c r="AY41" s="4">
        <v>0.28000000000000003</v>
      </c>
      <c r="AZ41" s="4">
        <v>-0.4</v>
      </c>
      <c r="BA41" s="4">
        <v>-9.7500000000000003E-2</v>
      </c>
      <c r="BB41" s="4">
        <v>-9.2499999999999999E-2</v>
      </c>
      <c r="BC41" s="4">
        <v>-9.7500000000000003E-2</v>
      </c>
      <c r="BD41" s="4">
        <v>-5.7500000000000002E-2</v>
      </c>
      <c r="BE41" s="4">
        <v>-0.09</v>
      </c>
      <c r="BF41" s="4">
        <v>-2.3000000000000003E-2</v>
      </c>
      <c r="BG41" s="4">
        <v>-6.25E-2</v>
      </c>
      <c r="BH41" s="4">
        <v>-0.01</v>
      </c>
      <c r="BI41" s="4">
        <v>-6.25E-2</v>
      </c>
      <c r="BJ41" s="4">
        <v>0.12</v>
      </c>
      <c r="BK41" s="4">
        <v>0.14749999999999999</v>
      </c>
      <c r="BL41" s="4">
        <v>0.17</v>
      </c>
      <c r="BM41" s="4">
        <v>0.17</v>
      </c>
      <c r="BN41" s="4">
        <v>0.3</v>
      </c>
    </row>
    <row r="42" spans="3:66" x14ac:dyDescent="0.25">
      <c r="C42" s="190"/>
      <c r="G42" s="68">
        <v>37865</v>
      </c>
      <c r="H42">
        <v>3.15</v>
      </c>
      <c r="I42" s="7">
        <v>0.255</v>
      </c>
      <c r="J42" s="4">
        <v>6.9084360298035025E-2</v>
      </c>
      <c r="K42" s="4">
        <v>-0.185</v>
      </c>
      <c r="L42" s="4">
        <v>-0.20250000000000001</v>
      </c>
      <c r="M42" s="14">
        <v>-0.1</v>
      </c>
      <c r="N42" s="14">
        <v>-0.27</v>
      </c>
      <c r="O42" s="4">
        <v>-0.08</v>
      </c>
      <c r="P42" s="4">
        <v>-5.7500000000000002E-2</v>
      </c>
      <c r="Q42" s="4">
        <v>-0.155</v>
      </c>
      <c r="R42" s="4">
        <v>-0.155</v>
      </c>
      <c r="S42" s="4">
        <v>-0.185</v>
      </c>
      <c r="T42" s="4">
        <v>-0.185</v>
      </c>
      <c r="U42" s="4">
        <v>-7.7499999999999999E-2</v>
      </c>
      <c r="V42" s="4">
        <v>-6.7500000000000004E-2</v>
      </c>
      <c r="W42" s="4">
        <v>0.13750000000000001</v>
      </c>
      <c r="X42" s="4">
        <v>0.13750000000000001</v>
      </c>
      <c r="Y42" s="4">
        <v>4.2500000000000003E-2</v>
      </c>
      <c r="Z42" s="4">
        <v>0.435</v>
      </c>
      <c r="AA42" s="4">
        <v>0.1825</v>
      </c>
      <c r="AB42" s="4">
        <v>0.19500000000000001</v>
      </c>
      <c r="AC42" s="4">
        <v>-2.5000000000000001E-2</v>
      </c>
      <c r="AD42" s="4">
        <v>-2.775E-2</v>
      </c>
      <c r="AE42" s="4">
        <v>4.7500000000000007E-3</v>
      </c>
      <c r="AF42" s="4">
        <v>-2.0250000000000001E-2</v>
      </c>
      <c r="AG42" s="4">
        <v>5.0000000000000001E-3</v>
      </c>
      <c r="AH42" s="4">
        <v>-5.5000000000000005E-3</v>
      </c>
      <c r="AI42" s="4">
        <v>-6.25E-2</v>
      </c>
      <c r="AJ42" s="4">
        <v>-5.5E-2</v>
      </c>
      <c r="AK42" s="4">
        <v>-6.3500000000000001E-2</v>
      </c>
      <c r="AL42" s="4">
        <v>-1.8000000000000002E-2</v>
      </c>
      <c r="AM42" s="4">
        <v>-6.4000000000000001E-2</v>
      </c>
      <c r="AN42" s="4">
        <v>-8.7499999999999994E-2</v>
      </c>
      <c r="AO42" s="4">
        <v>-2.6000000000000002E-2</v>
      </c>
      <c r="AP42" s="4">
        <v>6.0000000000000001E-3</v>
      </c>
      <c r="AQ42" s="4">
        <v>0.39500000000000002</v>
      </c>
      <c r="AR42" s="4">
        <v>1.7500000000000002E-2</v>
      </c>
      <c r="AS42" s="4">
        <v>-0.4</v>
      </c>
      <c r="AT42" s="4">
        <v>-0.125</v>
      </c>
      <c r="AU42" s="4">
        <v>-0.19500000000000001</v>
      </c>
      <c r="AV42" s="4">
        <v>-0.34</v>
      </c>
      <c r="AW42" s="4">
        <v>-0.35</v>
      </c>
      <c r="AX42" s="4">
        <v>-0.4</v>
      </c>
      <c r="AY42" s="4">
        <v>0.28000000000000003</v>
      </c>
      <c r="AZ42" s="4">
        <v>-0.4</v>
      </c>
      <c r="BA42" s="4">
        <v>-0.10249999999999999</v>
      </c>
      <c r="BB42" s="4">
        <v>-9.2499999999999999E-2</v>
      </c>
      <c r="BC42" s="4">
        <v>-0.10249999999999999</v>
      </c>
      <c r="BD42" s="4">
        <v>-5.7500000000000002E-2</v>
      </c>
      <c r="BE42" s="4">
        <v>-0.105</v>
      </c>
      <c r="BF42" s="4">
        <v>-2.3000000000000003E-2</v>
      </c>
      <c r="BG42" s="4">
        <v>-6.25E-2</v>
      </c>
      <c r="BH42" s="4">
        <v>-1.7500000000000002E-2</v>
      </c>
      <c r="BI42" s="4">
        <v>-6.25E-2</v>
      </c>
      <c r="BJ42" s="4">
        <v>0.12</v>
      </c>
      <c r="BK42" s="4">
        <v>0.14749999999999999</v>
      </c>
      <c r="BL42" s="4">
        <v>0.16750000000000001</v>
      </c>
      <c r="BM42" s="4">
        <v>0.16750000000000001</v>
      </c>
      <c r="BN42" s="4">
        <v>0.28999999999999998</v>
      </c>
    </row>
    <row r="43" spans="3:66" x14ac:dyDescent="0.25">
      <c r="C43" s="190"/>
      <c r="G43" s="68">
        <v>37895</v>
      </c>
      <c r="H43">
        <v>3.1549999999999998</v>
      </c>
      <c r="I43" s="7">
        <v>0.255</v>
      </c>
      <c r="J43" s="4">
        <v>6.9077020617554011E-2</v>
      </c>
      <c r="K43" s="4">
        <v>-0.185</v>
      </c>
      <c r="L43" s="4">
        <v>-0.20250000000000001</v>
      </c>
      <c r="M43" s="14">
        <v>-8.5000000000000006E-2</v>
      </c>
      <c r="N43" s="14">
        <v>-0.27</v>
      </c>
      <c r="O43" s="4">
        <v>-6.5000000000000002E-2</v>
      </c>
      <c r="P43" s="4">
        <v>-5.7500000000000002E-2</v>
      </c>
      <c r="Q43" s="4">
        <v>-0.155</v>
      </c>
      <c r="R43" s="4">
        <v>-0.155</v>
      </c>
      <c r="S43" s="4">
        <v>-0.185</v>
      </c>
      <c r="T43" s="4">
        <v>-0.185</v>
      </c>
      <c r="U43" s="4">
        <v>-8.2500000000000004E-2</v>
      </c>
      <c r="V43" s="4">
        <v>-6.7500000000000004E-2</v>
      </c>
      <c r="W43" s="4">
        <v>0.1525</v>
      </c>
      <c r="X43" s="4">
        <v>0.1525</v>
      </c>
      <c r="Y43" s="4">
        <v>5.7500000000000002E-2</v>
      </c>
      <c r="Z43" s="4">
        <v>0.435</v>
      </c>
      <c r="AA43" s="4">
        <v>0.1875</v>
      </c>
      <c r="AB43" s="4">
        <v>0.215</v>
      </c>
      <c r="AC43" s="4">
        <v>-2.5000000000000001E-2</v>
      </c>
      <c r="AD43" s="4">
        <v>-2.775E-2</v>
      </c>
      <c r="AE43" s="4">
        <v>4.7500000000000007E-3</v>
      </c>
      <c r="AF43" s="4">
        <v>-2.0250000000000001E-2</v>
      </c>
      <c r="AG43" s="4">
        <v>5.0000000000000001E-3</v>
      </c>
      <c r="AH43" s="4">
        <v>-5.5000000000000005E-3</v>
      </c>
      <c r="AI43" s="4">
        <v>-6.25E-2</v>
      </c>
      <c r="AJ43" s="4">
        <v>-5.5E-2</v>
      </c>
      <c r="AK43" s="4">
        <v>-6.3500000000000001E-2</v>
      </c>
      <c r="AL43" s="4">
        <v>-1.8000000000000002E-2</v>
      </c>
      <c r="AM43" s="4">
        <v>-6.6000000000000003E-2</v>
      </c>
      <c r="AN43" s="4">
        <v>-9.7500000000000003E-2</v>
      </c>
      <c r="AO43" s="4">
        <v>-2.6000000000000002E-2</v>
      </c>
      <c r="AP43" s="4">
        <v>6.0000000000000001E-3</v>
      </c>
      <c r="AQ43" s="4">
        <v>0.46100000000000002</v>
      </c>
      <c r="AR43" s="4">
        <v>7.4999999999999997E-3</v>
      </c>
      <c r="AS43" s="4">
        <v>-0.4</v>
      </c>
      <c r="AT43" s="4">
        <v>-0.125</v>
      </c>
      <c r="AU43" s="4">
        <v>-0.19500000000000001</v>
      </c>
      <c r="AV43" s="4">
        <v>-0.34</v>
      </c>
      <c r="AW43" s="4">
        <v>-0.35</v>
      </c>
      <c r="AX43" s="4">
        <v>-0.4</v>
      </c>
      <c r="AY43" s="4">
        <v>0.28000000000000003</v>
      </c>
      <c r="AZ43" s="4">
        <v>-0.4</v>
      </c>
      <c r="BA43" s="4">
        <v>-0.1125</v>
      </c>
      <c r="BB43" s="4">
        <v>-9.2499999999999999E-2</v>
      </c>
      <c r="BC43" s="4">
        <v>-0.1125</v>
      </c>
      <c r="BD43" s="4">
        <v>-5.7500000000000002E-2</v>
      </c>
      <c r="BE43" s="4">
        <v>-0.1075</v>
      </c>
      <c r="BF43" s="4">
        <v>-2.3000000000000003E-2</v>
      </c>
      <c r="BG43" s="4">
        <v>-6.25E-2</v>
      </c>
      <c r="BH43" s="4">
        <v>-2.75E-2</v>
      </c>
      <c r="BI43" s="4">
        <v>-6.25E-2</v>
      </c>
      <c r="BJ43" s="4">
        <v>0.12</v>
      </c>
      <c r="BK43" s="4">
        <v>0.14749999999999999</v>
      </c>
      <c r="BL43" s="4">
        <v>0.1825</v>
      </c>
      <c r="BM43" s="4">
        <v>0.1825</v>
      </c>
      <c r="BN43" s="4">
        <v>0.36249999999999999</v>
      </c>
    </row>
    <row r="44" spans="3:66" x14ac:dyDescent="0.25">
      <c r="C44" s="190"/>
      <c r="G44" s="68">
        <v>37926</v>
      </c>
      <c r="H44">
        <v>3.2469999999999999</v>
      </c>
      <c r="I44" s="7">
        <v>0.26500000000000001</v>
      </c>
      <c r="J44" s="4">
        <v>6.9069100944941009E-2</v>
      </c>
      <c r="K44" s="4">
        <v>-0.19</v>
      </c>
      <c r="L44" s="4">
        <v>-0.20499999999999999</v>
      </c>
      <c r="M44" s="14">
        <v>-0.04</v>
      </c>
      <c r="N44" s="14">
        <v>-0.27500000000000002</v>
      </c>
      <c r="O44" s="4">
        <v>-0.02</v>
      </c>
      <c r="P44" s="4">
        <v>-0.06</v>
      </c>
      <c r="Q44" s="4">
        <v>-0.16</v>
      </c>
      <c r="R44" s="4">
        <v>-0.16</v>
      </c>
      <c r="S44" s="4">
        <v>-0.19</v>
      </c>
      <c r="T44" s="4">
        <v>-0.19</v>
      </c>
      <c r="U44" s="4">
        <v>-9.6250000000000002E-2</v>
      </c>
      <c r="V44" s="4">
        <v>-7.0000000000000007E-2</v>
      </c>
      <c r="W44" s="4">
        <v>0.20250000000000001</v>
      </c>
      <c r="X44" s="4">
        <v>0.20250000000000001</v>
      </c>
      <c r="Y44" s="4">
        <v>0.1075</v>
      </c>
      <c r="Z44" s="4">
        <v>0.33500000000000002</v>
      </c>
      <c r="AA44" s="4">
        <v>0.27</v>
      </c>
      <c r="AB44" s="4">
        <v>0.28749999999999998</v>
      </c>
      <c r="AC44" s="4">
        <v>-2.8000000000000004E-2</v>
      </c>
      <c r="AD44" s="4">
        <v>-4.4999999999999998E-2</v>
      </c>
      <c r="AE44" s="4">
        <v>-1.4499999999999999E-2</v>
      </c>
      <c r="AF44" s="4">
        <v>-3.4500000000000003E-2</v>
      </c>
      <c r="AG44" s="4">
        <v>5.0000000000000001E-3</v>
      </c>
      <c r="AH44" s="4">
        <v>-1.3500000000000002E-2</v>
      </c>
      <c r="AI44" s="4">
        <v>-6.5000000000000002E-2</v>
      </c>
      <c r="AJ44" s="4">
        <v>-5.5E-2</v>
      </c>
      <c r="AK44" s="4">
        <v>-6.6500000000000004E-2</v>
      </c>
      <c r="AL44" s="4">
        <v>-1.95E-2</v>
      </c>
      <c r="AM44" s="4">
        <v>-8.1000000000000003E-2</v>
      </c>
      <c r="AN44" s="4">
        <v>-0.1225</v>
      </c>
      <c r="AO44" s="4">
        <v>-1.8500000000000003E-2</v>
      </c>
      <c r="AP44" s="4">
        <v>1.2500000000000001E-2</v>
      </c>
      <c r="AQ44" s="4">
        <v>0.75749999999999995</v>
      </c>
      <c r="AR44" s="4">
        <v>-3.2500000000000001E-2</v>
      </c>
      <c r="AS44" s="4">
        <v>-0.32</v>
      </c>
      <c r="AT44" s="4">
        <v>-0.13750000000000001</v>
      </c>
      <c r="AU44" s="4">
        <v>-0.17499999999999999</v>
      </c>
      <c r="AV44" s="4">
        <v>0</v>
      </c>
      <c r="AW44" s="4">
        <v>-0.27</v>
      </c>
      <c r="AX44" s="4">
        <v>-0.32</v>
      </c>
      <c r="AY44" s="4">
        <v>0.18</v>
      </c>
      <c r="AZ44" s="4">
        <v>-0.32</v>
      </c>
      <c r="BA44" s="4">
        <v>-0.11749999999999999</v>
      </c>
      <c r="BB44" s="4">
        <v>-0.12</v>
      </c>
      <c r="BC44" s="4">
        <v>-0.11749999999999999</v>
      </c>
      <c r="BD44" s="4">
        <v>-0.06</v>
      </c>
      <c r="BE44" s="4">
        <v>-0.105</v>
      </c>
      <c r="BF44" s="4">
        <v>-2.4500000000000001E-2</v>
      </c>
      <c r="BG44" s="4">
        <v>-0.08</v>
      </c>
      <c r="BH44" s="4">
        <v>-6.7500000000000004E-2</v>
      </c>
      <c r="BI44" s="4">
        <v>-6.5000000000000002E-2</v>
      </c>
      <c r="BJ44" s="4">
        <v>0.13</v>
      </c>
      <c r="BK44" s="4">
        <v>0.27500000000000002</v>
      </c>
      <c r="BL44" s="4">
        <v>0.2475</v>
      </c>
      <c r="BM44" s="4">
        <v>0.2475</v>
      </c>
      <c r="BN44" s="4">
        <v>0.495</v>
      </c>
    </row>
    <row r="45" spans="3:66" x14ac:dyDescent="0.25">
      <c r="C45" s="190"/>
      <c r="G45" s="68">
        <v>37956</v>
      </c>
      <c r="H45">
        <v>3.3290000000000006</v>
      </c>
      <c r="I45" s="7">
        <v>0.27</v>
      </c>
      <c r="J45" s="4">
        <v>6.9061436745656998E-2</v>
      </c>
      <c r="K45" s="4">
        <v>-0.19750000000000001</v>
      </c>
      <c r="L45" s="4">
        <v>-0.21249999999999999</v>
      </c>
      <c r="M45" s="14">
        <v>-3.2500000000000001E-2</v>
      </c>
      <c r="N45" s="14">
        <v>-0.28249999999999997</v>
      </c>
      <c r="O45" s="4">
        <v>-1.2500000000000001E-2</v>
      </c>
      <c r="P45" s="4">
        <v>-0.06</v>
      </c>
      <c r="Q45" s="4">
        <v>-0.16750000000000001</v>
      </c>
      <c r="R45" s="4">
        <v>-0.16750000000000001</v>
      </c>
      <c r="S45" s="4">
        <v>-0.19750000000000001</v>
      </c>
      <c r="T45" s="4">
        <v>-0.19750000000000001</v>
      </c>
      <c r="U45" s="4">
        <v>-0.1075</v>
      </c>
      <c r="V45" s="4">
        <v>-7.0000000000000007E-2</v>
      </c>
      <c r="W45" s="4">
        <v>0.24249999999999999</v>
      </c>
      <c r="X45" s="4">
        <v>0.24249999999999999</v>
      </c>
      <c r="Y45" s="4">
        <v>0.14749999999999999</v>
      </c>
      <c r="Z45" s="4">
        <v>0.33500000000000002</v>
      </c>
      <c r="AA45" s="4">
        <v>0.30499999999999999</v>
      </c>
      <c r="AB45" s="4">
        <v>0.33750000000000002</v>
      </c>
      <c r="AC45" s="4">
        <v>-2.8000000000000004E-2</v>
      </c>
      <c r="AD45" s="4">
        <v>-3.7499999999999999E-2</v>
      </c>
      <c r="AE45" s="4">
        <v>-1.4499999999999999E-2</v>
      </c>
      <c r="AF45" s="4">
        <v>-3.4500000000000003E-2</v>
      </c>
      <c r="AG45" s="4">
        <v>5.0000000000000001E-3</v>
      </c>
      <c r="AH45" s="4">
        <v>-1.3500000000000002E-2</v>
      </c>
      <c r="AI45" s="4">
        <v>-6.5000000000000002E-2</v>
      </c>
      <c r="AJ45" s="4">
        <v>-5.5E-2</v>
      </c>
      <c r="AK45" s="4">
        <v>-6.6500000000000004E-2</v>
      </c>
      <c r="AL45" s="4">
        <v>-1.95E-2</v>
      </c>
      <c r="AM45" s="4">
        <v>-8.1000000000000003E-2</v>
      </c>
      <c r="AN45" s="4">
        <v>-0.14499999999999999</v>
      </c>
      <c r="AO45" s="4">
        <v>-1.8500000000000003E-2</v>
      </c>
      <c r="AP45" s="4">
        <v>1.2500000000000001E-2</v>
      </c>
      <c r="AQ45" s="4">
        <v>1.17</v>
      </c>
      <c r="AR45" s="4">
        <v>-5.5E-2</v>
      </c>
      <c r="AS45" s="4">
        <v>-0.32</v>
      </c>
      <c r="AT45" s="4">
        <v>-0.13250000000000001</v>
      </c>
      <c r="AU45" s="4">
        <v>-0.17499999999999999</v>
      </c>
      <c r="AV45" s="4">
        <v>0.06</v>
      </c>
      <c r="AW45" s="4">
        <v>-0.27</v>
      </c>
      <c r="AX45" s="4">
        <v>-0.32</v>
      </c>
      <c r="AY45" s="4">
        <v>0.18</v>
      </c>
      <c r="AZ45" s="4">
        <v>-0.32</v>
      </c>
      <c r="BA45" s="4">
        <v>-0.15</v>
      </c>
      <c r="BB45" s="4">
        <v>-0.12</v>
      </c>
      <c r="BC45" s="4">
        <v>-0.15</v>
      </c>
      <c r="BD45" s="4">
        <v>-0.06</v>
      </c>
      <c r="BE45" s="4">
        <v>-0.14000000000000001</v>
      </c>
      <c r="BF45" s="4">
        <v>-2.4500000000000001E-2</v>
      </c>
      <c r="BG45" s="4">
        <v>-0.08</v>
      </c>
      <c r="BH45" s="4">
        <v>-0.09</v>
      </c>
      <c r="BI45" s="4">
        <v>-6.5000000000000002E-2</v>
      </c>
      <c r="BJ45" s="4">
        <v>0.13</v>
      </c>
      <c r="BK45" s="4">
        <v>0.245</v>
      </c>
      <c r="BL45" s="4">
        <v>0.28749999999999998</v>
      </c>
      <c r="BM45" s="4">
        <v>0.28749999999999998</v>
      </c>
      <c r="BN45" s="4">
        <v>0.84</v>
      </c>
    </row>
    <row r="46" spans="3:66" x14ac:dyDescent="0.25">
      <c r="C46" s="190"/>
      <c r="G46" s="68">
        <v>37987</v>
      </c>
      <c r="H46">
        <v>3.4740000000000002</v>
      </c>
      <c r="I46" s="7">
        <v>0.28749999999999998</v>
      </c>
      <c r="J46" s="4">
        <v>6.9060876284692999E-2</v>
      </c>
      <c r="K46" s="4">
        <v>-0.2</v>
      </c>
      <c r="L46" s="4">
        <v>-0.215</v>
      </c>
      <c r="M46" s="14">
        <v>-1.7500000000000002E-2</v>
      </c>
      <c r="N46" s="14">
        <v>-0.26500000000000001</v>
      </c>
      <c r="O46" s="4">
        <v>2.5000000000000001E-3</v>
      </c>
      <c r="P46" s="4">
        <v>-0.06</v>
      </c>
      <c r="Q46" s="4">
        <v>-0.17</v>
      </c>
      <c r="R46" s="4">
        <v>-0.17</v>
      </c>
      <c r="S46" s="4">
        <v>-0.2</v>
      </c>
      <c r="T46" s="4">
        <v>-0.2</v>
      </c>
      <c r="U46" s="4">
        <v>-0.10875</v>
      </c>
      <c r="V46" s="4">
        <v>-7.0000000000000007E-2</v>
      </c>
      <c r="W46" s="4">
        <v>0.27750000000000002</v>
      </c>
      <c r="X46" s="4">
        <v>0.27750000000000002</v>
      </c>
      <c r="Y46" s="4">
        <v>0.1825</v>
      </c>
      <c r="Z46" s="4">
        <v>0.33500000000000002</v>
      </c>
      <c r="AA46" s="4">
        <v>0.30499999999999999</v>
      </c>
      <c r="AB46" s="4">
        <v>0.4375</v>
      </c>
      <c r="AC46" s="4">
        <v>-2.8000000000000004E-2</v>
      </c>
      <c r="AD46" s="4">
        <v>-3.7499999999999999E-2</v>
      </c>
      <c r="AE46" s="4">
        <v>-1.4499999999999999E-2</v>
      </c>
      <c r="AF46" s="4">
        <v>-3.4500000000000003E-2</v>
      </c>
      <c r="AG46" s="4">
        <v>5.0000000000000001E-3</v>
      </c>
      <c r="AH46" s="4">
        <v>-1.3500000000000002E-2</v>
      </c>
      <c r="AI46" s="4">
        <v>-6.5000000000000002E-2</v>
      </c>
      <c r="AJ46" s="4">
        <v>-5.2999999999999999E-2</v>
      </c>
      <c r="AK46" s="4">
        <v>-6.6500000000000004E-2</v>
      </c>
      <c r="AL46" s="4">
        <v>-1.95E-2</v>
      </c>
      <c r="AM46" s="4">
        <v>-7.400000000000001E-2</v>
      </c>
      <c r="AN46" s="4">
        <v>-0.14749999999999999</v>
      </c>
      <c r="AO46" s="4">
        <v>-1.6500000000000001E-2</v>
      </c>
      <c r="AP46" s="4">
        <v>1.2500000000000001E-2</v>
      </c>
      <c r="AQ46" s="4">
        <v>1.4950000000000001</v>
      </c>
      <c r="AR46" s="4">
        <v>-5.7500000000000002E-2</v>
      </c>
      <c r="AS46" s="4">
        <v>-0.32</v>
      </c>
      <c r="AT46" s="4">
        <v>-0.13250000000000001</v>
      </c>
      <c r="AU46" s="4">
        <v>-0.17499999999999999</v>
      </c>
      <c r="AV46" s="4">
        <v>0.13</v>
      </c>
      <c r="AW46" s="4">
        <v>-0.27</v>
      </c>
      <c r="AX46" s="4">
        <v>-0.32</v>
      </c>
      <c r="AY46" s="4">
        <v>0.18</v>
      </c>
      <c r="AZ46" s="4">
        <v>-0.32</v>
      </c>
      <c r="BA46" s="4">
        <v>-0.13500000000000001</v>
      </c>
      <c r="BB46" s="4">
        <v>-0.12</v>
      </c>
      <c r="BC46" s="4">
        <v>-0.13500000000000001</v>
      </c>
      <c r="BD46" s="4">
        <v>-0.06</v>
      </c>
      <c r="BE46" s="4">
        <v>-0.14499999999999999</v>
      </c>
      <c r="BF46" s="4">
        <v>-2.4500000000000001E-2</v>
      </c>
      <c r="BG46" s="4">
        <v>-0.08</v>
      </c>
      <c r="BH46" s="4">
        <v>-9.2499999999999999E-2</v>
      </c>
      <c r="BI46" s="4">
        <v>-6.5000000000000002E-2</v>
      </c>
      <c r="BJ46" s="4">
        <v>0.13</v>
      </c>
      <c r="BK46" s="4">
        <v>0.28000000000000003</v>
      </c>
      <c r="BL46" s="4">
        <v>0.32250000000000001</v>
      </c>
      <c r="BM46" s="4">
        <v>0.32250000000000001</v>
      </c>
      <c r="BN46" s="4">
        <v>0.98499999999999999</v>
      </c>
    </row>
    <row r="47" spans="3:66" x14ac:dyDescent="0.25">
      <c r="C47" s="190"/>
      <c r="G47" s="68">
        <v>38018</v>
      </c>
      <c r="H47">
        <v>3.3360000000000003</v>
      </c>
      <c r="I47" s="7">
        <v>0.27500000000000002</v>
      </c>
      <c r="J47" s="4">
        <v>6.9068165649462027E-2</v>
      </c>
      <c r="K47" s="4">
        <v>-0.20250000000000001</v>
      </c>
      <c r="L47" s="4">
        <v>-0.2175</v>
      </c>
      <c r="M47" s="14">
        <v>-1.7500000000000002E-2</v>
      </c>
      <c r="N47" s="14">
        <v>-0.26750000000000002</v>
      </c>
      <c r="O47" s="4">
        <v>2.5000000000000001E-3</v>
      </c>
      <c r="P47" s="4">
        <v>-0.06</v>
      </c>
      <c r="Q47" s="4">
        <v>-0.17249999999999999</v>
      </c>
      <c r="R47" s="4">
        <v>-0.17249999999999999</v>
      </c>
      <c r="S47" s="4">
        <v>-0.20250000000000001</v>
      </c>
      <c r="T47" s="4">
        <v>-0.20250000000000001</v>
      </c>
      <c r="U47" s="4">
        <v>-0.1</v>
      </c>
      <c r="V47" s="4">
        <v>-7.0000000000000007E-2</v>
      </c>
      <c r="W47" s="4">
        <v>0.2525</v>
      </c>
      <c r="X47" s="4">
        <v>0.2525</v>
      </c>
      <c r="Y47" s="4">
        <v>0.1575</v>
      </c>
      <c r="Z47" s="4">
        <v>0.33500000000000002</v>
      </c>
      <c r="AA47" s="4">
        <v>0.30499999999999999</v>
      </c>
      <c r="AB47" s="4">
        <v>0.435</v>
      </c>
      <c r="AC47" s="4">
        <v>-2.8000000000000004E-2</v>
      </c>
      <c r="AD47" s="4">
        <v>-3.7499999999999999E-2</v>
      </c>
      <c r="AE47" s="4">
        <v>-1.4499999999999999E-2</v>
      </c>
      <c r="AF47" s="4">
        <v>-3.4500000000000003E-2</v>
      </c>
      <c r="AG47" s="4">
        <v>5.0000000000000001E-3</v>
      </c>
      <c r="AH47" s="4">
        <v>-1.3500000000000002E-2</v>
      </c>
      <c r="AI47" s="4">
        <v>-6.5000000000000002E-2</v>
      </c>
      <c r="AJ47" s="4">
        <v>-5.2999999999999999E-2</v>
      </c>
      <c r="AK47" s="4">
        <v>-6.6500000000000004E-2</v>
      </c>
      <c r="AL47" s="4">
        <v>-1.95E-2</v>
      </c>
      <c r="AM47" s="4">
        <v>-7.400000000000001E-2</v>
      </c>
      <c r="AN47" s="4">
        <v>-0.13</v>
      </c>
      <c r="AO47" s="4">
        <v>-1.6500000000000001E-2</v>
      </c>
      <c r="AP47" s="4">
        <v>1.2500000000000001E-2</v>
      </c>
      <c r="AQ47" s="4">
        <v>1.425</v>
      </c>
      <c r="AR47" s="4">
        <v>-0.04</v>
      </c>
      <c r="AS47" s="4">
        <v>-0.32</v>
      </c>
      <c r="AT47" s="4">
        <v>-0.13250000000000001</v>
      </c>
      <c r="AU47" s="4">
        <v>-0.17499999999999999</v>
      </c>
      <c r="AV47" s="4">
        <v>0</v>
      </c>
      <c r="AW47" s="4">
        <v>-0.27</v>
      </c>
      <c r="AX47" s="4">
        <v>-0.32</v>
      </c>
      <c r="AY47" s="4">
        <v>0.18</v>
      </c>
      <c r="AZ47" s="4">
        <v>-0.32</v>
      </c>
      <c r="BA47" s="4">
        <v>-0.13750000000000001</v>
      </c>
      <c r="BB47" s="4">
        <v>-0.12</v>
      </c>
      <c r="BC47" s="4">
        <v>-0.13750000000000001</v>
      </c>
      <c r="BD47" s="4">
        <v>-0.06</v>
      </c>
      <c r="BE47" s="4">
        <v>-0.1275</v>
      </c>
      <c r="BF47" s="4">
        <v>-2.4500000000000001E-2</v>
      </c>
      <c r="BG47" s="4">
        <v>-0.08</v>
      </c>
      <c r="BH47" s="4">
        <v>-7.4999999999999997E-2</v>
      </c>
      <c r="BI47" s="4">
        <v>-6.5000000000000002E-2</v>
      </c>
      <c r="BJ47" s="4">
        <v>0.13</v>
      </c>
      <c r="BK47" s="4">
        <v>0.33</v>
      </c>
      <c r="BL47" s="4">
        <v>0.29749999999999999</v>
      </c>
      <c r="BM47" s="4">
        <v>0.29749999999999999</v>
      </c>
      <c r="BN47" s="4">
        <v>0.98499999999999999</v>
      </c>
    </row>
    <row r="48" spans="3:66" x14ac:dyDescent="0.25">
      <c r="C48" s="190"/>
      <c r="G48" s="68">
        <v>38047</v>
      </c>
      <c r="H48">
        <v>3.1690000000000005</v>
      </c>
      <c r="I48" s="7">
        <v>0.27250000000000002</v>
      </c>
      <c r="J48" s="4">
        <v>6.9074984732649017E-2</v>
      </c>
      <c r="K48" s="4">
        <v>-0.20499999999999999</v>
      </c>
      <c r="L48" s="4">
        <v>-0.22</v>
      </c>
      <c r="M48" s="14">
        <v>-1.7500000000000002E-2</v>
      </c>
      <c r="N48" s="14">
        <v>-0.27</v>
      </c>
      <c r="O48" s="4">
        <v>2.5000000000000001E-3</v>
      </c>
      <c r="P48" s="4">
        <v>-0.06</v>
      </c>
      <c r="Q48" s="4">
        <v>-0.17499999999999999</v>
      </c>
      <c r="R48" s="4">
        <v>-0.17499999999999999</v>
      </c>
      <c r="S48" s="4">
        <v>-0.20499999999999999</v>
      </c>
      <c r="T48" s="4">
        <v>-0.20499999999999999</v>
      </c>
      <c r="U48" s="4">
        <v>-9.375E-2</v>
      </c>
      <c r="V48" s="4">
        <v>-7.0000000000000007E-2</v>
      </c>
      <c r="W48" s="4">
        <v>0.25</v>
      </c>
      <c r="X48" s="4">
        <v>0.25</v>
      </c>
      <c r="Y48" s="4">
        <v>0.155</v>
      </c>
      <c r="Z48" s="4">
        <v>0.33500000000000002</v>
      </c>
      <c r="AA48" s="4">
        <v>0.26500000000000001</v>
      </c>
      <c r="AB48" s="4">
        <v>0.30249999999999999</v>
      </c>
      <c r="AC48" s="4">
        <v>-2.8000000000000004E-2</v>
      </c>
      <c r="AD48" s="4">
        <v>-3.7499999999999999E-2</v>
      </c>
      <c r="AE48" s="4">
        <v>-1.4499999999999999E-2</v>
      </c>
      <c r="AF48" s="4">
        <v>-3.4500000000000003E-2</v>
      </c>
      <c r="AG48" s="4">
        <v>5.0000000000000001E-3</v>
      </c>
      <c r="AH48" s="4">
        <v>-1.3500000000000002E-2</v>
      </c>
      <c r="AI48" s="4">
        <v>-6.5000000000000002E-2</v>
      </c>
      <c r="AJ48" s="4">
        <v>-5.2999999999999999E-2</v>
      </c>
      <c r="AK48" s="4">
        <v>-6.6500000000000004E-2</v>
      </c>
      <c r="AL48" s="4">
        <v>-1.95E-2</v>
      </c>
      <c r="AM48" s="4">
        <v>-8.1000000000000003E-2</v>
      </c>
      <c r="AN48" s="4">
        <v>-0.11749999999999999</v>
      </c>
      <c r="AO48" s="4">
        <v>-1.6500000000000001E-2</v>
      </c>
      <c r="AP48" s="4">
        <v>1.2500000000000001E-2</v>
      </c>
      <c r="AQ48" s="4">
        <v>0.82499999999999996</v>
      </c>
      <c r="AR48" s="4">
        <v>-2.75E-2</v>
      </c>
      <c r="AS48" s="4">
        <v>-0.32</v>
      </c>
      <c r="AT48" s="4">
        <v>-0.13750000000000001</v>
      </c>
      <c r="AU48" s="4">
        <v>-0.17499999999999999</v>
      </c>
      <c r="AV48" s="4">
        <v>-0.18</v>
      </c>
      <c r="AW48" s="4">
        <v>-0.27</v>
      </c>
      <c r="AX48" s="4">
        <v>-0.32</v>
      </c>
      <c r="AY48" s="4">
        <v>0.18</v>
      </c>
      <c r="AZ48" s="4">
        <v>-0.32</v>
      </c>
      <c r="BA48" s="4">
        <v>-0.11749999999999999</v>
      </c>
      <c r="BB48" s="4">
        <v>-0.12</v>
      </c>
      <c r="BC48" s="4">
        <v>-0.11749999999999999</v>
      </c>
      <c r="BD48" s="4">
        <v>-0.06</v>
      </c>
      <c r="BE48" s="4">
        <v>-0.11</v>
      </c>
      <c r="BF48" s="4">
        <v>-2.4500000000000001E-2</v>
      </c>
      <c r="BG48" s="4">
        <v>-0.08</v>
      </c>
      <c r="BH48" s="4">
        <v>-6.25E-2</v>
      </c>
      <c r="BI48" s="4">
        <v>-6.5000000000000002E-2</v>
      </c>
      <c r="BJ48" s="4">
        <v>0.13</v>
      </c>
      <c r="BK48" s="4">
        <v>0.32</v>
      </c>
      <c r="BL48" s="4">
        <v>0.29499999999999998</v>
      </c>
      <c r="BM48" s="4">
        <v>0.29499999999999998</v>
      </c>
      <c r="BN48" s="4">
        <v>0.63749999999999996</v>
      </c>
    </row>
    <row r="49" spans="3:66" x14ac:dyDescent="0.25">
      <c r="C49" s="190"/>
      <c r="G49" s="68">
        <v>38078</v>
      </c>
      <c r="H49">
        <v>2.9940000000000002</v>
      </c>
      <c r="I49" s="7">
        <v>0.2525</v>
      </c>
      <c r="J49" s="4">
        <v>6.9075819107611999E-2</v>
      </c>
      <c r="K49" s="4">
        <v>-0.19500000000000001</v>
      </c>
      <c r="L49" s="4">
        <v>-0.21</v>
      </c>
      <c r="M49" s="14">
        <v>-0.105</v>
      </c>
      <c r="N49" s="14">
        <v>-0.26</v>
      </c>
      <c r="O49" s="4">
        <v>-8.5000000000000006E-2</v>
      </c>
      <c r="P49" s="4">
        <v>-5.7500000000000002E-2</v>
      </c>
      <c r="Q49" s="4">
        <v>-0.16500000000000001</v>
      </c>
      <c r="R49" s="4">
        <v>-0.16500000000000001</v>
      </c>
      <c r="S49" s="4">
        <v>-0.19500000000000001</v>
      </c>
      <c r="T49" s="4">
        <v>-0.19500000000000001</v>
      </c>
      <c r="U49" s="4">
        <v>-7.1249999999999994E-2</v>
      </c>
      <c r="V49" s="4">
        <v>-6.7500000000000004E-2</v>
      </c>
      <c r="W49" s="4">
        <v>0.16750000000000001</v>
      </c>
      <c r="X49" s="4">
        <v>0.16750000000000001</v>
      </c>
      <c r="Y49" s="4">
        <v>7.2499999999999995E-2</v>
      </c>
      <c r="Z49" s="4">
        <v>0.21</v>
      </c>
      <c r="AA49" s="4">
        <v>0.19500000000000001</v>
      </c>
      <c r="AB49" s="4">
        <v>0.25</v>
      </c>
      <c r="AC49" s="4">
        <v>-2.75E-2</v>
      </c>
      <c r="AD49" s="4">
        <v>-2.5000000000000001E-2</v>
      </c>
      <c r="AE49" s="4">
        <v>4.0000000000000001E-3</v>
      </c>
      <c r="AF49" s="4">
        <v>-1.3500000000000002E-2</v>
      </c>
      <c r="AG49" s="4">
        <v>5.0000000000000001E-3</v>
      </c>
      <c r="AH49" s="4">
        <v>-3.5000000000000005E-3</v>
      </c>
      <c r="AI49" s="4">
        <v>-6.25E-2</v>
      </c>
      <c r="AJ49" s="4">
        <v>-5.5500000000000001E-2</v>
      </c>
      <c r="AK49" s="4">
        <v>-6.4000000000000001E-2</v>
      </c>
      <c r="AL49" s="4">
        <v>-1.7000000000000001E-2</v>
      </c>
      <c r="AM49" s="4">
        <v>-7.400000000000001E-2</v>
      </c>
      <c r="AN49" s="4">
        <v>-7.4999999999999997E-2</v>
      </c>
      <c r="AO49" s="4">
        <v>-2.4E-2</v>
      </c>
      <c r="AP49" s="4">
        <v>6.0000000000000001E-3</v>
      </c>
      <c r="AQ49" s="4">
        <v>0.45</v>
      </c>
      <c r="AR49" s="4">
        <v>1.4999999999999999E-2</v>
      </c>
      <c r="AS49" s="4">
        <v>-0.39500000000000002</v>
      </c>
      <c r="AT49" s="4">
        <v>-0.1225</v>
      </c>
      <c r="AU49" s="4">
        <v>-0.17499999999999999</v>
      </c>
      <c r="AV49" s="4">
        <v>-0.33</v>
      </c>
      <c r="AW49" s="4">
        <v>-0.34499999999999997</v>
      </c>
      <c r="AX49" s="4">
        <v>-0.39500000000000002</v>
      </c>
      <c r="AY49" s="4">
        <v>0.31</v>
      </c>
      <c r="AZ49" s="4">
        <v>-0.39500000000000002</v>
      </c>
      <c r="BA49" s="4">
        <v>-0.1125</v>
      </c>
      <c r="BB49" s="4">
        <v>-0.11</v>
      </c>
      <c r="BC49" s="4">
        <v>-0.1125</v>
      </c>
      <c r="BD49" s="4">
        <v>-5.7500000000000002E-2</v>
      </c>
      <c r="BE49" s="4">
        <v>-0.10249999999999999</v>
      </c>
      <c r="BF49" s="4">
        <v>-2.2000000000000002E-2</v>
      </c>
      <c r="BG49" s="4">
        <v>-6.25E-2</v>
      </c>
      <c r="BH49" s="4">
        <v>-0.02</v>
      </c>
      <c r="BI49" s="4">
        <v>-6.25E-2</v>
      </c>
      <c r="BJ49" s="4">
        <v>0.12</v>
      </c>
      <c r="BK49" s="4">
        <v>0.14749999999999999</v>
      </c>
      <c r="BL49" s="4">
        <v>0.19750000000000001</v>
      </c>
      <c r="BM49" s="4">
        <v>0.19750000000000001</v>
      </c>
      <c r="BN49" s="4">
        <v>0.35499999999999998</v>
      </c>
    </row>
    <row r="50" spans="3:66" x14ac:dyDescent="0.25">
      <c r="C50" s="190"/>
      <c r="G50" s="68">
        <v>38108</v>
      </c>
      <c r="H50">
        <v>2.98</v>
      </c>
      <c r="I50" s="7">
        <v>0.2525</v>
      </c>
      <c r="J50" s="4">
        <v>6.9069963351949024E-2</v>
      </c>
      <c r="K50" s="4">
        <v>-0.19500000000000001</v>
      </c>
      <c r="L50" s="4">
        <v>-0.21</v>
      </c>
      <c r="M50" s="14">
        <v>-0.12</v>
      </c>
      <c r="N50" s="14">
        <v>-0.26</v>
      </c>
      <c r="O50" s="4">
        <v>-0.1</v>
      </c>
      <c r="P50" s="4">
        <v>-5.7500000000000002E-2</v>
      </c>
      <c r="Q50" s="4">
        <v>-0.16500000000000001</v>
      </c>
      <c r="R50" s="4">
        <v>-0.16500000000000001</v>
      </c>
      <c r="S50" s="4">
        <v>-0.19500000000000001</v>
      </c>
      <c r="T50" s="4">
        <v>-0.19500000000000001</v>
      </c>
      <c r="U50" s="4">
        <v>-7.1249999999999994E-2</v>
      </c>
      <c r="V50" s="4">
        <v>-6.7500000000000004E-2</v>
      </c>
      <c r="W50" s="4">
        <v>0.1575</v>
      </c>
      <c r="X50" s="4">
        <v>0.1575</v>
      </c>
      <c r="Y50" s="4">
        <v>6.25E-2</v>
      </c>
      <c r="Z50" s="4">
        <v>0.21</v>
      </c>
      <c r="AA50" s="4">
        <v>0.1825</v>
      </c>
      <c r="AB50" s="4">
        <v>0.20250000000000001</v>
      </c>
      <c r="AC50" s="4">
        <v>-2.75E-2</v>
      </c>
      <c r="AD50" s="4">
        <v>-2.5249999999999998E-2</v>
      </c>
      <c r="AE50" s="4">
        <v>3.7499999999999999E-3</v>
      </c>
      <c r="AF50" s="4">
        <v>-1.375E-2</v>
      </c>
      <c r="AG50" s="4">
        <v>5.0000000000000001E-3</v>
      </c>
      <c r="AH50" s="4">
        <v>-3.5000000000000005E-3</v>
      </c>
      <c r="AI50" s="4">
        <v>-6.25E-2</v>
      </c>
      <c r="AJ50" s="4">
        <v>-5.5500000000000001E-2</v>
      </c>
      <c r="AK50" s="4">
        <v>-6.4000000000000001E-2</v>
      </c>
      <c r="AL50" s="4">
        <v>-1.7000000000000001E-2</v>
      </c>
      <c r="AM50" s="4">
        <v>-7.400000000000001E-2</v>
      </c>
      <c r="AN50" s="4">
        <v>-7.4999999999999997E-2</v>
      </c>
      <c r="AO50" s="4">
        <v>-2.4E-2</v>
      </c>
      <c r="AP50" s="4">
        <v>6.0000000000000001E-3</v>
      </c>
      <c r="AQ50" s="4">
        <v>0.40500000000000003</v>
      </c>
      <c r="AR50" s="4">
        <v>1.4999999999999999E-2</v>
      </c>
      <c r="AS50" s="4">
        <v>-0.39500000000000002</v>
      </c>
      <c r="AT50" s="4">
        <v>-0.1225</v>
      </c>
      <c r="AU50" s="4">
        <v>-0.17499999999999999</v>
      </c>
      <c r="AV50" s="4">
        <v>-0.33</v>
      </c>
      <c r="AW50" s="4">
        <v>-0.34499999999999997</v>
      </c>
      <c r="AX50" s="4">
        <v>-0.39500000000000002</v>
      </c>
      <c r="AY50" s="4">
        <v>0.31</v>
      </c>
      <c r="AZ50" s="4">
        <v>-0.39500000000000002</v>
      </c>
      <c r="BA50" s="4">
        <v>-0.11</v>
      </c>
      <c r="BB50" s="4">
        <v>-0.09</v>
      </c>
      <c r="BC50" s="4">
        <v>-0.11</v>
      </c>
      <c r="BD50" s="4">
        <v>-5.7500000000000002E-2</v>
      </c>
      <c r="BE50" s="4">
        <v>-0.10249999999999999</v>
      </c>
      <c r="BF50" s="4">
        <v>-2.2000000000000002E-2</v>
      </c>
      <c r="BG50" s="4">
        <v>-6.25E-2</v>
      </c>
      <c r="BH50" s="4">
        <v>-0.02</v>
      </c>
      <c r="BI50" s="4">
        <v>-6.25E-2</v>
      </c>
      <c r="BJ50" s="4">
        <v>0.12</v>
      </c>
      <c r="BK50" s="4">
        <v>0.14749999999999999</v>
      </c>
      <c r="BL50" s="4">
        <v>0.1875</v>
      </c>
      <c r="BM50" s="4">
        <v>0.1875</v>
      </c>
      <c r="BN50" s="4">
        <v>0.28749999999999998</v>
      </c>
    </row>
    <row r="51" spans="3:66" x14ac:dyDescent="0.25">
      <c r="C51" s="190"/>
      <c r="G51" s="68">
        <v>38139</v>
      </c>
      <c r="H51">
        <v>3.0010000000000003</v>
      </c>
      <c r="I51" s="7">
        <v>0.2525</v>
      </c>
      <c r="J51" s="4">
        <v>6.9063912404441014E-2</v>
      </c>
      <c r="K51" s="4">
        <v>-0.19500000000000001</v>
      </c>
      <c r="L51" s="4">
        <v>-0.21</v>
      </c>
      <c r="M51" s="14">
        <v>-0.13</v>
      </c>
      <c r="N51" s="14">
        <v>-0.26</v>
      </c>
      <c r="O51" s="4">
        <v>-0.11</v>
      </c>
      <c r="P51" s="4">
        <v>-5.7500000000000002E-2</v>
      </c>
      <c r="Q51" s="4">
        <v>-0.16500000000000001</v>
      </c>
      <c r="R51" s="4">
        <v>-0.16500000000000001</v>
      </c>
      <c r="S51" s="4">
        <v>-0.19500000000000001</v>
      </c>
      <c r="T51" s="4">
        <v>-0.19500000000000001</v>
      </c>
      <c r="U51" s="4">
        <v>-6.8750000000000006E-2</v>
      </c>
      <c r="V51" s="4">
        <v>-6.7500000000000004E-2</v>
      </c>
      <c r="W51" s="4">
        <v>0.1525</v>
      </c>
      <c r="X51" s="4">
        <v>0.1525</v>
      </c>
      <c r="Y51" s="4">
        <v>5.7500000000000002E-2</v>
      </c>
      <c r="Z51" s="4">
        <v>0.21</v>
      </c>
      <c r="AA51" s="4">
        <v>0.1825</v>
      </c>
      <c r="AB51" s="4">
        <v>0.20250000000000001</v>
      </c>
      <c r="AC51" s="4">
        <v>-2.75E-2</v>
      </c>
      <c r="AD51" s="4">
        <v>-2.5249999999999998E-2</v>
      </c>
      <c r="AE51" s="4">
        <v>3.7499999999999999E-3</v>
      </c>
      <c r="AF51" s="4">
        <v>-1.375E-2</v>
      </c>
      <c r="AG51" s="4">
        <v>5.0000000000000001E-3</v>
      </c>
      <c r="AH51" s="4">
        <v>-3.5000000000000005E-3</v>
      </c>
      <c r="AI51" s="4">
        <v>-6.25E-2</v>
      </c>
      <c r="AJ51" s="4">
        <v>-5.5500000000000001E-2</v>
      </c>
      <c r="AK51" s="4">
        <v>-6.4000000000000001E-2</v>
      </c>
      <c r="AL51" s="4">
        <v>-1.7000000000000001E-2</v>
      </c>
      <c r="AM51" s="4">
        <v>-0.09</v>
      </c>
      <c r="AN51" s="4">
        <v>-7.0000000000000007E-2</v>
      </c>
      <c r="AO51" s="4">
        <v>-2.4E-2</v>
      </c>
      <c r="AP51" s="4">
        <v>6.0000000000000001E-3</v>
      </c>
      <c r="AQ51" s="4">
        <v>0.39500000000000002</v>
      </c>
      <c r="AR51" s="4">
        <v>0.02</v>
      </c>
      <c r="AS51" s="4">
        <v>-0.39500000000000002</v>
      </c>
      <c r="AT51" s="4">
        <v>-0.1225</v>
      </c>
      <c r="AU51" s="4">
        <v>-0.17499999999999999</v>
      </c>
      <c r="AV51" s="4">
        <v>-0.33</v>
      </c>
      <c r="AW51" s="4">
        <v>-0.34499999999999997</v>
      </c>
      <c r="AX51" s="4">
        <v>-0.39500000000000002</v>
      </c>
      <c r="AY51" s="4">
        <v>0.31</v>
      </c>
      <c r="AZ51" s="4">
        <v>-0.39500000000000002</v>
      </c>
      <c r="BA51" s="4">
        <v>-0.10249999999999999</v>
      </c>
      <c r="BB51" s="4">
        <v>-0.09</v>
      </c>
      <c r="BC51" s="4">
        <v>-0.10249999999999999</v>
      </c>
      <c r="BD51" s="4">
        <v>-5.7500000000000002E-2</v>
      </c>
      <c r="BE51" s="4">
        <v>-9.2499999999999999E-2</v>
      </c>
      <c r="BF51" s="4">
        <v>-2.2000000000000002E-2</v>
      </c>
      <c r="BG51" s="4">
        <v>-6.25E-2</v>
      </c>
      <c r="BH51" s="4">
        <v>-1.4999999999999999E-2</v>
      </c>
      <c r="BI51" s="4">
        <v>-6.25E-2</v>
      </c>
      <c r="BJ51" s="4">
        <v>0.12</v>
      </c>
      <c r="BK51" s="4">
        <v>0.14749999999999999</v>
      </c>
      <c r="BL51" s="4">
        <v>0.1825</v>
      </c>
      <c r="BM51" s="4">
        <v>0.1825</v>
      </c>
      <c r="BN51" s="4">
        <v>0.28749999999999998</v>
      </c>
    </row>
    <row r="52" spans="3:66" x14ac:dyDescent="0.25">
      <c r="C52" s="190"/>
      <c r="G52" s="68">
        <v>38169</v>
      </c>
      <c r="H52">
        <v>3.0230000000000001</v>
      </c>
      <c r="I52" s="7">
        <v>0.25</v>
      </c>
      <c r="J52" s="4">
        <v>6.9069004174273016E-2</v>
      </c>
      <c r="K52" s="4">
        <v>-0.19500000000000001</v>
      </c>
      <c r="L52" s="4">
        <v>-0.21</v>
      </c>
      <c r="M52" s="14">
        <v>-0.13</v>
      </c>
      <c r="N52" s="14">
        <v>-0.28000000000000003</v>
      </c>
      <c r="O52" s="4">
        <v>-0.11</v>
      </c>
      <c r="P52" s="4">
        <v>-5.7500000000000002E-2</v>
      </c>
      <c r="Q52" s="4">
        <v>-0.16500000000000001</v>
      </c>
      <c r="R52" s="4">
        <v>-0.16500000000000001</v>
      </c>
      <c r="S52" s="4">
        <v>-0.19500000000000001</v>
      </c>
      <c r="T52" s="4">
        <v>-0.19500000000000001</v>
      </c>
      <c r="U52" s="4">
        <v>-6.7500000000000004E-2</v>
      </c>
      <c r="V52" s="4">
        <v>-6.7500000000000004E-2</v>
      </c>
      <c r="W52" s="4">
        <v>0.14249999999999999</v>
      </c>
      <c r="X52" s="4">
        <v>0.14249999999999999</v>
      </c>
      <c r="Y52" s="4">
        <v>4.7500000000000001E-2</v>
      </c>
      <c r="Z52" s="4">
        <v>0.21</v>
      </c>
      <c r="AA52" s="4">
        <v>0.1825</v>
      </c>
      <c r="AB52" s="4">
        <v>0.215</v>
      </c>
      <c r="AC52" s="4">
        <v>-2.75E-2</v>
      </c>
      <c r="AD52" s="4">
        <v>-2.5249999999999998E-2</v>
      </c>
      <c r="AE52" s="4">
        <v>3.7499999999999999E-3</v>
      </c>
      <c r="AF52" s="4">
        <v>-1.375E-2</v>
      </c>
      <c r="AG52" s="4">
        <v>5.0000000000000001E-3</v>
      </c>
      <c r="AH52" s="4">
        <v>-3.5000000000000005E-3</v>
      </c>
      <c r="AI52" s="4">
        <v>-6.25E-2</v>
      </c>
      <c r="AJ52" s="4">
        <v>-5.5500000000000001E-2</v>
      </c>
      <c r="AK52" s="4">
        <v>-6.4000000000000001E-2</v>
      </c>
      <c r="AL52" s="4">
        <v>-1.7000000000000001E-2</v>
      </c>
      <c r="AM52" s="4">
        <v>-8.3000000000000004E-2</v>
      </c>
      <c r="AN52" s="4">
        <v>-6.7500000000000004E-2</v>
      </c>
      <c r="AO52" s="4">
        <v>-2.4E-2</v>
      </c>
      <c r="AP52" s="4">
        <v>6.0000000000000001E-3</v>
      </c>
      <c r="AQ52" s="4">
        <v>0.43</v>
      </c>
      <c r="AR52" s="4">
        <v>2.2499999999999999E-2</v>
      </c>
      <c r="AS52" s="4">
        <v>-0.39500000000000002</v>
      </c>
      <c r="AT52" s="4">
        <v>-0.1225</v>
      </c>
      <c r="AU52" s="4">
        <v>-0.17499999999999999</v>
      </c>
      <c r="AV52" s="4">
        <v>-0.33</v>
      </c>
      <c r="AW52" s="4">
        <v>-0.34499999999999997</v>
      </c>
      <c r="AX52" s="4">
        <v>-0.39500000000000002</v>
      </c>
      <c r="AY52" s="4">
        <v>0.31</v>
      </c>
      <c r="AZ52" s="4">
        <v>-0.39500000000000002</v>
      </c>
      <c r="BA52" s="4">
        <v>-0.11</v>
      </c>
      <c r="BB52" s="4">
        <v>-0.09</v>
      </c>
      <c r="BC52" s="4">
        <v>-0.11</v>
      </c>
      <c r="BD52" s="4">
        <v>-5.7500000000000002E-2</v>
      </c>
      <c r="BE52" s="4">
        <v>-8.7499999999999994E-2</v>
      </c>
      <c r="BF52" s="4">
        <v>-2.2000000000000002E-2</v>
      </c>
      <c r="BG52" s="4">
        <v>-6.25E-2</v>
      </c>
      <c r="BH52" s="4">
        <v>-1.2500000000000001E-2</v>
      </c>
      <c r="BI52" s="4">
        <v>-6.25E-2</v>
      </c>
      <c r="BJ52" s="4">
        <v>0.12</v>
      </c>
      <c r="BK52" s="4">
        <v>0.14749999999999999</v>
      </c>
      <c r="BL52" s="4">
        <v>0.17249999999999999</v>
      </c>
      <c r="BM52" s="4">
        <v>0.17249999999999999</v>
      </c>
      <c r="BN52" s="4">
        <v>0.3</v>
      </c>
    </row>
    <row r="53" spans="3:66" x14ac:dyDescent="0.25">
      <c r="C53" s="190"/>
      <c r="G53" s="68">
        <v>38200</v>
      </c>
      <c r="H53">
        <v>3.0440000000000005</v>
      </c>
      <c r="I53" s="7">
        <v>0.25</v>
      </c>
      <c r="J53" s="4">
        <v>6.9087194176122024E-2</v>
      </c>
      <c r="K53" s="4">
        <v>-0.19500000000000001</v>
      </c>
      <c r="L53" s="4">
        <v>-0.21</v>
      </c>
      <c r="M53" s="14">
        <v>-0.13</v>
      </c>
      <c r="N53" s="14">
        <v>-0.28000000000000003</v>
      </c>
      <c r="O53" s="4">
        <v>-0.11</v>
      </c>
      <c r="P53" s="4">
        <v>-5.7500000000000002E-2</v>
      </c>
      <c r="Q53" s="4">
        <v>-0.16500000000000001</v>
      </c>
      <c r="R53" s="4">
        <v>-0.16500000000000001</v>
      </c>
      <c r="S53" s="4">
        <v>-0.19500000000000001</v>
      </c>
      <c r="T53" s="4">
        <v>-0.19500000000000001</v>
      </c>
      <c r="U53" s="4">
        <v>-6.6250000000000003E-2</v>
      </c>
      <c r="V53" s="4">
        <v>-6.7500000000000004E-2</v>
      </c>
      <c r="W53" s="4">
        <v>0.14000000000000001</v>
      </c>
      <c r="X53" s="4">
        <v>0.14000000000000001</v>
      </c>
      <c r="Y53" s="4">
        <v>4.4999999999999998E-2</v>
      </c>
      <c r="Z53" s="4">
        <v>0.21</v>
      </c>
      <c r="AA53" s="4">
        <v>0.1825</v>
      </c>
      <c r="AB53" s="4">
        <v>0.215</v>
      </c>
      <c r="AC53" s="4">
        <v>-2.75E-2</v>
      </c>
      <c r="AD53" s="4">
        <v>-2.5249999999999998E-2</v>
      </c>
      <c r="AE53" s="4">
        <v>3.7499999999999999E-3</v>
      </c>
      <c r="AF53" s="4">
        <v>-1.375E-2</v>
      </c>
      <c r="AG53" s="4">
        <v>5.0000000000000001E-3</v>
      </c>
      <c r="AH53" s="4">
        <v>-3.5000000000000005E-3</v>
      </c>
      <c r="AI53" s="4">
        <v>-6.25E-2</v>
      </c>
      <c r="AJ53" s="4">
        <v>-5.5500000000000001E-2</v>
      </c>
      <c r="AK53" s="4">
        <v>-6.4000000000000001E-2</v>
      </c>
      <c r="AL53" s="4">
        <v>-1.7000000000000001E-2</v>
      </c>
      <c r="AM53" s="4">
        <v>-6.4000000000000001E-2</v>
      </c>
      <c r="AN53" s="4">
        <v>-6.5000000000000002E-2</v>
      </c>
      <c r="AO53" s="4">
        <v>-2.4E-2</v>
      </c>
      <c r="AP53" s="4">
        <v>6.0000000000000001E-3</v>
      </c>
      <c r="AQ53" s="4">
        <v>0.495</v>
      </c>
      <c r="AR53" s="4">
        <v>2.5000000000000001E-2</v>
      </c>
      <c r="AS53" s="4">
        <v>-0.39500000000000002</v>
      </c>
      <c r="AT53" s="4">
        <v>-0.1225</v>
      </c>
      <c r="AU53" s="4">
        <v>-0.17499999999999999</v>
      </c>
      <c r="AV53" s="4">
        <v>-0.33</v>
      </c>
      <c r="AW53" s="4">
        <v>-0.34499999999999997</v>
      </c>
      <c r="AX53" s="4">
        <v>-0.39500000000000002</v>
      </c>
      <c r="AY53" s="4">
        <v>0.31</v>
      </c>
      <c r="AZ53" s="4">
        <v>-0.39500000000000002</v>
      </c>
      <c r="BA53" s="4">
        <v>-9.7500000000000003E-2</v>
      </c>
      <c r="BB53" s="4">
        <v>-0.09</v>
      </c>
      <c r="BC53" s="4">
        <v>-9.7500000000000003E-2</v>
      </c>
      <c r="BD53" s="4">
        <v>-5.7500000000000002E-2</v>
      </c>
      <c r="BE53" s="4">
        <v>-8.7499999999999994E-2</v>
      </c>
      <c r="BF53" s="4">
        <v>-2.2000000000000002E-2</v>
      </c>
      <c r="BG53" s="4">
        <v>-6.25E-2</v>
      </c>
      <c r="BH53" s="4">
        <v>-0.01</v>
      </c>
      <c r="BI53" s="4">
        <v>-6.25E-2</v>
      </c>
      <c r="BJ53" s="4">
        <v>0.12</v>
      </c>
      <c r="BK53" s="4">
        <v>0.14749999999999999</v>
      </c>
      <c r="BL53" s="4">
        <v>0.17</v>
      </c>
      <c r="BM53" s="4">
        <v>0.17</v>
      </c>
      <c r="BN53" s="4">
        <v>0.3</v>
      </c>
    </row>
    <row r="54" spans="3:66" x14ac:dyDescent="0.25">
      <c r="C54" s="190"/>
      <c r="G54" s="68">
        <v>38231</v>
      </c>
      <c r="H54">
        <v>3.0330000000000004</v>
      </c>
      <c r="I54" s="7">
        <v>0.25</v>
      </c>
      <c r="J54" s="4">
        <v>6.9105384178080001E-2</v>
      </c>
      <c r="K54" s="4">
        <v>-0.19500000000000001</v>
      </c>
      <c r="L54" s="4">
        <v>-0.21</v>
      </c>
      <c r="M54" s="14">
        <v>-0.12</v>
      </c>
      <c r="N54" s="14">
        <v>-0.28000000000000003</v>
      </c>
      <c r="O54" s="4">
        <v>-0.1</v>
      </c>
      <c r="P54" s="4">
        <v>-5.7500000000000002E-2</v>
      </c>
      <c r="Q54" s="4">
        <v>-0.16500000000000001</v>
      </c>
      <c r="R54" s="4">
        <v>-0.16500000000000001</v>
      </c>
      <c r="S54" s="4">
        <v>-0.19500000000000001</v>
      </c>
      <c r="T54" s="4">
        <v>-0.19500000000000001</v>
      </c>
      <c r="U54" s="4">
        <v>-7.0000000000000007E-2</v>
      </c>
      <c r="V54" s="4">
        <v>-6.7500000000000004E-2</v>
      </c>
      <c r="W54" s="4">
        <v>0.13750000000000001</v>
      </c>
      <c r="X54" s="4">
        <v>0.13750000000000001</v>
      </c>
      <c r="Y54" s="4">
        <v>4.2500000000000003E-2</v>
      </c>
      <c r="Z54" s="4">
        <v>0.21</v>
      </c>
      <c r="AA54" s="4">
        <v>0.1825</v>
      </c>
      <c r="AB54" s="4">
        <v>0.19500000000000001</v>
      </c>
      <c r="AC54" s="4">
        <v>-2.75E-2</v>
      </c>
      <c r="AD54" s="4">
        <v>-2.5249999999999998E-2</v>
      </c>
      <c r="AE54" s="4">
        <v>3.7499999999999999E-3</v>
      </c>
      <c r="AF54" s="4">
        <v>-1.375E-2</v>
      </c>
      <c r="AG54" s="4">
        <v>5.0000000000000001E-3</v>
      </c>
      <c r="AH54" s="4">
        <v>-3.5000000000000005E-3</v>
      </c>
      <c r="AI54" s="4">
        <v>-6.25E-2</v>
      </c>
      <c r="AJ54" s="4">
        <v>-5.2999999999999999E-2</v>
      </c>
      <c r="AK54" s="4">
        <v>-6.1500000000000006E-2</v>
      </c>
      <c r="AL54" s="4">
        <v>-1.7000000000000001E-2</v>
      </c>
      <c r="AM54" s="4">
        <v>-6.2000000000000006E-2</v>
      </c>
      <c r="AN54" s="4">
        <v>-7.2499999999999995E-2</v>
      </c>
      <c r="AO54" s="4">
        <v>-2.4E-2</v>
      </c>
      <c r="AP54" s="4">
        <v>6.0000000000000001E-3</v>
      </c>
      <c r="AQ54" s="4">
        <v>0.39500000000000002</v>
      </c>
      <c r="AR54" s="4">
        <v>1.7500000000000002E-2</v>
      </c>
      <c r="AS54" s="4">
        <v>-0.39500000000000002</v>
      </c>
      <c r="AT54" s="4">
        <v>-0.1225</v>
      </c>
      <c r="AU54" s="4">
        <v>-0.17499999999999999</v>
      </c>
      <c r="AV54" s="4">
        <v>-0.33</v>
      </c>
      <c r="AW54" s="4">
        <v>-0.34499999999999997</v>
      </c>
      <c r="AX54" s="4">
        <v>-0.39500000000000002</v>
      </c>
      <c r="AY54" s="4">
        <v>0.31</v>
      </c>
      <c r="AZ54" s="4">
        <v>-0.39500000000000002</v>
      </c>
      <c r="BA54" s="4">
        <v>-0.10249999999999999</v>
      </c>
      <c r="BB54" s="4">
        <v>-0.09</v>
      </c>
      <c r="BC54" s="4">
        <v>-0.10249999999999999</v>
      </c>
      <c r="BD54" s="4">
        <v>-5.7500000000000002E-2</v>
      </c>
      <c r="BE54" s="4">
        <v>-0.10249999999999999</v>
      </c>
      <c r="BF54" s="4">
        <v>-2.2000000000000002E-2</v>
      </c>
      <c r="BG54" s="4">
        <v>-6.25E-2</v>
      </c>
      <c r="BH54" s="4">
        <v>-1.7500000000000002E-2</v>
      </c>
      <c r="BI54" s="4">
        <v>-6.25E-2</v>
      </c>
      <c r="BJ54" s="4">
        <v>0.12</v>
      </c>
      <c r="BK54" s="4">
        <v>0.14749999999999999</v>
      </c>
      <c r="BL54" s="4">
        <v>0.16750000000000001</v>
      </c>
      <c r="BM54" s="4">
        <v>0.16750000000000001</v>
      </c>
      <c r="BN54" s="4">
        <v>0.28999999999999998</v>
      </c>
    </row>
    <row r="55" spans="3:66" x14ac:dyDescent="0.25">
      <c r="C55" s="190"/>
      <c r="G55" s="68">
        <v>38261</v>
      </c>
      <c r="H55">
        <v>3.0369999999999999</v>
      </c>
      <c r="I55" s="7">
        <v>0.25</v>
      </c>
      <c r="J55" s="4">
        <v>6.9122987405887029E-2</v>
      </c>
      <c r="K55" s="4">
        <v>-0.19500000000000001</v>
      </c>
      <c r="L55" s="4">
        <v>-0.21</v>
      </c>
      <c r="M55" s="14">
        <v>-0.105</v>
      </c>
      <c r="N55" s="14">
        <v>-0.28000000000000003</v>
      </c>
      <c r="O55" s="4">
        <v>-8.5000000000000006E-2</v>
      </c>
      <c r="P55" s="4">
        <v>-5.7500000000000002E-2</v>
      </c>
      <c r="Q55" s="4">
        <v>-0.16500000000000001</v>
      </c>
      <c r="R55" s="4">
        <v>-0.16500000000000001</v>
      </c>
      <c r="S55" s="4">
        <v>-0.19500000000000001</v>
      </c>
      <c r="T55" s="4">
        <v>-0.19500000000000001</v>
      </c>
      <c r="U55" s="4">
        <v>-7.4999999999999997E-2</v>
      </c>
      <c r="V55" s="4">
        <v>-6.7500000000000004E-2</v>
      </c>
      <c r="W55" s="4">
        <v>0.1525</v>
      </c>
      <c r="X55" s="4">
        <v>0.1525</v>
      </c>
      <c r="Y55" s="4">
        <v>5.7500000000000002E-2</v>
      </c>
      <c r="Z55" s="4">
        <v>0.21</v>
      </c>
      <c r="AA55" s="4">
        <v>0.1875</v>
      </c>
      <c r="AB55" s="4">
        <v>0.215</v>
      </c>
      <c r="AC55" s="4">
        <v>-2.75E-2</v>
      </c>
      <c r="AD55" s="4">
        <v>-2.5249999999999998E-2</v>
      </c>
      <c r="AE55" s="4">
        <v>3.7499999999999999E-3</v>
      </c>
      <c r="AF55" s="4">
        <v>-1.375E-2</v>
      </c>
      <c r="AG55" s="4">
        <v>5.0000000000000001E-3</v>
      </c>
      <c r="AH55" s="4">
        <v>-3.5000000000000005E-3</v>
      </c>
      <c r="AI55" s="4">
        <v>-6.25E-2</v>
      </c>
      <c r="AJ55" s="4">
        <v>-5.2999999999999999E-2</v>
      </c>
      <c r="AK55" s="4">
        <v>-6.1500000000000006E-2</v>
      </c>
      <c r="AL55" s="4">
        <v>-1.7000000000000001E-2</v>
      </c>
      <c r="AM55" s="4">
        <v>-6.4000000000000001E-2</v>
      </c>
      <c r="AN55" s="4">
        <v>-8.2500000000000004E-2</v>
      </c>
      <c r="AO55" s="4">
        <v>-2.4E-2</v>
      </c>
      <c r="AP55" s="4">
        <v>6.0000000000000001E-3</v>
      </c>
      <c r="AQ55" s="4">
        <v>0.46100000000000002</v>
      </c>
      <c r="AR55" s="4">
        <v>7.4999999999999997E-3</v>
      </c>
      <c r="AS55" s="4">
        <v>-0.39500000000000002</v>
      </c>
      <c r="AT55" s="4">
        <v>-0.1225</v>
      </c>
      <c r="AU55" s="4">
        <v>-0.17499999999999999</v>
      </c>
      <c r="AV55" s="4">
        <v>-0.33</v>
      </c>
      <c r="AW55" s="4">
        <v>-0.34499999999999997</v>
      </c>
      <c r="AX55" s="4">
        <v>-0.39500000000000002</v>
      </c>
      <c r="AY55" s="4">
        <v>0.31</v>
      </c>
      <c r="AZ55" s="4">
        <v>-0.39500000000000002</v>
      </c>
      <c r="BA55" s="4">
        <v>-0.1125</v>
      </c>
      <c r="BB55" s="4">
        <v>-0.09</v>
      </c>
      <c r="BC55" s="4">
        <v>-0.1125</v>
      </c>
      <c r="BD55" s="4">
        <v>-5.7500000000000002E-2</v>
      </c>
      <c r="BE55" s="4">
        <v>-0.105</v>
      </c>
      <c r="BF55" s="4">
        <v>-2.2000000000000002E-2</v>
      </c>
      <c r="BG55" s="4">
        <v>-6.25E-2</v>
      </c>
      <c r="BH55" s="4">
        <v>-2.75E-2</v>
      </c>
      <c r="BI55" s="4">
        <v>-6.25E-2</v>
      </c>
      <c r="BJ55" s="4">
        <v>0.12</v>
      </c>
      <c r="BK55" s="4">
        <v>0.14749999999999999</v>
      </c>
      <c r="BL55" s="4">
        <v>0.1825</v>
      </c>
      <c r="BM55" s="4">
        <v>0.1825</v>
      </c>
      <c r="BN55" s="4">
        <v>0.36249999999999999</v>
      </c>
    </row>
    <row r="56" spans="3:66" x14ac:dyDescent="0.25">
      <c r="C56" s="190"/>
      <c r="G56" s="68">
        <v>38292</v>
      </c>
      <c r="H56">
        <v>3.1240000000000006</v>
      </c>
      <c r="I56" s="7">
        <v>0.2525</v>
      </c>
      <c r="J56" s="4">
        <v>6.9141177408060014E-2</v>
      </c>
      <c r="K56" s="4">
        <v>-0.19</v>
      </c>
      <c r="L56" s="4">
        <v>-0.20499999999999999</v>
      </c>
      <c r="M56" s="14">
        <v>-4.4999999999999998E-2</v>
      </c>
      <c r="N56" s="14">
        <v>-0.27500000000000002</v>
      </c>
      <c r="O56" s="4">
        <v>-2.5000000000000001E-2</v>
      </c>
      <c r="P56" s="4">
        <v>-5.2499999999999998E-2</v>
      </c>
      <c r="Q56" s="4">
        <v>-0.16</v>
      </c>
      <c r="R56" s="4">
        <v>-0.16</v>
      </c>
      <c r="S56" s="4">
        <v>-0.19</v>
      </c>
      <c r="T56" s="4">
        <v>-0.19</v>
      </c>
      <c r="U56" s="4">
        <v>-8.7499999999999994E-2</v>
      </c>
      <c r="V56" s="4">
        <v>-5.2499999999999998E-2</v>
      </c>
      <c r="W56" s="4">
        <v>0.20250000000000001</v>
      </c>
      <c r="X56" s="4">
        <v>0.20250000000000001</v>
      </c>
      <c r="Y56" s="4">
        <v>0.1075</v>
      </c>
      <c r="Z56" s="4">
        <v>0.04</v>
      </c>
      <c r="AA56" s="4">
        <v>0.27</v>
      </c>
      <c r="AB56" s="4">
        <v>0.28749999999999998</v>
      </c>
      <c r="AC56" s="4">
        <v>-3.0500000000000003E-2</v>
      </c>
      <c r="AD56" s="4">
        <v>-4.2500000000000003E-2</v>
      </c>
      <c r="AE56" s="4">
        <v>-1.3500000000000002E-2</v>
      </c>
      <c r="AF56" s="4">
        <v>-3.1000000000000003E-2</v>
      </c>
      <c r="AG56" s="4">
        <v>5.0000000000000001E-3</v>
      </c>
      <c r="AH56" s="4">
        <v>-1.1500000000000002E-2</v>
      </c>
      <c r="AI56" s="4">
        <v>-6.5000000000000002E-2</v>
      </c>
      <c r="AJ56" s="4">
        <v>-5.2999999999999999E-2</v>
      </c>
      <c r="AK56" s="4">
        <v>-6.4500000000000002E-2</v>
      </c>
      <c r="AL56" s="4">
        <v>-1.8500000000000003E-2</v>
      </c>
      <c r="AM56" s="4">
        <v>-7.9000000000000001E-2</v>
      </c>
      <c r="AN56" s="4">
        <v>-0.1225</v>
      </c>
      <c r="AO56" s="4">
        <v>-1.6500000000000001E-2</v>
      </c>
      <c r="AP56" s="4">
        <v>1.2500000000000001E-2</v>
      </c>
      <c r="AQ56" s="4">
        <v>0.76249999999999996</v>
      </c>
      <c r="AR56" s="4">
        <v>-3.2500000000000001E-2</v>
      </c>
      <c r="AS56" s="4">
        <v>-0.31</v>
      </c>
      <c r="AT56" s="4">
        <v>-0.13500000000000001</v>
      </c>
      <c r="AU56" s="4">
        <v>-0.17</v>
      </c>
      <c r="AV56" s="4">
        <v>0</v>
      </c>
      <c r="AW56" s="4">
        <v>-0.26</v>
      </c>
      <c r="AX56" s="4">
        <v>-0.31</v>
      </c>
      <c r="AY56" s="4">
        <v>0.14000000000000001</v>
      </c>
      <c r="AZ56" s="4">
        <v>-0.31</v>
      </c>
      <c r="BA56" s="4">
        <v>-0.11749999999999999</v>
      </c>
      <c r="BB56" s="4">
        <v>-0.11749999999999999</v>
      </c>
      <c r="BC56" s="4">
        <v>-0.11749999999999999</v>
      </c>
      <c r="BD56" s="4">
        <v>-5.2499999999999998E-2</v>
      </c>
      <c r="BE56" s="4">
        <v>-0.10249999999999999</v>
      </c>
      <c r="BF56" s="4">
        <v>-2.35E-2</v>
      </c>
      <c r="BG56" s="4">
        <v>-7.2499999999999995E-2</v>
      </c>
      <c r="BH56" s="4">
        <v>-6.7500000000000004E-2</v>
      </c>
      <c r="BI56" s="4">
        <v>-6.5000000000000002E-2</v>
      </c>
      <c r="BJ56" s="4">
        <v>0.09</v>
      </c>
      <c r="BK56" s="4">
        <v>0.27500000000000002</v>
      </c>
      <c r="BL56" s="4">
        <v>0.2475</v>
      </c>
      <c r="BM56" s="4">
        <v>0.2475</v>
      </c>
      <c r="BN56" s="4">
        <v>0.46</v>
      </c>
    </row>
    <row r="57" spans="3:66" x14ac:dyDescent="0.25">
      <c r="C57" s="190"/>
      <c r="G57" s="68">
        <v>38322</v>
      </c>
      <c r="H57">
        <v>3.2030000000000003</v>
      </c>
      <c r="I57" s="7">
        <v>0.255</v>
      </c>
      <c r="J57" s="4">
        <v>6.9158780636075001E-2</v>
      </c>
      <c r="K57" s="4">
        <v>-0.19750000000000001</v>
      </c>
      <c r="L57" s="4">
        <v>-0.21249999999999999</v>
      </c>
      <c r="M57" s="14">
        <v>-3.7499999999999999E-2</v>
      </c>
      <c r="N57" s="14">
        <v>-0.28249999999999997</v>
      </c>
      <c r="O57" s="4">
        <v>-1.7500000000000002E-2</v>
      </c>
      <c r="P57" s="4">
        <v>-5.2499999999999998E-2</v>
      </c>
      <c r="Q57" s="4">
        <v>-0.16750000000000001</v>
      </c>
      <c r="R57" s="4">
        <v>-0.16750000000000001</v>
      </c>
      <c r="S57" s="4">
        <v>-0.19750000000000001</v>
      </c>
      <c r="T57" s="4">
        <v>-0.19750000000000001</v>
      </c>
      <c r="U57" s="4">
        <v>-9.8750000000000004E-2</v>
      </c>
      <c r="V57" s="4">
        <v>-5.2499999999999998E-2</v>
      </c>
      <c r="W57" s="4">
        <v>0.24249999999999999</v>
      </c>
      <c r="X57" s="4">
        <v>0.24249999999999999</v>
      </c>
      <c r="Y57" s="4">
        <v>0.14749999999999999</v>
      </c>
      <c r="Z57" s="4">
        <v>0.04</v>
      </c>
      <c r="AA57" s="4">
        <v>0.30499999999999999</v>
      </c>
      <c r="AB57" s="4">
        <v>0.33750000000000002</v>
      </c>
      <c r="AC57" s="4">
        <v>-3.0500000000000003E-2</v>
      </c>
      <c r="AD57" s="4">
        <v>-3.5000000000000003E-2</v>
      </c>
      <c r="AE57" s="4">
        <v>-1.3500000000000002E-2</v>
      </c>
      <c r="AF57" s="4">
        <v>-3.1000000000000003E-2</v>
      </c>
      <c r="AG57" s="4">
        <v>5.0000000000000001E-3</v>
      </c>
      <c r="AH57" s="4">
        <v>-1.1500000000000002E-2</v>
      </c>
      <c r="AI57" s="4">
        <v>-6.5000000000000002E-2</v>
      </c>
      <c r="AJ57" s="4">
        <v>-5.2999999999999999E-2</v>
      </c>
      <c r="AK57" s="4">
        <v>-6.4500000000000002E-2</v>
      </c>
      <c r="AL57" s="4">
        <v>-1.8500000000000003E-2</v>
      </c>
      <c r="AM57" s="4">
        <v>-7.9000000000000001E-2</v>
      </c>
      <c r="AN57" s="4">
        <v>-0.14499999999999999</v>
      </c>
      <c r="AO57" s="4">
        <v>-1.6500000000000001E-2</v>
      </c>
      <c r="AP57" s="4">
        <v>1.2500000000000001E-2</v>
      </c>
      <c r="AQ57" s="4">
        <v>1.18</v>
      </c>
      <c r="AR57" s="4">
        <v>-5.5E-2</v>
      </c>
      <c r="AS57" s="4">
        <v>-0.31</v>
      </c>
      <c r="AT57" s="4">
        <v>-0.13</v>
      </c>
      <c r="AU57" s="4">
        <v>-0.17</v>
      </c>
      <c r="AV57" s="4">
        <v>0.06</v>
      </c>
      <c r="AW57" s="4">
        <v>-0.26</v>
      </c>
      <c r="AX57" s="4">
        <v>-0.31</v>
      </c>
      <c r="AY57" s="4">
        <v>0.14000000000000001</v>
      </c>
      <c r="AZ57" s="4">
        <v>-0.31</v>
      </c>
      <c r="BA57" s="4">
        <v>-0.14749999999999999</v>
      </c>
      <c r="BB57" s="4">
        <v>-0.11749999999999999</v>
      </c>
      <c r="BC57" s="4">
        <v>-0.14749999999999999</v>
      </c>
      <c r="BD57" s="4">
        <v>-5.2499999999999998E-2</v>
      </c>
      <c r="BE57" s="4">
        <v>-0.13750000000000001</v>
      </c>
      <c r="BF57" s="4">
        <v>-2.35E-2</v>
      </c>
      <c r="BG57" s="4">
        <v>-7.2499999999999995E-2</v>
      </c>
      <c r="BH57" s="4">
        <v>-0.09</v>
      </c>
      <c r="BI57" s="4">
        <v>-6.5000000000000002E-2</v>
      </c>
      <c r="BJ57" s="4">
        <v>0.09</v>
      </c>
      <c r="BK57" s="4">
        <v>0.245</v>
      </c>
      <c r="BL57" s="4">
        <v>0.28749999999999998</v>
      </c>
      <c r="BM57" s="4">
        <v>0.28749999999999998</v>
      </c>
      <c r="BN57" s="4">
        <v>0.79</v>
      </c>
    </row>
    <row r="58" spans="3:66" x14ac:dyDescent="0.25">
      <c r="C58" s="190"/>
      <c r="G58" s="68">
        <v>38353</v>
      </c>
      <c r="H58">
        <v>3.4160000000000004</v>
      </c>
      <c r="I58" s="7">
        <v>0.26</v>
      </c>
      <c r="J58" s="4">
        <v>6.9176970638464022E-2</v>
      </c>
      <c r="K58" s="4">
        <v>-0.2</v>
      </c>
      <c r="L58" s="4">
        <v>-0.215</v>
      </c>
      <c r="M58" s="14">
        <v>-2.2499999999999999E-2</v>
      </c>
      <c r="N58" s="14">
        <v>-0.26500000000000001</v>
      </c>
      <c r="O58" s="4">
        <v>-2.5000000000000001E-3</v>
      </c>
      <c r="P58" s="4">
        <v>-5.2499999999999998E-2</v>
      </c>
      <c r="Q58" s="4">
        <v>-0.17</v>
      </c>
      <c r="R58" s="4">
        <v>-0.17</v>
      </c>
      <c r="S58" s="4">
        <v>-0.2</v>
      </c>
      <c r="T58" s="4">
        <v>-0.2</v>
      </c>
      <c r="U58" s="4">
        <v>-0.1</v>
      </c>
      <c r="V58" s="4">
        <v>-5.2499999999999998E-2</v>
      </c>
      <c r="W58" s="4">
        <v>0.27750000000000002</v>
      </c>
      <c r="X58" s="4">
        <v>0.27750000000000002</v>
      </c>
      <c r="Y58" s="4">
        <v>0.1825</v>
      </c>
      <c r="Z58" s="4">
        <v>0.04</v>
      </c>
      <c r="AA58" s="4">
        <v>0.30499999999999999</v>
      </c>
      <c r="AB58" s="4">
        <v>0.4375</v>
      </c>
      <c r="AC58" s="4">
        <v>-2.8000000000000004E-2</v>
      </c>
      <c r="AD58" s="4">
        <v>-3.5000000000000003E-2</v>
      </c>
      <c r="AE58" s="4">
        <v>-1.3500000000000002E-2</v>
      </c>
      <c r="AF58" s="4">
        <v>-3.1000000000000003E-2</v>
      </c>
      <c r="AG58" s="4">
        <v>5.0000000000000001E-3</v>
      </c>
      <c r="AH58" s="4">
        <v>-1.1500000000000002E-2</v>
      </c>
      <c r="AI58" s="4">
        <v>-6.5000000000000002E-2</v>
      </c>
      <c r="AJ58" s="4">
        <v>-5.1000000000000004E-2</v>
      </c>
      <c r="AK58" s="4">
        <v>-6.4500000000000002E-2</v>
      </c>
      <c r="AL58" s="4">
        <v>-1.8500000000000003E-2</v>
      </c>
      <c r="AM58" s="4">
        <v>-7.2000000000000008E-2</v>
      </c>
      <c r="AN58" s="4">
        <v>-0.14749999999999999</v>
      </c>
      <c r="AO58" s="4">
        <v>-1.4499999999999999E-2</v>
      </c>
      <c r="AP58" s="4">
        <v>1.2500000000000001E-2</v>
      </c>
      <c r="AQ58" s="4">
        <v>1.51</v>
      </c>
      <c r="AR58" s="4">
        <v>-5.7500000000000002E-2</v>
      </c>
      <c r="AS58" s="4">
        <v>-0.31</v>
      </c>
      <c r="AT58" s="4">
        <v>-0.13</v>
      </c>
      <c r="AU58" s="4">
        <v>-0.17</v>
      </c>
      <c r="AV58" s="4">
        <v>0.13</v>
      </c>
      <c r="AW58" s="4">
        <v>-0.26</v>
      </c>
      <c r="AX58" s="4">
        <v>-0.31</v>
      </c>
      <c r="AY58" s="4">
        <v>0.14000000000000001</v>
      </c>
      <c r="AZ58" s="4">
        <v>-0.31</v>
      </c>
      <c r="BA58" s="4">
        <v>-0.13250000000000001</v>
      </c>
      <c r="BB58" s="4">
        <v>-0.11749999999999999</v>
      </c>
      <c r="BC58" s="4">
        <v>-0.13250000000000001</v>
      </c>
      <c r="BD58" s="4">
        <v>-5.2499999999999998E-2</v>
      </c>
      <c r="BE58" s="4">
        <v>-0.14300000000000002</v>
      </c>
      <c r="BF58" s="4">
        <v>-2.35E-2</v>
      </c>
      <c r="BG58" s="4">
        <v>-7.2499999999999995E-2</v>
      </c>
      <c r="BH58" s="4">
        <v>-9.2499999999999999E-2</v>
      </c>
      <c r="BI58" s="4">
        <v>-6.5000000000000002E-2</v>
      </c>
      <c r="BJ58" s="4">
        <v>0.09</v>
      </c>
      <c r="BK58" s="4">
        <v>0.28000000000000003</v>
      </c>
      <c r="BL58" s="4">
        <v>0.32250000000000001</v>
      </c>
      <c r="BM58" s="4">
        <v>0.32250000000000001</v>
      </c>
      <c r="BN58" s="4">
        <v>0.96</v>
      </c>
    </row>
    <row r="59" spans="3:66" x14ac:dyDescent="0.25">
      <c r="C59" s="190"/>
      <c r="G59" s="68">
        <v>38384</v>
      </c>
      <c r="H59">
        <v>3.282</v>
      </c>
      <c r="I59" s="7">
        <v>0.2475</v>
      </c>
      <c r="J59" s="4">
        <v>6.9195160640961997E-2</v>
      </c>
      <c r="K59" s="4">
        <v>-0.20250000000000001</v>
      </c>
      <c r="L59" s="4">
        <v>-0.2175</v>
      </c>
      <c r="M59" s="14">
        <v>-2.2499999999999999E-2</v>
      </c>
      <c r="N59" s="14">
        <v>-0.26750000000000002</v>
      </c>
      <c r="O59" s="4">
        <v>-2.5000000000000001E-3</v>
      </c>
      <c r="P59" s="4">
        <v>-5.2499999999999998E-2</v>
      </c>
      <c r="Q59" s="4">
        <v>-0.17249999999999999</v>
      </c>
      <c r="R59" s="4">
        <v>-0.17249999999999999</v>
      </c>
      <c r="S59" s="4">
        <v>-0.20250000000000001</v>
      </c>
      <c r="T59" s="4">
        <v>-0.20250000000000001</v>
      </c>
      <c r="U59" s="4">
        <v>-9.1249999999999998E-2</v>
      </c>
      <c r="V59" s="4">
        <v>-5.2499999999999998E-2</v>
      </c>
      <c r="W59" s="4">
        <v>0.25750000000000001</v>
      </c>
      <c r="X59" s="4">
        <v>0.25750000000000001</v>
      </c>
      <c r="Y59" s="4">
        <v>0.16250000000000001</v>
      </c>
      <c r="Z59" s="4">
        <v>0.04</v>
      </c>
      <c r="AA59" s="4">
        <v>0.30499999999999999</v>
      </c>
      <c r="AB59" s="4">
        <v>0.435</v>
      </c>
      <c r="AC59" s="4">
        <v>-2.8000000000000004E-2</v>
      </c>
      <c r="AD59" s="4">
        <v>-3.5000000000000003E-2</v>
      </c>
      <c r="AE59" s="4">
        <v>-1.3500000000000002E-2</v>
      </c>
      <c r="AF59" s="4">
        <v>-3.1000000000000003E-2</v>
      </c>
      <c r="AG59" s="4">
        <v>5.0000000000000001E-3</v>
      </c>
      <c r="AH59" s="4">
        <v>-1.1500000000000002E-2</v>
      </c>
      <c r="AI59" s="4">
        <v>-6.5000000000000002E-2</v>
      </c>
      <c r="AJ59" s="4">
        <v>-5.1000000000000004E-2</v>
      </c>
      <c r="AK59" s="4">
        <v>-6.4500000000000002E-2</v>
      </c>
      <c r="AL59" s="4">
        <v>-1.8500000000000003E-2</v>
      </c>
      <c r="AM59" s="4">
        <v>-7.2000000000000008E-2</v>
      </c>
      <c r="AN59" s="4">
        <v>-0.13</v>
      </c>
      <c r="AO59" s="4">
        <v>-1.4499999999999999E-2</v>
      </c>
      <c r="AP59" s="4">
        <v>1.2500000000000001E-2</v>
      </c>
      <c r="AQ59" s="4">
        <v>1.44</v>
      </c>
      <c r="AR59" s="4">
        <v>-0.04</v>
      </c>
      <c r="AS59" s="4">
        <v>-0.31</v>
      </c>
      <c r="AT59" s="4">
        <v>-0.13</v>
      </c>
      <c r="AU59" s="4">
        <v>-0.17</v>
      </c>
      <c r="AV59" s="4">
        <v>0</v>
      </c>
      <c r="AW59" s="4">
        <v>-0.26</v>
      </c>
      <c r="AX59" s="4">
        <v>-0.31</v>
      </c>
      <c r="AY59" s="4">
        <v>0.14000000000000001</v>
      </c>
      <c r="AZ59" s="4">
        <v>-0.31</v>
      </c>
      <c r="BA59" s="4">
        <v>-0.13500000000000001</v>
      </c>
      <c r="BB59" s="4">
        <v>-0.11749999999999999</v>
      </c>
      <c r="BC59" s="4">
        <v>-0.13500000000000001</v>
      </c>
      <c r="BD59" s="4">
        <v>-5.2499999999999998E-2</v>
      </c>
      <c r="BE59" s="4">
        <v>-0.1255</v>
      </c>
      <c r="BF59" s="4">
        <v>-2.35E-2</v>
      </c>
      <c r="BG59" s="4">
        <v>-7.2499999999999995E-2</v>
      </c>
      <c r="BH59" s="4">
        <v>-7.4999999999999997E-2</v>
      </c>
      <c r="BI59" s="4">
        <v>-6.5000000000000002E-2</v>
      </c>
      <c r="BJ59" s="4">
        <v>0.09</v>
      </c>
      <c r="BK59" s="4">
        <v>0.33</v>
      </c>
      <c r="BL59" s="4">
        <v>0.30249999999999999</v>
      </c>
      <c r="BM59" s="4">
        <v>0.30249999999999999</v>
      </c>
      <c r="BN59" s="4">
        <v>0.96</v>
      </c>
    </row>
    <row r="60" spans="3:66" x14ac:dyDescent="0.25">
      <c r="C60" s="190"/>
      <c r="G60" s="68">
        <v>38412</v>
      </c>
      <c r="H60">
        <v>3.1180000000000003</v>
      </c>
      <c r="I60" s="7">
        <v>0.24249999999999999</v>
      </c>
      <c r="J60" s="4">
        <v>6.9211590320732999E-2</v>
      </c>
      <c r="K60" s="4">
        <v>-0.20499999999999999</v>
      </c>
      <c r="L60" s="4">
        <v>-0.22</v>
      </c>
      <c r="M60" s="14">
        <v>-2.2499999999999999E-2</v>
      </c>
      <c r="N60" s="14">
        <v>-0.27</v>
      </c>
      <c r="O60" s="4">
        <v>-2.5000000000000001E-3</v>
      </c>
      <c r="P60" s="4">
        <v>-5.2499999999999998E-2</v>
      </c>
      <c r="Q60" s="4">
        <v>-0.17499999999999999</v>
      </c>
      <c r="R60" s="4">
        <v>-0.17499999999999999</v>
      </c>
      <c r="S60" s="4">
        <v>-0.20499999999999999</v>
      </c>
      <c r="T60" s="4">
        <v>-0.20499999999999999</v>
      </c>
      <c r="U60" s="4">
        <v>-8.5000000000000006E-2</v>
      </c>
      <c r="V60" s="4">
        <v>-5.2499999999999998E-2</v>
      </c>
      <c r="W60" s="4">
        <v>0.25750000000000001</v>
      </c>
      <c r="X60" s="4">
        <v>0.25750000000000001</v>
      </c>
      <c r="Y60" s="4">
        <v>0.16250000000000001</v>
      </c>
      <c r="Z60" s="4">
        <v>0.04</v>
      </c>
      <c r="AA60" s="4">
        <v>0.26500000000000001</v>
      </c>
      <c r="AB60" s="4">
        <v>0.30249999999999999</v>
      </c>
      <c r="AC60" s="4">
        <v>-2.8000000000000004E-2</v>
      </c>
      <c r="AD60" s="4">
        <v>-3.5000000000000003E-2</v>
      </c>
      <c r="AE60" s="4">
        <v>-1.3500000000000002E-2</v>
      </c>
      <c r="AF60" s="4">
        <v>-3.1000000000000003E-2</v>
      </c>
      <c r="AG60" s="4">
        <v>5.0000000000000001E-3</v>
      </c>
      <c r="AH60" s="4">
        <v>-1.1500000000000002E-2</v>
      </c>
      <c r="AI60" s="4">
        <v>-6.5000000000000002E-2</v>
      </c>
      <c r="AJ60" s="4">
        <v>-5.1000000000000004E-2</v>
      </c>
      <c r="AK60" s="4">
        <v>-6.4500000000000002E-2</v>
      </c>
      <c r="AL60" s="4">
        <v>-1.8500000000000003E-2</v>
      </c>
      <c r="AM60" s="4">
        <v>-7.9000000000000001E-2</v>
      </c>
      <c r="AN60" s="4">
        <v>-0.11749999999999999</v>
      </c>
      <c r="AO60" s="4">
        <v>-1.4499999999999999E-2</v>
      </c>
      <c r="AP60" s="4">
        <v>1.2500000000000001E-2</v>
      </c>
      <c r="AQ60" s="4">
        <v>0.83</v>
      </c>
      <c r="AR60" s="4">
        <v>-2.75E-2</v>
      </c>
      <c r="AS60" s="4">
        <v>-0.31</v>
      </c>
      <c r="AT60" s="4">
        <v>-0.13500000000000001</v>
      </c>
      <c r="AU60" s="4">
        <v>-0.17</v>
      </c>
      <c r="AV60" s="4">
        <v>-0.18</v>
      </c>
      <c r="AW60" s="4">
        <v>-0.26</v>
      </c>
      <c r="AX60" s="4">
        <v>-0.31</v>
      </c>
      <c r="AY60" s="4">
        <v>0.14000000000000001</v>
      </c>
      <c r="AZ60" s="4">
        <v>-0.31</v>
      </c>
      <c r="BA60" s="4">
        <v>-0.115</v>
      </c>
      <c r="BB60" s="4">
        <v>-0.11749999999999999</v>
      </c>
      <c r="BC60" s="4">
        <v>-0.115</v>
      </c>
      <c r="BD60" s="4">
        <v>-5.2499999999999998E-2</v>
      </c>
      <c r="BE60" s="4">
        <v>-0.10800000000000001</v>
      </c>
      <c r="BF60" s="4">
        <v>-2.35E-2</v>
      </c>
      <c r="BG60" s="4">
        <v>-7.2499999999999995E-2</v>
      </c>
      <c r="BH60" s="4">
        <v>-6.25E-2</v>
      </c>
      <c r="BI60" s="4">
        <v>-6.5000000000000002E-2</v>
      </c>
      <c r="BJ60" s="4">
        <v>0.09</v>
      </c>
      <c r="BK60" s="4">
        <v>0.32</v>
      </c>
      <c r="BL60" s="4">
        <v>0.30249999999999999</v>
      </c>
      <c r="BM60" s="4">
        <v>0.30249999999999999</v>
      </c>
      <c r="BN60" s="4">
        <v>0.60250000000000004</v>
      </c>
    </row>
    <row r="61" spans="3:66" x14ac:dyDescent="0.25">
      <c r="C61" s="190"/>
      <c r="G61" s="68">
        <v>38443</v>
      </c>
      <c r="H61">
        <v>2.9460000000000002</v>
      </c>
      <c r="I61" s="7">
        <v>0.23</v>
      </c>
      <c r="J61" s="4">
        <v>6.9229780323440002E-2</v>
      </c>
      <c r="K61" s="4">
        <v>-0.19500000000000001</v>
      </c>
      <c r="L61" s="4">
        <v>-0.21</v>
      </c>
      <c r="M61" s="14">
        <v>-0.11</v>
      </c>
      <c r="N61" s="14">
        <v>-0.26</v>
      </c>
      <c r="O61" s="4">
        <v>-0.09</v>
      </c>
      <c r="P61" s="4">
        <v>-5.5E-2</v>
      </c>
      <c r="Q61" s="4">
        <v>-0.16500000000000001</v>
      </c>
      <c r="R61" s="4">
        <v>-0.16500000000000001</v>
      </c>
      <c r="S61" s="4">
        <v>-0.19500000000000001</v>
      </c>
      <c r="T61" s="4">
        <v>-0.19500000000000001</v>
      </c>
      <c r="U61" s="4">
        <v>-6.5000000000000002E-2</v>
      </c>
      <c r="V61" s="4">
        <v>-5.5E-2</v>
      </c>
      <c r="W61" s="4">
        <v>0.16250000000000001</v>
      </c>
      <c r="X61" s="4">
        <v>0.16250000000000001</v>
      </c>
      <c r="Y61" s="4">
        <v>6.7500000000000004E-2</v>
      </c>
      <c r="Z61" s="4">
        <v>0.215</v>
      </c>
      <c r="AA61" s="4">
        <v>0.19500000000000001</v>
      </c>
      <c r="AB61" s="4">
        <v>0.25</v>
      </c>
      <c r="AC61" s="4">
        <v>-2.75E-2</v>
      </c>
      <c r="AD61" s="4">
        <v>-2.5000000000000001E-2</v>
      </c>
      <c r="AE61" s="4">
        <v>5.0000000000000001E-3</v>
      </c>
      <c r="AF61" s="4">
        <v>-1.2500000000000001E-2</v>
      </c>
      <c r="AG61" s="4">
        <v>5.0000000000000001E-3</v>
      </c>
      <c r="AH61" s="4">
        <v>-1.5E-3</v>
      </c>
      <c r="AI61" s="4">
        <v>-6.25E-2</v>
      </c>
      <c r="AJ61" s="4">
        <v>-5.3500000000000006E-2</v>
      </c>
      <c r="AK61" s="4">
        <v>-6.2000000000000006E-2</v>
      </c>
      <c r="AL61" s="4">
        <v>-1.6E-2</v>
      </c>
      <c r="AM61" s="4">
        <v>-7.2000000000000008E-2</v>
      </c>
      <c r="AN61" s="4">
        <v>-7.4999999999999997E-2</v>
      </c>
      <c r="AO61" s="4">
        <v>-2.2000000000000002E-2</v>
      </c>
      <c r="AP61" s="4">
        <v>6.0000000000000001E-3</v>
      </c>
      <c r="AQ61" s="4">
        <v>0.45</v>
      </c>
      <c r="AR61" s="4">
        <v>1.4999999999999999E-2</v>
      </c>
      <c r="AS61" s="4">
        <v>-0.38500000000000001</v>
      </c>
      <c r="AT61" s="4">
        <v>-0.12</v>
      </c>
      <c r="AU61" s="4">
        <v>-0.17</v>
      </c>
      <c r="AV61" s="4">
        <v>-0.28999999999999998</v>
      </c>
      <c r="AW61" s="4">
        <v>-0.33500000000000002</v>
      </c>
      <c r="AX61" s="4">
        <v>-0.38500000000000001</v>
      </c>
      <c r="AY61" s="4">
        <v>0.315</v>
      </c>
      <c r="AZ61" s="4">
        <v>-0.38500000000000001</v>
      </c>
      <c r="BA61" s="4">
        <v>-0.11050000000000001</v>
      </c>
      <c r="BB61" s="4">
        <v>-0.11749999999999999</v>
      </c>
      <c r="BC61" s="4">
        <v>-0.11050000000000001</v>
      </c>
      <c r="BD61" s="4">
        <v>-5.5E-2</v>
      </c>
      <c r="BE61" s="4">
        <v>-0.10050000000000001</v>
      </c>
      <c r="BF61" s="4">
        <v>-2.1000000000000001E-2</v>
      </c>
      <c r="BG61" s="4">
        <v>-0.06</v>
      </c>
      <c r="BH61" s="4">
        <v>-0.02</v>
      </c>
      <c r="BI61" s="4">
        <v>-6.25E-2</v>
      </c>
      <c r="BJ61" s="4">
        <v>0.12</v>
      </c>
      <c r="BK61" s="4">
        <v>0.14749999999999999</v>
      </c>
      <c r="BL61" s="4">
        <v>0.1925</v>
      </c>
      <c r="BM61" s="4">
        <v>0.1925</v>
      </c>
      <c r="BN61" s="4">
        <v>0.35499999999999998</v>
      </c>
    </row>
    <row r="62" spans="3:66" x14ac:dyDescent="0.25">
      <c r="C62" s="190"/>
      <c r="G62" s="68">
        <v>38473</v>
      </c>
      <c r="H62">
        <v>2.9330000000000003</v>
      </c>
      <c r="I62" s="7">
        <v>0.23</v>
      </c>
      <c r="J62" s="4">
        <v>6.9247383551970007E-2</v>
      </c>
      <c r="K62" s="4">
        <v>-0.19500000000000001</v>
      </c>
      <c r="L62" s="4">
        <v>-0.21</v>
      </c>
      <c r="M62" s="14">
        <v>-0.125</v>
      </c>
      <c r="N62" s="14">
        <v>-0.26</v>
      </c>
      <c r="O62" s="4">
        <v>-0.105</v>
      </c>
      <c r="P62" s="4">
        <v>-5.5E-2</v>
      </c>
      <c r="Q62" s="4">
        <v>-0.16500000000000001</v>
      </c>
      <c r="R62" s="4">
        <v>-0.16500000000000001</v>
      </c>
      <c r="S62" s="4">
        <v>-0.19500000000000001</v>
      </c>
      <c r="T62" s="4">
        <v>-0.19500000000000001</v>
      </c>
      <c r="U62" s="4">
        <v>-6.5000000000000002E-2</v>
      </c>
      <c r="V62" s="4">
        <v>-5.5E-2</v>
      </c>
      <c r="W62" s="4">
        <v>0.17249999999999999</v>
      </c>
      <c r="X62" s="4">
        <v>0.17249999999999999</v>
      </c>
      <c r="Y62" s="4">
        <v>7.7499999999999999E-2</v>
      </c>
      <c r="Z62" s="4">
        <v>0.215</v>
      </c>
      <c r="AA62" s="4">
        <v>0.1825</v>
      </c>
      <c r="AB62" s="4">
        <v>0.20250000000000001</v>
      </c>
      <c r="AC62" s="4">
        <v>-2.75E-2</v>
      </c>
      <c r="AD62" s="4">
        <v>-2.5249999999999998E-2</v>
      </c>
      <c r="AE62" s="4">
        <v>4.7500000000000007E-3</v>
      </c>
      <c r="AF62" s="4">
        <v>-1.2750000000000001E-2</v>
      </c>
      <c r="AG62" s="4">
        <v>5.0000000000000001E-3</v>
      </c>
      <c r="AH62" s="4">
        <v>-1.5E-3</v>
      </c>
      <c r="AI62" s="4">
        <v>-6.25E-2</v>
      </c>
      <c r="AJ62" s="4">
        <v>-5.3500000000000006E-2</v>
      </c>
      <c r="AK62" s="4">
        <v>-6.2000000000000006E-2</v>
      </c>
      <c r="AL62" s="4">
        <v>-1.6E-2</v>
      </c>
      <c r="AM62" s="4">
        <v>-7.2000000000000008E-2</v>
      </c>
      <c r="AN62" s="4">
        <v>-7.4999999999999997E-2</v>
      </c>
      <c r="AO62" s="4">
        <v>-2.2000000000000002E-2</v>
      </c>
      <c r="AP62" s="4">
        <v>6.0000000000000001E-3</v>
      </c>
      <c r="AQ62" s="4">
        <v>0.40500000000000003</v>
      </c>
      <c r="AR62" s="4">
        <v>1.4999999999999999E-2</v>
      </c>
      <c r="AS62" s="4">
        <v>-0.38500000000000001</v>
      </c>
      <c r="AT62" s="4">
        <v>-0.12</v>
      </c>
      <c r="AU62" s="4">
        <v>-0.17</v>
      </c>
      <c r="AV62" s="4">
        <v>-0.28999999999999998</v>
      </c>
      <c r="AW62" s="4">
        <v>-0.33500000000000002</v>
      </c>
      <c r="AX62" s="4">
        <v>-0.38500000000000001</v>
      </c>
      <c r="AY62" s="4">
        <v>0.315</v>
      </c>
      <c r="AZ62" s="4">
        <v>-0.38500000000000001</v>
      </c>
      <c r="BA62" s="4">
        <v>-0.10800000000000001</v>
      </c>
      <c r="BB62" s="4">
        <v>-0.11749999999999999</v>
      </c>
      <c r="BC62" s="4">
        <v>-0.10800000000000001</v>
      </c>
      <c r="BD62" s="4">
        <v>-5.5E-2</v>
      </c>
      <c r="BE62" s="4">
        <v>-0.10050000000000001</v>
      </c>
      <c r="BF62" s="4">
        <v>-2.1000000000000001E-2</v>
      </c>
      <c r="BG62" s="4">
        <v>-0.06</v>
      </c>
      <c r="BH62" s="4">
        <v>-0.02</v>
      </c>
      <c r="BI62" s="4">
        <v>-6.25E-2</v>
      </c>
      <c r="BJ62" s="4">
        <v>0.12</v>
      </c>
      <c r="BK62" s="4">
        <v>0.14749999999999999</v>
      </c>
      <c r="BL62" s="4">
        <v>0.20250000000000001</v>
      </c>
      <c r="BM62" s="4">
        <v>0.20250000000000001</v>
      </c>
      <c r="BN62" s="4">
        <v>0.28749999999999998</v>
      </c>
    </row>
    <row r="63" spans="3:66" x14ac:dyDescent="0.25">
      <c r="C63" s="190"/>
      <c r="G63" s="68">
        <v>38504</v>
      </c>
      <c r="H63">
        <v>2.9550000000000001</v>
      </c>
      <c r="I63" s="7">
        <v>0.23</v>
      </c>
      <c r="J63" s="4">
        <v>6.9265573554892018E-2</v>
      </c>
      <c r="K63" s="4">
        <v>-0.19500000000000001</v>
      </c>
      <c r="L63" s="4">
        <v>-0.21</v>
      </c>
      <c r="M63" s="14">
        <v>-0.13500000000000001</v>
      </c>
      <c r="N63" s="14">
        <v>-0.26</v>
      </c>
      <c r="O63" s="4">
        <v>-0.115</v>
      </c>
      <c r="P63" s="4">
        <v>-5.5E-2</v>
      </c>
      <c r="Q63" s="4">
        <v>-0.16500000000000001</v>
      </c>
      <c r="R63" s="4">
        <v>-0.16500000000000001</v>
      </c>
      <c r="S63" s="4">
        <v>-0.19500000000000001</v>
      </c>
      <c r="T63" s="4">
        <v>-0.19500000000000001</v>
      </c>
      <c r="U63" s="4">
        <v>-6.25E-2</v>
      </c>
      <c r="V63" s="4">
        <v>-5.5E-2</v>
      </c>
      <c r="W63" s="4">
        <v>0.16750000000000001</v>
      </c>
      <c r="X63" s="4">
        <v>0.16750000000000001</v>
      </c>
      <c r="Y63" s="4">
        <v>7.2499999999999995E-2</v>
      </c>
      <c r="Z63" s="4">
        <v>0.215</v>
      </c>
      <c r="AA63" s="4">
        <v>0.1825</v>
      </c>
      <c r="AB63" s="4">
        <v>0.20250000000000001</v>
      </c>
      <c r="AC63" s="4">
        <v>-2.75E-2</v>
      </c>
      <c r="AD63" s="4">
        <v>-2.5249999999999998E-2</v>
      </c>
      <c r="AE63" s="4">
        <v>4.7500000000000007E-3</v>
      </c>
      <c r="AF63" s="4">
        <v>-1.2750000000000001E-2</v>
      </c>
      <c r="AG63" s="4">
        <v>5.0000000000000001E-3</v>
      </c>
      <c r="AH63" s="4">
        <v>-1.5E-3</v>
      </c>
      <c r="AI63" s="4">
        <v>-6.25E-2</v>
      </c>
      <c r="AJ63" s="4">
        <v>-5.3500000000000006E-2</v>
      </c>
      <c r="AK63" s="4">
        <v>-6.2000000000000006E-2</v>
      </c>
      <c r="AL63" s="4">
        <v>-1.6E-2</v>
      </c>
      <c r="AM63" s="4">
        <v>-8.8000000000000009E-2</v>
      </c>
      <c r="AN63" s="4">
        <v>-7.0000000000000007E-2</v>
      </c>
      <c r="AO63" s="4">
        <v>-2.2000000000000002E-2</v>
      </c>
      <c r="AP63" s="4">
        <v>6.0000000000000001E-3</v>
      </c>
      <c r="AQ63" s="4">
        <v>0.39500000000000002</v>
      </c>
      <c r="AR63" s="4">
        <v>0.02</v>
      </c>
      <c r="AS63" s="4">
        <v>-0.38500000000000001</v>
      </c>
      <c r="AT63" s="4">
        <v>-0.12</v>
      </c>
      <c r="AU63" s="4">
        <v>-0.17</v>
      </c>
      <c r="AV63" s="4">
        <v>-0.28999999999999998</v>
      </c>
      <c r="AW63" s="4">
        <v>-0.33500000000000002</v>
      </c>
      <c r="AX63" s="4">
        <v>-0.38500000000000001</v>
      </c>
      <c r="AY63" s="4">
        <v>0.315</v>
      </c>
      <c r="AZ63" s="4">
        <v>-0.38500000000000001</v>
      </c>
      <c r="BA63" s="4">
        <v>-0.10050000000000001</v>
      </c>
      <c r="BB63" s="4">
        <v>-8.7499999999999994E-2</v>
      </c>
      <c r="BC63" s="4">
        <v>-0.10050000000000001</v>
      </c>
      <c r="BD63" s="4">
        <v>-5.5E-2</v>
      </c>
      <c r="BE63" s="4">
        <v>-9.0500000000000011E-2</v>
      </c>
      <c r="BF63" s="4">
        <v>-2.1000000000000001E-2</v>
      </c>
      <c r="BG63" s="4">
        <v>-0.06</v>
      </c>
      <c r="BH63" s="4">
        <v>-1.4999999999999999E-2</v>
      </c>
      <c r="BI63" s="4">
        <v>-6.25E-2</v>
      </c>
      <c r="BJ63" s="4">
        <v>0.12</v>
      </c>
      <c r="BK63" s="4">
        <v>0.14749999999999999</v>
      </c>
      <c r="BL63" s="4">
        <v>0.19750000000000001</v>
      </c>
      <c r="BM63" s="4">
        <v>0.19750000000000001</v>
      </c>
      <c r="BN63" s="4">
        <v>0.28749999999999998</v>
      </c>
    </row>
    <row r="64" spans="3:66" x14ac:dyDescent="0.25">
      <c r="C64" s="190"/>
      <c r="G64" s="68">
        <v>38534</v>
      </c>
      <c r="H64">
        <v>2.9769999999999999</v>
      </c>
      <c r="I64" s="7">
        <v>0.23</v>
      </c>
      <c r="J64" s="4">
        <v>6.9283176783631023E-2</v>
      </c>
      <c r="K64" s="4">
        <v>-0.19500000000000001</v>
      </c>
      <c r="L64" s="4">
        <v>-0.21</v>
      </c>
      <c r="M64" s="14">
        <v>-0.13500000000000001</v>
      </c>
      <c r="N64" s="14">
        <v>-0.28000000000000003</v>
      </c>
      <c r="O64" s="4">
        <v>-0.115</v>
      </c>
      <c r="P64" s="4">
        <v>-5.5E-2</v>
      </c>
      <c r="Q64" s="4">
        <v>-0.16500000000000001</v>
      </c>
      <c r="R64" s="4">
        <v>-0.16500000000000001</v>
      </c>
      <c r="S64" s="4">
        <v>-0.19500000000000001</v>
      </c>
      <c r="T64" s="4">
        <v>-0.19500000000000001</v>
      </c>
      <c r="U64" s="4">
        <v>-6.1249999999999999E-2</v>
      </c>
      <c r="V64" s="4">
        <v>-5.5E-2</v>
      </c>
      <c r="W64" s="4">
        <v>0.1575</v>
      </c>
      <c r="X64" s="4">
        <v>0.1575</v>
      </c>
      <c r="Y64" s="4">
        <v>6.25E-2</v>
      </c>
      <c r="Z64" s="4">
        <v>0.215</v>
      </c>
      <c r="AA64" s="4">
        <v>0.1825</v>
      </c>
      <c r="AB64" s="4">
        <v>0.215</v>
      </c>
      <c r="AC64" s="4">
        <v>-2.75E-2</v>
      </c>
      <c r="AD64" s="4">
        <v>-2.5249999999999998E-2</v>
      </c>
      <c r="AE64" s="4">
        <v>4.7500000000000007E-3</v>
      </c>
      <c r="AF64" s="4">
        <v>-1.2750000000000001E-2</v>
      </c>
      <c r="AG64" s="4">
        <v>5.0000000000000001E-3</v>
      </c>
      <c r="AH64" s="4">
        <v>-1.5E-3</v>
      </c>
      <c r="AI64" s="4">
        <v>-6.25E-2</v>
      </c>
      <c r="AJ64" s="4">
        <v>-5.3500000000000006E-2</v>
      </c>
      <c r="AK64" s="4">
        <v>-6.2000000000000006E-2</v>
      </c>
      <c r="AL64" s="4">
        <v>-1.6E-2</v>
      </c>
      <c r="AM64" s="4">
        <v>-8.1000000000000003E-2</v>
      </c>
      <c r="AN64" s="4">
        <v>-6.7500000000000004E-2</v>
      </c>
      <c r="AO64" s="4">
        <v>-2.2000000000000002E-2</v>
      </c>
      <c r="AP64" s="4">
        <v>6.0000000000000001E-3</v>
      </c>
      <c r="AQ64" s="4">
        <v>0.43</v>
      </c>
      <c r="AR64" s="4">
        <v>2.2499999999999999E-2</v>
      </c>
      <c r="AS64" s="4">
        <v>-0.38500000000000001</v>
      </c>
      <c r="AT64" s="4">
        <v>-0.12</v>
      </c>
      <c r="AU64" s="4">
        <v>-0.17</v>
      </c>
      <c r="AV64" s="4">
        <v>-0.28999999999999998</v>
      </c>
      <c r="AW64" s="4">
        <v>-0.33500000000000002</v>
      </c>
      <c r="AX64" s="4">
        <v>-0.38500000000000001</v>
      </c>
      <c r="AY64" s="4">
        <v>0.315</v>
      </c>
      <c r="AZ64" s="4">
        <v>-0.38500000000000001</v>
      </c>
      <c r="BA64" s="4">
        <v>-0.10800000000000001</v>
      </c>
      <c r="BB64" s="4">
        <v>-8.7499999999999994E-2</v>
      </c>
      <c r="BC64" s="4">
        <v>-0.10800000000000001</v>
      </c>
      <c r="BD64" s="4">
        <v>-5.5E-2</v>
      </c>
      <c r="BE64" s="4">
        <v>-8.5500000000000007E-2</v>
      </c>
      <c r="BF64" s="4">
        <v>-2.1000000000000001E-2</v>
      </c>
      <c r="BG64" s="4">
        <v>-0.06</v>
      </c>
      <c r="BH64" s="4">
        <v>-1.2500000000000001E-2</v>
      </c>
      <c r="BI64" s="4">
        <v>-6.25E-2</v>
      </c>
      <c r="BJ64" s="4">
        <v>0.12</v>
      </c>
      <c r="BK64" s="4">
        <v>0.14749999999999999</v>
      </c>
      <c r="BL64" s="4">
        <v>0.1875</v>
      </c>
      <c r="BM64" s="4">
        <v>0.1875</v>
      </c>
      <c r="BN64" s="4">
        <v>0.3</v>
      </c>
    </row>
    <row r="65" spans="3:66" x14ac:dyDescent="0.25">
      <c r="C65" s="190"/>
      <c r="G65" s="68">
        <v>38565</v>
      </c>
      <c r="H65">
        <v>2.9980000000000002</v>
      </c>
      <c r="I65" s="7">
        <v>0.23</v>
      </c>
      <c r="J65" s="4">
        <v>6.9301366786768015E-2</v>
      </c>
      <c r="K65" s="4">
        <v>-0.19500000000000001</v>
      </c>
      <c r="L65" s="4">
        <v>-0.21</v>
      </c>
      <c r="M65" s="14">
        <v>-0.13500000000000001</v>
      </c>
      <c r="N65" s="14">
        <v>-0.28000000000000003</v>
      </c>
      <c r="O65" s="4">
        <v>-0.115</v>
      </c>
      <c r="P65" s="4">
        <v>-5.5E-2</v>
      </c>
      <c r="Q65" s="4">
        <v>-0.16500000000000001</v>
      </c>
      <c r="R65" s="4">
        <v>-0.16500000000000001</v>
      </c>
      <c r="S65" s="4">
        <v>-0.19500000000000001</v>
      </c>
      <c r="T65" s="4">
        <v>-0.19500000000000001</v>
      </c>
      <c r="U65" s="4">
        <v>-0.06</v>
      </c>
      <c r="V65" s="4">
        <v>-5.5E-2</v>
      </c>
      <c r="W65" s="4">
        <v>0.155</v>
      </c>
      <c r="X65" s="4">
        <v>0.155</v>
      </c>
      <c r="Y65" s="4">
        <v>0.06</v>
      </c>
      <c r="Z65" s="4">
        <v>0.215</v>
      </c>
      <c r="AA65" s="4">
        <v>0.1825</v>
      </c>
      <c r="AB65" s="4">
        <v>0.215</v>
      </c>
      <c r="AC65" s="4">
        <v>-2.75E-2</v>
      </c>
      <c r="AD65" s="4">
        <v>-2.5249999999999998E-2</v>
      </c>
      <c r="AE65" s="4">
        <v>4.7500000000000007E-3</v>
      </c>
      <c r="AF65" s="4">
        <v>-1.2750000000000001E-2</v>
      </c>
      <c r="AG65" s="4">
        <v>5.0000000000000001E-3</v>
      </c>
      <c r="AH65" s="4">
        <v>-1.5E-3</v>
      </c>
      <c r="AI65" s="4">
        <v>-6.25E-2</v>
      </c>
      <c r="AJ65" s="4">
        <v>-5.3500000000000006E-2</v>
      </c>
      <c r="AK65" s="4">
        <v>-6.2000000000000006E-2</v>
      </c>
      <c r="AL65" s="4">
        <v>-1.6E-2</v>
      </c>
      <c r="AM65" s="4">
        <v>-6.2000000000000006E-2</v>
      </c>
      <c r="AN65" s="4">
        <v>-6.5000000000000002E-2</v>
      </c>
      <c r="AO65" s="4">
        <v>-2.2000000000000002E-2</v>
      </c>
      <c r="AP65" s="4">
        <v>6.0000000000000001E-3</v>
      </c>
      <c r="AQ65" s="4">
        <v>0.495</v>
      </c>
      <c r="AR65" s="4">
        <v>2.5000000000000001E-2</v>
      </c>
      <c r="AS65" s="4">
        <v>-0.38500000000000001</v>
      </c>
      <c r="AT65" s="4">
        <v>-0.12</v>
      </c>
      <c r="AU65" s="4">
        <v>-0.17</v>
      </c>
      <c r="AV65" s="4">
        <v>-0.28999999999999998</v>
      </c>
      <c r="AW65" s="4">
        <v>-0.33500000000000002</v>
      </c>
      <c r="AX65" s="4">
        <v>-0.38500000000000001</v>
      </c>
      <c r="AY65" s="4">
        <v>0.315</v>
      </c>
      <c r="AZ65" s="4">
        <v>-0.38500000000000001</v>
      </c>
      <c r="BA65" s="4">
        <v>-9.5500000000000015E-2</v>
      </c>
      <c r="BB65" s="4">
        <v>-8.7499999999999994E-2</v>
      </c>
      <c r="BC65" s="4">
        <v>-9.5500000000000015E-2</v>
      </c>
      <c r="BD65" s="4">
        <v>-5.5E-2</v>
      </c>
      <c r="BE65" s="4">
        <v>-8.5500000000000007E-2</v>
      </c>
      <c r="BF65" s="4">
        <v>-2.1000000000000001E-2</v>
      </c>
      <c r="BG65" s="4">
        <v>-0.06</v>
      </c>
      <c r="BH65" s="4">
        <v>-0.01</v>
      </c>
      <c r="BI65" s="4">
        <v>-6.25E-2</v>
      </c>
      <c r="BJ65" s="4">
        <v>0.12</v>
      </c>
      <c r="BK65" s="4">
        <v>0.14749999999999999</v>
      </c>
      <c r="BL65" s="4">
        <v>0.185</v>
      </c>
      <c r="BM65" s="4">
        <v>0.185</v>
      </c>
      <c r="BN65" s="4">
        <v>0.3</v>
      </c>
    </row>
    <row r="66" spans="3:66" x14ac:dyDescent="0.25">
      <c r="C66" s="190"/>
      <c r="G66" s="68">
        <v>38596</v>
      </c>
      <c r="H66">
        <v>2.9860000000000002</v>
      </c>
      <c r="I66" s="7">
        <v>0.23</v>
      </c>
      <c r="J66" s="4">
        <v>6.9319556790016015E-2</v>
      </c>
      <c r="K66" s="4">
        <v>-0.19500000000000001</v>
      </c>
      <c r="L66" s="4">
        <v>-0.21</v>
      </c>
      <c r="M66" s="14">
        <v>-0.125</v>
      </c>
      <c r="N66" s="14">
        <v>-0.28000000000000003</v>
      </c>
      <c r="O66" s="4">
        <v>-0.105</v>
      </c>
      <c r="P66" s="4">
        <v>-5.5E-2</v>
      </c>
      <c r="Q66" s="4">
        <v>-0.16500000000000001</v>
      </c>
      <c r="R66" s="4">
        <v>-0.16500000000000001</v>
      </c>
      <c r="S66" s="4">
        <v>-0.19500000000000001</v>
      </c>
      <c r="T66" s="4">
        <v>-0.19500000000000001</v>
      </c>
      <c r="U66" s="4">
        <v>-6.3750000000000001E-2</v>
      </c>
      <c r="V66" s="4">
        <v>-5.5E-2</v>
      </c>
      <c r="W66" s="4">
        <v>0.1525</v>
      </c>
      <c r="X66" s="4">
        <v>0.1525</v>
      </c>
      <c r="Y66" s="4">
        <v>5.7500000000000002E-2</v>
      </c>
      <c r="Z66" s="4">
        <v>0.215</v>
      </c>
      <c r="AA66" s="4">
        <v>0.1825</v>
      </c>
      <c r="AB66" s="4">
        <v>0.19500000000000001</v>
      </c>
      <c r="AC66" s="4">
        <v>-2.75E-2</v>
      </c>
      <c r="AD66" s="4">
        <v>-2.5249999999999998E-2</v>
      </c>
      <c r="AE66" s="4">
        <v>4.7500000000000007E-3</v>
      </c>
      <c r="AF66" s="4">
        <v>-1.2750000000000001E-2</v>
      </c>
      <c r="AG66" s="4">
        <v>5.0000000000000001E-3</v>
      </c>
      <c r="AH66" s="4">
        <v>-1.5E-3</v>
      </c>
      <c r="AI66" s="4">
        <v>-6.25E-2</v>
      </c>
      <c r="AJ66" s="4">
        <v>-5.1000000000000004E-2</v>
      </c>
      <c r="AK66" s="4">
        <v>-5.9500000000000004E-2</v>
      </c>
      <c r="AL66" s="4">
        <v>-1.6E-2</v>
      </c>
      <c r="AM66" s="4">
        <v>-0.06</v>
      </c>
      <c r="AN66" s="4">
        <v>-7.2499999999999995E-2</v>
      </c>
      <c r="AO66" s="4">
        <v>-2.2000000000000002E-2</v>
      </c>
      <c r="AP66" s="4">
        <v>6.0000000000000001E-3</v>
      </c>
      <c r="AQ66" s="4">
        <v>0.39500000000000002</v>
      </c>
      <c r="AR66" s="4">
        <v>1.7500000000000002E-2</v>
      </c>
      <c r="AS66" s="4">
        <v>-0.38500000000000001</v>
      </c>
      <c r="AT66" s="4">
        <v>-0.12</v>
      </c>
      <c r="AU66" s="4">
        <v>-0.17</v>
      </c>
      <c r="AV66" s="4">
        <v>-0.28999999999999998</v>
      </c>
      <c r="AW66" s="4">
        <v>-0.33500000000000002</v>
      </c>
      <c r="AX66" s="4">
        <v>-0.38500000000000001</v>
      </c>
      <c r="AY66" s="4">
        <v>0.315</v>
      </c>
      <c r="AZ66" s="4">
        <v>-0.38500000000000001</v>
      </c>
      <c r="BA66" s="4">
        <v>-0.10050000000000001</v>
      </c>
      <c r="BB66" s="4">
        <v>-8.7499999999999994E-2</v>
      </c>
      <c r="BC66" s="4">
        <v>-0.10050000000000001</v>
      </c>
      <c r="BD66" s="4">
        <v>-5.5E-2</v>
      </c>
      <c r="BE66" s="4">
        <v>-0.10050000000000001</v>
      </c>
      <c r="BF66" s="4">
        <v>-2.1000000000000001E-2</v>
      </c>
      <c r="BG66" s="4">
        <v>-0.06</v>
      </c>
      <c r="BH66" s="4">
        <v>-1.7500000000000002E-2</v>
      </c>
      <c r="BI66" s="4">
        <v>-6.25E-2</v>
      </c>
      <c r="BJ66" s="4">
        <v>0.12</v>
      </c>
      <c r="BK66" s="4">
        <v>0.14749999999999999</v>
      </c>
      <c r="BL66" s="4">
        <v>0.1825</v>
      </c>
      <c r="BM66" s="4">
        <v>0.1825</v>
      </c>
      <c r="BN66" s="4">
        <v>0.28999999999999998</v>
      </c>
    </row>
    <row r="67" spans="3:66" x14ac:dyDescent="0.25">
      <c r="C67" s="190"/>
      <c r="G67" s="68">
        <v>38626</v>
      </c>
      <c r="H67">
        <v>2.9890000000000003</v>
      </c>
      <c r="I67" s="7">
        <v>0.23</v>
      </c>
      <c r="J67" s="4">
        <v>6.9335600640494002E-2</v>
      </c>
      <c r="K67" s="4">
        <v>-0.19500000000000001</v>
      </c>
      <c r="L67" s="4">
        <v>-0.21</v>
      </c>
      <c r="M67" s="14">
        <v>-0.11</v>
      </c>
      <c r="N67" s="14">
        <v>-0.28000000000000003</v>
      </c>
      <c r="O67" s="4">
        <v>-0.09</v>
      </c>
      <c r="P67" s="4">
        <v>-5.5E-2</v>
      </c>
      <c r="Q67" s="4">
        <v>-0.16500000000000001</v>
      </c>
      <c r="R67" s="4">
        <v>-0.16500000000000001</v>
      </c>
      <c r="S67" s="4">
        <v>-0.19500000000000001</v>
      </c>
      <c r="T67" s="4">
        <v>-0.19500000000000001</v>
      </c>
      <c r="U67" s="4">
        <v>-6.8750000000000006E-2</v>
      </c>
      <c r="V67" s="4">
        <v>-5.5E-2</v>
      </c>
      <c r="W67" s="4">
        <v>0.16750000000000001</v>
      </c>
      <c r="X67" s="4">
        <v>0.16750000000000001</v>
      </c>
      <c r="Y67" s="4">
        <v>7.2499999999999995E-2</v>
      </c>
      <c r="Z67" s="4">
        <v>0.215</v>
      </c>
      <c r="AA67" s="4">
        <v>0.1875</v>
      </c>
      <c r="AB67" s="4">
        <v>0.215</v>
      </c>
      <c r="AC67" s="4">
        <v>-2.75E-2</v>
      </c>
      <c r="AD67" s="4">
        <v>-2.5249999999999998E-2</v>
      </c>
      <c r="AE67" s="4">
        <v>4.7500000000000007E-3</v>
      </c>
      <c r="AF67" s="4">
        <v>-1.2750000000000001E-2</v>
      </c>
      <c r="AG67" s="4">
        <v>5.0000000000000001E-3</v>
      </c>
      <c r="AH67" s="4">
        <v>-1.5E-3</v>
      </c>
      <c r="AI67" s="4">
        <v>-6.25E-2</v>
      </c>
      <c r="AJ67" s="4">
        <v>-5.1000000000000004E-2</v>
      </c>
      <c r="AK67" s="4">
        <v>-5.9500000000000004E-2</v>
      </c>
      <c r="AL67" s="4">
        <v>-1.6E-2</v>
      </c>
      <c r="AM67" s="4">
        <v>-6.2000000000000006E-2</v>
      </c>
      <c r="AN67" s="4">
        <v>-8.2500000000000004E-2</v>
      </c>
      <c r="AO67" s="4">
        <v>-2.2000000000000002E-2</v>
      </c>
      <c r="AP67" s="4">
        <v>6.0000000000000001E-3</v>
      </c>
      <c r="AQ67" s="4">
        <v>0.46100000000000002</v>
      </c>
      <c r="AR67" s="4">
        <v>7.4999999999999997E-3</v>
      </c>
      <c r="AS67" s="4">
        <v>-0.38500000000000001</v>
      </c>
      <c r="AT67" s="4">
        <v>-0.12</v>
      </c>
      <c r="AU67" s="4">
        <v>-0.17</v>
      </c>
      <c r="AV67" s="4">
        <v>-0.28999999999999998</v>
      </c>
      <c r="AW67" s="4">
        <v>-0.33500000000000002</v>
      </c>
      <c r="AX67" s="4">
        <v>-0.38500000000000001</v>
      </c>
      <c r="AY67" s="4">
        <v>0.315</v>
      </c>
      <c r="AZ67" s="4">
        <v>-0.38500000000000001</v>
      </c>
      <c r="BA67" s="4">
        <v>-0.11050000000000001</v>
      </c>
      <c r="BB67" s="4">
        <v>-8.7499999999999994E-2</v>
      </c>
      <c r="BC67" s="4">
        <v>-0.11050000000000001</v>
      </c>
      <c r="BD67" s="4">
        <v>-5.5E-2</v>
      </c>
      <c r="BE67" s="4">
        <v>-0.10300000000000001</v>
      </c>
      <c r="BF67" s="4">
        <v>-2.1000000000000001E-2</v>
      </c>
      <c r="BG67" s="4">
        <v>-0.06</v>
      </c>
      <c r="BH67" s="4">
        <v>-2.75E-2</v>
      </c>
      <c r="BI67" s="4">
        <v>-6.25E-2</v>
      </c>
      <c r="BJ67" s="4">
        <v>0.12</v>
      </c>
      <c r="BK67" s="4">
        <v>0.14749999999999999</v>
      </c>
      <c r="BL67" s="4">
        <v>0.19750000000000001</v>
      </c>
      <c r="BM67" s="4">
        <v>0.19750000000000001</v>
      </c>
      <c r="BN67" s="4">
        <v>0.36249999999999999</v>
      </c>
    </row>
    <row r="68" spans="3:66" x14ac:dyDescent="0.25">
      <c r="C68" s="190"/>
      <c r="G68" s="68">
        <v>38657</v>
      </c>
      <c r="H68">
        <v>3.0710000000000002</v>
      </c>
      <c r="I68" s="7">
        <v>0.23</v>
      </c>
      <c r="J68" s="4">
        <v>6.9351857014504012E-2</v>
      </c>
      <c r="K68" s="4">
        <v>-0.19</v>
      </c>
      <c r="L68" s="4">
        <v>-0.20499999999999999</v>
      </c>
      <c r="M68" s="14">
        <v>-4.4999999999999998E-2</v>
      </c>
      <c r="N68" s="14">
        <v>-0.27500000000000002</v>
      </c>
      <c r="O68" s="4">
        <v>-2.5000000000000001E-2</v>
      </c>
      <c r="P68" s="4">
        <v>-0.06</v>
      </c>
      <c r="Q68" s="4">
        <v>-0.16</v>
      </c>
      <c r="R68" s="4">
        <v>-0.16</v>
      </c>
      <c r="S68" s="4">
        <v>-0.19</v>
      </c>
      <c r="T68" s="4">
        <v>-0.19</v>
      </c>
      <c r="U68" s="4">
        <v>-9.1249999999999998E-2</v>
      </c>
      <c r="V68" s="4">
        <v>-0.06</v>
      </c>
      <c r="W68" s="4">
        <v>0.22500000000000001</v>
      </c>
      <c r="X68" s="4">
        <v>0.22500000000000001</v>
      </c>
      <c r="Y68" s="4">
        <v>0.13</v>
      </c>
      <c r="Z68" s="4">
        <v>0.04</v>
      </c>
      <c r="AA68" s="4">
        <v>0.27</v>
      </c>
      <c r="AB68" s="4">
        <v>0.28749999999999998</v>
      </c>
      <c r="AC68" s="4">
        <v>-3.0500000000000003E-2</v>
      </c>
      <c r="AD68" s="4">
        <v>-4.2500000000000003E-2</v>
      </c>
      <c r="AE68" s="4">
        <v>-1.3500000000000002E-2</v>
      </c>
      <c r="AF68" s="4">
        <v>-3.1000000000000003E-2</v>
      </c>
      <c r="AG68" s="4">
        <v>5.0000000000000001E-3</v>
      </c>
      <c r="AH68" s="4">
        <v>-9.5000000000000015E-3</v>
      </c>
      <c r="AI68" s="4">
        <v>-6.5000000000000002E-2</v>
      </c>
      <c r="AJ68" s="4">
        <v>-5.1000000000000004E-2</v>
      </c>
      <c r="AK68" s="4">
        <v>-6.25E-2</v>
      </c>
      <c r="AL68" s="4">
        <v>-1.7500000000000002E-2</v>
      </c>
      <c r="AM68" s="4">
        <v>-7.6999999999999999E-2</v>
      </c>
      <c r="AN68" s="4">
        <v>-0.1225</v>
      </c>
      <c r="AO68" s="4">
        <v>-1.4499999999999999E-2</v>
      </c>
      <c r="AP68" s="4">
        <v>1.3500000000000002E-2</v>
      </c>
      <c r="AQ68" s="4">
        <v>0.76749999999999996</v>
      </c>
      <c r="AR68" s="4">
        <v>-3.2500000000000001E-2</v>
      </c>
      <c r="AS68" s="4">
        <v>-0.31</v>
      </c>
      <c r="AT68" s="4">
        <v>-0.13250000000000001</v>
      </c>
      <c r="AU68" s="4">
        <v>-0.17</v>
      </c>
      <c r="AV68" s="4">
        <v>0</v>
      </c>
      <c r="AW68" s="4">
        <v>-0.26</v>
      </c>
      <c r="AX68" s="4">
        <v>-0.31</v>
      </c>
      <c r="AY68" s="4">
        <v>0.14000000000000001</v>
      </c>
      <c r="AZ68" s="4">
        <v>-0.31</v>
      </c>
      <c r="BA68" s="4">
        <v>-0.11550000000000001</v>
      </c>
      <c r="BB68" s="4">
        <v>-0.125</v>
      </c>
      <c r="BC68" s="4">
        <v>-0.11550000000000001</v>
      </c>
      <c r="BD68" s="4">
        <v>-0.06</v>
      </c>
      <c r="BE68" s="4">
        <v>-0.10050000000000001</v>
      </c>
      <c r="BF68" s="4">
        <v>-2.2499999999999999E-2</v>
      </c>
      <c r="BG68" s="4">
        <v>-0.08</v>
      </c>
      <c r="BH68" s="4">
        <v>-6.7500000000000004E-2</v>
      </c>
      <c r="BI68" s="4">
        <v>-6.5000000000000002E-2</v>
      </c>
      <c r="BJ68" s="4">
        <v>0.09</v>
      </c>
      <c r="BK68" s="4">
        <v>0.27500000000000002</v>
      </c>
      <c r="BL68" s="4">
        <v>0.27</v>
      </c>
      <c r="BM68" s="4">
        <v>0.27</v>
      </c>
      <c r="BN68" s="4">
        <v>0.46500000000000002</v>
      </c>
    </row>
    <row r="69" spans="3:66" x14ac:dyDescent="0.25">
      <c r="C69" s="190"/>
      <c r="G69" s="68">
        <v>38687</v>
      </c>
      <c r="H69">
        <v>3.1469999999999998</v>
      </c>
      <c r="I69" s="7">
        <v>0.23250000000000001</v>
      </c>
      <c r="J69" s="4">
        <v>6.9367588989436013E-2</v>
      </c>
      <c r="K69" s="4">
        <v>-0.19750000000000001</v>
      </c>
      <c r="L69" s="4">
        <v>-0.21249999999999999</v>
      </c>
      <c r="M69" s="14">
        <v>-3.7499999999999999E-2</v>
      </c>
      <c r="N69" s="14">
        <v>-0.28249999999999997</v>
      </c>
      <c r="O69" s="4">
        <v>-1.7500000000000002E-2</v>
      </c>
      <c r="P69" s="4">
        <v>-0.06</v>
      </c>
      <c r="Q69" s="4">
        <v>-0.16750000000000001</v>
      </c>
      <c r="R69" s="4">
        <v>-0.16750000000000001</v>
      </c>
      <c r="S69" s="4">
        <v>-0.19750000000000001</v>
      </c>
      <c r="T69" s="4">
        <v>-0.19750000000000001</v>
      </c>
      <c r="U69" s="4">
        <v>-0.10249999999999999</v>
      </c>
      <c r="V69" s="4">
        <v>-0.06</v>
      </c>
      <c r="W69" s="4">
        <v>0.26500000000000001</v>
      </c>
      <c r="X69" s="4">
        <v>0.26500000000000001</v>
      </c>
      <c r="Y69" s="4">
        <v>0.17</v>
      </c>
      <c r="Z69" s="4">
        <v>0.04</v>
      </c>
      <c r="AA69" s="4">
        <v>0.30499999999999999</v>
      </c>
      <c r="AB69" s="4">
        <v>0.33750000000000002</v>
      </c>
      <c r="AC69" s="4">
        <v>-3.0500000000000003E-2</v>
      </c>
      <c r="AD69" s="4">
        <v>-3.5000000000000003E-2</v>
      </c>
      <c r="AE69" s="4">
        <v>-1.3500000000000002E-2</v>
      </c>
      <c r="AF69" s="4">
        <v>-3.1000000000000003E-2</v>
      </c>
      <c r="AG69" s="4">
        <v>5.0000000000000001E-3</v>
      </c>
      <c r="AH69" s="4">
        <v>-9.5000000000000015E-3</v>
      </c>
      <c r="AI69" s="4">
        <v>-6.5000000000000002E-2</v>
      </c>
      <c r="AJ69" s="4">
        <v>-5.1000000000000004E-2</v>
      </c>
      <c r="AK69" s="4">
        <v>-6.25E-2</v>
      </c>
      <c r="AL69" s="4">
        <v>-1.7500000000000002E-2</v>
      </c>
      <c r="AM69" s="4">
        <v>-7.6999999999999999E-2</v>
      </c>
      <c r="AN69" s="4">
        <v>-0.14499999999999999</v>
      </c>
      <c r="AO69" s="4">
        <v>-1.4499999999999999E-2</v>
      </c>
      <c r="AP69" s="4">
        <v>1.3500000000000002E-2</v>
      </c>
      <c r="AQ69" s="4">
        <v>1.19</v>
      </c>
      <c r="AR69" s="4">
        <v>-5.5E-2</v>
      </c>
      <c r="AS69" s="4">
        <v>-0.31</v>
      </c>
      <c r="AT69" s="4">
        <v>-0.1275</v>
      </c>
      <c r="AU69" s="4">
        <v>-0.17</v>
      </c>
      <c r="AV69" s="4">
        <v>0.06</v>
      </c>
      <c r="AW69" s="4">
        <v>-0.26</v>
      </c>
      <c r="AX69" s="4">
        <v>-0.31</v>
      </c>
      <c r="AY69" s="4">
        <v>0.14000000000000001</v>
      </c>
      <c r="AZ69" s="4">
        <v>-0.31</v>
      </c>
      <c r="BA69" s="4">
        <v>-0.14550000000000002</v>
      </c>
      <c r="BB69" s="4">
        <v>-0.125</v>
      </c>
      <c r="BC69" s="4">
        <v>-0.14550000000000002</v>
      </c>
      <c r="BD69" s="4">
        <v>-0.06</v>
      </c>
      <c r="BE69" s="4">
        <v>-0.13550000000000001</v>
      </c>
      <c r="BF69" s="4">
        <v>-2.2499999999999999E-2</v>
      </c>
      <c r="BG69" s="4">
        <v>-0.08</v>
      </c>
      <c r="BH69" s="4">
        <v>-0.09</v>
      </c>
      <c r="BI69" s="4">
        <v>-6.5000000000000002E-2</v>
      </c>
      <c r="BJ69" s="4">
        <v>0.09</v>
      </c>
      <c r="BK69" s="4">
        <v>0.245</v>
      </c>
      <c r="BL69" s="4">
        <v>0.31</v>
      </c>
      <c r="BM69" s="4">
        <v>0.31</v>
      </c>
      <c r="BN69" s="4">
        <v>0.8</v>
      </c>
    </row>
    <row r="70" spans="3:66" x14ac:dyDescent="0.25">
      <c r="C70" s="190"/>
      <c r="G70" s="68">
        <v>38718</v>
      </c>
      <c r="H70">
        <v>3.403</v>
      </c>
      <c r="I70" s="7">
        <v>0.23250000000000001</v>
      </c>
      <c r="J70" s="4">
        <v>6.9383845363617996E-2</v>
      </c>
      <c r="K70" s="4">
        <v>-0.2</v>
      </c>
      <c r="L70" s="4">
        <v>-0.215</v>
      </c>
      <c r="M70" s="14">
        <v>-2.2499999999999999E-2</v>
      </c>
      <c r="N70" s="14">
        <v>-0.26500000000000001</v>
      </c>
      <c r="O70" s="4">
        <v>-2.5000000000000001E-3</v>
      </c>
      <c r="P70" s="4">
        <v>-0.06</v>
      </c>
      <c r="Q70" s="4">
        <v>-0.17</v>
      </c>
      <c r="R70" s="4">
        <v>-0.17</v>
      </c>
      <c r="S70" s="4">
        <v>-0.2</v>
      </c>
      <c r="T70" s="4">
        <v>-0.2</v>
      </c>
      <c r="U70" s="4">
        <v>-0.10375</v>
      </c>
      <c r="V70" s="4">
        <v>-0.06</v>
      </c>
      <c r="W70" s="4">
        <v>0.31</v>
      </c>
      <c r="X70" s="4">
        <v>0.31</v>
      </c>
      <c r="Y70" s="4">
        <v>0.215</v>
      </c>
      <c r="Z70" s="4">
        <v>0.04</v>
      </c>
      <c r="AA70" s="4">
        <v>0.30499999999999999</v>
      </c>
      <c r="AB70" s="4">
        <v>0.4375</v>
      </c>
      <c r="AC70" s="4">
        <v>-2.6000000000000002E-2</v>
      </c>
      <c r="AD70" s="4">
        <v>-3.5000000000000003E-2</v>
      </c>
      <c r="AE70" s="4">
        <v>-1.3500000000000002E-2</v>
      </c>
      <c r="AF70" s="4">
        <v>-3.1000000000000003E-2</v>
      </c>
      <c r="AG70" s="4">
        <v>5.0000000000000001E-3</v>
      </c>
      <c r="AH70" s="4">
        <v>-9.5000000000000015E-3</v>
      </c>
      <c r="AI70" s="4">
        <v>-6.5000000000000002E-2</v>
      </c>
      <c r="AJ70" s="4">
        <v>-4.9000000000000002E-2</v>
      </c>
      <c r="AK70" s="4">
        <v>-6.25E-2</v>
      </c>
      <c r="AL70" s="4">
        <v>-1.7500000000000002E-2</v>
      </c>
      <c r="AM70" s="4">
        <v>-7.0000000000000007E-2</v>
      </c>
      <c r="AN70" s="4">
        <v>-0.14749999999999999</v>
      </c>
      <c r="AO70" s="4">
        <v>-1.2500000000000001E-2</v>
      </c>
      <c r="AP70" s="4">
        <v>1.3500000000000002E-2</v>
      </c>
      <c r="AQ70" s="4">
        <v>1.5249999999999999</v>
      </c>
      <c r="AR70" s="4">
        <v>-5.7500000000000002E-2</v>
      </c>
      <c r="AS70" s="4">
        <v>-0.31</v>
      </c>
      <c r="AT70" s="4">
        <v>-0.1275</v>
      </c>
      <c r="AU70" s="4">
        <v>-0.17</v>
      </c>
      <c r="AV70" s="4">
        <v>0.13</v>
      </c>
      <c r="AW70" s="4">
        <v>-0.26</v>
      </c>
      <c r="AX70" s="4">
        <v>-0.31</v>
      </c>
      <c r="AY70" s="4">
        <v>0.14000000000000001</v>
      </c>
      <c r="AZ70" s="4">
        <v>-0.31</v>
      </c>
      <c r="BA70" s="4">
        <v>-0.1305</v>
      </c>
      <c r="BB70" s="4">
        <v>-0.125</v>
      </c>
      <c r="BC70" s="4">
        <v>-0.1305</v>
      </c>
      <c r="BD70" s="4">
        <v>-0.06</v>
      </c>
      <c r="BE70" s="4">
        <v>-0.14099999999999999</v>
      </c>
      <c r="BF70" s="4">
        <v>-2.2499999999999999E-2</v>
      </c>
      <c r="BG70" s="4">
        <v>-0.08</v>
      </c>
      <c r="BH70" s="4">
        <v>-9.2499999999999999E-2</v>
      </c>
      <c r="BI70" s="4">
        <v>-6.5000000000000002E-2</v>
      </c>
      <c r="BJ70" s="4">
        <v>0.09</v>
      </c>
      <c r="BK70" s="4">
        <v>0.28000000000000003</v>
      </c>
      <c r="BL70" s="4">
        <v>0.35499999999999998</v>
      </c>
      <c r="BM70" s="4">
        <v>0.35499999999999998</v>
      </c>
      <c r="BN70" s="4">
        <v>0.97499999999999998</v>
      </c>
    </row>
    <row r="71" spans="3:66" x14ac:dyDescent="0.25">
      <c r="C71" s="190"/>
      <c r="G71" s="68">
        <v>38749</v>
      </c>
      <c r="H71">
        <v>3.2730000000000001</v>
      </c>
      <c r="I71" s="7">
        <v>0.23</v>
      </c>
      <c r="J71" s="4">
        <v>6.9400101737888006E-2</v>
      </c>
      <c r="K71" s="4">
        <v>-0.20250000000000001</v>
      </c>
      <c r="L71" s="4">
        <v>-0.2175</v>
      </c>
      <c r="M71" s="14">
        <v>-2.2499999999999999E-2</v>
      </c>
      <c r="N71" s="14">
        <v>-0.26750000000000002</v>
      </c>
      <c r="O71" s="4">
        <v>-2.5000000000000001E-3</v>
      </c>
      <c r="P71" s="4">
        <v>-0.06</v>
      </c>
      <c r="Q71" s="4">
        <v>-0.17249999999999999</v>
      </c>
      <c r="R71" s="4">
        <v>-0.17249999999999999</v>
      </c>
      <c r="S71" s="4">
        <v>-0.20250000000000001</v>
      </c>
      <c r="T71" s="4">
        <v>-0.20250000000000001</v>
      </c>
      <c r="U71" s="4">
        <v>-9.5000000000000001E-2</v>
      </c>
      <c r="V71" s="4">
        <v>-0.06</v>
      </c>
      <c r="W71" s="4">
        <v>0.28499999999999998</v>
      </c>
      <c r="X71" s="4">
        <v>0.28499999999999998</v>
      </c>
      <c r="Y71" s="4">
        <v>0.19</v>
      </c>
      <c r="Z71" s="4">
        <v>0.04</v>
      </c>
      <c r="AA71" s="4">
        <v>0.30499999999999999</v>
      </c>
      <c r="AB71" s="4">
        <v>0.435</v>
      </c>
      <c r="AC71" s="4">
        <v>-2.6000000000000002E-2</v>
      </c>
      <c r="AD71" s="4">
        <v>-3.5000000000000003E-2</v>
      </c>
      <c r="AE71" s="4">
        <v>-1.3500000000000002E-2</v>
      </c>
      <c r="AF71" s="4">
        <v>-3.1000000000000003E-2</v>
      </c>
      <c r="AG71" s="4">
        <v>5.0000000000000001E-3</v>
      </c>
      <c r="AH71" s="4">
        <v>-9.5000000000000015E-3</v>
      </c>
      <c r="AI71" s="4">
        <v>-6.5000000000000002E-2</v>
      </c>
      <c r="AJ71" s="4">
        <v>-4.9000000000000002E-2</v>
      </c>
      <c r="AK71" s="4">
        <v>-6.25E-2</v>
      </c>
      <c r="AL71" s="4">
        <v>-1.7500000000000002E-2</v>
      </c>
      <c r="AM71" s="4">
        <v>-7.0000000000000007E-2</v>
      </c>
      <c r="AN71" s="4">
        <v>-0.13</v>
      </c>
      <c r="AO71" s="4">
        <v>-1.2500000000000001E-2</v>
      </c>
      <c r="AP71" s="4">
        <v>1.3500000000000002E-2</v>
      </c>
      <c r="AQ71" s="4">
        <v>1.4550000000000001</v>
      </c>
      <c r="AR71" s="4">
        <v>-0.04</v>
      </c>
      <c r="AS71" s="4">
        <v>-0.31</v>
      </c>
      <c r="AT71" s="4">
        <v>-0.1275</v>
      </c>
      <c r="AU71" s="4">
        <v>-0.17</v>
      </c>
      <c r="AV71" s="4">
        <v>0</v>
      </c>
      <c r="AW71" s="4">
        <v>-0.26</v>
      </c>
      <c r="AX71" s="4">
        <v>-0.31</v>
      </c>
      <c r="AY71" s="4">
        <v>0.14000000000000001</v>
      </c>
      <c r="AZ71" s="4">
        <v>-0.31</v>
      </c>
      <c r="BA71" s="4">
        <v>-0.13300000000000001</v>
      </c>
      <c r="BB71" s="4">
        <v>-0.125</v>
      </c>
      <c r="BC71" s="4">
        <v>-0.13300000000000001</v>
      </c>
      <c r="BD71" s="4">
        <v>-0.06</v>
      </c>
      <c r="BE71" s="4">
        <v>-0.1235</v>
      </c>
      <c r="BF71" s="4">
        <v>-2.2499999999999999E-2</v>
      </c>
      <c r="BG71" s="4">
        <v>-0.08</v>
      </c>
      <c r="BH71" s="4">
        <v>-7.4999999999999997E-2</v>
      </c>
      <c r="BI71" s="4">
        <v>-6.5000000000000002E-2</v>
      </c>
      <c r="BJ71" s="4">
        <v>0.09</v>
      </c>
      <c r="BK71" s="4">
        <v>0.33</v>
      </c>
      <c r="BL71" s="4">
        <v>0.33</v>
      </c>
      <c r="BM71" s="4">
        <v>0.33</v>
      </c>
      <c r="BN71" s="4">
        <v>0.97499999999999998</v>
      </c>
    </row>
    <row r="72" spans="3:66" x14ac:dyDescent="0.25">
      <c r="C72" s="190"/>
      <c r="G72" s="68">
        <v>38777</v>
      </c>
      <c r="H72">
        <v>3.1120000000000001</v>
      </c>
      <c r="I72" s="7">
        <v>0.22750000000000001</v>
      </c>
      <c r="J72" s="4">
        <v>6.9414784914722985E-2</v>
      </c>
      <c r="K72" s="4">
        <v>-0.20499999999999999</v>
      </c>
      <c r="L72" s="4">
        <v>-0.22</v>
      </c>
      <c r="M72" s="14">
        <v>-2.2499999999999999E-2</v>
      </c>
      <c r="N72" s="14">
        <v>-0.27</v>
      </c>
      <c r="O72" s="4">
        <v>-2.5000000000000001E-3</v>
      </c>
      <c r="P72" s="4">
        <v>-0.06</v>
      </c>
      <c r="Q72" s="4">
        <v>-0.17499999999999999</v>
      </c>
      <c r="R72" s="4">
        <v>-0.17499999999999999</v>
      </c>
      <c r="S72" s="4">
        <v>-0.20499999999999999</v>
      </c>
      <c r="T72" s="4">
        <v>-0.20499999999999999</v>
      </c>
      <c r="U72" s="4">
        <v>-8.8749999999999996E-2</v>
      </c>
      <c r="V72" s="4">
        <v>-0.06</v>
      </c>
      <c r="W72" s="4">
        <v>0.28249999999999997</v>
      </c>
      <c r="X72" s="4">
        <v>0.28249999999999997</v>
      </c>
      <c r="Y72" s="4">
        <v>0.1875</v>
      </c>
      <c r="Z72" s="4">
        <v>0.04</v>
      </c>
      <c r="AA72" s="4">
        <v>0.26500000000000001</v>
      </c>
      <c r="AB72" s="4">
        <v>0.30249999999999999</v>
      </c>
      <c r="AC72" s="4">
        <v>-2.6000000000000002E-2</v>
      </c>
      <c r="AD72" s="4">
        <v>-3.5000000000000003E-2</v>
      </c>
      <c r="AE72" s="4">
        <v>5.0000000000000001E-3</v>
      </c>
      <c r="AF72" s="4">
        <v>-1.2500000000000001E-2</v>
      </c>
      <c r="AG72" s="4">
        <v>5.0000000000000001E-3</v>
      </c>
      <c r="AH72" s="4">
        <v>-9.5000000000000015E-3</v>
      </c>
      <c r="AI72" s="4">
        <v>-6.5000000000000002E-2</v>
      </c>
      <c r="AJ72" s="4">
        <v>-4.9000000000000002E-2</v>
      </c>
      <c r="AK72" s="4">
        <v>-6.25E-2</v>
      </c>
      <c r="AL72" s="4">
        <v>-1.7500000000000002E-2</v>
      </c>
      <c r="AM72" s="4">
        <v>-7.6999999999999999E-2</v>
      </c>
      <c r="AN72" s="4">
        <v>-0.11749999999999999</v>
      </c>
      <c r="AO72" s="4">
        <v>-1.2500000000000001E-2</v>
      </c>
      <c r="AP72" s="4">
        <v>1.3500000000000002E-2</v>
      </c>
      <c r="AQ72" s="4">
        <v>0.83499999999999996</v>
      </c>
      <c r="AR72" s="4">
        <v>-2.75E-2</v>
      </c>
      <c r="AS72" s="4">
        <v>-0.31</v>
      </c>
      <c r="AT72" s="4">
        <v>-0.13250000000000001</v>
      </c>
      <c r="AU72" s="4">
        <v>-0.17</v>
      </c>
      <c r="AV72" s="4">
        <v>-0.18</v>
      </c>
      <c r="AW72" s="4">
        <v>-0.26</v>
      </c>
      <c r="AX72" s="4">
        <v>-0.31</v>
      </c>
      <c r="AY72" s="4">
        <v>0.14000000000000001</v>
      </c>
      <c r="AZ72" s="4">
        <v>-0.31</v>
      </c>
      <c r="BA72" s="4">
        <v>-0.113</v>
      </c>
      <c r="BB72" s="4">
        <v>-0.125</v>
      </c>
      <c r="BC72" s="4">
        <v>-0.113</v>
      </c>
      <c r="BD72" s="4">
        <v>-0.06</v>
      </c>
      <c r="BE72" s="4">
        <v>-0.106</v>
      </c>
      <c r="BF72" s="4">
        <v>-2.2499999999999999E-2</v>
      </c>
      <c r="BG72" s="4">
        <v>-0.08</v>
      </c>
      <c r="BH72" s="4">
        <v>-6.25E-2</v>
      </c>
      <c r="BI72" s="4">
        <v>-6.5000000000000002E-2</v>
      </c>
      <c r="BJ72" s="4">
        <v>0.09</v>
      </c>
      <c r="BK72" s="4">
        <v>0.32</v>
      </c>
      <c r="BL72" s="4">
        <v>0.32750000000000001</v>
      </c>
      <c r="BM72" s="4">
        <v>0.32750000000000001</v>
      </c>
      <c r="BN72" s="4">
        <v>0.60750000000000004</v>
      </c>
    </row>
    <row r="73" spans="3:66" x14ac:dyDescent="0.25">
      <c r="C73" s="190"/>
      <c r="G73" s="68">
        <v>38808</v>
      </c>
      <c r="H73">
        <v>2.9430000000000001</v>
      </c>
      <c r="I73" s="7">
        <v>0.22750000000000001</v>
      </c>
      <c r="J73" s="4">
        <v>6.9431041289159015E-2</v>
      </c>
      <c r="K73" s="4">
        <v>-0.19500000000000001</v>
      </c>
      <c r="L73" s="4">
        <v>-0.21</v>
      </c>
      <c r="M73" s="14">
        <v>-0.15</v>
      </c>
      <c r="N73" s="14">
        <v>-0.26</v>
      </c>
      <c r="O73" s="4">
        <v>-0.13</v>
      </c>
      <c r="P73" s="4">
        <v>-5.7500000000000002E-2</v>
      </c>
      <c r="Q73" s="4">
        <v>-0.16500000000000001</v>
      </c>
      <c r="R73" s="4">
        <v>-0.16500000000000001</v>
      </c>
      <c r="S73" s="4">
        <v>-0.19500000000000001</v>
      </c>
      <c r="T73" s="4">
        <v>-0.19500000000000001</v>
      </c>
      <c r="U73" s="4">
        <v>-6.6250000000000003E-2</v>
      </c>
      <c r="V73" s="4">
        <v>-5.7500000000000002E-2</v>
      </c>
      <c r="W73" s="4">
        <v>0.1825</v>
      </c>
      <c r="X73" s="4">
        <v>0.1825</v>
      </c>
      <c r="Y73" s="4">
        <v>8.7499999999999994E-2</v>
      </c>
      <c r="Z73" s="4">
        <v>0.215</v>
      </c>
      <c r="AA73" s="4">
        <v>0.19500000000000001</v>
      </c>
      <c r="AB73" s="4">
        <v>0.25</v>
      </c>
      <c r="AC73" s="4">
        <v>-2.5500000000000002E-2</v>
      </c>
      <c r="AD73" s="4">
        <v>-2.5000000000000001E-2</v>
      </c>
      <c r="AE73" s="4">
        <v>4.7500000000000007E-3</v>
      </c>
      <c r="AF73" s="4">
        <v>-1.2750000000000001E-2</v>
      </c>
      <c r="AG73" s="4">
        <v>5.0000000000000001E-3</v>
      </c>
      <c r="AH73" s="4">
        <v>5.0000000000000001E-4</v>
      </c>
      <c r="AI73" s="4">
        <v>-6.25E-2</v>
      </c>
      <c r="AJ73" s="4">
        <v>-5.1500000000000004E-2</v>
      </c>
      <c r="AK73" s="4">
        <v>-0.06</v>
      </c>
      <c r="AL73" s="4">
        <v>-0.02</v>
      </c>
      <c r="AM73" s="4">
        <v>-7.0000000000000007E-2</v>
      </c>
      <c r="AN73" s="4">
        <v>-7.4999999999999997E-2</v>
      </c>
      <c r="AO73" s="4">
        <v>-0.02</v>
      </c>
      <c r="AP73" s="4">
        <v>6.5000000000000006E-3</v>
      </c>
      <c r="AQ73" s="4">
        <v>0.45</v>
      </c>
      <c r="AR73" s="4">
        <v>1.4999999999999999E-2</v>
      </c>
      <c r="AS73" s="4">
        <v>-0.38500000000000001</v>
      </c>
      <c r="AT73" s="4">
        <v>-0.12</v>
      </c>
      <c r="AU73" s="4">
        <v>-0.17</v>
      </c>
      <c r="AV73" s="4">
        <v>-0.28999999999999998</v>
      </c>
      <c r="AW73" s="4">
        <v>-0.33500000000000002</v>
      </c>
      <c r="AX73" s="4">
        <v>-0.38500000000000001</v>
      </c>
      <c r="AY73" s="4">
        <v>0.315</v>
      </c>
      <c r="AZ73" s="4">
        <v>-0.38500000000000001</v>
      </c>
      <c r="BA73" s="4">
        <v>-0.1085</v>
      </c>
      <c r="BB73" s="4">
        <v>-0.1075</v>
      </c>
      <c r="BC73" s="4">
        <v>-0.1085</v>
      </c>
      <c r="BD73" s="4">
        <v>-5.7500000000000002E-2</v>
      </c>
      <c r="BE73" s="4">
        <v>-9.8500000000000004E-2</v>
      </c>
      <c r="BF73" s="4">
        <v>-0.02</v>
      </c>
      <c r="BG73" s="4">
        <v>-6.25E-2</v>
      </c>
      <c r="BH73" s="4">
        <v>-0.02</v>
      </c>
      <c r="BI73" s="4">
        <v>-6.25E-2</v>
      </c>
      <c r="BJ73" s="4">
        <v>0.12</v>
      </c>
      <c r="BK73" s="4">
        <v>0.14749999999999999</v>
      </c>
      <c r="BL73" s="4">
        <v>0.21249999999999999</v>
      </c>
      <c r="BM73" s="4">
        <v>0.21249999999999999</v>
      </c>
      <c r="BN73" s="4">
        <v>0.35499999999999998</v>
      </c>
    </row>
    <row r="74" spans="3:66" x14ac:dyDescent="0.25">
      <c r="C74" s="190"/>
      <c r="G74" s="68">
        <v>38838</v>
      </c>
      <c r="H74">
        <v>2.9310000000000005</v>
      </c>
      <c r="I74" s="7">
        <v>0.22750000000000001</v>
      </c>
      <c r="J74" s="4">
        <v>6.9446773264503006E-2</v>
      </c>
      <c r="K74" s="4">
        <v>-0.19500000000000001</v>
      </c>
      <c r="L74" s="4">
        <v>-0.21</v>
      </c>
      <c r="M74" s="14">
        <v>-0.16500000000000001</v>
      </c>
      <c r="N74" s="14">
        <v>-0.26</v>
      </c>
      <c r="O74" s="4">
        <v>-0.14499999999999999</v>
      </c>
      <c r="P74" s="4">
        <v>-5.7500000000000002E-2</v>
      </c>
      <c r="Q74" s="4">
        <v>-0.16500000000000001</v>
      </c>
      <c r="R74" s="4">
        <v>-0.16500000000000001</v>
      </c>
      <c r="S74" s="4">
        <v>-0.19500000000000001</v>
      </c>
      <c r="T74" s="4">
        <v>-0.19500000000000001</v>
      </c>
      <c r="U74" s="4">
        <v>-6.6250000000000003E-2</v>
      </c>
      <c r="V74" s="4">
        <v>-5.7500000000000002E-2</v>
      </c>
      <c r="W74" s="4">
        <v>0.1925</v>
      </c>
      <c r="X74" s="4">
        <v>0.1925</v>
      </c>
      <c r="Y74" s="4">
        <v>9.7500000000000003E-2</v>
      </c>
      <c r="Z74" s="4">
        <v>0.215</v>
      </c>
      <c r="AA74" s="4">
        <v>0.1825</v>
      </c>
      <c r="AB74" s="4">
        <v>0.20250000000000001</v>
      </c>
      <c r="AC74" s="4">
        <v>-2.5500000000000002E-2</v>
      </c>
      <c r="AD74" s="4">
        <v>-2.5249999999999998E-2</v>
      </c>
      <c r="AE74" s="4">
        <v>4.7500000000000007E-3</v>
      </c>
      <c r="AF74" s="4">
        <v>-1.2750000000000001E-2</v>
      </c>
      <c r="AG74" s="4">
        <v>5.0000000000000001E-3</v>
      </c>
      <c r="AH74" s="4">
        <v>5.0000000000000001E-4</v>
      </c>
      <c r="AI74" s="4">
        <v>-6.25E-2</v>
      </c>
      <c r="AJ74" s="4">
        <v>-5.1500000000000004E-2</v>
      </c>
      <c r="AK74" s="4">
        <v>-0.06</v>
      </c>
      <c r="AL74" s="4">
        <v>-0.02</v>
      </c>
      <c r="AM74" s="4">
        <v>-7.0000000000000007E-2</v>
      </c>
      <c r="AN74" s="4">
        <v>-7.4999999999999997E-2</v>
      </c>
      <c r="AO74" s="4">
        <v>-0.02</v>
      </c>
      <c r="AP74" s="4">
        <v>6.5000000000000006E-3</v>
      </c>
      <c r="AQ74" s="4">
        <v>0.40500000000000003</v>
      </c>
      <c r="AR74" s="4">
        <v>1.4999999999999999E-2</v>
      </c>
      <c r="AS74" s="4">
        <v>-0.38500000000000001</v>
      </c>
      <c r="AT74" s="4">
        <v>-0.12</v>
      </c>
      <c r="AU74" s="4">
        <v>-0.17</v>
      </c>
      <c r="AV74" s="4">
        <v>-0.28999999999999998</v>
      </c>
      <c r="AW74" s="4">
        <v>-0.33500000000000002</v>
      </c>
      <c r="AX74" s="4">
        <v>-0.38500000000000001</v>
      </c>
      <c r="AY74" s="4">
        <v>0.315</v>
      </c>
      <c r="AZ74" s="4">
        <v>-0.38500000000000001</v>
      </c>
      <c r="BA74" s="4">
        <v>-0.106</v>
      </c>
      <c r="BB74" s="4">
        <v>-8.7499999999999994E-2</v>
      </c>
      <c r="BC74" s="4">
        <v>-0.106</v>
      </c>
      <c r="BD74" s="4">
        <v>-5.7500000000000002E-2</v>
      </c>
      <c r="BE74" s="4">
        <v>-9.8500000000000004E-2</v>
      </c>
      <c r="BF74" s="4">
        <v>-0.02</v>
      </c>
      <c r="BG74" s="4">
        <v>-6.25E-2</v>
      </c>
      <c r="BH74" s="4">
        <v>-0.02</v>
      </c>
      <c r="BI74" s="4">
        <v>-6.25E-2</v>
      </c>
      <c r="BJ74" s="4">
        <v>0.12</v>
      </c>
      <c r="BK74" s="4">
        <v>0.14749999999999999</v>
      </c>
      <c r="BL74" s="4">
        <v>0.2225</v>
      </c>
      <c r="BM74" s="4">
        <v>0.2225</v>
      </c>
      <c r="BN74" s="4">
        <v>0.28749999999999998</v>
      </c>
    </row>
    <row r="75" spans="3:66" x14ac:dyDescent="0.25">
      <c r="C75" s="190"/>
      <c r="G75" s="68">
        <v>38869</v>
      </c>
      <c r="H75">
        <v>2.9540000000000002</v>
      </c>
      <c r="I75" s="7">
        <v>0.22750000000000001</v>
      </c>
      <c r="J75" s="4">
        <v>6.9463029639110024E-2</v>
      </c>
      <c r="K75" s="4">
        <v>-0.19500000000000001</v>
      </c>
      <c r="L75" s="4">
        <v>-0.21</v>
      </c>
      <c r="M75" s="14">
        <v>-0.17499999999999999</v>
      </c>
      <c r="N75" s="14">
        <v>-0.26</v>
      </c>
      <c r="O75" s="4">
        <v>-0.155</v>
      </c>
      <c r="P75" s="4">
        <v>-5.7500000000000002E-2</v>
      </c>
      <c r="Q75" s="4">
        <v>-0.16500000000000001</v>
      </c>
      <c r="R75" s="4">
        <v>-0.16500000000000001</v>
      </c>
      <c r="S75" s="4">
        <v>-0.19500000000000001</v>
      </c>
      <c r="T75" s="4">
        <v>-0.19500000000000001</v>
      </c>
      <c r="U75" s="4">
        <v>-6.3750000000000001E-2</v>
      </c>
      <c r="V75" s="4">
        <v>-5.7500000000000002E-2</v>
      </c>
      <c r="W75" s="4">
        <v>0.1875</v>
      </c>
      <c r="X75" s="4">
        <v>0.1875</v>
      </c>
      <c r="Y75" s="4">
        <v>9.2499999999999999E-2</v>
      </c>
      <c r="Z75" s="4">
        <v>0.215</v>
      </c>
      <c r="AA75" s="4">
        <v>0.1825</v>
      </c>
      <c r="AB75" s="4">
        <v>0.20250000000000001</v>
      </c>
      <c r="AC75" s="4">
        <v>-2.5500000000000002E-2</v>
      </c>
      <c r="AD75" s="4">
        <v>-2.5249999999999998E-2</v>
      </c>
      <c r="AE75" s="4">
        <v>4.7500000000000007E-3</v>
      </c>
      <c r="AF75" s="4">
        <v>-1.2750000000000001E-2</v>
      </c>
      <c r="AG75" s="4">
        <v>5.0000000000000001E-3</v>
      </c>
      <c r="AH75" s="4">
        <v>5.0000000000000001E-4</v>
      </c>
      <c r="AI75" s="4">
        <v>-6.25E-2</v>
      </c>
      <c r="AJ75" s="4">
        <v>-5.1500000000000004E-2</v>
      </c>
      <c r="AK75" s="4">
        <v>-0.06</v>
      </c>
      <c r="AL75" s="4">
        <v>-0.02</v>
      </c>
      <c r="AM75" s="4">
        <v>-8.5999999999999993E-2</v>
      </c>
      <c r="AN75" s="4">
        <v>-7.0000000000000007E-2</v>
      </c>
      <c r="AO75" s="4">
        <v>-0.02</v>
      </c>
      <c r="AP75" s="4">
        <v>6.5000000000000006E-3</v>
      </c>
      <c r="AQ75" s="4">
        <v>0.39500000000000002</v>
      </c>
      <c r="AR75" s="4">
        <v>0.02</v>
      </c>
      <c r="AS75" s="4">
        <v>-0.38500000000000001</v>
      </c>
      <c r="AT75" s="4">
        <v>-0.12</v>
      </c>
      <c r="AU75" s="4">
        <v>-0.17</v>
      </c>
      <c r="AV75" s="4">
        <v>-0.28999999999999998</v>
      </c>
      <c r="AW75" s="4">
        <v>-0.33500000000000002</v>
      </c>
      <c r="AX75" s="4">
        <v>-0.38500000000000001</v>
      </c>
      <c r="AY75" s="4">
        <v>0.315</v>
      </c>
      <c r="AZ75" s="4">
        <v>-0.38500000000000001</v>
      </c>
      <c r="BA75" s="4">
        <v>-9.8500000000000004E-2</v>
      </c>
      <c r="BB75" s="4">
        <v>-8.7499999999999994E-2</v>
      </c>
      <c r="BC75" s="4">
        <v>-9.8500000000000004E-2</v>
      </c>
      <c r="BD75" s="4">
        <v>-5.7500000000000002E-2</v>
      </c>
      <c r="BE75" s="4">
        <v>-8.8499999999999995E-2</v>
      </c>
      <c r="BF75" s="4">
        <v>-0.02</v>
      </c>
      <c r="BG75" s="4">
        <v>-6.25E-2</v>
      </c>
      <c r="BH75" s="4">
        <v>-1.4999999999999999E-2</v>
      </c>
      <c r="BI75" s="4">
        <v>-6.25E-2</v>
      </c>
      <c r="BJ75" s="4">
        <v>0.12</v>
      </c>
      <c r="BK75" s="4">
        <v>0.14749999999999999</v>
      </c>
      <c r="BL75" s="4">
        <v>0.2175</v>
      </c>
      <c r="BM75" s="4">
        <v>0.2175</v>
      </c>
      <c r="BN75" s="4">
        <v>0.28749999999999998</v>
      </c>
    </row>
    <row r="76" spans="3:66" x14ac:dyDescent="0.25">
      <c r="C76" s="190"/>
      <c r="G76" s="68">
        <v>38899</v>
      </c>
      <c r="H76">
        <v>2.9760000000000004</v>
      </c>
      <c r="I76" s="7">
        <v>0.22750000000000001</v>
      </c>
      <c r="J76" s="4">
        <v>6.9478761614621021E-2</v>
      </c>
      <c r="K76" s="4">
        <v>-0.19500000000000001</v>
      </c>
      <c r="L76" s="4">
        <v>-0.21</v>
      </c>
      <c r="M76" s="14">
        <v>-0.17499999999999999</v>
      </c>
      <c r="N76" s="14">
        <v>-0.28000000000000003</v>
      </c>
      <c r="O76" s="4">
        <v>-0.155</v>
      </c>
      <c r="P76" s="4">
        <v>-5.7500000000000002E-2</v>
      </c>
      <c r="Q76" s="4">
        <v>-0.16500000000000001</v>
      </c>
      <c r="R76" s="4">
        <v>-0.16500000000000001</v>
      </c>
      <c r="S76" s="4">
        <v>-0.19500000000000001</v>
      </c>
      <c r="T76" s="4">
        <v>-0.19500000000000001</v>
      </c>
      <c r="U76" s="4">
        <v>-6.25E-2</v>
      </c>
      <c r="V76" s="4">
        <v>-5.7500000000000002E-2</v>
      </c>
      <c r="W76" s="4">
        <v>0.17749999999999999</v>
      </c>
      <c r="X76" s="4">
        <v>0.17749999999999999</v>
      </c>
      <c r="Y76" s="4">
        <v>8.2500000000000004E-2</v>
      </c>
      <c r="Z76" s="4">
        <v>0.215</v>
      </c>
      <c r="AA76" s="4">
        <v>0.1825</v>
      </c>
      <c r="AB76" s="4">
        <v>0.215</v>
      </c>
      <c r="AC76" s="4">
        <v>-2.5500000000000002E-2</v>
      </c>
      <c r="AD76" s="4">
        <v>-2.5249999999999998E-2</v>
      </c>
      <c r="AE76" s="4">
        <v>4.7500000000000007E-3</v>
      </c>
      <c r="AF76" s="4">
        <v>-1.2750000000000001E-2</v>
      </c>
      <c r="AG76" s="4">
        <v>5.0000000000000001E-3</v>
      </c>
      <c r="AH76" s="4">
        <v>5.0000000000000001E-4</v>
      </c>
      <c r="AI76" s="4">
        <v>-6.25E-2</v>
      </c>
      <c r="AJ76" s="4">
        <v>-5.1500000000000004E-2</v>
      </c>
      <c r="AK76" s="4">
        <v>-0.06</v>
      </c>
      <c r="AL76" s="4">
        <v>-0.02</v>
      </c>
      <c r="AM76" s="4">
        <v>-7.9000000000000001E-2</v>
      </c>
      <c r="AN76" s="4">
        <v>-6.7500000000000004E-2</v>
      </c>
      <c r="AO76" s="4">
        <v>-0.02</v>
      </c>
      <c r="AP76" s="4">
        <v>6.5000000000000006E-3</v>
      </c>
      <c r="AQ76" s="4">
        <v>0.43</v>
      </c>
      <c r="AR76" s="4">
        <v>2.2499999999999999E-2</v>
      </c>
      <c r="AS76" s="4">
        <v>-0.38500000000000001</v>
      </c>
      <c r="AT76" s="4">
        <v>-0.12</v>
      </c>
      <c r="AU76" s="4">
        <v>-0.17</v>
      </c>
      <c r="AV76" s="4">
        <v>-0.28999999999999998</v>
      </c>
      <c r="AW76" s="4">
        <v>-0.33500000000000002</v>
      </c>
      <c r="AX76" s="4">
        <v>-0.38500000000000001</v>
      </c>
      <c r="AY76" s="4">
        <v>0.315</v>
      </c>
      <c r="AZ76" s="4">
        <v>-0.38500000000000001</v>
      </c>
      <c r="BA76" s="4">
        <v>-0.106</v>
      </c>
      <c r="BB76" s="4">
        <v>-8.7499999999999994E-2</v>
      </c>
      <c r="BC76" s="4">
        <v>-0.106</v>
      </c>
      <c r="BD76" s="4">
        <v>-5.7500000000000002E-2</v>
      </c>
      <c r="BE76" s="4">
        <v>-8.3500000000000005E-2</v>
      </c>
      <c r="BF76" s="4">
        <v>-0.02</v>
      </c>
      <c r="BG76" s="4">
        <v>-6.25E-2</v>
      </c>
      <c r="BH76" s="4">
        <v>-1.2500000000000001E-2</v>
      </c>
      <c r="BI76" s="4">
        <v>-6.25E-2</v>
      </c>
      <c r="BJ76" s="4">
        <v>0.12</v>
      </c>
      <c r="BK76" s="4">
        <v>0.14749999999999999</v>
      </c>
      <c r="BL76" s="4">
        <v>0.20749999999999999</v>
      </c>
      <c r="BM76" s="4">
        <v>0.20749999999999999</v>
      </c>
      <c r="BN76" s="4">
        <v>0.3</v>
      </c>
    </row>
    <row r="77" spans="3:66" x14ac:dyDescent="0.25">
      <c r="C77" s="190"/>
      <c r="G77" s="68">
        <v>38930</v>
      </c>
      <c r="H77">
        <v>2.9969999999999999</v>
      </c>
      <c r="I77" s="7">
        <v>0.22750000000000001</v>
      </c>
      <c r="J77" s="4">
        <v>6.9495017989401012E-2</v>
      </c>
      <c r="K77" s="4">
        <v>-0.19500000000000001</v>
      </c>
      <c r="L77" s="4">
        <v>-0.21</v>
      </c>
      <c r="M77" s="14">
        <v>-0.17499999999999999</v>
      </c>
      <c r="N77" s="14">
        <v>-0.28000000000000003</v>
      </c>
      <c r="O77" s="4">
        <v>-0.155</v>
      </c>
      <c r="P77" s="4">
        <v>-5.7500000000000002E-2</v>
      </c>
      <c r="Q77" s="4">
        <v>-0.16500000000000001</v>
      </c>
      <c r="R77" s="4">
        <v>-0.16500000000000001</v>
      </c>
      <c r="S77" s="4">
        <v>-0.19500000000000001</v>
      </c>
      <c r="T77" s="4">
        <v>-0.19500000000000001</v>
      </c>
      <c r="U77" s="4">
        <v>-6.1249999999999999E-2</v>
      </c>
      <c r="V77" s="4">
        <v>-5.7500000000000002E-2</v>
      </c>
      <c r="W77" s="4">
        <v>0.17499999999999999</v>
      </c>
      <c r="X77" s="4">
        <v>0.17499999999999999</v>
      </c>
      <c r="Y77" s="4">
        <v>0.08</v>
      </c>
      <c r="Z77" s="4">
        <v>0.215</v>
      </c>
      <c r="AA77" s="4">
        <v>0.1825</v>
      </c>
      <c r="AB77" s="4">
        <v>0.215</v>
      </c>
      <c r="AC77" s="4">
        <v>-2.5500000000000002E-2</v>
      </c>
      <c r="AD77" s="4">
        <v>-2.5249999999999998E-2</v>
      </c>
      <c r="AE77" s="4">
        <v>4.7500000000000007E-3</v>
      </c>
      <c r="AF77" s="4">
        <v>-1.2750000000000001E-2</v>
      </c>
      <c r="AG77" s="4">
        <v>5.0000000000000001E-3</v>
      </c>
      <c r="AH77" s="4">
        <v>5.0000000000000001E-4</v>
      </c>
      <c r="AI77" s="4">
        <v>-6.25E-2</v>
      </c>
      <c r="AJ77" s="4">
        <v>-5.1500000000000004E-2</v>
      </c>
      <c r="AK77" s="4">
        <v>-0.06</v>
      </c>
      <c r="AL77" s="4">
        <v>-0.02</v>
      </c>
      <c r="AM77" s="4">
        <v>-0.06</v>
      </c>
      <c r="AN77" s="4">
        <v>-6.5000000000000002E-2</v>
      </c>
      <c r="AO77" s="4">
        <v>-0.02</v>
      </c>
      <c r="AP77" s="4">
        <v>6.5000000000000006E-3</v>
      </c>
      <c r="AQ77" s="4">
        <v>0.495</v>
      </c>
      <c r="AR77" s="4">
        <v>2.5000000000000001E-2</v>
      </c>
      <c r="AS77" s="4">
        <v>-0.38500000000000001</v>
      </c>
      <c r="AT77" s="4">
        <v>-0.12</v>
      </c>
      <c r="AU77" s="4">
        <v>-0.17</v>
      </c>
      <c r="AV77" s="4">
        <v>-0.28999999999999998</v>
      </c>
      <c r="AW77" s="4">
        <v>-0.33500000000000002</v>
      </c>
      <c r="AX77" s="4">
        <v>-0.38500000000000001</v>
      </c>
      <c r="AY77" s="4">
        <v>0.315</v>
      </c>
      <c r="AZ77" s="4">
        <v>-0.38500000000000001</v>
      </c>
      <c r="BA77" s="4">
        <v>-9.35E-2</v>
      </c>
      <c r="BB77" s="4">
        <v>-8.7499999999999994E-2</v>
      </c>
      <c r="BC77" s="4">
        <v>-9.35E-2</v>
      </c>
      <c r="BD77" s="4">
        <v>-5.7500000000000002E-2</v>
      </c>
      <c r="BE77" s="4">
        <v>-8.3500000000000005E-2</v>
      </c>
      <c r="BF77" s="4">
        <v>-0.02</v>
      </c>
      <c r="BG77" s="4">
        <v>-6.25E-2</v>
      </c>
      <c r="BH77" s="4">
        <v>-0.01</v>
      </c>
      <c r="BI77" s="4">
        <v>-6.25E-2</v>
      </c>
      <c r="BJ77" s="4">
        <v>0.12</v>
      </c>
      <c r="BK77" s="4">
        <v>0.14749999999999999</v>
      </c>
      <c r="BL77" s="4">
        <v>0.20499999999999999</v>
      </c>
      <c r="BM77" s="4">
        <v>0.20499999999999999</v>
      </c>
      <c r="BN77" s="4">
        <v>0.3</v>
      </c>
    </row>
    <row r="78" spans="3:66" x14ac:dyDescent="0.25">
      <c r="C78" s="190"/>
      <c r="G78" s="68">
        <v>38961</v>
      </c>
      <c r="H78">
        <v>2.9840000000000004</v>
      </c>
      <c r="I78" s="7">
        <v>0.22750000000000001</v>
      </c>
      <c r="J78" s="4">
        <v>6.951127436426903E-2</v>
      </c>
      <c r="K78" s="4">
        <v>-0.19500000000000001</v>
      </c>
      <c r="L78" s="4">
        <v>-0.21</v>
      </c>
      <c r="M78" s="14">
        <v>-0.16500000000000001</v>
      </c>
      <c r="N78" s="14">
        <v>-0.28000000000000003</v>
      </c>
      <c r="O78" s="4">
        <v>-0.14499999999999999</v>
      </c>
      <c r="P78" s="4">
        <v>-5.7500000000000002E-2</v>
      </c>
      <c r="Q78" s="4">
        <v>-0.16500000000000001</v>
      </c>
      <c r="R78" s="4">
        <v>-0.16500000000000001</v>
      </c>
      <c r="S78" s="4">
        <v>-0.19500000000000001</v>
      </c>
      <c r="T78" s="4">
        <v>-0.19500000000000001</v>
      </c>
      <c r="U78" s="4">
        <v>-6.5000000000000002E-2</v>
      </c>
      <c r="V78" s="4">
        <v>-5.7500000000000002E-2</v>
      </c>
      <c r="W78" s="4">
        <v>0.17249999999999999</v>
      </c>
      <c r="X78" s="4">
        <v>0.17249999999999999</v>
      </c>
      <c r="Y78" s="4">
        <v>7.7499999999999999E-2</v>
      </c>
      <c r="Z78" s="4">
        <v>0.215</v>
      </c>
      <c r="AA78" s="4">
        <v>0.1825</v>
      </c>
      <c r="AB78" s="4">
        <v>0.19500000000000001</v>
      </c>
      <c r="AC78" s="4">
        <v>-2.5500000000000002E-2</v>
      </c>
      <c r="AD78" s="4">
        <v>-2.5249999999999998E-2</v>
      </c>
      <c r="AE78" s="4">
        <v>4.7500000000000007E-3</v>
      </c>
      <c r="AF78" s="4">
        <v>-1.2750000000000001E-2</v>
      </c>
      <c r="AG78" s="4">
        <v>5.0000000000000001E-3</v>
      </c>
      <c r="AH78" s="4">
        <v>5.0000000000000001E-4</v>
      </c>
      <c r="AI78" s="4">
        <v>-6.25E-2</v>
      </c>
      <c r="AJ78" s="4">
        <v>-4.9000000000000002E-2</v>
      </c>
      <c r="AK78" s="4">
        <v>-5.7500000000000002E-2</v>
      </c>
      <c r="AL78" s="4">
        <v>-0.02</v>
      </c>
      <c r="AM78" s="4">
        <v>-5.7999999999999996E-2</v>
      </c>
      <c r="AN78" s="4">
        <v>-7.2499999999999995E-2</v>
      </c>
      <c r="AO78" s="4">
        <v>-0.02</v>
      </c>
      <c r="AP78" s="4">
        <v>6.5000000000000006E-3</v>
      </c>
      <c r="AQ78" s="4">
        <v>0.39500000000000002</v>
      </c>
      <c r="AR78" s="4">
        <v>1.7500000000000002E-2</v>
      </c>
      <c r="AS78" s="4">
        <v>-0.38500000000000001</v>
      </c>
      <c r="AT78" s="4">
        <v>-0.12</v>
      </c>
      <c r="AU78" s="4">
        <v>-0.17</v>
      </c>
      <c r="AV78" s="4">
        <v>-0.28999999999999998</v>
      </c>
      <c r="AW78" s="4">
        <v>-0.33500000000000002</v>
      </c>
      <c r="AX78" s="4">
        <v>-0.38500000000000001</v>
      </c>
      <c r="AY78" s="4">
        <v>0.315</v>
      </c>
      <c r="AZ78" s="4">
        <v>-0.38500000000000001</v>
      </c>
      <c r="BA78" s="4">
        <v>-9.8500000000000004E-2</v>
      </c>
      <c r="BB78" s="4">
        <v>-8.7499999999999994E-2</v>
      </c>
      <c r="BC78" s="4">
        <v>-9.8500000000000004E-2</v>
      </c>
      <c r="BD78" s="4">
        <v>-5.7500000000000002E-2</v>
      </c>
      <c r="BE78" s="4">
        <v>-9.8500000000000004E-2</v>
      </c>
      <c r="BF78" s="4">
        <v>-0.02</v>
      </c>
      <c r="BG78" s="4">
        <v>-6.25E-2</v>
      </c>
      <c r="BH78" s="4">
        <v>-1.7500000000000002E-2</v>
      </c>
      <c r="BI78" s="4">
        <v>-6.25E-2</v>
      </c>
      <c r="BJ78" s="4">
        <v>0.12</v>
      </c>
      <c r="BK78" s="4">
        <v>0.14749999999999999</v>
      </c>
      <c r="BL78" s="4">
        <v>0.20250000000000001</v>
      </c>
      <c r="BM78" s="4">
        <v>0.20250000000000001</v>
      </c>
      <c r="BN78" s="4">
        <v>0.28999999999999998</v>
      </c>
    </row>
    <row r="79" spans="3:66" x14ac:dyDescent="0.25">
      <c r="C79" s="190"/>
      <c r="G79" s="68">
        <v>38991</v>
      </c>
      <c r="H79">
        <v>2.9860000000000002</v>
      </c>
      <c r="I79" s="7">
        <v>0.22750000000000001</v>
      </c>
      <c r="J79" s="4">
        <v>6.9527006340030006E-2</v>
      </c>
      <c r="K79" s="4">
        <v>-0.19500000000000001</v>
      </c>
      <c r="L79" s="4">
        <v>-0.21</v>
      </c>
      <c r="M79" s="14">
        <v>-0.15</v>
      </c>
      <c r="N79" s="14">
        <v>-0.28000000000000003</v>
      </c>
      <c r="O79" s="4">
        <v>-0.13</v>
      </c>
      <c r="P79" s="4">
        <v>-5.7500000000000002E-2</v>
      </c>
      <c r="Q79" s="4">
        <v>-0.16500000000000001</v>
      </c>
      <c r="R79" s="4">
        <v>-0.16500000000000001</v>
      </c>
      <c r="S79" s="4">
        <v>-0.19500000000000001</v>
      </c>
      <c r="T79" s="4">
        <v>-0.19500000000000001</v>
      </c>
      <c r="U79" s="4">
        <v>-7.0000000000000007E-2</v>
      </c>
      <c r="V79" s="4">
        <v>-5.7500000000000002E-2</v>
      </c>
      <c r="W79" s="4">
        <v>0.1875</v>
      </c>
      <c r="X79" s="4">
        <v>0.1875</v>
      </c>
      <c r="Y79" s="4">
        <v>9.2499999999999999E-2</v>
      </c>
      <c r="Z79" s="4">
        <v>0.215</v>
      </c>
      <c r="AA79" s="4">
        <v>0.1875</v>
      </c>
      <c r="AB79" s="4">
        <v>0.215</v>
      </c>
      <c r="AC79" s="4">
        <v>-2.5500000000000002E-2</v>
      </c>
      <c r="AD79" s="4">
        <v>-2.5249999999999998E-2</v>
      </c>
      <c r="AE79" s="4">
        <v>-1.3500000000000002E-2</v>
      </c>
      <c r="AF79" s="4">
        <v>-3.1000000000000003E-2</v>
      </c>
      <c r="AG79" s="4">
        <v>5.0000000000000001E-3</v>
      </c>
      <c r="AH79" s="4">
        <v>5.0000000000000001E-4</v>
      </c>
      <c r="AI79" s="4">
        <v>-6.25E-2</v>
      </c>
      <c r="AJ79" s="4">
        <v>-4.9000000000000002E-2</v>
      </c>
      <c r="AK79" s="4">
        <v>-5.7500000000000002E-2</v>
      </c>
      <c r="AL79" s="4">
        <v>-0.02</v>
      </c>
      <c r="AM79" s="4">
        <v>-0.06</v>
      </c>
      <c r="AN79" s="4">
        <v>-8.2500000000000004E-2</v>
      </c>
      <c r="AO79" s="4">
        <v>-0.02</v>
      </c>
      <c r="AP79" s="4">
        <v>6.5000000000000006E-3</v>
      </c>
      <c r="AQ79" s="4">
        <v>0.46100000000000002</v>
      </c>
      <c r="AR79" s="4">
        <v>7.4999999999999997E-3</v>
      </c>
      <c r="AS79" s="4">
        <v>-0.38500000000000001</v>
      </c>
      <c r="AT79" s="4">
        <v>-0.12</v>
      </c>
      <c r="AU79" s="4">
        <v>-0.17</v>
      </c>
      <c r="AV79" s="4">
        <v>-0.28999999999999998</v>
      </c>
      <c r="AW79" s="4">
        <v>-0.33500000000000002</v>
      </c>
      <c r="AX79" s="4">
        <v>-0.38500000000000001</v>
      </c>
      <c r="AY79" s="4">
        <v>0.315</v>
      </c>
      <c r="AZ79" s="4">
        <v>-0.38500000000000001</v>
      </c>
      <c r="BA79" s="4">
        <v>-0.1085</v>
      </c>
      <c r="BB79" s="4">
        <v>-8.7499999999999994E-2</v>
      </c>
      <c r="BC79" s="4">
        <v>-0.1085</v>
      </c>
      <c r="BD79" s="4">
        <v>-5.7500000000000002E-2</v>
      </c>
      <c r="BE79" s="4">
        <v>-0.10099999999999999</v>
      </c>
      <c r="BF79" s="4">
        <v>-0.02</v>
      </c>
      <c r="BG79" s="4">
        <v>-6.25E-2</v>
      </c>
      <c r="BH79" s="4">
        <v>-2.75E-2</v>
      </c>
      <c r="BI79" s="4">
        <v>-6.25E-2</v>
      </c>
      <c r="BJ79" s="4">
        <v>0.12</v>
      </c>
      <c r="BK79" s="4">
        <v>0.14749999999999999</v>
      </c>
      <c r="BL79" s="4">
        <v>0.2175</v>
      </c>
      <c r="BM79" s="4">
        <v>0.2175</v>
      </c>
      <c r="BN79" s="4">
        <v>0.36249999999999999</v>
      </c>
    </row>
    <row r="80" spans="3:66" x14ac:dyDescent="0.25">
      <c r="C80" s="190"/>
      <c r="G80" s="68">
        <v>39022</v>
      </c>
      <c r="H80">
        <v>3.0630000000000002</v>
      </c>
      <c r="I80" s="7">
        <v>0.23</v>
      </c>
      <c r="J80" s="4">
        <v>6.9543262715070012E-2</v>
      </c>
      <c r="K80" s="4">
        <v>-0.19</v>
      </c>
      <c r="L80" s="4">
        <v>-0.20499999999999999</v>
      </c>
      <c r="M80" s="14">
        <v>-0.1125</v>
      </c>
      <c r="N80" s="14">
        <v>-0.27500000000000002</v>
      </c>
      <c r="O80" s="4">
        <v>-9.2499999999999999E-2</v>
      </c>
      <c r="P80" s="4">
        <v>-5.7500000000000002E-2</v>
      </c>
      <c r="Q80" s="4">
        <v>-0.16</v>
      </c>
      <c r="R80" s="4">
        <v>-0.16</v>
      </c>
      <c r="S80" s="4">
        <v>-0.19</v>
      </c>
      <c r="T80" s="4">
        <v>-0.19</v>
      </c>
      <c r="U80" s="4">
        <v>-0.09</v>
      </c>
      <c r="V80" s="4">
        <v>-5.7500000000000002E-2</v>
      </c>
      <c r="W80" s="4">
        <v>0.23</v>
      </c>
      <c r="X80" s="4">
        <v>0.23</v>
      </c>
      <c r="Y80" s="4">
        <v>0.13500000000000001</v>
      </c>
      <c r="Z80" s="4">
        <v>0.04</v>
      </c>
      <c r="AA80" s="4">
        <v>0.27</v>
      </c>
      <c r="AB80" s="4">
        <v>0.28749999999999998</v>
      </c>
      <c r="AC80" s="4">
        <v>-2.8500000000000001E-2</v>
      </c>
      <c r="AD80" s="4">
        <v>-0.04</v>
      </c>
      <c r="AE80" s="4">
        <v>-1.2500000000000001E-2</v>
      </c>
      <c r="AF80" s="4">
        <v>-0.03</v>
      </c>
      <c r="AG80" s="4">
        <v>5.0000000000000001E-3</v>
      </c>
      <c r="AH80" s="4">
        <v>-7.4999999999999997E-3</v>
      </c>
      <c r="AI80" s="4">
        <v>-6.5000000000000002E-2</v>
      </c>
      <c r="AJ80" s="4">
        <v>-4.9000000000000002E-2</v>
      </c>
      <c r="AK80" s="4">
        <v>-6.0499999999999998E-2</v>
      </c>
      <c r="AL80" s="4">
        <v>-1.6500000000000001E-2</v>
      </c>
      <c r="AM80" s="4">
        <v>-7.4999999999999997E-2</v>
      </c>
      <c r="AN80" s="4">
        <v>-0.1225</v>
      </c>
      <c r="AO80" s="4">
        <v>-1.2500000000000001E-2</v>
      </c>
      <c r="AP80" s="4">
        <v>1.4000000000000002E-2</v>
      </c>
      <c r="AQ80" s="4">
        <v>0.76749999999999996</v>
      </c>
      <c r="AR80" s="4">
        <v>-3.2500000000000001E-2</v>
      </c>
      <c r="AS80" s="4">
        <v>-0.31</v>
      </c>
      <c r="AT80" s="4">
        <v>-0.13250000000000001</v>
      </c>
      <c r="AU80" s="4">
        <v>-0.17</v>
      </c>
      <c r="AV80" s="4">
        <v>0</v>
      </c>
      <c r="AW80" s="4">
        <v>-0.26</v>
      </c>
      <c r="AX80" s="4">
        <v>-0.31</v>
      </c>
      <c r="AY80" s="4">
        <v>0.14000000000000001</v>
      </c>
      <c r="AZ80" s="4">
        <v>-0.31</v>
      </c>
      <c r="BA80" s="4">
        <v>-0.1135</v>
      </c>
      <c r="BB80" s="4">
        <v>-0.125</v>
      </c>
      <c r="BC80" s="4">
        <v>-0.1135</v>
      </c>
      <c r="BD80" s="4">
        <v>-5.7500000000000002E-2</v>
      </c>
      <c r="BE80" s="4">
        <v>-9.8500000000000004E-2</v>
      </c>
      <c r="BF80" s="4">
        <v>-2.1499999999999998E-2</v>
      </c>
      <c r="BG80" s="4">
        <v>-7.7499999999999999E-2</v>
      </c>
      <c r="BH80" s="4">
        <v>-6.7500000000000004E-2</v>
      </c>
      <c r="BI80" s="4">
        <v>-6.5000000000000002E-2</v>
      </c>
      <c r="BJ80" s="4">
        <v>0.09</v>
      </c>
      <c r="BK80" s="4">
        <v>0.27500000000000002</v>
      </c>
      <c r="BL80" s="4">
        <v>0.27500000000000002</v>
      </c>
      <c r="BM80" s="4">
        <v>0.27500000000000002</v>
      </c>
      <c r="BN80" s="4">
        <v>0.46500000000000002</v>
      </c>
    </row>
    <row r="81" spans="3:66" x14ac:dyDescent="0.25">
      <c r="C81" s="190"/>
      <c r="G81" s="68">
        <v>39052</v>
      </c>
      <c r="H81">
        <v>3.1360000000000001</v>
      </c>
      <c r="I81" s="7">
        <v>0.24</v>
      </c>
      <c r="J81" s="4">
        <v>6.9558994691000006E-2</v>
      </c>
      <c r="K81" s="4">
        <v>-0.19750000000000001</v>
      </c>
      <c r="L81" s="4">
        <v>-0.21249999999999999</v>
      </c>
      <c r="M81" s="14">
        <v>-0.105</v>
      </c>
      <c r="N81" s="14">
        <v>-0.28249999999999997</v>
      </c>
      <c r="O81" s="4">
        <v>-8.5000000000000006E-2</v>
      </c>
      <c r="P81" s="4">
        <v>-5.7500000000000002E-2</v>
      </c>
      <c r="Q81" s="4">
        <v>-0.16750000000000001</v>
      </c>
      <c r="R81" s="4">
        <v>-0.16750000000000001</v>
      </c>
      <c r="S81" s="4">
        <v>-0.19750000000000001</v>
      </c>
      <c r="T81" s="4">
        <v>-0.19750000000000001</v>
      </c>
      <c r="U81" s="4">
        <v>-0.10125000000000001</v>
      </c>
      <c r="V81" s="4">
        <v>-5.7500000000000002E-2</v>
      </c>
      <c r="W81" s="4">
        <v>0.27</v>
      </c>
      <c r="X81" s="4">
        <v>0.27</v>
      </c>
      <c r="Y81" s="4">
        <v>0.17499999999999999</v>
      </c>
      <c r="Z81" s="4">
        <v>0.04</v>
      </c>
      <c r="AA81" s="4">
        <v>0.30499999999999999</v>
      </c>
      <c r="AB81" s="4">
        <v>0.33750000000000002</v>
      </c>
      <c r="AC81" s="4">
        <v>-2.8500000000000001E-2</v>
      </c>
      <c r="AD81" s="4">
        <v>-3.2500000000000001E-2</v>
      </c>
      <c r="AE81" s="4">
        <v>-1.2500000000000001E-2</v>
      </c>
      <c r="AF81" s="4">
        <v>-0.03</v>
      </c>
      <c r="AG81" s="4">
        <v>5.0000000000000001E-3</v>
      </c>
      <c r="AH81" s="4">
        <v>-7.4999999999999997E-3</v>
      </c>
      <c r="AI81" s="4">
        <v>-6.5000000000000002E-2</v>
      </c>
      <c r="AJ81" s="4">
        <v>-4.9000000000000002E-2</v>
      </c>
      <c r="AK81" s="4">
        <v>-6.0499999999999998E-2</v>
      </c>
      <c r="AL81" s="4">
        <v>-1.6500000000000001E-2</v>
      </c>
      <c r="AM81" s="4">
        <v>-7.4999999999999997E-2</v>
      </c>
      <c r="AN81" s="4">
        <v>-0.14499999999999999</v>
      </c>
      <c r="AO81" s="4">
        <v>-1.2500000000000001E-2</v>
      </c>
      <c r="AP81" s="4">
        <v>1.4000000000000002E-2</v>
      </c>
      <c r="AQ81" s="4">
        <v>1.19</v>
      </c>
      <c r="AR81" s="4">
        <v>-5.5E-2</v>
      </c>
      <c r="AS81" s="4">
        <v>-0.31</v>
      </c>
      <c r="AT81" s="4">
        <v>-0.1275</v>
      </c>
      <c r="AU81" s="4">
        <v>-0.17</v>
      </c>
      <c r="AV81" s="4">
        <v>0.06</v>
      </c>
      <c r="AW81" s="4">
        <v>-0.26</v>
      </c>
      <c r="AX81" s="4">
        <v>-0.31</v>
      </c>
      <c r="AY81" s="4">
        <v>0.14000000000000001</v>
      </c>
      <c r="AZ81" s="4">
        <v>-0.31</v>
      </c>
      <c r="BA81" s="4">
        <v>-0.14349999999999999</v>
      </c>
      <c r="BB81" s="4">
        <v>-0.125</v>
      </c>
      <c r="BC81" s="4">
        <v>-0.14349999999999999</v>
      </c>
      <c r="BD81" s="4">
        <v>-5.7500000000000002E-2</v>
      </c>
      <c r="BE81" s="4">
        <v>-0.13350000000000001</v>
      </c>
      <c r="BF81" s="4">
        <v>-2.1499999999999998E-2</v>
      </c>
      <c r="BG81" s="4">
        <v>-7.7499999999999999E-2</v>
      </c>
      <c r="BH81" s="4">
        <v>-0.09</v>
      </c>
      <c r="BI81" s="4">
        <v>-6.5000000000000002E-2</v>
      </c>
      <c r="BJ81" s="4">
        <v>0.09</v>
      </c>
      <c r="BK81" s="4">
        <v>0.245</v>
      </c>
      <c r="BL81" s="4">
        <v>0.315</v>
      </c>
      <c r="BM81" s="4">
        <v>0.315</v>
      </c>
      <c r="BN81" s="4">
        <v>0.8</v>
      </c>
    </row>
    <row r="82" spans="3:66" x14ac:dyDescent="0.25">
      <c r="C82" s="190"/>
      <c r="G82" s="68">
        <v>39083</v>
      </c>
      <c r="H82">
        <v>3.41</v>
      </c>
      <c r="I82" s="7">
        <v>0.245</v>
      </c>
      <c r="J82" s="4">
        <v>6.9575251066209015E-2</v>
      </c>
      <c r="K82" s="4">
        <v>-0.2</v>
      </c>
      <c r="L82" s="4">
        <v>-0.215</v>
      </c>
      <c r="M82" s="14">
        <v>-0.09</v>
      </c>
      <c r="N82" s="14">
        <v>-0.26500000000000001</v>
      </c>
      <c r="O82" s="4">
        <v>-7.0000000000000007E-2</v>
      </c>
      <c r="P82" s="4">
        <v>-5.7500000000000002E-2</v>
      </c>
      <c r="Q82" s="4">
        <v>-0.17</v>
      </c>
      <c r="R82" s="4">
        <v>-0.17</v>
      </c>
      <c r="S82" s="4">
        <v>-0.2</v>
      </c>
      <c r="T82" s="4">
        <v>-0.2</v>
      </c>
      <c r="U82" s="4">
        <v>-0.10249999999999999</v>
      </c>
      <c r="V82" s="4">
        <v>-5.7500000000000002E-2</v>
      </c>
      <c r="W82" s="4">
        <v>0.315</v>
      </c>
      <c r="X82" s="4">
        <v>0.315</v>
      </c>
      <c r="Y82" s="4">
        <v>0.22</v>
      </c>
      <c r="Z82" s="4">
        <v>0.04</v>
      </c>
      <c r="AA82" s="4">
        <v>0.30499999999999999</v>
      </c>
      <c r="AB82" s="4">
        <v>0.4375</v>
      </c>
      <c r="AC82" s="4">
        <v>-2.4E-2</v>
      </c>
      <c r="AD82" s="4">
        <v>-3.2500000000000001E-2</v>
      </c>
      <c r="AE82" s="4">
        <v>-1.2500000000000001E-2</v>
      </c>
      <c r="AF82" s="4">
        <v>-0.03</v>
      </c>
      <c r="AG82" s="4">
        <v>5.0000000000000001E-3</v>
      </c>
      <c r="AH82" s="4">
        <v>-7.4999999999999997E-3</v>
      </c>
      <c r="AI82" s="4">
        <v>-6.5000000000000002E-2</v>
      </c>
      <c r="AJ82" s="4">
        <v>-4.7E-2</v>
      </c>
      <c r="AK82" s="4">
        <v>-6.0499999999999998E-2</v>
      </c>
      <c r="AL82" s="4">
        <v>-1.6500000000000001E-2</v>
      </c>
      <c r="AM82" s="4">
        <v>-6.8000000000000005E-2</v>
      </c>
      <c r="AN82" s="4">
        <v>-0.14749999999999999</v>
      </c>
      <c r="AO82" s="4">
        <v>-1.0500000000000001E-2</v>
      </c>
      <c r="AP82" s="4">
        <v>1.4000000000000002E-2</v>
      </c>
      <c r="AQ82" s="4">
        <v>1.5249999999999999</v>
      </c>
      <c r="AR82" s="4">
        <v>-5.7500000000000002E-2</v>
      </c>
      <c r="AS82" s="4">
        <v>-0.31</v>
      </c>
      <c r="AT82" s="4">
        <v>-0.1275</v>
      </c>
      <c r="AU82" s="4">
        <v>-0.17</v>
      </c>
      <c r="AV82" s="4">
        <v>0.13</v>
      </c>
      <c r="AW82" s="4">
        <v>-0.26</v>
      </c>
      <c r="AX82" s="4">
        <v>-0.31</v>
      </c>
      <c r="AY82" s="4">
        <v>0.14000000000000001</v>
      </c>
      <c r="AZ82" s="4">
        <v>-0.31</v>
      </c>
      <c r="BA82" s="4">
        <v>-0.1285</v>
      </c>
      <c r="BC82" s="4">
        <v>-0.1285</v>
      </c>
      <c r="BD82" s="4">
        <v>-5.7500000000000002E-2</v>
      </c>
      <c r="BE82" s="4">
        <v>-0.13900000000000001</v>
      </c>
      <c r="BF82" s="4">
        <v>-2.1499999999999998E-2</v>
      </c>
      <c r="BG82" s="4">
        <v>-7.7499999999999999E-2</v>
      </c>
      <c r="BH82" s="4">
        <v>-9.2499999999999999E-2</v>
      </c>
      <c r="BI82" s="4">
        <v>-6.5000000000000002E-2</v>
      </c>
      <c r="BJ82" s="4">
        <v>0.09</v>
      </c>
      <c r="BK82" s="4">
        <v>0.28000000000000003</v>
      </c>
      <c r="BL82" s="4">
        <v>0.36</v>
      </c>
      <c r="BM82" s="4">
        <v>0.36</v>
      </c>
      <c r="BN82" s="4">
        <v>0.97499999999999998</v>
      </c>
    </row>
    <row r="83" spans="3:66" x14ac:dyDescent="0.25">
      <c r="C83" s="190"/>
      <c r="G83" s="68">
        <v>39114</v>
      </c>
      <c r="H83">
        <v>3.2840000000000003</v>
      </c>
      <c r="I83" s="7">
        <v>0.23</v>
      </c>
      <c r="J83" s="4">
        <v>6.9591507441507008E-2</v>
      </c>
      <c r="K83" s="4">
        <v>-0.20250000000000001</v>
      </c>
      <c r="L83" s="4">
        <v>-0.2175</v>
      </c>
      <c r="M83" s="14">
        <v>-0.09</v>
      </c>
      <c r="N83" s="14">
        <v>-0.26750000000000002</v>
      </c>
      <c r="O83" s="4">
        <v>-7.0000000000000007E-2</v>
      </c>
      <c r="P83" s="4">
        <v>-5.7500000000000002E-2</v>
      </c>
      <c r="Q83" s="4">
        <v>-0.17249999999999999</v>
      </c>
      <c r="R83" s="4">
        <v>-0.17249999999999999</v>
      </c>
      <c r="S83" s="4">
        <v>-0.20250000000000001</v>
      </c>
      <c r="T83" s="4">
        <v>-0.20250000000000001</v>
      </c>
      <c r="U83" s="4">
        <v>-9.375E-2</v>
      </c>
      <c r="V83" s="4">
        <v>-5.7500000000000002E-2</v>
      </c>
      <c r="W83" s="4">
        <v>0.28999999999999998</v>
      </c>
      <c r="X83" s="4">
        <v>0.28999999999999998</v>
      </c>
      <c r="Y83" s="4">
        <v>0.19500000000000001</v>
      </c>
      <c r="Z83" s="4">
        <v>0.04</v>
      </c>
      <c r="AA83" s="4">
        <v>0.30499999999999999</v>
      </c>
      <c r="AB83" s="4">
        <v>0.435</v>
      </c>
      <c r="AC83" s="4">
        <v>-2.4E-2</v>
      </c>
      <c r="AD83" s="4">
        <v>-3.2500000000000001E-2</v>
      </c>
      <c r="AE83" s="4">
        <v>-1.2500000000000001E-2</v>
      </c>
      <c r="AF83" s="4">
        <v>-0.03</v>
      </c>
      <c r="AG83" s="4">
        <v>5.0000000000000001E-3</v>
      </c>
      <c r="AH83" s="4">
        <v>-7.4999999999999997E-3</v>
      </c>
      <c r="AI83" s="4">
        <v>-6.5000000000000002E-2</v>
      </c>
      <c r="AJ83" s="4">
        <v>-4.7E-2</v>
      </c>
      <c r="AK83" s="4">
        <v>-6.0499999999999998E-2</v>
      </c>
      <c r="AL83" s="4">
        <v>-1.6500000000000001E-2</v>
      </c>
      <c r="AM83" s="4">
        <v>-6.8000000000000005E-2</v>
      </c>
      <c r="AN83" s="4">
        <v>-0.13</v>
      </c>
      <c r="AO83" s="4">
        <v>-1.0500000000000001E-2</v>
      </c>
      <c r="AP83" s="4">
        <v>1.4000000000000002E-2</v>
      </c>
      <c r="AQ83" s="4">
        <v>1.4550000000000001</v>
      </c>
      <c r="AR83" s="4">
        <v>-0.04</v>
      </c>
      <c r="AS83" s="4">
        <v>-0.31</v>
      </c>
      <c r="AT83" s="4">
        <v>-0.1275</v>
      </c>
      <c r="AU83" s="4">
        <v>-0.17</v>
      </c>
      <c r="AV83" s="4">
        <v>0</v>
      </c>
      <c r="AW83" s="4">
        <v>-0.26</v>
      </c>
      <c r="AX83" s="4">
        <v>-0.31</v>
      </c>
      <c r="AY83" s="4">
        <v>0.14000000000000001</v>
      </c>
      <c r="AZ83" s="4">
        <v>-0.31</v>
      </c>
      <c r="BA83" s="4">
        <v>-0.13100000000000001</v>
      </c>
      <c r="BC83" s="4">
        <v>-0.13100000000000001</v>
      </c>
      <c r="BD83" s="4">
        <v>-5.7500000000000002E-2</v>
      </c>
      <c r="BE83" s="4">
        <v>-0.12150000000000001</v>
      </c>
      <c r="BF83" s="4">
        <v>-2.1499999999999998E-2</v>
      </c>
      <c r="BG83" s="4">
        <v>-7.7499999999999999E-2</v>
      </c>
      <c r="BH83" s="4">
        <v>-7.4999999999999997E-2</v>
      </c>
      <c r="BI83" s="4">
        <v>-6.5000000000000002E-2</v>
      </c>
      <c r="BJ83" s="4">
        <v>0.09</v>
      </c>
      <c r="BK83" s="4">
        <v>0.33</v>
      </c>
      <c r="BL83" s="4">
        <v>0.33500000000000002</v>
      </c>
      <c r="BM83" s="4">
        <v>0.33500000000000002</v>
      </c>
      <c r="BN83" s="4">
        <v>0.97499999999999998</v>
      </c>
    </row>
    <row r="84" spans="3:66" x14ac:dyDescent="0.25">
      <c r="C84" s="190"/>
      <c r="G84" s="68">
        <v>39142</v>
      </c>
      <c r="H84">
        <v>3.1260000000000003</v>
      </c>
      <c r="I84" s="7">
        <v>0.22</v>
      </c>
      <c r="J84" s="4">
        <v>6.9606190619271008E-2</v>
      </c>
      <c r="K84" s="4">
        <v>-0.20499999999999999</v>
      </c>
      <c r="L84" s="4">
        <v>-0.22</v>
      </c>
      <c r="M84" s="14">
        <v>-0.09</v>
      </c>
      <c r="N84" s="14">
        <v>-0.27</v>
      </c>
      <c r="O84" s="4">
        <v>-7.0000000000000007E-2</v>
      </c>
      <c r="P84" s="4">
        <v>-5.7500000000000002E-2</v>
      </c>
      <c r="Q84" s="4">
        <v>-0.17499999999999999</v>
      </c>
      <c r="R84" s="4">
        <v>-0.17499999999999999</v>
      </c>
      <c r="S84" s="4">
        <v>-0.20499999999999999</v>
      </c>
      <c r="T84" s="4">
        <v>-0.20499999999999999</v>
      </c>
      <c r="U84" s="4">
        <v>-8.7499999999999994E-2</v>
      </c>
      <c r="V84" s="4">
        <v>-5.7500000000000002E-2</v>
      </c>
      <c r="W84" s="4">
        <v>0.28749999999999998</v>
      </c>
      <c r="X84" s="4">
        <v>0.28749999999999998</v>
      </c>
      <c r="Y84" s="4">
        <v>0.1925</v>
      </c>
      <c r="Z84" s="4">
        <v>0.04</v>
      </c>
      <c r="AA84" s="4">
        <v>0.26500000000000001</v>
      </c>
      <c r="AB84" s="4">
        <v>0.30249999999999999</v>
      </c>
      <c r="AC84" s="4">
        <v>-2.4E-2</v>
      </c>
      <c r="AD84" s="4">
        <v>-3.2500000000000001E-2</v>
      </c>
      <c r="AE84" s="4">
        <v>6.0000000000000001E-3</v>
      </c>
      <c r="AF84" s="4">
        <v>-1.1500000000000002E-2</v>
      </c>
      <c r="AG84" s="4">
        <v>5.0000000000000001E-3</v>
      </c>
      <c r="AH84" s="4">
        <v>-7.4999999999999997E-3</v>
      </c>
      <c r="AI84" s="4">
        <v>-6.5000000000000002E-2</v>
      </c>
      <c r="AJ84" s="4">
        <v>-4.7E-2</v>
      </c>
      <c r="AK84" s="4">
        <v>-6.0499999999999998E-2</v>
      </c>
      <c r="AL84" s="4">
        <v>-1.6500000000000001E-2</v>
      </c>
      <c r="AM84" s="4">
        <v>-7.4999999999999997E-2</v>
      </c>
      <c r="AN84" s="4">
        <v>-0.11749999999999999</v>
      </c>
      <c r="AO84" s="4">
        <v>-1.0500000000000001E-2</v>
      </c>
      <c r="AP84" s="4">
        <v>1.4000000000000002E-2</v>
      </c>
      <c r="AQ84" s="4">
        <v>0.83499999999999996</v>
      </c>
      <c r="AR84" s="4">
        <v>-2.75E-2</v>
      </c>
      <c r="AS84" s="4">
        <v>-0.31</v>
      </c>
      <c r="AT84" s="4">
        <v>-0.13250000000000001</v>
      </c>
      <c r="AU84" s="4">
        <v>-0.17</v>
      </c>
      <c r="AV84" s="4">
        <v>-0.18</v>
      </c>
      <c r="AW84" s="4">
        <v>-0.26</v>
      </c>
      <c r="AX84" s="4">
        <v>-0.31</v>
      </c>
      <c r="AY84" s="4">
        <v>0.14000000000000001</v>
      </c>
      <c r="AZ84" s="4">
        <v>-0.31</v>
      </c>
      <c r="BA84" s="4">
        <v>-0.111</v>
      </c>
      <c r="BC84" s="4">
        <v>-0.111</v>
      </c>
      <c r="BD84" s="4">
        <v>-5.7500000000000002E-2</v>
      </c>
      <c r="BE84" s="4">
        <v>-0.10400000000000001</v>
      </c>
      <c r="BF84" s="4">
        <v>-2.1499999999999998E-2</v>
      </c>
      <c r="BG84" s="4">
        <v>-7.7499999999999999E-2</v>
      </c>
      <c r="BH84" s="4">
        <v>-6.25E-2</v>
      </c>
      <c r="BI84" s="4">
        <v>-6.5000000000000002E-2</v>
      </c>
      <c r="BJ84" s="4">
        <v>0.09</v>
      </c>
      <c r="BK84" s="4">
        <v>0.32</v>
      </c>
      <c r="BL84" s="4">
        <v>0.33250000000000002</v>
      </c>
      <c r="BM84" s="4">
        <v>0.33250000000000002</v>
      </c>
      <c r="BN84" s="4">
        <v>0.60750000000000004</v>
      </c>
    </row>
    <row r="85" spans="3:66" x14ac:dyDescent="0.25">
      <c r="C85" s="190"/>
      <c r="G85" s="68">
        <v>39173</v>
      </c>
      <c r="H85">
        <v>2.96</v>
      </c>
      <c r="I85" s="7">
        <v>0.22</v>
      </c>
      <c r="J85" s="4">
        <v>6.9622446994737019E-2</v>
      </c>
      <c r="K85" s="4">
        <v>-0.19500000000000001</v>
      </c>
      <c r="L85" s="4">
        <v>-0.21</v>
      </c>
      <c r="M85" s="14">
        <v>-0.17</v>
      </c>
      <c r="N85" s="14">
        <v>-0.26</v>
      </c>
      <c r="O85" s="4">
        <v>-0.15</v>
      </c>
      <c r="P85" s="4">
        <v>-5.5E-2</v>
      </c>
      <c r="Q85" s="4">
        <v>-7.4999999999999997E-2</v>
      </c>
      <c r="R85" s="4">
        <v>-0.16500000000000001</v>
      </c>
      <c r="S85" s="4">
        <v>-0.19500000000000001</v>
      </c>
      <c r="T85" s="4">
        <v>-0.19500000000000001</v>
      </c>
      <c r="U85" s="4">
        <v>-6.5000000000000002E-2</v>
      </c>
      <c r="V85" s="4">
        <v>-5.5E-2</v>
      </c>
      <c r="W85" s="4">
        <v>0.1925</v>
      </c>
      <c r="X85" s="4">
        <v>0.1925</v>
      </c>
      <c r="Y85" s="4">
        <v>9.7500000000000003E-2</v>
      </c>
      <c r="Z85" s="4">
        <v>0.215</v>
      </c>
      <c r="AA85" s="4">
        <v>0.19500000000000001</v>
      </c>
      <c r="AB85" s="4">
        <v>0.25</v>
      </c>
      <c r="AC85" s="4">
        <v>-2.35E-2</v>
      </c>
      <c r="AD85" s="4">
        <v>-2.5000000000000001E-2</v>
      </c>
      <c r="AE85" s="4">
        <v>6.0000000000000001E-3</v>
      </c>
      <c r="AF85" s="4">
        <v>-1.1500000000000002E-2</v>
      </c>
      <c r="AG85" s="4">
        <v>5.0000000000000001E-3</v>
      </c>
      <c r="AH85" s="4">
        <v>2.5000000000000001E-3</v>
      </c>
      <c r="AI85" s="4">
        <v>-6.25E-2</v>
      </c>
      <c r="AJ85" s="4">
        <v>-4.9500000000000002E-2</v>
      </c>
      <c r="AK85" s="4">
        <v>-5.7999999999999996E-2</v>
      </c>
      <c r="AL85" s="4">
        <v>-1.9000000000000003E-2</v>
      </c>
      <c r="AM85" s="4">
        <v>-6.8000000000000005E-2</v>
      </c>
      <c r="AN85" s="4">
        <v>-7.4999999999999997E-2</v>
      </c>
      <c r="AO85" s="4">
        <v>-1.8000000000000002E-2</v>
      </c>
      <c r="AP85" s="4">
        <v>6.5000000000000006E-3</v>
      </c>
      <c r="AQ85" s="4">
        <v>0.45</v>
      </c>
      <c r="AR85" s="4">
        <v>1.4999999999999999E-2</v>
      </c>
      <c r="AS85" s="4">
        <v>-0.38500000000000001</v>
      </c>
      <c r="AT85" s="4">
        <v>-0.12</v>
      </c>
      <c r="AU85" s="4">
        <v>-0.17</v>
      </c>
      <c r="AV85" s="4">
        <v>-0.28999999999999998</v>
      </c>
      <c r="AW85" s="4">
        <v>-0.33500000000000002</v>
      </c>
      <c r="AX85" s="4">
        <v>-0.38500000000000001</v>
      </c>
      <c r="AY85" s="4">
        <v>0.315</v>
      </c>
      <c r="AZ85" s="4">
        <v>-0.38500000000000001</v>
      </c>
      <c r="BA85" s="4">
        <v>-0.10650000000000001</v>
      </c>
      <c r="BC85" s="4">
        <v>-0.10650000000000001</v>
      </c>
      <c r="BD85" s="4">
        <v>-5.5E-2</v>
      </c>
      <c r="BE85" s="4">
        <v>-9.6500000000000002E-2</v>
      </c>
      <c r="BF85" s="4">
        <v>-1.9000000000000003E-2</v>
      </c>
      <c r="BG85" s="4">
        <v>-0.06</v>
      </c>
      <c r="BH85" s="4">
        <v>-0.02</v>
      </c>
      <c r="BI85" s="4">
        <v>-6.25E-2</v>
      </c>
      <c r="BJ85" s="4">
        <v>0.12</v>
      </c>
      <c r="BK85" s="4">
        <v>0.14749999999999999</v>
      </c>
      <c r="BL85" s="4">
        <v>0.2225</v>
      </c>
      <c r="BM85" s="4">
        <v>0.2225</v>
      </c>
      <c r="BN85" s="4">
        <v>0.35499999999999998</v>
      </c>
    </row>
    <row r="86" spans="3:66" x14ac:dyDescent="0.25">
      <c r="C86" s="190"/>
      <c r="G86" s="68">
        <v>39203</v>
      </c>
      <c r="H86">
        <v>2.9490000000000003</v>
      </c>
      <c r="I86" s="7">
        <v>0.22</v>
      </c>
      <c r="J86" s="4">
        <v>6.9638178971076006E-2</v>
      </c>
      <c r="K86" s="4">
        <v>-0.19500000000000001</v>
      </c>
      <c r="L86" s="4">
        <v>-0.21</v>
      </c>
      <c r="M86" s="14">
        <v>-0.185</v>
      </c>
      <c r="N86" s="14">
        <v>-0.26</v>
      </c>
      <c r="O86" s="4">
        <v>-0.16500000000000001</v>
      </c>
      <c r="P86" s="4">
        <v>-5.5E-2</v>
      </c>
      <c r="Q86" s="4">
        <v>-7.4999999999999997E-2</v>
      </c>
      <c r="R86" s="4">
        <v>-0.16500000000000001</v>
      </c>
      <c r="S86" s="4">
        <v>-0.19500000000000001</v>
      </c>
      <c r="T86" s="4">
        <v>-0.19500000000000001</v>
      </c>
      <c r="U86" s="4">
        <v>-6.5000000000000002E-2</v>
      </c>
      <c r="V86" s="4">
        <v>-5.5E-2</v>
      </c>
      <c r="W86" s="4">
        <v>0.20250000000000001</v>
      </c>
      <c r="X86" s="4">
        <v>0.20250000000000001</v>
      </c>
      <c r="Y86" s="4">
        <v>0.1075</v>
      </c>
      <c r="Z86" s="4">
        <v>0.215</v>
      </c>
      <c r="AA86" s="4">
        <v>0.1825</v>
      </c>
      <c r="AB86" s="4">
        <v>0.20250000000000001</v>
      </c>
      <c r="AC86" s="4">
        <v>-2.35E-2</v>
      </c>
      <c r="AD86" s="4">
        <v>-2.5249999999999998E-2</v>
      </c>
      <c r="AE86" s="4">
        <v>5.7500000000000008E-3</v>
      </c>
      <c r="AF86" s="4">
        <v>-1.175E-2</v>
      </c>
      <c r="AG86" s="4">
        <v>5.0000000000000001E-3</v>
      </c>
      <c r="AH86" s="4">
        <v>2.5000000000000001E-3</v>
      </c>
      <c r="AI86" s="4">
        <v>-6.25E-2</v>
      </c>
      <c r="AJ86" s="4">
        <v>-4.9500000000000002E-2</v>
      </c>
      <c r="AK86" s="4">
        <v>-5.7999999999999996E-2</v>
      </c>
      <c r="AL86" s="4">
        <v>-1.9000000000000003E-2</v>
      </c>
      <c r="AM86" s="4">
        <v>-6.8000000000000005E-2</v>
      </c>
      <c r="AN86" s="4">
        <v>-7.4999999999999997E-2</v>
      </c>
      <c r="AO86" s="4">
        <v>-1.8000000000000002E-2</v>
      </c>
      <c r="AP86" s="4">
        <v>6.5000000000000006E-3</v>
      </c>
      <c r="AQ86" s="4">
        <v>0.40500000000000003</v>
      </c>
      <c r="AR86" s="4">
        <v>1.4999999999999999E-2</v>
      </c>
      <c r="AS86" s="4">
        <v>-0.38500000000000001</v>
      </c>
      <c r="AT86" s="4">
        <v>-0.12</v>
      </c>
      <c r="AU86" s="4">
        <v>-0.17</v>
      </c>
      <c r="AV86" s="4">
        <v>-0.28999999999999998</v>
      </c>
      <c r="AW86" s="4">
        <v>-0.33500000000000002</v>
      </c>
      <c r="AX86" s="4">
        <v>-0.38500000000000001</v>
      </c>
      <c r="AY86" s="4">
        <v>0.315</v>
      </c>
      <c r="AZ86" s="4">
        <v>-0.38500000000000001</v>
      </c>
      <c r="BA86" s="4">
        <v>-0.10400000000000001</v>
      </c>
      <c r="BC86" s="4">
        <v>-0.10400000000000001</v>
      </c>
      <c r="BD86" s="4">
        <v>-5.5E-2</v>
      </c>
      <c r="BE86" s="4">
        <v>-9.6500000000000002E-2</v>
      </c>
      <c r="BF86" s="4">
        <v>-1.9000000000000003E-2</v>
      </c>
      <c r="BG86" s="4">
        <v>-0.06</v>
      </c>
      <c r="BH86" s="4">
        <v>-0.02</v>
      </c>
      <c r="BI86" s="4">
        <v>-6.25E-2</v>
      </c>
      <c r="BJ86" s="4">
        <v>0.12</v>
      </c>
      <c r="BK86" s="4">
        <v>0.14749999999999999</v>
      </c>
      <c r="BL86" s="4">
        <v>0.23250000000000001</v>
      </c>
      <c r="BM86" s="4">
        <v>0.23250000000000001</v>
      </c>
      <c r="BN86" s="4">
        <v>0.28749999999999998</v>
      </c>
    </row>
    <row r="87" spans="3:66" x14ac:dyDescent="0.25">
      <c r="C87" s="190"/>
      <c r="G87" s="68">
        <v>39234</v>
      </c>
      <c r="H87">
        <v>2.9730000000000003</v>
      </c>
      <c r="I87" s="7">
        <v>0.21</v>
      </c>
      <c r="J87" s="4">
        <v>6.9654435346714005E-2</v>
      </c>
      <c r="K87" s="4">
        <v>-0.19500000000000001</v>
      </c>
      <c r="L87" s="4">
        <v>-0.21</v>
      </c>
      <c r="M87" s="14">
        <v>-0.19500000000000001</v>
      </c>
      <c r="N87" s="14">
        <v>-0.26</v>
      </c>
      <c r="O87" s="4">
        <v>-0.17499999999999999</v>
      </c>
      <c r="P87" s="4">
        <v>-5.5E-2</v>
      </c>
      <c r="Q87" s="4">
        <v>-7.4999999999999997E-2</v>
      </c>
      <c r="R87" s="4">
        <v>-0.16500000000000001</v>
      </c>
      <c r="S87" s="4">
        <v>-0.19500000000000001</v>
      </c>
      <c r="T87" s="4">
        <v>-0.19500000000000001</v>
      </c>
      <c r="U87" s="4">
        <v>-6.25E-2</v>
      </c>
      <c r="V87" s="4">
        <v>-5.5E-2</v>
      </c>
      <c r="W87" s="4">
        <v>0.19750000000000001</v>
      </c>
      <c r="X87" s="4">
        <v>0.19750000000000001</v>
      </c>
      <c r="Y87" s="4">
        <v>0.10249999999999999</v>
      </c>
      <c r="Z87" s="4">
        <v>0</v>
      </c>
      <c r="AA87" s="4">
        <v>0.1825</v>
      </c>
      <c r="AB87" s="4">
        <v>0.20250000000000001</v>
      </c>
      <c r="AC87" s="4">
        <v>-2.35E-2</v>
      </c>
      <c r="AD87" s="4">
        <v>-2.5249999999999998E-2</v>
      </c>
      <c r="AE87" s="4">
        <v>5.7500000000000008E-3</v>
      </c>
      <c r="AF87" s="4">
        <v>-1.175E-2</v>
      </c>
      <c r="AG87" s="4">
        <v>5.0000000000000001E-3</v>
      </c>
      <c r="AH87" s="4">
        <v>2.5000000000000001E-3</v>
      </c>
      <c r="AI87" s="4">
        <v>-6.25E-2</v>
      </c>
      <c r="AJ87" s="4">
        <v>-4.9500000000000002E-2</v>
      </c>
      <c r="AK87" s="4">
        <v>-5.7999999999999996E-2</v>
      </c>
      <c r="AL87" s="4">
        <v>-1.9000000000000003E-2</v>
      </c>
      <c r="AM87" s="4">
        <v>-8.4000000000000005E-2</v>
      </c>
      <c r="AN87" s="4">
        <v>-7.0000000000000007E-2</v>
      </c>
      <c r="AO87" s="4">
        <v>-1.8000000000000002E-2</v>
      </c>
      <c r="AP87" s="4">
        <v>6.5000000000000006E-3</v>
      </c>
      <c r="AQ87" s="4">
        <v>0.39500000000000002</v>
      </c>
      <c r="AR87" s="4">
        <v>0.02</v>
      </c>
      <c r="AS87" s="4">
        <v>-0.38500000000000001</v>
      </c>
      <c r="AT87" s="4">
        <v>-0.12</v>
      </c>
      <c r="AU87" s="4">
        <v>-0.17</v>
      </c>
      <c r="AV87" s="4">
        <v>-0.28999999999999998</v>
      </c>
      <c r="AW87" s="4">
        <v>-0.33500000000000002</v>
      </c>
      <c r="AX87" s="4">
        <v>-0.38500000000000001</v>
      </c>
      <c r="AY87" s="4">
        <v>0.315</v>
      </c>
      <c r="AZ87" s="4">
        <v>-0.38500000000000001</v>
      </c>
      <c r="BA87" s="4">
        <v>-9.6500000000000002E-2</v>
      </c>
      <c r="BC87" s="4">
        <v>-9.6500000000000002E-2</v>
      </c>
      <c r="BD87" s="4">
        <v>-5.5E-2</v>
      </c>
      <c r="BE87" s="4">
        <v>-8.6500000000000007E-2</v>
      </c>
      <c r="BF87" s="4">
        <v>-1.9000000000000003E-2</v>
      </c>
      <c r="BG87" s="4">
        <v>-0.06</v>
      </c>
      <c r="BH87" s="4">
        <v>-1.4999999999999999E-2</v>
      </c>
      <c r="BI87" s="4">
        <v>-6.25E-2</v>
      </c>
      <c r="BJ87" s="4">
        <v>0.12</v>
      </c>
      <c r="BK87" s="4">
        <v>0.14749999999999999</v>
      </c>
      <c r="BL87" s="4">
        <v>0.22750000000000001</v>
      </c>
      <c r="BM87" s="4">
        <v>0.22750000000000001</v>
      </c>
      <c r="BN87" s="4">
        <v>0.28749999999999998</v>
      </c>
    </row>
    <row r="88" spans="3:66" x14ac:dyDescent="0.25">
      <c r="C88" s="190"/>
      <c r="G88" s="68">
        <v>39264</v>
      </c>
      <c r="H88">
        <v>2.9950000000000001</v>
      </c>
      <c r="I88" s="7">
        <v>0.21</v>
      </c>
      <c r="J88" s="4">
        <v>6.9670167323219998E-2</v>
      </c>
      <c r="K88" s="4">
        <v>-0.19500000000000001</v>
      </c>
      <c r="L88" s="4">
        <v>-0.21</v>
      </c>
      <c r="M88" s="14">
        <v>-0.19500000000000001</v>
      </c>
      <c r="N88" s="14">
        <v>-0.28000000000000003</v>
      </c>
      <c r="O88" s="4">
        <v>-0.17499999999999999</v>
      </c>
      <c r="P88" s="4">
        <v>-5.5E-2</v>
      </c>
      <c r="Q88" s="4">
        <v>-7.4999999999999997E-2</v>
      </c>
      <c r="R88" s="4">
        <v>-0.16500000000000001</v>
      </c>
      <c r="S88" s="4">
        <v>-0.19500000000000001</v>
      </c>
      <c r="T88" s="4">
        <v>-0.19500000000000001</v>
      </c>
      <c r="U88" s="4">
        <v>-6.1249999999999999E-2</v>
      </c>
      <c r="V88" s="4">
        <v>-5.5E-2</v>
      </c>
      <c r="W88" s="4">
        <v>0.1875</v>
      </c>
      <c r="X88" s="4">
        <v>0.1875</v>
      </c>
      <c r="Y88" s="4">
        <v>9.2499999999999999E-2</v>
      </c>
      <c r="Z88" s="4">
        <v>0</v>
      </c>
      <c r="AA88" s="4">
        <v>0.1825</v>
      </c>
      <c r="AB88" s="4">
        <v>0.215</v>
      </c>
      <c r="AC88" s="4">
        <v>-2.35E-2</v>
      </c>
      <c r="AD88" s="4">
        <v>-2.5249999999999998E-2</v>
      </c>
      <c r="AE88" s="4">
        <v>5.7500000000000008E-3</v>
      </c>
      <c r="AF88" s="4">
        <v>-1.175E-2</v>
      </c>
      <c r="AG88" s="4">
        <v>5.0000000000000001E-3</v>
      </c>
      <c r="AH88" s="4">
        <v>2.5000000000000001E-3</v>
      </c>
      <c r="AI88" s="4">
        <v>-6.25E-2</v>
      </c>
      <c r="AJ88" s="4">
        <v>-4.9500000000000002E-2</v>
      </c>
      <c r="AK88" s="4">
        <v>-5.7999999999999996E-2</v>
      </c>
      <c r="AL88" s="4">
        <v>-1.9000000000000003E-2</v>
      </c>
      <c r="AM88" s="4">
        <v>-7.6999999999999999E-2</v>
      </c>
      <c r="AN88" s="4">
        <v>-6.7500000000000004E-2</v>
      </c>
      <c r="AO88" s="4">
        <v>-1.8000000000000002E-2</v>
      </c>
      <c r="AP88" s="4">
        <v>6.5000000000000006E-3</v>
      </c>
      <c r="AQ88" s="4">
        <v>0.43</v>
      </c>
      <c r="AR88" s="4">
        <v>2.2499999999999999E-2</v>
      </c>
      <c r="AS88" s="4">
        <v>-0.38500000000000001</v>
      </c>
      <c r="AT88" s="4">
        <v>-0.12</v>
      </c>
      <c r="AU88" s="4">
        <v>-0.17</v>
      </c>
      <c r="AV88" s="4">
        <v>-0.28999999999999998</v>
      </c>
      <c r="AW88" s="4">
        <v>-0.33500000000000002</v>
      </c>
      <c r="AX88" s="4">
        <v>-0.38500000000000001</v>
      </c>
      <c r="AY88" s="4">
        <v>0.315</v>
      </c>
      <c r="AZ88" s="4">
        <v>-0.38500000000000001</v>
      </c>
      <c r="BA88" s="4">
        <v>-0.10400000000000001</v>
      </c>
      <c r="BC88" s="4">
        <v>-0.10400000000000001</v>
      </c>
      <c r="BD88" s="4">
        <v>-5.5E-2</v>
      </c>
      <c r="BE88" s="4">
        <v>-8.1500000000000003E-2</v>
      </c>
      <c r="BF88" s="4">
        <v>-1.9000000000000003E-2</v>
      </c>
      <c r="BG88" s="4">
        <v>-0.06</v>
      </c>
      <c r="BH88" s="4">
        <v>-1.2500000000000001E-2</v>
      </c>
      <c r="BI88" s="4">
        <v>-6.25E-2</v>
      </c>
      <c r="BJ88" s="4">
        <v>0.12</v>
      </c>
      <c r="BK88" s="4">
        <v>0.14749999999999999</v>
      </c>
      <c r="BL88" s="4">
        <v>0.2175</v>
      </c>
      <c r="BM88" s="4">
        <v>0.2175</v>
      </c>
      <c r="BN88" s="4">
        <v>0.3</v>
      </c>
    </row>
    <row r="89" spans="3:66" x14ac:dyDescent="0.25">
      <c r="C89" s="190"/>
      <c r="G89" s="68">
        <v>39295</v>
      </c>
      <c r="H89">
        <v>3.0160000000000005</v>
      </c>
      <c r="I89" s="7">
        <v>0.21</v>
      </c>
      <c r="J89" s="4">
        <v>6.9686423699029013E-2</v>
      </c>
      <c r="K89" s="4">
        <v>-0.19500000000000001</v>
      </c>
      <c r="L89" s="4">
        <v>-0.21</v>
      </c>
      <c r="M89" s="14">
        <v>-0.19500000000000001</v>
      </c>
      <c r="N89" s="14">
        <v>-0.28000000000000003</v>
      </c>
      <c r="O89" s="4">
        <v>-0.17499999999999999</v>
      </c>
      <c r="P89" s="4">
        <v>-5.5E-2</v>
      </c>
      <c r="Q89" s="4">
        <v>-7.4999999999999997E-2</v>
      </c>
      <c r="R89" s="4">
        <v>-0.16500000000000001</v>
      </c>
      <c r="S89" s="4">
        <v>-0.19500000000000001</v>
      </c>
      <c r="T89" s="4">
        <v>-0.19500000000000001</v>
      </c>
      <c r="U89" s="4">
        <v>-0.06</v>
      </c>
      <c r="V89" s="4">
        <v>-5.5E-2</v>
      </c>
      <c r="W89" s="4">
        <v>0.185</v>
      </c>
      <c r="X89" s="4">
        <v>0.185</v>
      </c>
      <c r="Y89" s="4">
        <v>0.09</v>
      </c>
      <c r="Z89" s="4">
        <v>0</v>
      </c>
      <c r="AA89" s="4">
        <v>0.1825</v>
      </c>
      <c r="AB89" s="4">
        <v>0.215</v>
      </c>
      <c r="AC89" s="4">
        <v>-2.35E-2</v>
      </c>
      <c r="AD89" s="4">
        <v>-2.5249999999999998E-2</v>
      </c>
      <c r="AE89" s="4">
        <v>5.7500000000000008E-3</v>
      </c>
      <c r="AF89" s="4">
        <v>-1.175E-2</v>
      </c>
      <c r="AG89" s="4">
        <v>5.0000000000000001E-3</v>
      </c>
      <c r="AH89" s="4">
        <v>2.5000000000000001E-3</v>
      </c>
      <c r="AI89" s="4">
        <v>-6.25E-2</v>
      </c>
      <c r="AJ89" s="4">
        <v>-4.9500000000000002E-2</v>
      </c>
      <c r="AK89" s="4">
        <v>-5.7999999999999996E-2</v>
      </c>
      <c r="AL89" s="4">
        <v>-1.9000000000000003E-2</v>
      </c>
      <c r="AM89" s="4">
        <v>-5.7999999999999996E-2</v>
      </c>
      <c r="AN89" s="4">
        <v>-6.5000000000000002E-2</v>
      </c>
      <c r="AO89" s="4">
        <v>-1.8000000000000002E-2</v>
      </c>
      <c r="AP89" s="4">
        <v>6.5000000000000006E-3</v>
      </c>
      <c r="AQ89" s="4">
        <v>0.495</v>
      </c>
      <c r="AR89" s="4">
        <v>2.5000000000000001E-2</v>
      </c>
      <c r="AS89" s="4">
        <v>-0.38500000000000001</v>
      </c>
      <c r="AT89" s="4">
        <v>-0.12</v>
      </c>
      <c r="AU89" s="4">
        <v>-0.17</v>
      </c>
      <c r="AV89" s="4">
        <v>-0.28999999999999998</v>
      </c>
      <c r="AW89" s="4">
        <v>-0.33500000000000002</v>
      </c>
      <c r="AX89" s="4">
        <v>-0.38500000000000001</v>
      </c>
      <c r="AY89" s="4">
        <v>0.315</v>
      </c>
      <c r="AZ89" s="4">
        <v>-0.38500000000000001</v>
      </c>
      <c r="BA89" s="4">
        <v>-9.1500000000000012E-2</v>
      </c>
      <c r="BC89" s="4">
        <v>-9.1500000000000012E-2</v>
      </c>
      <c r="BD89" s="4">
        <v>-5.5E-2</v>
      </c>
      <c r="BE89" s="4">
        <v>-8.1500000000000003E-2</v>
      </c>
      <c r="BF89" s="4">
        <v>-1.9000000000000003E-2</v>
      </c>
      <c r="BG89" s="4">
        <v>-0.06</v>
      </c>
      <c r="BH89" s="4">
        <v>-0.01</v>
      </c>
      <c r="BI89" s="4">
        <v>-6.25E-2</v>
      </c>
      <c r="BJ89" s="4">
        <v>0.12</v>
      </c>
      <c r="BK89" s="4">
        <v>0.14749999999999999</v>
      </c>
      <c r="BL89" s="4">
        <v>0.215</v>
      </c>
      <c r="BM89" s="4">
        <v>0.215</v>
      </c>
      <c r="BN89" s="4">
        <v>0.3</v>
      </c>
    </row>
    <row r="90" spans="3:66" x14ac:dyDescent="0.25">
      <c r="C90" s="190"/>
      <c r="G90" s="68">
        <v>39326</v>
      </c>
      <c r="H90">
        <v>3.0019999999999998</v>
      </c>
      <c r="I90" s="7">
        <v>0.21</v>
      </c>
      <c r="J90" s="4">
        <v>6.9702680074925014E-2</v>
      </c>
      <c r="K90" s="4">
        <v>-0.19500000000000001</v>
      </c>
      <c r="L90" s="4">
        <v>-0.21</v>
      </c>
      <c r="M90" s="14">
        <v>-0.185</v>
      </c>
      <c r="N90" s="14">
        <v>-0.28000000000000003</v>
      </c>
      <c r="O90" s="4">
        <v>-0.16500000000000001</v>
      </c>
      <c r="P90" s="4">
        <v>-5.5E-2</v>
      </c>
      <c r="Q90" s="4">
        <v>-7.4999999999999997E-2</v>
      </c>
      <c r="R90" s="4">
        <v>-0.16500000000000001</v>
      </c>
      <c r="S90" s="4">
        <v>-0.19500000000000001</v>
      </c>
      <c r="T90" s="4">
        <v>-0.19500000000000001</v>
      </c>
      <c r="U90" s="4">
        <v>-6.3750000000000001E-2</v>
      </c>
      <c r="V90" s="4">
        <v>-5.5E-2</v>
      </c>
      <c r="W90" s="4">
        <v>0.1825</v>
      </c>
      <c r="X90" s="4">
        <v>0.1825</v>
      </c>
      <c r="Y90" s="4">
        <v>8.7499999999999994E-2</v>
      </c>
      <c r="Z90" s="4">
        <v>0</v>
      </c>
      <c r="AA90" s="4">
        <v>0.1825</v>
      </c>
      <c r="AB90" s="4">
        <v>0.19500000000000001</v>
      </c>
      <c r="AC90" s="4">
        <v>-2.35E-2</v>
      </c>
      <c r="AD90" s="4">
        <v>-2.5249999999999998E-2</v>
      </c>
      <c r="AE90" s="4">
        <v>5.7500000000000008E-3</v>
      </c>
      <c r="AF90" s="4">
        <v>-1.175E-2</v>
      </c>
      <c r="AG90" s="4">
        <v>5.0000000000000001E-3</v>
      </c>
      <c r="AH90" s="4">
        <v>2.5000000000000001E-3</v>
      </c>
      <c r="AI90" s="4">
        <v>-6.25E-2</v>
      </c>
      <c r="AJ90" s="4">
        <v>-4.7E-2</v>
      </c>
      <c r="AK90" s="4">
        <v>-5.5500000000000001E-2</v>
      </c>
      <c r="AL90" s="4">
        <v>-1.9000000000000003E-2</v>
      </c>
      <c r="AM90" s="4">
        <v>-5.6000000000000008E-2</v>
      </c>
      <c r="AN90" s="4">
        <v>-7.2499999999999995E-2</v>
      </c>
      <c r="AO90" s="4">
        <v>-1.8000000000000002E-2</v>
      </c>
      <c r="AP90" s="4">
        <v>6.5000000000000006E-3</v>
      </c>
      <c r="AQ90" s="4">
        <v>0.39500000000000002</v>
      </c>
      <c r="AR90" s="4">
        <v>1.7500000000000002E-2</v>
      </c>
      <c r="AS90" s="4">
        <v>-0.38500000000000001</v>
      </c>
      <c r="AT90" s="4">
        <v>-0.12</v>
      </c>
      <c r="AU90" s="4">
        <v>-0.17</v>
      </c>
      <c r="AV90" s="4">
        <v>-0.28999999999999998</v>
      </c>
      <c r="AW90" s="4">
        <v>-0.33500000000000002</v>
      </c>
      <c r="AX90" s="4">
        <v>-0.38500000000000001</v>
      </c>
      <c r="AY90" s="4">
        <v>0.315</v>
      </c>
      <c r="AZ90" s="4">
        <v>-0.38500000000000001</v>
      </c>
      <c r="BA90" s="4">
        <v>-9.6500000000000002E-2</v>
      </c>
      <c r="BC90" s="4">
        <v>-9.6500000000000002E-2</v>
      </c>
      <c r="BD90" s="4">
        <v>-5.5E-2</v>
      </c>
      <c r="BE90" s="4">
        <v>-9.6500000000000002E-2</v>
      </c>
      <c r="BF90" s="4">
        <v>-1.9000000000000003E-2</v>
      </c>
      <c r="BG90" s="4">
        <v>-0.06</v>
      </c>
      <c r="BH90" s="4">
        <v>-1.7500000000000002E-2</v>
      </c>
      <c r="BI90" s="4">
        <v>-6.25E-2</v>
      </c>
      <c r="BJ90" s="4">
        <v>0.12</v>
      </c>
      <c r="BK90" s="4">
        <v>0.14749999999999999</v>
      </c>
      <c r="BL90" s="4">
        <v>0.21249999999999999</v>
      </c>
      <c r="BM90" s="4">
        <v>0.21249999999999999</v>
      </c>
      <c r="BN90" s="4">
        <v>0.28999999999999998</v>
      </c>
    </row>
    <row r="91" spans="3:66" x14ac:dyDescent="0.25">
      <c r="C91" s="190"/>
      <c r="G91" s="68">
        <v>39356</v>
      </c>
      <c r="H91">
        <v>3.0030000000000001</v>
      </c>
      <c r="I91" s="7">
        <v>0.2</v>
      </c>
      <c r="J91" s="4">
        <v>6.9715796261551014E-2</v>
      </c>
      <c r="K91" s="4">
        <v>-0.19500000000000001</v>
      </c>
      <c r="L91" s="4">
        <v>-0.21</v>
      </c>
      <c r="M91" s="14">
        <v>-0.17</v>
      </c>
      <c r="N91" s="14">
        <v>-0.28000000000000003</v>
      </c>
      <c r="O91" s="4">
        <v>-0.15</v>
      </c>
      <c r="P91" s="4">
        <v>-5.5E-2</v>
      </c>
      <c r="Q91" s="4">
        <v>-7.4999999999999997E-2</v>
      </c>
      <c r="R91" s="4">
        <v>-0.16500000000000001</v>
      </c>
      <c r="S91" s="4">
        <v>-0.19500000000000001</v>
      </c>
      <c r="T91" s="4">
        <v>-0.19500000000000001</v>
      </c>
      <c r="U91" s="4">
        <v>-6.8750000000000006E-2</v>
      </c>
      <c r="V91" s="4">
        <v>-5.5E-2</v>
      </c>
      <c r="W91" s="4">
        <v>0.19750000000000001</v>
      </c>
      <c r="X91" s="4">
        <v>0.19750000000000001</v>
      </c>
      <c r="Y91" s="4">
        <v>0.10249999999999999</v>
      </c>
      <c r="Z91" s="4">
        <v>0</v>
      </c>
      <c r="AA91" s="4">
        <v>0.1875</v>
      </c>
      <c r="AB91" s="4">
        <v>0.215</v>
      </c>
      <c r="AC91" s="4">
        <v>-2.35E-2</v>
      </c>
      <c r="AD91" s="4">
        <v>-2.5249999999999998E-2</v>
      </c>
      <c r="AE91" s="4">
        <v>-1.2500000000000001E-2</v>
      </c>
      <c r="AF91" s="4">
        <v>-0.03</v>
      </c>
      <c r="AG91" s="4">
        <v>5.0000000000000001E-3</v>
      </c>
      <c r="AH91" s="4">
        <v>2.5000000000000001E-3</v>
      </c>
      <c r="AI91" s="4">
        <v>-6.25E-2</v>
      </c>
      <c r="AJ91" s="4">
        <v>-4.7E-2</v>
      </c>
      <c r="AK91" s="4">
        <v>-5.5500000000000001E-2</v>
      </c>
      <c r="AL91" s="4">
        <v>-1.9000000000000003E-2</v>
      </c>
      <c r="AM91" s="4">
        <v>-5.7999999999999996E-2</v>
      </c>
      <c r="AN91" s="4">
        <v>-8.2500000000000004E-2</v>
      </c>
      <c r="AO91" s="4">
        <v>-1.8000000000000002E-2</v>
      </c>
      <c r="AP91" s="4">
        <v>6.5000000000000006E-3</v>
      </c>
      <c r="AQ91" s="4">
        <v>0.46100000000000002</v>
      </c>
      <c r="AR91" s="4">
        <v>7.4999999999999997E-3</v>
      </c>
      <c r="AS91" s="4">
        <v>-0.38500000000000001</v>
      </c>
      <c r="AT91" s="4">
        <v>-0.12</v>
      </c>
      <c r="AU91" s="4">
        <v>-0.17</v>
      </c>
      <c r="AV91" s="4">
        <v>-0.28999999999999998</v>
      </c>
      <c r="AW91" s="4">
        <v>-0.33500000000000002</v>
      </c>
      <c r="AX91" s="4">
        <v>-0.38500000000000001</v>
      </c>
      <c r="AY91" s="4">
        <v>0.315</v>
      </c>
      <c r="AZ91" s="4">
        <v>-0.38500000000000001</v>
      </c>
      <c r="BA91" s="4">
        <v>-0.10650000000000001</v>
      </c>
      <c r="BC91" s="4">
        <v>-0.10650000000000001</v>
      </c>
      <c r="BD91" s="4">
        <v>-5.5E-2</v>
      </c>
      <c r="BE91" s="4">
        <v>-9.9000000000000005E-2</v>
      </c>
      <c r="BF91" s="4">
        <v>-1.9000000000000003E-2</v>
      </c>
      <c r="BG91" s="4">
        <v>-0.06</v>
      </c>
      <c r="BH91" s="4">
        <v>-2.75E-2</v>
      </c>
      <c r="BI91" s="4">
        <v>-6.25E-2</v>
      </c>
      <c r="BJ91" s="4">
        <v>0.12</v>
      </c>
      <c r="BK91" s="4">
        <v>0.14749999999999999</v>
      </c>
      <c r="BL91" s="4">
        <v>0.22750000000000001</v>
      </c>
      <c r="BM91" s="4">
        <v>0.22750000000000001</v>
      </c>
      <c r="BN91" s="4">
        <v>0.36249999999999999</v>
      </c>
    </row>
    <row r="92" spans="3:66" x14ac:dyDescent="0.25">
      <c r="C92" s="190"/>
      <c r="G92" s="68">
        <v>39387</v>
      </c>
      <c r="H92">
        <v>3.0750000000000002</v>
      </c>
      <c r="I92" s="7">
        <v>0.2</v>
      </c>
      <c r="J92" s="4">
        <v>6.9728933810896024E-2</v>
      </c>
      <c r="K92" s="4">
        <v>-0.19</v>
      </c>
      <c r="L92" s="4">
        <v>-0.2</v>
      </c>
      <c r="M92" s="14">
        <v>-0.13250000000000001</v>
      </c>
      <c r="N92" s="14">
        <v>-0.27500000000000002</v>
      </c>
      <c r="O92" s="4">
        <v>-0.1125</v>
      </c>
      <c r="P92" s="4">
        <v>-5.5E-2</v>
      </c>
      <c r="Q92" s="4">
        <v>-0.09</v>
      </c>
      <c r="R92" s="4">
        <v>-0.16</v>
      </c>
      <c r="S92" s="4">
        <v>-0.19</v>
      </c>
      <c r="T92" s="4">
        <v>-0.19</v>
      </c>
      <c r="U92" s="4">
        <v>-8.8749999999999996E-2</v>
      </c>
      <c r="V92" s="4">
        <v>-5.5E-2</v>
      </c>
      <c r="W92" s="4">
        <v>0.26</v>
      </c>
      <c r="X92" s="4">
        <v>0.26</v>
      </c>
      <c r="Y92" s="4">
        <v>0.16500000000000001</v>
      </c>
      <c r="Z92" s="4">
        <v>0</v>
      </c>
      <c r="AA92" s="4">
        <v>0.27</v>
      </c>
      <c r="AB92" s="4">
        <v>0.28749999999999998</v>
      </c>
      <c r="AC92" s="4">
        <v>-2.6499999999999999E-2</v>
      </c>
      <c r="AD92" s="4">
        <v>-0.04</v>
      </c>
      <c r="AE92" s="4">
        <v>-1.1500000000000002E-2</v>
      </c>
      <c r="AF92" s="4">
        <v>-2.8999999999999998E-2</v>
      </c>
      <c r="AG92" s="4">
        <v>5.0000000000000001E-3</v>
      </c>
      <c r="AH92" s="4">
        <v>-5.5000000000000005E-3</v>
      </c>
      <c r="AI92" s="4">
        <v>-6.5000000000000002E-2</v>
      </c>
      <c r="AJ92" s="4">
        <v>-4.7E-2</v>
      </c>
      <c r="AK92" s="4">
        <v>-5.8500000000000003E-2</v>
      </c>
      <c r="AL92" s="4">
        <v>-1.5500000000000002E-2</v>
      </c>
      <c r="AM92" s="4">
        <v>-7.2999999999999995E-2</v>
      </c>
      <c r="AN92" s="4">
        <v>-0.1225</v>
      </c>
      <c r="AO92" s="4">
        <v>-1.0500000000000001E-2</v>
      </c>
      <c r="AP92" s="4">
        <v>1.4999999999999999E-2</v>
      </c>
      <c r="AQ92" s="4">
        <v>0.76749999999999996</v>
      </c>
      <c r="AR92" s="4">
        <v>-3.2500000000000001E-2</v>
      </c>
      <c r="AS92" s="4">
        <v>-0.31</v>
      </c>
      <c r="AT92" s="4">
        <v>-0.13250000000000001</v>
      </c>
      <c r="AU92" s="4">
        <v>-0.17</v>
      </c>
      <c r="AV92" s="4">
        <v>0</v>
      </c>
      <c r="AW92" s="4">
        <v>-0.26</v>
      </c>
      <c r="AX92" s="4">
        <v>0</v>
      </c>
      <c r="AY92" s="4">
        <v>0.14000000000000001</v>
      </c>
      <c r="AZ92" s="4">
        <v>-0.31</v>
      </c>
      <c r="BA92" s="4">
        <v>-0.1115</v>
      </c>
      <c r="BC92" s="4">
        <v>-0.1115</v>
      </c>
      <c r="BD92" s="4">
        <v>-5.5E-2</v>
      </c>
      <c r="BE92" s="4">
        <v>-9.6500000000000002E-2</v>
      </c>
      <c r="BF92" s="4">
        <v>-2.0499999999999997E-2</v>
      </c>
      <c r="BG92" s="4">
        <v>-7.4999999999999997E-2</v>
      </c>
      <c r="BH92" s="4">
        <v>-6.7500000000000004E-2</v>
      </c>
      <c r="BI92" s="4">
        <v>-6.5000000000000002E-2</v>
      </c>
      <c r="BJ92" s="4">
        <v>0.09</v>
      </c>
      <c r="BK92" s="4">
        <v>0.27500000000000002</v>
      </c>
      <c r="BL92" s="4">
        <v>0.30499999999999999</v>
      </c>
      <c r="BM92" s="4">
        <v>0.30499999999999999</v>
      </c>
      <c r="BN92" s="4">
        <v>0.46500000000000002</v>
      </c>
    </row>
    <row r="93" spans="3:66" x14ac:dyDescent="0.25">
      <c r="C93" s="190"/>
      <c r="G93" s="68">
        <v>39417</v>
      </c>
      <c r="H93">
        <v>3.145</v>
      </c>
      <c r="I93" s="7">
        <v>0.2</v>
      </c>
      <c r="J93" s="4">
        <v>6.9741647568382012E-2</v>
      </c>
      <c r="K93" s="4">
        <v>-0.19750000000000001</v>
      </c>
      <c r="L93" s="4">
        <v>-0.20749999999999999</v>
      </c>
      <c r="M93" s="14">
        <v>-0.125</v>
      </c>
      <c r="N93" s="14">
        <v>-0.28249999999999997</v>
      </c>
      <c r="O93" s="4">
        <v>-0.105</v>
      </c>
      <c r="P93" s="4">
        <v>-5.5E-2</v>
      </c>
      <c r="Q93" s="4">
        <v>-0.09</v>
      </c>
      <c r="R93" s="4">
        <v>-0.16750000000000001</v>
      </c>
      <c r="S93" s="4">
        <v>-0.19750000000000001</v>
      </c>
      <c r="T93" s="4">
        <v>-0.19750000000000001</v>
      </c>
      <c r="U93" s="4">
        <v>-0.1</v>
      </c>
      <c r="V93" s="4">
        <v>-5.5E-2</v>
      </c>
      <c r="W93" s="4">
        <v>0.3</v>
      </c>
      <c r="X93" s="4">
        <v>0.3</v>
      </c>
      <c r="Y93" s="4">
        <v>0.20499999999999999</v>
      </c>
      <c r="Z93" s="4">
        <v>0</v>
      </c>
      <c r="AA93" s="4">
        <v>0.30499999999999999</v>
      </c>
      <c r="AB93" s="4">
        <v>0.33750000000000002</v>
      </c>
      <c r="AC93" s="4">
        <v>-2.6499999999999999E-2</v>
      </c>
      <c r="AD93" s="4">
        <v>-3.2500000000000001E-2</v>
      </c>
      <c r="AE93" s="4">
        <v>-1.1500000000000002E-2</v>
      </c>
      <c r="AF93" s="4">
        <v>-2.8999999999999998E-2</v>
      </c>
      <c r="AG93" s="4">
        <v>5.0000000000000001E-3</v>
      </c>
      <c r="AH93" s="4">
        <v>-5.5000000000000005E-3</v>
      </c>
      <c r="AI93" s="4">
        <v>-6.5000000000000002E-2</v>
      </c>
      <c r="AJ93" s="4">
        <v>-4.7E-2</v>
      </c>
      <c r="AK93" s="4">
        <v>-5.8500000000000003E-2</v>
      </c>
      <c r="AL93" s="4">
        <v>-1.5500000000000002E-2</v>
      </c>
      <c r="AM93" s="4">
        <v>-7.2999999999999995E-2</v>
      </c>
      <c r="AN93" s="4">
        <v>-0.14499999999999999</v>
      </c>
      <c r="AO93" s="4">
        <v>-1.0500000000000001E-2</v>
      </c>
      <c r="AP93" s="4">
        <v>1.4999999999999999E-2</v>
      </c>
      <c r="AQ93" s="4">
        <v>1.19</v>
      </c>
      <c r="AR93" s="4">
        <v>-5.5E-2</v>
      </c>
      <c r="AS93" s="4">
        <v>-0.31</v>
      </c>
      <c r="AT93" s="4">
        <v>-0.1275</v>
      </c>
      <c r="AU93" s="4">
        <v>-0.17</v>
      </c>
      <c r="AV93" s="4">
        <v>0.06</v>
      </c>
      <c r="AW93" s="4">
        <v>-0.26</v>
      </c>
      <c r="AX93" s="4">
        <v>0</v>
      </c>
      <c r="AY93" s="4">
        <v>0.14000000000000001</v>
      </c>
      <c r="AZ93" s="4">
        <v>-0.31</v>
      </c>
      <c r="BA93" s="4">
        <v>-0.14150000000000001</v>
      </c>
      <c r="BC93" s="4">
        <v>-0.14150000000000001</v>
      </c>
      <c r="BD93" s="4">
        <v>-5.5E-2</v>
      </c>
      <c r="BE93" s="4">
        <v>-0.13150000000000001</v>
      </c>
      <c r="BF93" s="4">
        <v>-2.0499999999999997E-2</v>
      </c>
      <c r="BG93" s="4">
        <v>-7.4999999999999997E-2</v>
      </c>
      <c r="BH93" s="4">
        <v>-0.09</v>
      </c>
      <c r="BI93" s="4">
        <v>-6.5000000000000002E-2</v>
      </c>
      <c r="BJ93" s="4">
        <v>0.09</v>
      </c>
      <c r="BK93" s="4">
        <v>0.245</v>
      </c>
      <c r="BL93" s="4">
        <v>0.34499999999999997</v>
      </c>
      <c r="BM93" s="4">
        <v>0.34499999999999997</v>
      </c>
      <c r="BN93" s="4">
        <v>0.8</v>
      </c>
    </row>
    <row r="94" spans="3:66" x14ac:dyDescent="0.25">
      <c r="C94" s="190"/>
      <c r="G94" s="68">
        <v>39448</v>
      </c>
      <c r="H94">
        <v>3.4319999999999999</v>
      </c>
      <c r="I94" s="7">
        <v>0.2</v>
      </c>
      <c r="J94" s="4">
        <v>6.9754785117839016E-2</v>
      </c>
      <c r="K94" s="4">
        <v>-0.2</v>
      </c>
      <c r="L94" s="4">
        <v>-0.21</v>
      </c>
      <c r="M94" s="14">
        <v>-0.11</v>
      </c>
      <c r="N94" s="14">
        <v>-0.26500000000000001</v>
      </c>
      <c r="O94" s="4">
        <v>-0.09</v>
      </c>
      <c r="P94" s="4">
        <v>-5.5E-2</v>
      </c>
      <c r="Q94" s="4">
        <v>-0.09</v>
      </c>
      <c r="R94" s="4">
        <v>-0.17</v>
      </c>
      <c r="S94" s="4">
        <v>-0.2</v>
      </c>
      <c r="T94" s="4">
        <v>-0.2</v>
      </c>
      <c r="U94" s="4">
        <v>-0.10125000000000001</v>
      </c>
      <c r="V94" s="4">
        <v>-5.5E-2</v>
      </c>
      <c r="W94" s="4">
        <v>0.35499999999999998</v>
      </c>
      <c r="X94" s="4">
        <v>0.35499999999999998</v>
      </c>
      <c r="Y94" s="4">
        <v>0.26</v>
      </c>
      <c r="Z94" s="4">
        <v>0</v>
      </c>
      <c r="AA94" s="4">
        <v>0.30499999999999999</v>
      </c>
      <c r="AB94" s="4">
        <v>0.4375</v>
      </c>
      <c r="AC94" s="4">
        <v>-2.2000000000000002E-2</v>
      </c>
      <c r="AD94" s="4">
        <v>-3.2500000000000001E-2</v>
      </c>
      <c r="AE94" s="4">
        <v>-1.1500000000000002E-2</v>
      </c>
      <c r="AF94" s="4">
        <v>-2.8999999999999998E-2</v>
      </c>
      <c r="AG94" s="4">
        <v>5.0000000000000001E-3</v>
      </c>
      <c r="AH94" s="4">
        <v>-5.5000000000000005E-3</v>
      </c>
      <c r="AI94" s="4">
        <v>-6.5000000000000002E-2</v>
      </c>
      <c r="AJ94" s="4">
        <v>-4.4999999999999998E-2</v>
      </c>
      <c r="AK94" s="4">
        <v>-5.8500000000000003E-2</v>
      </c>
      <c r="AL94" s="4">
        <v>-1.5500000000000002E-2</v>
      </c>
      <c r="AM94" s="4">
        <v>-6.6000000000000003E-2</v>
      </c>
      <c r="AN94" s="4">
        <v>-0.14749999999999999</v>
      </c>
      <c r="AO94" s="4">
        <v>-8.5000000000000006E-3</v>
      </c>
      <c r="AP94" s="4">
        <v>1.4999999999999999E-2</v>
      </c>
      <c r="AQ94" s="4">
        <v>1.5249999999999999</v>
      </c>
      <c r="AR94" s="4">
        <v>-5.7500000000000002E-2</v>
      </c>
      <c r="AS94" s="4">
        <v>-0.31</v>
      </c>
      <c r="AT94" s="4">
        <v>-0.1275</v>
      </c>
      <c r="AU94" s="4">
        <v>-0.17</v>
      </c>
      <c r="AV94" s="4">
        <v>0.13</v>
      </c>
      <c r="AW94" s="4">
        <v>-0.26</v>
      </c>
      <c r="AX94" s="4">
        <v>0</v>
      </c>
      <c r="AY94" s="4">
        <v>0.14000000000000001</v>
      </c>
      <c r="AZ94" s="4">
        <v>-0.31</v>
      </c>
      <c r="BA94" s="4">
        <v>-0.1265</v>
      </c>
      <c r="BC94" s="4">
        <v>-0.1265</v>
      </c>
      <c r="BD94" s="4">
        <v>-5.5E-2</v>
      </c>
      <c r="BE94" s="4">
        <v>-0.13700000000000001</v>
      </c>
      <c r="BF94" s="4">
        <v>-2.0499999999999997E-2</v>
      </c>
      <c r="BG94" s="4">
        <v>-7.4999999999999997E-2</v>
      </c>
      <c r="BH94" s="4">
        <v>-9.2499999999999999E-2</v>
      </c>
      <c r="BI94" s="4">
        <v>-6.5000000000000002E-2</v>
      </c>
      <c r="BJ94" s="4">
        <v>0.09</v>
      </c>
      <c r="BK94" s="4">
        <v>0.28000000000000003</v>
      </c>
      <c r="BL94" s="4">
        <v>0.4</v>
      </c>
      <c r="BM94" s="4">
        <v>0.4</v>
      </c>
      <c r="BN94" s="4">
        <v>0.97499999999999998</v>
      </c>
    </row>
    <row r="95" spans="3:66" x14ac:dyDescent="0.25">
      <c r="C95" s="190"/>
      <c r="G95" s="68">
        <v>39479</v>
      </c>
      <c r="H95">
        <v>3.31</v>
      </c>
      <c r="I95" s="7">
        <v>0.2</v>
      </c>
      <c r="J95" s="4">
        <v>6.9767922667354001E-2</v>
      </c>
      <c r="K95" s="4">
        <v>-0.20250000000000001</v>
      </c>
      <c r="L95" s="4">
        <v>-0.21249999999999999</v>
      </c>
      <c r="M95" s="14">
        <v>-0.11</v>
      </c>
      <c r="N95" s="14">
        <v>-0.26750000000000002</v>
      </c>
      <c r="O95" s="4">
        <v>-0.09</v>
      </c>
      <c r="P95" s="4">
        <v>-5.5E-2</v>
      </c>
      <c r="Q95" s="4">
        <v>-0.09</v>
      </c>
      <c r="R95" s="4">
        <v>-0.17249999999999999</v>
      </c>
      <c r="S95" s="4">
        <v>-0.20250000000000001</v>
      </c>
      <c r="T95" s="4">
        <v>-0.20250000000000001</v>
      </c>
      <c r="U95" s="4">
        <v>-9.2499999999999999E-2</v>
      </c>
      <c r="V95" s="4">
        <v>-5.5E-2</v>
      </c>
      <c r="W95" s="4">
        <v>0.33</v>
      </c>
      <c r="X95" s="4">
        <v>0.33</v>
      </c>
      <c r="Y95" s="4">
        <v>0.23499999999999999</v>
      </c>
      <c r="Z95" s="4">
        <v>0</v>
      </c>
      <c r="AA95" s="4">
        <v>0.30499999999999999</v>
      </c>
      <c r="AB95" s="4">
        <v>0.435</v>
      </c>
      <c r="AC95" s="4">
        <v>-2.2000000000000002E-2</v>
      </c>
      <c r="AD95" s="4">
        <v>-3.2500000000000001E-2</v>
      </c>
      <c r="AE95" s="4">
        <v>-1.1500000000000002E-2</v>
      </c>
      <c r="AF95" s="4">
        <v>-2.8999999999999998E-2</v>
      </c>
      <c r="AG95" s="4">
        <v>5.0000000000000001E-3</v>
      </c>
      <c r="AH95" s="4">
        <v>-5.5000000000000005E-3</v>
      </c>
      <c r="AI95" s="4">
        <v>-6.5000000000000002E-2</v>
      </c>
      <c r="AJ95" s="4">
        <v>-4.4999999999999998E-2</v>
      </c>
      <c r="AK95" s="4">
        <v>-5.8500000000000003E-2</v>
      </c>
      <c r="AL95" s="4">
        <v>-1.5500000000000002E-2</v>
      </c>
      <c r="AM95" s="4">
        <v>-6.6000000000000003E-2</v>
      </c>
      <c r="AN95" s="4">
        <v>-0.13</v>
      </c>
      <c r="AO95" s="4">
        <v>-8.5000000000000006E-3</v>
      </c>
      <c r="AP95" s="4">
        <v>1.4999999999999999E-2</v>
      </c>
      <c r="AQ95" s="4">
        <v>1.4550000000000001</v>
      </c>
      <c r="AR95" s="4">
        <v>-0.04</v>
      </c>
      <c r="AS95" s="4">
        <v>-0.31</v>
      </c>
      <c r="AT95" s="4">
        <v>-0.1275</v>
      </c>
      <c r="AU95" s="4">
        <v>-0.17</v>
      </c>
      <c r="AV95" s="4">
        <v>0</v>
      </c>
      <c r="AW95" s="4">
        <v>-0.26</v>
      </c>
      <c r="AX95" s="4">
        <v>0</v>
      </c>
      <c r="AY95" s="4">
        <v>0.14000000000000001</v>
      </c>
      <c r="AZ95" s="4">
        <v>-0.31</v>
      </c>
      <c r="BA95" s="4">
        <v>-0.129</v>
      </c>
      <c r="BC95" s="4">
        <v>-0.129</v>
      </c>
      <c r="BD95" s="4">
        <v>-5.5E-2</v>
      </c>
      <c r="BE95" s="4">
        <v>-0.11950000000000001</v>
      </c>
      <c r="BF95" s="4">
        <v>-2.0499999999999997E-2</v>
      </c>
      <c r="BG95" s="4">
        <v>-7.4999999999999997E-2</v>
      </c>
      <c r="BH95" s="4">
        <v>-7.4999999999999997E-2</v>
      </c>
      <c r="BI95" s="4">
        <v>-6.5000000000000002E-2</v>
      </c>
      <c r="BJ95" s="4">
        <v>0.09</v>
      </c>
      <c r="BK95" s="4">
        <v>0.33</v>
      </c>
      <c r="BL95" s="4">
        <v>0.375</v>
      </c>
      <c r="BM95" s="4">
        <v>0.375</v>
      </c>
      <c r="BN95" s="4">
        <v>0.97499999999999998</v>
      </c>
    </row>
    <row r="96" spans="3:66" x14ac:dyDescent="0.25">
      <c r="C96" s="190"/>
      <c r="G96" s="68">
        <v>39508</v>
      </c>
      <c r="H96">
        <v>3.1549999999999998</v>
      </c>
      <c r="I96" s="7">
        <v>0.2</v>
      </c>
      <c r="J96" s="4">
        <v>6.9780212633080999E-2</v>
      </c>
      <c r="K96" s="4">
        <v>-0.20499999999999999</v>
      </c>
      <c r="L96" s="4">
        <v>-0.215</v>
      </c>
      <c r="M96" s="14">
        <v>-0.11</v>
      </c>
      <c r="N96" s="14">
        <v>-0.27</v>
      </c>
      <c r="O96" s="4">
        <v>-0.09</v>
      </c>
      <c r="P96" s="4">
        <v>-5.5E-2</v>
      </c>
      <c r="Q96" s="4">
        <v>-0.09</v>
      </c>
      <c r="R96" s="4">
        <v>-0.17499999999999999</v>
      </c>
      <c r="S96" s="4">
        <v>-0.20499999999999999</v>
      </c>
      <c r="T96" s="4">
        <v>-0.20499999999999999</v>
      </c>
      <c r="U96" s="4">
        <v>-8.6249999999999993E-2</v>
      </c>
      <c r="V96" s="4">
        <v>-5.5E-2</v>
      </c>
      <c r="W96" s="4">
        <v>0.32750000000000001</v>
      </c>
      <c r="X96" s="4">
        <v>0.32750000000000001</v>
      </c>
      <c r="Y96" s="4">
        <v>0.23250000000000001</v>
      </c>
      <c r="Z96" s="4">
        <v>0</v>
      </c>
      <c r="AA96" s="4">
        <v>0.26500000000000001</v>
      </c>
      <c r="AB96" s="4">
        <v>0.30249999999999999</v>
      </c>
      <c r="AC96" s="4">
        <v>-2.2000000000000002E-2</v>
      </c>
      <c r="AD96" s="4">
        <v>-3.2500000000000001E-2</v>
      </c>
      <c r="AE96" s="4">
        <v>7.000000000000001E-3</v>
      </c>
      <c r="AF96" s="4">
        <v>-1.0500000000000001E-2</v>
      </c>
      <c r="AG96" s="4">
        <v>5.0000000000000001E-3</v>
      </c>
      <c r="AH96" s="4">
        <v>-5.5000000000000005E-3</v>
      </c>
      <c r="AI96" s="4">
        <v>-6.5000000000000002E-2</v>
      </c>
      <c r="AJ96" s="4">
        <v>-4.4999999999999998E-2</v>
      </c>
      <c r="AK96" s="4">
        <v>-5.8500000000000003E-2</v>
      </c>
      <c r="AL96" s="4">
        <v>-1.5500000000000002E-2</v>
      </c>
      <c r="AM96" s="4">
        <v>-7.2999999999999995E-2</v>
      </c>
      <c r="AN96" s="4">
        <v>-0.11749999999999999</v>
      </c>
      <c r="AO96" s="4">
        <v>-8.5000000000000006E-3</v>
      </c>
      <c r="AP96" s="4">
        <v>1.4999999999999999E-2</v>
      </c>
      <c r="AQ96" s="4">
        <v>0.83499999999999996</v>
      </c>
      <c r="AR96" s="4">
        <v>-2.75E-2</v>
      </c>
      <c r="AS96" s="4">
        <v>-0.31</v>
      </c>
      <c r="AT96" s="4">
        <v>-0.13250000000000001</v>
      </c>
      <c r="AU96" s="4">
        <v>-0.17</v>
      </c>
      <c r="AV96" s="4">
        <v>-0.18</v>
      </c>
      <c r="AW96" s="4">
        <v>-0.26</v>
      </c>
      <c r="AX96" s="4">
        <v>0</v>
      </c>
      <c r="AY96" s="4">
        <v>0.14000000000000001</v>
      </c>
      <c r="AZ96" s="4">
        <v>-0.31</v>
      </c>
      <c r="BA96" s="4">
        <v>-0.109</v>
      </c>
      <c r="BC96" s="4">
        <v>-0.109</v>
      </c>
      <c r="BD96" s="4">
        <v>-5.5E-2</v>
      </c>
      <c r="BE96" s="4">
        <v>-0.10200000000000001</v>
      </c>
      <c r="BF96" s="4">
        <v>-2.0499999999999997E-2</v>
      </c>
      <c r="BG96" s="4">
        <v>-7.4999999999999997E-2</v>
      </c>
      <c r="BH96" s="4">
        <v>-6.25E-2</v>
      </c>
      <c r="BI96" s="4">
        <v>-6.5000000000000002E-2</v>
      </c>
      <c r="BJ96" s="4">
        <v>0.09</v>
      </c>
      <c r="BK96" s="4">
        <v>0.32</v>
      </c>
      <c r="BL96" s="4">
        <v>0.3725</v>
      </c>
      <c r="BM96" s="4">
        <v>0.3725</v>
      </c>
      <c r="BN96" s="4">
        <v>0.60750000000000004</v>
      </c>
    </row>
    <row r="97" spans="3:66" x14ac:dyDescent="0.25">
      <c r="C97" s="190"/>
      <c r="G97" s="68">
        <v>39539</v>
      </c>
      <c r="H97">
        <v>2.992</v>
      </c>
      <c r="I97" s="7">
        <v>0.2</v>
      </c>
      <c r="J97" s="4">
        <v>6.9793350182706021E-2</v>
      </c>
      <c r="K97" s="4">
        <v>-0.19500000000000001</v>
      </c>
      <c r="L97" s="4">
        <v>-0.20499999999999999</v>
      </c>
      <c r="M97" s="14">
        <v>-0.19</v>
      </c>
      <c r="N97" s="14">
        <v>-0.26</v>
      </c>
      <c r="O97" s="4">
        <v>-0.17</v>
      </c>
      <c r="P97" s="4">
        <v>-5.2499999999999998E-2</v>
      </c>
      <c r="Q97" s="4">
        <v>-7.2499999999999995E-2</v>
      </c>
      <c r="R97" s="4">
        <v>-0.16500000000000001</v>
      </c>
      <c r="S97" s="4">
        <v>-0.19500000000000001</v>
      </c>
      <c r="T97" s="4">
        <v>-0.19500000000000001</v>
      </c>
      <c r="U97" s="4">
        <v>-6.3750000000000001E-2</v>
      </c>
      <c r="V97" s="4">
        <v>-5.2499999999999998E-2</v>
      </c>
      <c r="W97" s="4">
        <v>0.23250000000000001</v>
      </c>
      <c r="X97" s="4">
        <v>0.23250000000000001</v>
      </c>
      <c r="Y97" s="4">
        <v>0.13750000000000001</v>
      </c>
      <c r="Z97" s="4">
        <v>0</v>
      </c>
      <c r="AA97" s="4">
        <v>0.19500000000000001</v>
      </c>
      <c r="AB97" s="4">
        <v>0.25</v>
      </c>
      <c r="AC97" s="4">
        <v>-2.1499999999999998E-2</v>
      </c>
      <c r="AD97" s="4">
        <v>-2.5000000000000001E-2</v>
      </c>
      <c r="AE97" s="4">
        <v>7.000000000000001E-3</v>
      </c>
      <c r="AF97" s="4">
        <v>-1.0500000000000001E-2</v>
      </c>
      <c r="AG97" s="4">
        <v>5.0000000000000001E-3</v>
      </c>
      <c r="AH97" s="4">
        <v>4.5000000000000005E-3</v>
      </c>
      <c r="AI97" s="4">
        <v>-6.25E-2</v>
      </c>
      <c r="AJ97" s="4">
        <v>-4.7500000000000001E-2</v>
      </c>
      <c r="AK97" s="4">
        <v>-5.6000000000000008E-2</v>
      </c>
      <c r="AL97" s="4">
        <v>-1.8000000000000002E-2</v>
      </c>
      <c r="AM97" s="4">
        <v>-6.6000000000000003E-2</v>
      </c>
      <c r="AN97" s="4">
        <v>-7.4999999999999997E-2</v>
      </c>
      <c r="AO97" s="4">
        <v>-1.6E-2</v>
      </c>
      <c r="AP97" s="4">
        <v>6.5000000000000006E-3</v>
      </c>
      <c r="AQ97" s="4">
        <v>0.45</v>
      </c>
      <c r="AR97" s="4">
        <v>1.4999999999999999E-2</v>
      </c>
      <c r="AS97" s="4">
        <v>-0.38500000000000001</v>
      </c>
      <c r="AT97" s="4">
        <v>-0.12</v>
      </c>
      <c r="AU97" s="4">
        <v>-0.17</v>
      </c>
      <c r="AV97" s="4">
        <v>-0.28999999999999998</v>
      </c>
      <c r="AW97" s="4">
        <v>-0.33500000000000002</v>
      </c>
      <c r="AX97" s="4">
        <v>0</v>
      </c>
      <c r="AY97" s="4">
        <v>0.315</v>
      </c>
      <c r="AZ97" s="4">
        <v>-0.38500000000000001</v>
      </c>
      <c r="BA97" s="4">
        <v>-0.10450000000000001</v>
      </c>
      <c r="BC97" s="4">
        <v>-0.10450000000000001</v>
      </c>
      <c r="BD97" s="4">
        <v>-5.2499999999999998E-2</v>
      </c>
      <c r="BE97" s="4">
        <v>-9.4500000000000015E-2</v>
      </c>
      <c r="BF97" s="4">
        <v>-1.8000000000000002E-2</v>
      </c>
      <c r="BG97" s="4">
        <v>-5.7500000000000002E-2</v>
      </c>
      <c r="BH97" s="4">
        <v>-0.02</v>
      </c>
      <c r="BI97" s="4">
        <v>-6.25E-2</v>
      </c>
      <c r="BJ97" s="4">
        <v>0.12</v>
      </c>
      <c r="BK97" s="4">
        <v>0.14749999999999999</v>
      </c>
      <c r="BL97" s="4">
        <v>0.26250000000000001</v>
      </c>
      <c r="BM97" s="4">
        <v>0.26250000000000001</v>
      </c>
      <c r="BN97" s="4">
        <v>0.35499999999999998</v>
      </c>
    </row>
    <row r="98" spans="3:66" x14ac:dyDescent="0.25">
      <c r="C98" s="190"/>
      <c r="G98" s="68">
        <v>39569</v>
      </c>
      <c r="H98">
        <v>2.9819999999999998</v>
      </c>
      <c r="I98" s="7">
        <v>0.2</v>
      </c>
      <c r="J98" s="4">
        <v>6.9806063940461016E-2</v>
      </c>
      <c r="K98" s="4">
        <v>-0.19500000000000001</v>
      </c>
      <c r="L98" s="4">
        <v>-0.20499999999999999</v>
      </c>
      <c r="M98" s="14">
        <v>-0.20499999999999999</v>
      </c>
      <c r="N98" s="14">
        <v>-0.26</v>
      </c>
      <c r="O98" s="4">
        <v>-0.185</v>
      </c>
      <c r="P98" s="4">
        <v>-5.2499999999999998E-2</v>
      </c>
      <c r="Q98" s="4">
        <v>-7.2499999999999995E-2</v>
      </c>
      <c r="R98" s="4">
        <v>-0.16500000000000001</v>
      </c>
      <c r="S98" s="4">
        <v>-0.19500000000000001</v>
      </c>
      <c r="T98" s="4">
        <v>-0.19500000000000001</v>
      </c>
      <c r="U98" s="4">
        <v>-6.3750000000000001E-2</v>
      </c>
      <c r="V98" s="4">
        <v>-5.2499999999999998E-2</v>
      </c>
      <c r="W98" s="4">
        <v>0.24249999999999999</v>
      </c>
      <c r="X98" s="4">
        <v>0.24249999999999999</v>
      </c>
      <c r="Y98" s="4">
        <v>0.14749999999999999</v>
      </c>
      <c r="Z98" s="4">
        <v>0</v>
      </c>
      <c r="AA98" s="4">
        <v>0.1825</v>
      </c>
      <c r="AB98" s="4">
        <v>0.20250000000000001</v>
      </c>
      <c r="AC98" s="4">
        <v>-2.1499999999999998E-2</v>
      </c>
      <c r="AD98" s="4">
        <v>-2.5249999999999998E-2</v>
      </c>
      <c r="AE98" s="4">
        <v>6.7500000000000008E-3</v>
      </c>
      <c r="AF98" s="4">
        <v>-1.0749999999999999E-2</v>
      </c>
      <c r="AG98" s="4">
        <v>5.0000000000000001E-3</v>
      </c>
      <c r="AH98" s="4">
        <v>4.5000000000000005E-3</v>
      </c>
      <c r="AI98" s="4">
        <v>-6.25E-2</v>
      </c>
      <c r="AJ98" s="4">
        <v>-4.7500000000000001E-2</v>
      </c>
      <c r="AK98" s="4">
        <v>-5.6000000000000008E-2</v>
      </c>
      <c r="AL98" s="4">
        <v>-1.8000000000000002E-2</v>
      </c>
      <c r="AM98" s="4">
        <v>-6.6000000000000003E-2</v>
      </c>
      <c r="AN98" s="4">
        <v>-7.4999999999999997E-2</v>
      </c>
      <c r="AO98" s="4">
        <v>-1.6E-2</v>
      </c>
      <c r="AP98" s="4">
        <v>6.5000000000000006E-3</v>
      </c>
      <c r="AQ98" s="4">
        <v>0.40500000000000003</v>
      </c>
      <c r="AR98" s="4">
        <v>1.4999999999999999E-2</v>
      </c>
      <c r="AS98" s="4">
        <v>-0.38500000000000001</v>
      </c>
      <c r="AT98" s="4">
        <v>-0.12</v>
      </c>
      <c r="AU98" s="4">
        <v>-0.17</v>
      </c>
      <c r="AV98" s="4">
        <v>-0.28999999999999998</v>
      </c>
      <c r="AW98" s="4">
        <v>-0.33500000000000002</v>
      </c>
      <c r="AX98" s="4">
        <v>0</v>
      </c>
      <c r="AY98" s="4">
        <v>0.315</v>
      </c>
      <c r="AZ98" s="4">
        <v>-0.38500000000000001</v>
      </c>
      <c r="BA98" s="4">
        <v>-0.10200000000000001</v>
      </c>
      <c r="BC98" s="4">
        <v>-0.10200000000000001</v>
      </c>
      <c r="BD98" s="4">
        <v>-5.2499999999999998E-2</v>
      </c>
      <c r="BE98" s="4">
        <v>-9.4500000000000015E-2</v>
      </c>
      <c r="BF98" s="4">
        <v>-1.8000000000000002E-2</v>
      </c>
      <c r="BG98" s="4">
        <v>-5.7500000000000002E-2</v>
      </c>
      <c r="BH98" s="4">
        <v>-0.02</v>
      </c>
      <c r="BI98" s="4">
        <v>-6.25E-2</v>
      </c>
      <c r="BJ98" s="4">
        <v>0.12</v>
      </c>
      <c r="BK98" s="4">
        <v>0.14749999999999999</v>
      </c>
      <c r="BL98" s="4">
        <v>0.27250000000000002</v>
      </c>
      <c r="BM98" s="4">
        <v>0.27250000000000002</v>
      </c>
      <c r="BN98" s="4">
        <v>0.28749999999999998</v>
      </c>
    </row>
    <row r="99" spans="3:66" x14ac:dyDescent="0.25">
      <c r="C99" s="190"/>
      <c r="G99" s="68">
        <v>39600</v>
      </c>
      <c r="H99">
        <v>3.0070000000000001</v>
      </c>
      <c r="I99" s="7">
        <v>0.2</v>
      </c>
      <c r="J99" s="4">
        <v>6.9819201490199018E-2</v>
      </c>
      <c r="K99" s="4">
        <v>-0.19500000000000001</v>
      </c>
      <c r="L99" s="4">
        <v>-0.20499999999999999</v>
      </c>
      <c r="M99" s="14">
        <v>-0.215</v>
      </c>
      <c r="N99" s="14">
        <v>-0.26</v>
      </c>
      <c r="O99" s="4">
        <v>-0.19500000000000001</v>
      </c>
      <c r="P99" s="4">
        <v>-5.2499999999999998E-2</v>
      </c>
      <c r="Q99" s="4">
        <v>-7.2499999999999995E-2</v>
      </c>
      <c r="R99" s="4">
        <v>-0.16500000000000001</v>
      </c>
      <c r="S99" s="4">
        <v>-0.19500000000000001</v>
      </c>
      <c r="T99" s="4">
        <v>-0.19500000000000001</v>
      </c>
      <c r="U99" s="4">
        <v>-6.1249999999999999E-2</v>
      </c>
      <c r="V99" s="4">
        <v>-5.2499999999999998E-2</v>
      </c>
      <c r="W99" s="4">
        <v>0.23749999999999999</v>
      </c>
      <c r="X99" s="4">
        <v>0.23749999999999999</v>
      </c>
      <c r="Y99" s="4">
        <v>0.14249999999999999</v>
      </c>
      <c r="Z99" s="4">
        <v>0</v>
      </c>
      <c r="AA99" s="4">
        <v>0.1825</v>
      </c>
      <c r="AB99" s="4">
        <v>0.20250000000000001</v>
      </c>
      <c r="AC99" s="4">
        <v>-2.1499999999999998E-2</v>
      </c>
      <c r="AD99" s="4">
        <v>-2.5249999999999998E-2</v>
      </c>
      <c r="AE99" s="4">
        <v>6.7500000000000008E-3</v>
      </c>
      <c r="AF99" s="4">
        <v>-1.0749999999999999E-2</v>
      </c>
      <c r="AG99" s="4">
        <v>5.0000000000000001E-3</v>
      </c>
      <c r="AH99" s="4">
        <v>4.5000000000000005E-3</v>
      </c>
      <c r="AI99" s="4">
        <v>-6.25E-2</v>
      </c>
      <c r="AJ99" s="4">
        <v>-4.7500000000000001E-2</v>
      </c>
      <c r="AK99" s="4">
        <v>-5.6000000000000008E-2</v>
      </c>
      <c r="AL99" s="4">
        <v>-1.8000000000000002E-2</v>
      </c>
      <c r="AM99" s="4">
        <v>-8.199999999999999E-2</v>
      </c>
      <c r="AN99" s="4">
        <v>-7.0000000000000007E-2</v>
      </c>
      <c r="AO99" s="4">
        <v>-1.6E-2</v>
      </c>
      <c r="AP99" s="4">
        <v>6.5000000000000006E-3</v>
      </c>
      <c r="AQ99" s="4">
        <v>0.39500000000000002</v>
      </c>
      <c r="AR99" s="4">
        <v>0.02</v>
      </c>
      <c r="AS99" s="4">
        <v>-0.38500000000000001</v>
      </c>
      <c r="AT99" s="4">
        <v>-0.12</v>
      </c>
      <c r="AU99" s="4">
        <v>-0.17</v>
      </c>
      <c r="AV99" s="4">
        <v>-0.28999999999999998</v>
      </c>
      <c r="AW99" s="4">
        <v>-0.33500000000000002</v>
      </c>
      <c r="AX99" s="4">
        <v>0</v>
      </c>
      <c r="AY99" s="4">
        <v>0.315</v>
      </c>
      <c r="AZ99" s="4">
        <v>-0.38500000000000001</v>
      </c>
      <c r="BA99" s="4">
        <v>-9.4500000000000015E-2</v>
      </c>
      <c r="BC99" s="4">
        <v>-9.4500000000000015E-2</v>
      </c>
      <c r="BD99" s="4">
        <v>-5.2499999999999998E-2</v>
      </c>
      <c r="BE99" s="4">
        <v>-8.4499999999999992E-2</v>
      </c>
      <c r="BF99" s="4">
        <v>-1.8000000000000002E-2</v>
      </c>
      <c r="BG99" s="4">
        <v>-5.7500000000000002E-2</v>
      </c>
      <c r="BH99" s="4">
        <v>-1.4999999999999999E-2</v>
      </c>
      <c r="BI99" s="4">
        <v>-6.25E-2</v>
      </c>
      <c r="BJ99" s="4">
        <v>0.12</v>
      </c>
      <c r="BK99" s="4">
        <v>0.14749999999999999</v>
      </c>
      <c r="BL99" s="4">
        <v>0.26750000000000002</v>
      </c>
      <c r="BM99" s="4">
        <v>0.26750000000000002</v>
      </c>
      <c r="BN99" s="4">
        <v>0.28749999999999998</v>
      </c>
    </row>
    <row r="100" spans="3:66" x14ac:dyDescent="0.25">
      <c r="C100" s="190"/>
      <c r="G100" s="68">
        <v>39630</v>
      </c>
      <c r="H100">
        <v>3.0290000000000004</v>
      </c>
      <c r="I100" s="7">
        <v>0.18</v>
      </c>
      <c r="J100" s="4">
        <v>6.9831915248064022E-2</v>
      </c>
      <c r="K100" s="4">
        <v>-0.19500000000000001</v>
      </c>
      <c r="L100" s="4">
        <v>-0.20499999999999999</v>
      </c>
      <c r="M100" s="14">
        <v>-0.215</v>
      </c>
      <c r="N100" s="14">
        <v>-0.28000000000000003</v>
      </c>
      <c r="O100" s="4">
        <v>-0.19500000000000001</v>
      </c>
      <c r="P100" s="4">
        <v>-5.2499999999999998E-2</v>
      </c>
      <c r="Q100" s="4">
        <v>-7.2499999999999995E-2</v>
      </c>
      <c r="R100" s="4">
        <v>-0.16500000000000001</v>
      </c>
      <c r="S100" s="4">
        <v>-0.19500000000000001</v>
      </c>
      <c r="T100" s="4">
        <v>-0.19500000000000001</v>
      </c>
      <c r="U100" s="4">
        <v>-0.06</v>
      </c>
      <c r="V100" s="4">
        <v>-5.2499999999999998E-2</v>
      </c>
      <c r="W100" s="4">
        <v>0.22750000000000001</v>
      </c>
      <c r="X100" s="4">
        <v>0.22750000000000001</v>
      </c>
      <c r="Y100" s="4">
        <v>0.13250000000000001</v>
      </c>
      <c r="Z100" s="4">
        <v>0</v>
      </c>
      <c r="AA100" s="4">
        <v>0.1825</v>
      </c>
      <c r="AB100" s="4">
        <v>0.215</v>
      </c>
      <c r="AC100" s="4">
        <v>-2.1499999999999998E-2</v>
      </c>
      <c r="AD100" s="4">
        <v>-2.5249999999999998E-2</v>
      </c>
      <c r="AE100" s="4">
        <v>6.7500000000000008E-3</v>
      </c>
      <c r="AF100" s="4">
        <v>-1.0749999999999999E-2</v>
      </c>
      <c r="AG100" s="4">
        <v>5.0000000000000001E-3</v>
      </c>
      <c r="AH100" s="4">
        <v>4.5000000000000005E-3</v>
      </c>
      <c r="AI100" s="4">
        <v>-6.25E-2</v>
      </c>
      <c r="AJ100" s="4">
        <v>-4.7500000000000001E-2</v>
      </c>
      <c r="AK100" s="4">
        <v>-5.6000000000000008E-2</v>
      </c>
      <c r="AL100" s="4">
        <v>-1.8000000000000002E-2</v>
      </c>
      <c r="AM100" s="4">
        <v>-7.4999999999999997E-2</v>
      </c>
      <c r="AN100" s="4">
        <v>-6.7500000000000004E-2</v>
      </c>
      <c r="AO100" s="4">
        <v>-1.6E-2</v>
      </c>
      <c r="AP100" s="4">
        <v>6.5000000000000006E-3</v>
      </c>
      <c r="AQ100" s="4">
        <v>0.43</v>
      </c>
      <c r="AR100" s="4">
        <v>2.2499999999999999E-2</v>
      </c>
      <c r="AS100" s="4">
        <v>-0.38500000000000001</v>
      </c>
      <c r="AT100" s="4">
        <v>-0.12</v>
      </c>
      <c r="AU100" s="4">
        <v>-0.17</v>
      </c>
      <c r="AV100" s="4">
        <v>-0.28999999999999998</v>
      </c>
      <c r="AW100" s="4">
        <v>-0.33500000000000002</v>
      </c>
      <c r="AX100" s="4">
        <v>0</v>
      </c>
      <c r="AY100" s="4">
        <v>0.315</v>
      </c>
      <c r="AZ100" s="4">
        <v>-0.38500000000000001</v>
      </c>
      <c r="BA100" s="4">
        <v>-0.10200000000000001</v>
      </c>
      <c r="BC100" s="4">
        <v>-0.10200000000000001</v>
      </c>
      <c r="BD100" s="4">
        <v>-5.2499999999999998E-2</v>
      </c>
      <c r="BE100" s="4">
        <v>-7.9500000000000001E-2</v>
      </c>
      <c r="BF100" s="4">
        <v>-1.8000000000000002E-2</v>
      </c>
      <c r="BG100" s="4">
        <v>-5.7500000000000002E-2</v>
      </c>
      <c r="BH100" s="4">
        <v>-1.2500000000000001E-2</v>
      </c>
      <c r="BI100" s="4">
        <v>-6.25E-2</v>
      </c>
      <c r="BJ100" s="4">
        <v>0.12</v>
      </c>
      <c r="BK100" s="4">
        <v>0.14749999999999999</v>
      </c>
      <c r="BL100" s="4">
        <v>0.25750000000000001</v>
      </c>
      <c r="BM100" s="4">
        <v>0.25750000000000001</v>
      </c>
      <c r="BN100" s="4">
        <v>0.3</v>
      </c>
    </row>
    <row r="101" spans="3:66" x14ac:dyDescent="0.25">
      <c r="C101" s="190"/>
      <c r="G101" s="68">
        <v>39661</v>
      </c>
      <c r="H101">
        <v>3.05</v>
      </c>
      <c r="I101" s="7">
        <v>0.18</v>
      </c>
      <c r="J101" s="4">
        <v>6.9845052797913004E-2</v>
      </c>
      <c r="K101" s="4">
        <v>-0.19500000000000001</v>
      </c>
      <c r="L101" s="4">
        <v>-0.20499999999999999</v>
      </c>
      <c r="M101" s="14">
        <v>-0.215</v>
      </c>
      <c r="N101" s="14">
        <v>-0.28000000000000003</v>
      </c>
      <c r="O101" s="4">
        <v>-0.19500000000000001</v>
      </c>
      <c r="P101" s="4">
        <v>-5.2499999999999998E-2</v>
      </c>
      <c r="Q101" s="4">
        <v>-7.2499999999999995E-2</v>
      </c>
      <c r="R101" s="4">
        <v>-0.16500000000000001</v>
      </c>
      <c r="S101" s="4">
        <v>-0.19500000000000001</v>
      </c>
      <c r="T101" s="4">
        <v>-0.19500000000000001</v>
      </c>
      <c r="U101" s="4">
        <v>-5.8749999999999997E-2</v>
      </c>
      <c r="V101" s="4">
        <v>-5.2499999999999998E-2</v>
      </c>
      <c r="W101" s="4">
        <v>0.22500000000000001</v>
      </c>
      <c r="X101" s="4">
        <v>0.22500000000000001</v>
      </c>
      <c r="Y101" s="4">
        <v>0.13</v>
      </c>
      <c r="Z101" s="4">
        <v>0</v>
      </c>
      <c r="AA101" s="4">
        <v>0.1825</v>
      </c>
      <c r="AB101" s="4">
        <v>0.215</v>
      </c>
      <c r="AC101" s="4">
        <v>-2.1499999999999998E-2</v>
      </c>
      <c r="AD101" s="4">
        <v>-2.5249999999999998E-2</v>
      </c>
      <c r="AE101" s="4">
        <v>6.7500000000000008E-3</v>
      </c>
      <c r="AF101" s="4">
        <v>-1.0749999999999999E-2</v>
      </c>
      <c r="AG101" s="4">
        <v>5.0000000000000001E-3</v>
      </c>
      <c r="AH101" s="4">
        <v>4.5000000000000005E-3</v>
      </c>
      <c r="AI101" s="4">
        <v>-6.25E-2</v>
      </c>
      <c r="AJ101" s="4">
        <v>-4.7500000000000001E-2</v>
      </c>
      <c r="AK101" s="4">
        <v>-5.6000000000000008E-2</v>
      </c>
      <c r="AL101" s="4">
        <v>-1.8000000000000002E-2</v>
      </c>
      <c r="AM101" s="4">
        <v>-5.6000000000000008E-2</v>
      </c>
      <c r="AN101" s="4">
        <v>-6.5000000000000002E-2</v>
      </c>
      <c r="AO101" s="4">
        <v>-1.6E-2</v>
      </c>
      <c r="AP101" s="4">
        <v>6.5000000000000006E-3</v>
      </c>
      <c r="AQ101" s="4">
        <v>0.495</v>
      </c>
      <c r="AR101" s="4">
        <v>2.5000000000000001E-2</v>
      </c>
      <c r="AS101" s="4">
        <v>-0.38500000000000001</v>
      </c>
      <c r="AT101" s="4">
        <v>-0.12</v>
      </c>
      <c r="AU101" s="4">
        <v>-0.17</v>
      </c>
      <c r="AV101" s="4">
        <v>-0.28999999999999998</v>
      </c>
      <c r="AW101" s="4">
        <v>-0.33500000000000002</v>
      </c>
      <c r="AX101" s="4">
        <v>0</v>
      </c>
      <c r="AY101" s="4">
        <v>0.315</v>
      </c>
      <c r="AZ101" s="4">
        <v>-0.38500000000000001</v>
      </c>
      <c r="BA101" s="4">
        <v>-8.950000000000001E-2</v>
      </c>
      <c r="BC101" s="4">
        <v>-8.950000000000001E-2</v>
      </c>
      <c r="BD101" s="4">
        <v>-5.2499999999999998E-2</v>
      </c>
      <c r="BE101" s="4">
        <v>-7.9500000000000001E-2</v>
      </c>
      <c r="BF101" s="4">
        <v>-1.8000000000000002E-2</v>
      </c>
      <c r="BG101" s="4">
        <v>-5.7500000000000002E-2</v>
      </c>
      <c r="BH101" s="4">
        <v>-0.01</v>
      </c>
      <c r="BI101" s="4">
        <v>-6.25E-2</v>
      </c>
      <c r="BJ101" s="4">
        <v>0.12</v>
      </c>
      <c r="BK101" s="4">
        <v>0.14749999999999999</v>
      </c>
      <c r="BL101" s="4">
        <v>0.255</v>
      </c>
      <c r="BM101" s="4">
        <v>0.255</v>
      </c>
      <c r="BN101" s="4">
        <v>0.3</v>
      </c>
    </row>
    <row r="102" spans="3:66" x14ac:dyDescent="0.25">
      <c r="C102" s="190"/>
      <c r="G102" s="68">
        <v>39692</v>
      </c>
      <c r="H102">
        <v>3.0350000000000001</v>
      </c>
      <c r="I102" s="7">
        <v>0.18</v>
      </c>
      <c r="J102" s="4">
        <v>6.9858190347820023E-2</v>
      </c>
      <c r="K102" s="4">
        <v>-0.19500000000000001</v>
      </c>
      <c r="L102" s="4">
        <v>-0.20499999999999999</v>
      </c>
      <c r="M102" s="14">
        <v>-0.20499999999999999</v>
      </c>
      <c r="N102" s="14">
        <v>-0.28000000000000003</v>
      </c>
      <c r="O102" s="4">
        <v>-0.185</v>
      </c>
      <c r="P102" s="4">
        <v>-5.2499999999999998E-2</v>
      </c>
      <c r="Q102" s="4">
        <v>-7.2499999999999995E-2</v>
      </c>
      <c r="R102" s="4">
        <v>-0.16500000000000001</v>
      </c>
      <c r="S102" s="4">
        <v>-0.19500000000000001</v>
      </c>
      <c r="T102" s="4">
        <v>-0.19500000000000001</v>
      </c>
      <c r="U102" s="4">
        <v>-6.25E-2</v>
      </c>
      <c r="V102" s="4">
        <v>-5.2499999999999998E-2</v>
      </c>
      <c r="W102" s="4">
        <v>0.2225</v>
      </c>
      <c r="X102" s="4">
        <v>0.2225</v>
      </c>
      <c r="Y102" s="4">
        <v>0.1275</v>
      </c>
      <c r="Z102" s="4">
        <v>0</v>
      </c>
      <c r="AA102" s="4">
        <v>0.1825</v>
      </c>
      <c r="AB102" s="4">
        <v>0.19500000000000001</v>
      </c>
      <c r="AC102" s="4">
        <v>-2.1499999999999998E-2</v>
      </c>
      <c r="AD102" s="4">
        <v>-2.5249999999999998E-2</v>
      </c>
      <c r="AE102" s="4">
        <v>6.7500000000000008E-3</v>
      </c>
      <c r="AF102" s="4">
        <v>-1.0749999999999999E-2</v>
      </c>
      <c r="AG102" s="4">
        <v>5.0000000000000001E-3</v>
      </c>
      <c r="AH102" s="4">
        <v>4.5000000000000005E-3</v>
      </c>
      <c r="AI102" s="4">
        <v>-6.25E-2</v>
      </c>
      <c r="AJ102" s="4">
        <v>-4.4999999999999998E-2</v>
      </c>
      <c r="AK102" s="4">
        <v>-5.3500000000000006E-2</v>
      </c>
      <c r="AL102" s="4">
        <v>-1.8000000000000002E-2</v>
      </c>
      <c r="AM102" s="4">
        <v>-5.4000000000000006E-2</v>
      </c>
      <c r="AN102" s="4">
        <v>-7.2499999999999995E-2</v>
      </c>
      <c r="AO102" s="4">
        <v>-1.6E-2</v>
      </c>
      <c r="AP102" s="4">
        <v>6.5000000000000006E-3</v>
      </c>
      <c r="AQ102" s="4">
        <v>0.39500000000000002</v>
      </c>
      <c r="AR102" s="4">
        <v>1.7500000000000002E-2</v>
      </c>
      <c r="AS102" s="4">
        <v>-0.38500000000000001</v>
      </c>
      <c r="AT102" s="4">
        <v>-0.12</v>
      </c>
      <c r="AU102" s="4">
        <v>-0.17</v>
      </c>
      <c r="AV102" s="4">
        <v>-0.28999999999999998</v>
      </c>
      <c r="AW102" s="4">
        <v>-0.33500000000000002</v>
      </c>
      <c r="AX102" s="4">
        <v>0</v>
      </c>
      <c r="AY102" s="4">
        <v>0.315</v>
      </c>
      <c r="AZ102" s="4">
        <v>-0.38500000000000001</v>
      </c>
      <c r="BA102" s="4">
        <v>-9.4500000000000015E-2</v>
      </c>
      <c r="BC102" s="4">
        <v>-9.4500000000000015E-2</v>
      </c>
      <c r="BD102" s="4">
        <v>-5.2499999999999998E-2</v>
      </c>
      <c r="BE102" s="4">
        <v>-9.4500000000000015E-2</v>
      </c>
      <c r="BF102" s="4">
        <v>-1.8000000000000002E-2</v>
      </c>
      <c r="BG102" s="4">
        <v>-5.7500000000000002E-2</v>
      </c>
      <c r="BH102" s="4">
        <v>-1.7500000000000002E-2</v>
      </c>
      <c r="BI102" s="4">
        <v>-6.25E-2</v>
      </c>
      <c r="BJ102" s="4">
        <v>0.12</v>
      </c>
      <c r="BK102" s="4">
        <v>0.14749999999999999</v>
      </c>
      <c r="BL102" s="4">
        <v>0.2525</v>
      </c>
      <c r="BM102" s="4">
        <v>0.2525</v>
      </c>
      <c r="BN102" s="4">
        <v>0.28999999999999998</v>
      </c>
    </row>
    <row r="103" spans="3:66" x14ac:dyDescent="0.25">
      <c r="C103" s="190"/>
      <c r="G103" s="68">
        <v>39722</v>
      </c>
      <c r="H103">
        <v>3.0350000000000001</v>
      </c>
      <c r="I103" s="7">
        <v>0.18</v>
      </c>
      <c r="J103" s="4">
        <v>6.9870904105849022E-2</v>
      </c>
      <c r="K103" s="4">
        <v>-0.19500000000000001</v>
      </c>
      <c r="L103" s="4">
        <v>-0.20499999999999999</v>
      </c>
      <c r="M103" s="14">
        <v>-0.19</v>
      </c>
      <c r="N103" s="14">
        <v>-0.28000000000000003</v>
      </c>
      <c r="O103" s="4">
        <v>-0.17</v>
      </c>
      <c r="P103" s="4">
        <v>-5.2499999999999998E-2</v>
      </c>
      <c r="Q103" s="4">
        <v>-7.2499999999999995E-2</v>
      </c>
      <c r="R103" s="4">
        <v>-0.16500000000000001</v>
      </c>
      <c r="S103" s="4">
        <v>-0.19500000000000001</v>
      </c>
      <c r="T103" s="4">
        <v>-0.19500000000000001</v>
      </c>
      <c r="U103" s="4">
        <v>-6.7500000000000004E-2</v>
      </c>
      <c r="V103" s="4">
        <v>-5.2499999999999998E-2</v>
      </c>
      <c r="W103" s="4">
        <v>0.23749999999999999</v>
      </c>
      <c r="X103" s="4">
        <v>0.23749999999999999</v>
      </c>
      <c r="Y103" s="4">
        <v>0.14249999999999999</v>
      </c>
      <c r="Z103" s="4">
        <v>0</v>
      </c>
      <c r="AA103" s="4">
        <v>0.1875</v>
      </c>
      <c r="AB103" s="4">
        <v>0.215</v>
      </c>
      <c r="AC103" s="4">
        <v>-2.1499999999999998E-2</v>
      </c>
      <c r="AD103" s="4">
        <v>-2.5249999999999998E-2</v>
      </c>
      <c r="AE103" s="4">
        <v>-1.1500000000000002E-2</v>
      </c>
      <c r="AF103" s="4">
        <v>-2.8999999999999998E-2</v>
      </c>
      <c r="AG103" s="4">
        <v>5.0000000000000001E-3</v>
      </c>
      <c r="AH103" s="4">
        <v>4.5000000000000005E-3</v>
      </c>
      <c r="AI103" s="4">
        <v>-6.25E-2</v>
      </c>
      <c r="AJ103" s="4">
        <v>-4.4999999999999998E-2</v>
      </c>
      <c r="AK103" s="4">
        <v>-5.3500000000000006E-2</v>
      </c>
      <c r="AL103" s="4">
        <v>-1.8000000000000002E-2</v>
      </c>
      <c r="AM103" s="4">
        <v>-5.6000000000000008E-2</v>
      </c>
      <c r="AN103" s="4">
        <v>-8.2500000000000004E-2</v>
      </c>
      <c r="AO103" s="4">
        <v>-1.6E-2</v>
      </c>
      <c r="AP103" s="4">
        <v>6.5000000000000006E-3</v>
      </c>
      <c r="AQ103" s="4">
        <v>0.46100000000000002</v>
      </c>
      <c r="AR103" s="4">
        <v>7.4999999999999997E-3</v>
      </c>
      <c r="AS103" s="4">
        <v>-0.38500000000000001</v>
      </c>
      <c r="AT103" s="4">
        <v>-0.12</v>
      </c>
      <c r="AU103" s="4">
        <v>-0.17</v>
      </c>
      <c r="AV103" s="4">
        <v>-0.28999999999999998</v>
      </c>
      <c r="AW103" s="4">
        <v>-0.33500000000000002</v>
      </c>
      <c r="AX103" s="4">
        <v>0</v>
      </c>
      <c r="AY103" s="4">
        <v>0.315</v>
      </c>
      <c r="AZ103" s="4">
        <v>-0.38500000000000001</v>
      </c>
      <c r="BA103" s="4">
        <v>-0.10450000000000001</v>
      </c>
      <c r="BC103" s="4">
        <v>-0.10450000000000001</v>
      </c>
      <c r="BD103" s="4">
        <v>-5.2499999999999998E-2</v>
      </c>
      <c r="BE103" s="4">
        <v>-9.7000000000000017E-2</v>
      </c>
      <c r="BF103" s="4">
        <v>-1.8000000000000002E-2</v>
      </c>
      <c r="BG103" s="4">
        <v>-5.7500000000000002E-2</v>
      </c>
      <c r="BH103" s="4">
        <v>-2.75E-2</v>
      </c>
      <c r="BI103" s="4">
        <v>-6.25E-2</v>
      </c>
      <c r="BJ103" s="4">
        <v>0.12</v>
      </c>
      <c r="BK103" s="4">
        <v>0.14749999999999999</v>
      </c>
      <c r="BL103" s="4">
        <v>0.26750000000000002</v>
      </c>
      <c r="BM103" s="4">
        <v>0.26750000000000002</v>
      </c>
      <c r="BN103" s="4">
        <v>0.36249999999999999</v>
      </c>
    </row>
    <row r="104" spans="3:66" x14ac:dyDescent="0.25">
      <c r="C104" s="190"/>
      <c r="G104" s="68">
        <v>39753</v>
      </c>
      <c r="H104">
        <v>3.1019999999999999</v>
      </c>
      <c r="I104" s="7">
        <v>0.18</v>
      </c>
      <c r="J104" s="4">
        <v>6.9884041655868007E-2</v>
      </c>
      <c r="K104" s="4">
        <v>-0.19</v>
      </c>
      <c r="L104" s="4">
        <v>-0.19500000000000001</v>
      </c>
      <c r="M104" s="14">
        <v>-0.1525</v>
      </c>
      <c r="N104" s="14">
        <v>-0.27500000000000002</v>
      </c>
      <c r="O104" s="4">
        <v>-0.13250000000000001</v>
      </c>
      <c r="P104" s="4">
        <v>-5.2499999999999998E-2</v>
      </c>
      <c r="Q104" s="4">
        <v>-8.7499999999999994E-2</v>
      </c>
      <c r="R104" s="4">
        <v>-0.16</v>
      </c>
      <c r="S104" s="4">
        <v>-0.19</v>
      </c>
      <c r="T104" s="4">
        <v>-0.19</v>
      </c>
      <c r="U104" s="4">
        <v>-8.7499999999999994E-2</v>
      </c>
      <c r="V104" s="4">
        <v>-5.2499999999999998E-2</v>
      </c>
      <c r="W104" s="4">
        <v>0.3</v>
      </c>
      <c r="X104" s="4">
        <v>0.3</v>
      </c>
      <c r="Y104" s="4">
        <v>0.20499999999999999</v>
      </c>
      <c r="Z104" s="4">
        <v>0</v>
      </c>
      <c r="AA104" s="4">
        <v>0.27</v>
      </c>
      <c r="AB104" s="4">
        <v>0.28749999999999998</v>
      </c>
      <c r="AC104" s="4">
        <v>-2.4500000000000001E-2</v>
      </c>
      <c r="AD104" s="4">
        <v>-0.04</v>
      </c>
      <c r="AE104" s="4">
        <v>-1.0500000000000001E-2</v>
      </c>
      <c r="AF104" s="4">
        <v>-3.0500000000000003E-2</v>
      </c>
      <c r="AG104" s="4">
        <v>5.0000000000000001E-3</v>
      </c>
      <c r="AH104" s="4">
        <v>-3.5000000000000005E-3</v>
      </c>
      <c r="AI104" s="4">
        <v>-6.5000000000000002E-2</v>
      </c>
      <c r="AJ104" s="4">
        <v>-4.4999999999999998E-2</v>
      </c>
      <c r="AK104" s="4">
        <v>-5.6500000000000002E-2</v>
      </c>
      <c r="AL104" s="4">
        <v>-1.4499999999999999E-2</v>
      </c>
      <c r="AM104" s="4">
        <v>-7.1000000000000008E-2</v>
      </c>
      <c r="AN104" s="4">
        <v>-0.1225</v>
      </c>
      <c r="AO104" s="4">
        <v>-8.5000000000000006E-3</v>
      </c>
      <c r="AP104" s="4">
        <v>1.6E-2</v>
      </c>
      <c r="AQ104" s="4">
        <v>0.76749999999999996</v>
      </c>
      <c r="AR104" s="4">
        <v>-3.2500000000000001E-2</v>
      </c>
      <c r="AS104" s="4">
        <v>-0.31</v>
      </c>
      <c r="AT104" s="4">
        <v>-0.13250000000000001</v>
      </c>
      <c r="AU104" s="4">
        <v>-0.17</v>
      </c>
      <c r="AV104" s="4">
        <v>0</v>
      </c>
      <c r="AW104" s="4">
        <v>-0.26</v>
      </c>
      <c r="AX104" s="4">
        <v>0</v>
      </c>
      <c r="AY104" s="4">
        <v>0.14000000000000001</v>
      </c>
      <c r="AZ104" s="4">
        <v>-0.31</v>
      </c>
      <c r="BA104" s="4">
        <v>-0.10950000000000001</v>
      </c>
      <c r="BC104" s="4">
        <v>-0.10950000000000001</v>
      </c>
      <c r="BD104" s="4">
        <v>-5.2499999999999998E-2</v>
      </c>
      <c r="BE104" s="4">
        <v>-9.4500000000000015E-2</v>
      </c>
      <c r="BF104" s="4">
        <v>-1.95E-2</v>
      </c>
      <c r="BG104" s="4">
        <v>-7.2499999999999995E-2</v>
      </c>
      <c r="BH104" s="4">
        <v>-6.7500000000000004E-2</v>
      </c>
      <c r="BI104" s="4">
        <v>-6.5000000000000002E-2</v>
      </c>
      <c r="BJ104" s="4">
        <v>0.09</v>
      </c>
      <c r="BK104" s="4">
        <v>0.27500000000000002</v>
      </c>
      <c r="BL104" s="4">
        <v>0.34499999999999997</v>
      </c>
      <c r="BM104" s="4">
        <v>0.34499999999999997</v>
      </c>
      <c r="BN104" s="4">
        <v>0.46500000000000002</v>
      </c>
    </row>
    <row r="105" spans="3:66" x14ac:dyDescent="0.25">
      <c r="C105" s="190"/>
      <c r="G105" s="68">
        <v>39783</v>
      </c>
      <c r="H105">
        <v>3.1690000000000005</v>
      </c>
      <c r="I105" s="7">
        <v>0.18</v>
      </c>
      <c r="J105" s="4">
        <v>6.9896755414006015E-2</v>
      </c>
      <c r="K105" s="4">
        <v>-0.19750000000000001</v>
      </c>
      <c r="L105" s="4">
        <v>-0.20250000000000001</v>
      </c>
      <c r="M105" s="14">
        <v>-0.14499999999999999</v>
      </c>
      <c r="N105" s="14">
        <v>-0.28249999999999997</v>
      </c>
      <c r="O105" s="4">
        <v>-0.125</v>
      </c>
      <c r="P105" s="4">
        <v>-5.2499999999999998E-2</v>
      </c>
      <c r="Q105" s="4">
        <v>-8.7499999999999994E-2</v>
      </c>
      <c r="R105" s="4">
        <v>-0.16750000000000001</v>
      </c>
      <c r="S105" s="4">
        <v>-0.19750000000000001</v>
      </c>
      <c r="T105" s="4">
        <v>-0.19750000000000001</v>
      </c>
      <c r="U105" s="4">
        <v>-9.8750000000000004E-2</v>
      </c>
      <c r="V105" s="4">
        <v>-5.2499999999999998E-2</v>
      </c>
      <c r="W105" s="4">
        <v>0.34</v>
      </c>
      <c r="X105" s="4">
        <v>0.34</v>
      </c>
      <c r="Y105" s="4">
        <v>0.245</v>
      </c>
      <c r="Z105" s="4">
        <v>0</v>
      </c>
      <c r="AA105" s="4">
        <v>0.30499999999999999</v>
      </c>
      <c r="AB105" s="4">
        <v>0.33750000000000002</v>
      </c>
      <c r="AC105" s="4">
        <v>-2.4500000000000001E-2</v>
      </c>
      <c r="AD105" s="4">
        <v>-3.2500000000000001E-2</v>
      </c>
      <c r="AE105" s="4">
        <v>-1.0500000000000001E-2</v>
      </c>
      <c r="AF105" s="4">
        <v>-3.0500000000000003E-2</v>
      </c>
      <c r="AG105" s="4">
        <v>5.0000000000000001E-3</v>
      </c>
      <c r="AH105" s="4">
        <v>-3.5000000000000005E-3</v>
      </c>
      <c r="AI105" s="4">
        <v>-6.5000000000000002E-2</v>
      </c>
      <c r="AJ105" s="4">
        <v>-4.4999999999999998E-2</v>
      </c>
      <c r="AK105" s="4">
        <v>-5.6500000000000002E-2</v>
      </c>
      <c r="AL105" s="4">
        <v>-1.4499999999999999E-2</v>
      </c>
      <c r="AM105" s="4">
        <v>-7.1000000000000008E-2</v>
      </c>
      <c r="AN105" s="4">
        <v>-0.14499999999999999</v>
      </c>
      <c r="AO105" s="4">
        <v>-8.5000000000000006E-3</v>
      </c>
      <c r="AP105" s="4">
        <v>1.6E-2</v>
      </c>
      <c r="AQ105" s="4">
        <v>1.19</v>
      </c>
      <c r="AR105" s="4">
        <v>-5.5E-2</v>
      </c>
      <c r="AS105" s="4">
        <v>-0.31</v>
      </c>
      <c r="AT105" s="4">
        <v>-0.1275</v>
      </c>
      <c r="AU105" s="4">
        <v>-0.17</v>
      </c>
      <c r="AV105" s="4">
        <v>0.06</v>
      </c>
      <c r="AW105" s="4">
        <v>-0.26</v>
      </c>
      <c r="AX105" s="4">
        <v>0</v>
      </c>
      <c r="AY105" s="4">
        <v>0.14000000000000001</v>
      </c>
      <c r="AZ105" s="4">
        <v>-0.31</v>
      </c>
      <c r="BA105" s="4">
        <v>-0.13950000000000001</v>
      </c>
      <c r="BC105" s="4">
        <v>-0.13950000000000001</v>
      </c>
      <c r="BD105" s="4">
        <v>-5.2499999999999998E-2</v>
      </c>
      <c r="BE105" s="4">
        <v>-0.1295</v>
      </c>
      <c r="BF105" s="4">
        <v>-1.95E-2</v>
      </c>
      <c r="BG105" s="4">
        <v>-7.2499999999999995E-2</v>
      </c>
      <c r="BH105" s="4">
        <v>-0.09</v>
      </c>
      <c r="BI105" s="4">
        <v>-6.5000000000000002E-2</v>
      </c>
      <c r="BJ105" s="4">
        <v>0.09</v>
      </c>
      <c r="BK105" s="4">
        <v>0.245</v>
      </c>
      <c r="BL105" s="4">
        <v>0.38500000000000001</v>
      </c>
      <c r="BM105" s="4">
        <v>0.38500000000000001</v>
      </c>
      <c r="BN105" s="4">
        <v>0.8</v>
      </c>
    </row>
    <row r="106" spans="3:66" x14ac:dyDescent="0.25">
      <c r="C106" s="190"/>
      <c r="G106" s="68">
        <v>39814</v>
      </c>
      <c r="H106">
        <v>3.4640000000000004</v>
      </c>
      <c r="I106" s="7">
        <v>0.18</v>
      </c>
      <c r="J106" s="4">
        <v>6.9909892964137021E-2</v>
      </c>
      <c r="K106" s="4">
        <v>-0.2</v>
      </c>
      <c r="L106" s="4">
        <v>-0.20499999999999999</v>
      </c>
      <c r="M106" s="14">
        <v>-0.13</v>
      </c>
      <c r="N106" s="14">
        <v>-0.26500000000000001</v>
      </c>
      <c r="O106" s="4">
        <v>-0.11</v>
      </c>
      <c r="P106" s="4">
        <v>-5.2499999999999998E-2</v>
      </c>
      <c r="Q106" s="4">
        <v>-8.7499999999999994E-2</v>
      </c>
      <c r="R106" s="4">
        <v>-0.17</v>
      </c>
      <c r="S106" s="4">
        <v>-0.2</v>
      </c>
      <c r="T106" s="4">
        <v>-0.2</v>
      </c>
      <c r="U106" s="4">
        <v>-0.1</v>
      </c>
      <c r="V106" s="4">
        <v>-5.2499999999999998E-2</v>
      </c>
      <c r="W106" s="4">
        <v>0.40500000000000003</v>
      </c>
      <c r="X106" s="4">
        <v>0.40500000000000003</v>
      </c>
      <c r="Y106" s="4">
        <v>0.31</v>
      </c>
      <c r="Z106" s="4">
        <v>0</v>
      </c>
      <c r="AA106" s="4">
        <v>0.30499999999999999</v>
      </c>
      <c r="AB106" s="4">
        <v>0.4375</v>
      </c>
      <c r="AC106" s="4">
        <v>-0.02</v>
      </c>
      <c r="AD106" s="4">
        <v>-3.2500000000000001E-2</v>
      </c>
      <c r="AE106" s="4">
        <v>-1.0500000000000001E-2</v>
      </c>
      <c r="AF106" s="4">
        <v>-3.0500000000000003E-2</v>
      </c>
      <c r="AG106" s="4">
        <v>5.0000000000000001E-3</v>
      </c>
      <c r="AH106" s="4">
        <v>-3.5000000000000005E-3</v>
      </c>
      <c r="AI106" s="4">
        <v>-6.5000000000000002E-2</v>
      </c>
      <c r="AJ106" s="4">
        <v>-4.2999999999999997E-2</v>
      </c>
      <c r="AK106" s="4">
        <v>-5.6500000000000002E-2</v>
      </c>
      <c r="AL106" s="4">
        <v>-1.4499999999999999E-2</v>
      </c>
      <c r="AM106" s="4">
        <v>-6.4000000000000001E-2</v>
      </c>
      <c r="AN106" s="4">
        <v>-0.14749999999999999</v>
      </c>
      <c r="AO106" s="4">
        <v>-6.5000000000000006E-3</v>
      </c>
      <c r="AP106" s="4">
        <v>1.6E-2</v>
      </c>
      <c r="AQ106" s="4">
        <v>1.5249999999999999</v>
      </c>
      <c r="AR106" s="4">
        <v>-5.7500000000000002E-2</v>
      </c>
      <c r="AS106" s="4">
        <v>-0.31</v>
      </c>
      <c r="AT106" s="4">
        <v>-0.1275</v>
      </c>
      <c r="AU106" s="4">
        <v>-0.17</v>
      </c>
      <c r="AV106" s="4">
        <v>0.13</v>
      </c>
      <c r="AW106" s="4">
        <v>-0.26</v>
      </c>
      <c r="AX106" s="4">
        <v>0</v>
      </c>
      <c r="AY106" s="4">
        <v>0.14000000000000001</v>
      </c>
      <c r="AZ106" s="4">
        <v>-0.31</v>
      </c>
      <c r="BA106" s="4">
        <v>-0.12450000000000001</v>
      </c>
      <c r="BC106" s="4">
        <v>-0.12450000000000001</v>
      </c>
      <c r="BD106" s="4">
        <v>-5.2499999999999998E-2</v>
      </c>
      <c r="BE106" s="4">
        <v>-0.13500000000000001</v>
      </c>
      <c r="BF106" s="4">
        <v>-1.95E-2</v>
      </c>
      <c r="BG106" s="4">
        <v>-7.2499999999999995E-2</v>
      </c>
      <c r="BH106" s="4">
        <v>-9.2499999999999999E-2</v>
      </c>
      <c r="BI106" s="4">
        <v>-6.5000000000000002E-2</v>
      </c>
      <c r="BJ106" s="4">
        <v>0.09</v>
      </c>
      <c r="BK106" s="4">
        <v>0.28000000000000003</v>
      </c>
      <c r="BL106" s="4">
        <v>0.45</v>
      </c>
      <c r="BM106" s="4">
        <v>0.45</v>
      </c>
      <c r="BN106" s="4">
        <v>0.97499999999999998</v>
      </c>
    </row>
    <row r="107" spans="3:66" x14ac:dyDescent="0.25">
      <c r="C107" s="190"/>
      <c r="G107" s="68">
        <v>39845</v>
      </c>
      <c r="H107">
        <v>3.3460000000000001</v>
      </c>
      <c r="I107" s="7">
        <v>0.18</v>
      </c>
      <c r="J107" s="4">
        <v>6.992303051432501E-2</v>
      </c>
      <c r="K107" s="4">
        <v>-0.20250000000000001</v>
      </c>
      <c r="L107" s="4">
        <v>-0.20749999999999999</v>
      </c>
      <c r="M107" s="14">
        <v>-0.13</v>
      </c>
      <c r="N107" s="14">
        <v>-0.26750000000000002</v>
      </c>
      <c r="O107" s="4">
        <v>-0.11</v>
      </c>
      <c r="P107" s="4">
        <v>-5.2499999999999998E-2</v>
      </c>
      <c r="Q107" s="4">
        <v>-8.7499999999999994E-2</v>
      </c>
      <c r="R107" s="4">
        <v>-0.17249999999999999</v>
      </c>
      <c r="S107" s="4">
        <v>-0.20250000000000001</v>
      </c>
      <c r="T107" s="4">
        <v>-0.20250000000000001</v>
      </c>
      <c r="U107" s="4">
        <v>-9.1249999999999998E-2</v>
      </c>
      <c r="V107" s="4">
        <v>-5.2499999999999998E-2</v>
      </c>
      <c r="W107" s="4">
        <v>0.38</v>
      </c>
      <c r="X107" s="4">
        <v>0.38</v>
      </c>
      <c r="Y107" s="4">
        <v>0.28499999999999998</v>
      </c>
      <c r="Z107" s="4">
        <v>0</v>
      </c>
      <c r="AA107" s="4">
        <v>0.30499999999999999</v>
      </c>
      <c r="AB107" s="4">
        <v>0.435</v>
      </c>
      <c r="AC107" s="4">
        <v>-0.02</v>
      </c>
      <c r="AD107" s="4">
        <v>-3.2500000000000001E-2</v>
      </c>
      <c r="AE107" s="4">
        <v>-1.0500000000000001E-2</v>
      </c>
      <c r="AF107" s="4">
        <v>-3.0500000000000003E-2</v>
      </c>
      <c r="AG107" s="4">
        <v>5.0000000000000001E-3</v>
      </c>
      <c r="AH107" s="4">
        <v>-3.5000000000000005E-3</v>
      </c>
      <c r="AI107" s="4">
        <v>-6.5000000000000002E-2</v>
      </c>
      <c r="AJ107" s="4">
        <v>-4.2999999999999997E-2</v>
      </c>
      <c r="AK107" s="4">
        <v>-5.6500000000000002E-2</v>
      </c>
      <c r="AL107" s="4">
        <v>-1.4499999999999999E-2</v>
      </c>
      <c r="AM107" s="4">
        <v>-6.4000000000000001E-2</v>
      </c>
      <c r="AN107" s="4">
        <v>-0.13</v>
      </c>
      <c r="AO107" s="4">
        <v>-6.5000000000000006E-3</v>
      </c>
      <c r="AP107" s="4">
        <v>1.6E-2</v>
      </c>
      <c r="AQ107" s="4">
        <v>1.4550000000000001</v>
      </c>
      <c r="AR107" s="4">
        <v>-0.04</v>
      </c>
      <c r="AS107" s="4">
        <v>-0.31</v>
      </c>
      <c r="AT107" s="4">
        <v>-0.1275</v>
      </c>
      <c r="AU107" s="4">
        <v>-0.17</v>
      </c>
      <c r="AV107" s="4">
        <v>0</v>
      </c>
      <c r="AW107" s="4">
        <v>-0.26</v>
      </c>
      <c r="AX107" s="4">
        <v>0</v>
      </c>
      <c r="AY107" s="4">
        <v>0.14000000000000001</v>
      </c>
      <c r="AZ107" s="4">
        <v>-0.31</v>
      </c>
      <c r="BA107" s="4">
        <v>-0.127</v>
      </c>
      <c r="BC107" s="4">
        <v>-0.127</v>
      </c>
      <c r="BD107" s="4">
        <v>-5.2499999999999998E-2</v>
      </c>
      <c r="BE107" s="4">
        <v>-0.11749999999999999</v>
      </c>
      <c r="BF107" s="4">
        <v>-1.95E-2</v>
      </c>
      <c r="BG107" s="4">
        <v>-7.2499999999999995E-2</v>
      </c>
      <c r="BH107" s="4">
        <v>-7.4999999999999997E-2</v>
      </c>
      <c r="BI107" s="4">
        <v>-6.5000000000000002E-2</v>
      </c>
      <c r="BJ107" s="4">
        <v>0.09</v>
      </c>
      <c r="BK107" s="4">
        <v>0.33</v>
      </c>
      <c r="BL107" s="4">
        <v>0.42499999999999999</v>
      </c>
      <c r="BM107" s="4">
        <v>0.42499999999999999</v>
      </c>
      <c r="BN107" s="4">
        <v>0.97499999999999998</v>
      </c>
    </row>
    <row r="108" spans="3:66" x14ac:dyDescent="0.25">
      <c r="C108" s="190"/>
      <c r="G108" s="68">
        <v>39873</v>
      </c>
      <c r="H108">
        <v>3.1940000000000004</v>
      </c>
      <c r="I108" s="7">
        <v>0.17</v>
      </c>
      <c r="J108" s="4">
        <v>6.9934896688738035E-2</v>
      </c>
      <c r="K108" s="4">
        <v>-0.20499999999999999</v>
      </c>
      <c r="L108" s="4">
        <v>-0.21</v>
      </c>
      <c r="M108" s="14">
        <v>-0.13</v>
      </c>
      <c r="N108" s="14">
        <v>-0.27</v>
      </c>
      <c r="O108" s="4">
        <v>-0.11</v>
      </c>
      <c r="P108" s="4">
        <v>-5.2499999999999998E-2</v>
      </c>
      <c r="Q108" s="4">
        <v>-8.7499999999999994E-2</v>
      </c>
      <c r="R108" s="4">
        <v>-0.17499999999999999</v>
      </c>
      <c r="S108" s="4">
        <v>-0.20499999999999999</v>
      </c>
      <c r="T108" s="4">
        <v>-0.20499999999999999</v>
      </c>
      <c r="U108" s="4">
        <v>-8.5000000000000006E-2</v>
      </c>
      <c r="V108" s="4">
        <v>-5.2499999999999998E-2</v>
      </c>
      <c r="W108" s="4">
        <v>0.3775</v>
      </c>
      <c r="X108" s="4">
        <v>0.3775</v>
      </c>
      <c r="Y108" s="4">
        <v>0.28249999999999997</v>
      </c>
      <c r="Z108" s="4">
        <v>0</v>
      </c>
      <c r="AA108" s="4">
        <v>0.26500000000000001</v>
      </c>
      <c r="AB108" s="4">
        <v>0.30249999999999999</v>
      </c>
      <c r="AC108" s="4">
        <v>-0.02</v>
      </c>
      <c r="AD108" s="4">
        <v>-3.2500000000000001E-2</v>
      </c>
      <c r="AE108" s="4">
        <v>8.0000000000000002E-3</v>
      </c>
      <c r="AF108" s="4">
        <v>-1.2E-2</v>
      </c>
      <c r="AG108" s="4">
        <v>5.0000000000000001E-3</v>
      </c>
      <c r="AH108" s="4">
        <v>-3.5000000000000005E-3</v>
      </c>
      <c r="AI108" s="4">
        <v>-6.5000000000000002E-2</v>
      </c>
      <c r="AJ108" s="4">
        <v>-4.2999999999999997E-2</v>
      </c>
      <c r="AK108" s="4">
        <v>-5.6500000000000002E-2</v>
      </c>
      <c r="AL108" s="4">
        <v>-1.4499999999999999E-2</v>
      </c>
      <c r="AM108" s="4">
        <v>-7.1000000000000008E-2</v>
      </c>
      <c r="AN108" s="4">
        <v>-0.11749999999999999</v>
      </c>
      <c r="AO108" s="4">
        <v>-6.5000000000000006E-3</v>
      </c>
      <c r="AP108" s="4">
        <v>1.6E-2</v>
      </c>
      <c r="AQ108" s="4">
        <v>0.83499999999999996</v>
      </c>
      <c r="AR108" s="4">
        <v>-2.75E-2</v>
      </c>
      <c r="AS108" s="4">
        <v>-0.31</v>
      </c>
      <c r="AT108" s="4">
        <v>-0.13250000000000001</v>
      </c>
      <c r="AU108" s="4">
        <v>-0.17</v>
      </c>
      <c r="AV108" s="4">
        <v>-0.18</v>
      </c>
      <c r="AW108" s="4">
        <v>-0.26</v>
      </c>
      <c r="AX108" s="4">
        <v>0</v>
      </c>
      <c r="AY108" s="4">
        <v>0.14000000000000001</v>
      </c>
      <c r="AZ108" s="4">
        <v>-0.31</v>
      </c>
      <c r="BA108" s="4">
        <v>-0.10700000000000001</v>
      </c>
      <c r="BC108" s="4">
        <v>-0.10700000000000001</v>
      </c>
      <c r="BD108" s="4">
        <v>-5.2499999999999998E-2</v>
      </c>
      <c r="BE108" s="4">
        <v>-0.1</v>
      </c>
      <c r="BF108" s="4">
        <v>-1.95E-2</v>
      </c>
      <c r="BG108" s="4">
        <v>-7.2499999999999995E-2</v>
      </c>
      <c r="BH108" s="4">
        <v>-6.25E-2</v>
      </c>
      <c r="BI108" s="4">
        <v>-6.5000000000000002E-2</v>
      </c>
      <c r="BJ108" s="4">
        <v>0.09</v>
      </c>
      <c r="BK108" s="4">
        <v>0.32</v>
      </c>
      <c r="BL108" s="4">
        <v>0.42249999999999999</v>
      </c>
      <c r="BM108" s="4">
        <v>0.42249999999999999</v>
      </c>
      <c r="BN108" s="4">
        <v>0.60750000000000004</v>
      </c>
    </row>
    <row r="109" spans="3:66" x14ac:dyDescent="0.25">
      <c r="C109" s="190"/>
      <c r="G109" s="68">
        <v>39904</v>
      </c>
      <c r="H109">
        <v>3.0340000000000003</v>
      </c>
      <c r="I109" s="7">
        <v>0.17</v>
      </c>
      <c r="J109" s="4">
        <v>6.994803423903502E-2</v>
      </c>
      <c r="K109" s="4">
        <v>-0.19500000000000001</v>
      </c>
      <c r="L109" s="4">
        <v>-0.2</v>
      </c>
      <c r="M109" s="14">
        <v>-0.17499999999999999</v>
      </c>
      <c r="N109" s="14">
        <v>-0.26</v>
      </c>
      <c r="O109" s="4">
        <v>-0.155</v>
      </c>
      <c r="P109" s="4">
        <v>-0.05</v>
      </c>
      <c r="Q109" s="4">
        <v>-7.0000000000000007E-2</v>
      </c>
      <c r="R109" s="4">
        <v>-0.16500000000000001</v>
      </c>
      <c r="S109" s="4">
        <v>-0.19500000000000001</v>
      </c>
      <c r="T109" s="4">
        <v>-0.19500000000000001</v>
      </c>
      <c r="U109" s="4">
        <v>-6.25E-2</v>
      </c>
      <c r="V109" s="4">
        <v>-0.05</v>
      </c>
      <c r="W109" s="4">
        <v>0.28249999999999997</v>
      </c>
      <c r="X109" s="4">
        <v>0.28249999999999997</v>
      </c>
      <c r="Y109" s="4">
        <v>0.1875</v>
      </c>
      <c r="Z109" s="4">
        <v>0</v>
      </c>
      <c r="AA109" s="4">
        <v>0.19500000000000001</v>
      </c>
      <c r="AB109" s="4">
        <v>0.25</v>
      </c>
      <c r="AC109" s="4">
        <v>-1.95E-2</v>
      </c>
      <c r="AD109" s="4">
        <v>-2.5000000000000001E-2</v>
      </c>
      <c r="AE109" s="4">
        <v>8.0000000000000002E-3</v>
      </c>
      <c r="AF109" s="4">
        <v>-1.2E-2</v>
      </c>
      <c r="AG109" s="4">
        <v>5.0000000000000001E-3</v>
      </c>
      <c r="AH109" s="4">
        <v>6.5000000000000006E-3</v>
      </c>
      <c r="AI109" s="4">
        <v>-6.25E-2</v>
      </c>
      <c r="AJ109" s="4">
        <v>-4.5499999999999999E-2</v>
      </c>
      <c r="AK109" s="4">
        <v>-5.4000000000000006E-2</v>
      </c>
      <c r="AL109" s="4">
        <v>-1.7000000000000001E-2</v>
      </c>
      <c r="AM109" s="4">
        <v>-6.4000000000000001E-2</v>
      </c>
      <c r="AN109" s="4">
        <v>-7.4999999999999997E-2</v>
      </c>
      <c r="AO109" s="4">
        <v>-1.4000000000000002E-2</v>
      </c>
      <c r="AP109" s="4">
        <v>6.5000000000000006E-3</v>
      </c>
      <c r="AQ109" s="4">
        <v>0.45</v>
      </c>
      <c r="AR109" s="4">
        <v>1.4999999999999999E-2</v>
      </c>
      <c r="AS109" s="4">
        <v>-0.38500000000000001</v>
      </c>
      <c r="AT109" s="4">
        <v>-0.12</v>
      </c>
      <c r="AU109" s="4">
        <v>-0.17</v>
      </c>
      <c r="AV109" s="4">
        <v>-0.28999999999999998</v>
      </c>
      <c r="AW109" s="4">
        <v>-0.33500000000000002</v>
      </c>
      <c r="AX109" s="4">
        <v>0</v>
      </c>
      <c r="AY109" s="4">
        <v>0.315</v>
      </c>
      <c r="AZ109" s="4">
        <v>-0.38500000000000001</v>
      </c>
      <c r="BA109" s="4">
        <v>-0.10249999999999999</v>
      </c>
      <c r="BC109" s="4">
        <v>-0.10249999999999999</v>
      </c>
      <c r="BD109" s="4">
        <v>-0.05</v>
      </c>
      <c r="BE109" s="4">
        <v>-9.2499999999999999E-2</v>
      </c>
      <c r="BF109" s="4">
        <v>-1.7000000000000001E-2</v>
      </c>
      <c r="BG109" s="4">
        <v>-5.5E-2</v>
      </c>
      <c r="BH109" s="4">
        <v>-0.02</v>
      </c>
      <c r="BI109" s="4">
        <v>-6.25E-2</v>
      </c>
      <c r="BJ109" s="4">
        <v>7.4999999999999997E-2</v>
      </c>
      <c r="BK109" s="4">
        <v>0.14749999999999999</v>
      </c>
      <c r="BL109" s="4">
        <v>0.3125</v>
      </c>
      <c r="BM109" s="4">
        <v>0.3125</v>
      </c>
      <c r="BN109" s="4">
        <v>0.35499999999999998</v>
      </c>
    </row>
    <row r="110" spans="3:66" x14ac:dyDescent="0.25">
      <c r="C110" s="190"/>
      <c r="G110" s="68">
        <v>39934</v>
      </c>
      <c r="H110">
        <v>3.0249999999999999</v>
      </c>
      <c r="I110" s="7">
        <v>0.17</v>
      </c>
      <c r="J110" s="4">
        <v>6.9960747997441008E-2</v>
      </c>
      <c r="K110" s="4">
        <v>-0.19500000000000001</v>
      </c>
      <c r="L110" s="4">
        <v>-0.2</v>
      </c>
      <c r="M110" s="14">
        <v>-0.20499999999999999</v>
      </c>
      <c r="N110" s="14">
        <v>-0.26</v>
      </c>
      <c r="O110" s="4">
        <v>-0.17</v>
      </c>
      <c r="P110" s="4">
        <v>-0.05</v>
      </c>
      <c r="Q110" s="4">
        <v>-7.0000000000000007E-2</v>
      </c>
      <c r="R110" s="4">
        <v>-0.16500000000000001</v>
      </c>
      <c r="S110" s="4">
        <v>-0.19500000000000001</v>
      </c>
      <c r="T110" s="4">
        <v>-0.19500000000000001</v>
      </c>
      <c r="U110" s="4">
        <v>-6.25E-2</v>
      </c>
      <c r="V110" s="4">
        <v>-0.05</v>
      </c>
      <c r="W110" s="4">
        <v>0.29249999999999998</v>
      </c>
      <c r="X110" s="4">
        <v>0.29249999999999998</v>
      </c>
      <c r="Y110" s="4">
        <v>0.19750000000000001</v>
      </c>
      <c r="Z110" s="4">
        <v>0</v>
      </c>
      <c r="AA110" s="4">
        <v>0.1825</v>
      </c>
      <c r="AB110" s="4">
        <v>0.20250000000000001</v>
      </c>
      <c r="AC110" s="4">
        <v>-1.95E-2</v>
      </c>
      <c r="AD110" s="4">
        <v>-2.5249999999999998E-2</v>
      </c>
      <c r="AE110" s="4">
        <v>7.7500000000000008E-3</v>
      </c>
      <c r="AF110" s="4">
        <v>-1.225E-2</v>
      </c>
      <c r="AG110" s="4">
        <v>5.0000000000000001E-3</v>
      </c>
      <c r="AH110" s="4">
        <v>6.5000000000000006E-3</v>
      </c>
      <c r="AI110" s="4">
        <v>-6.25E-2</v>
      </c>
      <c r="AJ110" s="4">
        <v>-4.5499999999999999E-2</v>
      </c>
      <c r="AK110" s="4">
        <v>-5.4000000000000006E-2</v>
      </c>
      <c r="AL110" s="4">
        <v>-1.7000000000000001E-2</v>
      </c>
      <c r="AM110" s="4">
        <v>-6.4000000000000001E-2</v>
      </c>
      <c r="AN110" s="4">
        <v>-7.4999999999999997E-2</v>
      </c>
      <c r="AO110" s="4">
        <v>-1.4000000000000002E-2</v>
      </c>
      <c r="AP110" s="4">
        <v>6.5000000000000006E-3</v>
      </c>
      <c r="AQ110" s="4">
        <v>0.40500000000000003</v>
      </c>
      <c r="AR110" s="4">
        <v>1.4999999999999999E-2</v>
      </c>
      <c r="AS110" s="4">
        <v>-0.38500000000000001</v>
      </c>
      <c r="AT110" s="4">
        <v>-0.12</v>
      </c>
      <c r="AU110" s="4">
        <v>-0.17</v>
      </c>
      <c r="AV110" s="4">
        <v>-0.28999999999999998</v>
      </c>
      <c r="AW110" s="4">
        <v>-0.33500000000000002</v>
      </c>
      <c r="AX110" s="4">
        <v>0</v>
      </c>
      <c r="AY110" s="4">
        <v>0.315</v>
      </c>
      <c r="AZ110" s="4">
        <v>-0.38500000000000001</v>
      </c>
      <c r="BA110" s="4">
        <v>-0.1</v>
      </c>
      <c r="BC110" s="4">
        <v>-0.1</v>
      </c>
      <c r="BD110" s="4">
        <v>-0.05</v>
      </c>
      <c r="BE110" s="4">
        <v>-9.2499999999999999E-2</v>
      </c>
      <c r="BF110" s="4">
        <v>-1.7000000000000001E-2</v>
      </c>
      <c r="BG110" s="4">
        <v>-5.5E-2</v>
      </c>
      <c r="BH110" s="4">
        <v>-0.02</v>
      </c>
      <c r="BI110" s="4">
        <v>-6.25E-2</v>
      </c>
      <c r="BJ110" s="4">
        <v>7.4999999999999997E-2</v>
      </c>
      <c r="BK110" s="4">
        <v>0.14749999999999999</v>
      </c>
      <c r="BL110" s="4">
        <v>0.32250000000000001</v>
      </c>
      <c r="BM110" s="4">
        <v>0.32250000000000001</v>
      </c>
      <c r="BN110" s="4">
        <v>0.28749999999999998</v>
      </c>
    </row>
    <row r="111" spans="3:66" x14ac:dyDescent="0.25">
      <c r="C111" s="190"/>
      <c r="G111" s="68">
        <v>39965</v>
      </c>
      <c r="H111">
        <v>3.0510000000000002</v>
      </c>
      <c r="I111" s="7">
        <v>0.17</v>
      </c>
      <c r="J111" s="4">
        <v>6.9973885547851028E-2</v>
      </c>
      <c r="K111" s="4">
        <v>-0.19500000000000001</v>
      </c>
      <c r="L111" s="4">
        <v>-0.2</v>
      </c>
      <c r="M111" s="14">
        <v>-0.215</v>
      </c>
      <c r="N111" s="14">
        <v>-0.26</v>
      </c>
      <c r="O111" s="4">
        <v>-0.18</v>
      </c>
      <c r="P111" s="4">
        <v>-0.05</v>
      </c>
      <c r="Q111" s="4">
        <v>-7.0000000000000007E-2</v>
      </c>
      <c r="R111" s="4">
        <v>-0.16500000000000001</v>
      </c>
      <c r="S111" s="4">
        <v>-0.19500000000000001</v>
      </c>
      <c r="T111" s="4">
        <v>-0.19500000000000001</v>
      </c>
      <c r="U111" s="4">
        <v>-0.06</v>
      </c>
      <c r="V111" s="4">
        <v>-0.05</v>
      </c>
      <c r="W111" s="4">
        <v>0.28749999999999998</v>
      </c>
      <c r="X111" s="4">
        <v>0.28749999999999998</v>
      </c>
      <c r="Y111" s="4">
        <v>0.1925</v>
      </c>
      <c r="Z111" s="4">
        <v>0</v>
      </c>
      <c r="AA111" s="4">
        <v>0.1825</v>
      </c>
      <c r="AB111" s="4">
        <v>0.20250000000000001</v>
      </c>
      <c r="AC111" s="4">
        <v>-1.95E-2</v>
      </c>
      <c r="AD111" s="4">
        <v>-2.5249999999999998E-2</v>
      </c>
      <c r="AE111" s="4">
        <v>7.7500000000000008E-3</v>
      </c>
      <c r="AF111" s="4">
        <v>-1.225E-2</v>
      </c>
      <c r="AG111" s="4">
        <v>5.0000000000000001E-3</v>
      </c>
      <c r="AH111" s="4">
        <v>6.5000000000000006E-3</v>
      </c>
      <c r="AI111" s="4">
        <v>-6.25E-2</v>
      </c>
      <c r="AJ111" s="4">
        <v>-4.5499999999999999E-2</v>
      </c>
      <c r="AK111" s="4">
        <v>-5.4000000000000006E-2</v>
      </c>
      <c r="AL111" s="4">
        <v>-1.7000000000000001E-2</v>
      </c>
      <c r="AM111" s="4">
        <v>-0.08</v>
      </c>
      <c r="AN111" s="4">
        <v>-7.0000000000000007E-2</v>
      </c>
      <c r="AO111" s="4">
        <v>-1.4000000000000002E-2</v>
      </c>
      <c r="AP111" s="4">
        <v>6.5000000000000006E-3</v>
      </c>
      <c r="AQ111" s="4">
        <v>0.39500000000000002</v>
      </c>
      <c r="AR111" s="4">
        <v>0.02</v>
      </c>
      <c r="AS111" s="4">
        <v>-0.38500000000000001</v>
      </c>
      <c r="AT111" s="4">
        <v>-0.12</v>
      </c>
      <c r="AU111" s="4">
        <v>-0.17</v>
      </c>
      <c r="AV111" s="4">
        <v>-0.28999999999999998</v>
      </c>
      <c r="AW111" s="4">
        <v>-0.33500000000000002</v>
      </c>
      <c r="AX111" s="4">
        <v>0</v>
      </c>
      <c r="AY111" s="4">
        <v>0.315</v>
      </c>
      <c r="AZ111" s="4">
        <v>-0.38500000000000001</v>
      </c>
      <c r="BA111" s="4">
        <v>-9.2499999999999999E-2</v>
      </c>
      <c r="BC111" s="4">
        <v>-9.2499999999999999E-2</v>
      </c>
      <c r="BD111" s="4">
        <v>-0.05</v>
      </c>
      <c r="BE111" s="4">
        <v>-8.2500000000000004E-2</v>
      </c>
      <c r="BF111" s="4">
        <v>-1.7000000000000001E-2</v>
      </c>
      <c r="BG111" s="4">
        <v>-5.5E-2</v>
      </c>
      <c r="BH111" s="4">
        <v>-1.4999999999999999E-2</v>
      </c>
      <c r="BI111" s="4">
        <v>-6.25E-2</v>
      </c>
      <c r="BJ111" s="4">
        <v>7.4999999999999997E-2</v>
      </c>
      <c r="BK111" s="4">
        <v>0.14749999999999999</v>
      </c>
      <c r="BL111" s="4">
        <v>0.3175</v>
      </c>
      <c r="BM111" s="4">
        <v>0.3175</v>
      </c>
      <c r="BN111" s="4">
        <v>0.28749999999999998</v>
      </c>
    </row>
    <row r="112" spans="3:66" x14ac:dyDescent="0.25">
      <c r="C112" s="190"/>
      <c r="G112" s="68">
        <v>39995</v>
      </c>
      <c r="H112">
        <v>3.0730000000000004</v>
      </c>
      <c r="I112" s="7">
        <v>0.17</v>
      </c>
      <c r="J112" s="4">
        <v>6.9986599306366026E-2</v>
      </c>
      <c r="K112" s="4">
        <v>-0.19500000000000001</v>
      </c>
      <c r="L112" s="4">
        <v>-0.2</v>
      </c>
      <c r="M112" s="14">
        <v>-0.215</v>
      </c>
      <c r="N112" s="14">
        <v>-0.28000000000000003</v>
      </c>
      <c r="O112" s="4">
        <v>-0.18</v>
      </c>
      <c r="P112" s="4">
        <v>-0.05</v>
      </c>
      <c r="Q112" s="4">
        <v>-7.0000000000000007E-2</v>
      </c>
      <c r="R112" s="4">
        <v>-0.16500000000000001</v>
      </c>
      <c r="S112" s="4">
        <v>-0.19500000000000001</v>
      </c>
      <c r="T112" s="4">
        <v>-0.19500000000000001</v>
      </c>
      <c r="U112" s="4">
        <v>-5.8749999999999997E-2</v>
      </c>
      <c r="V112" s="4">
        <v>-0.05</v>
      </c>
      <c r="W112" s="4">
        <v>0.27750000000000002</v>
      </c>
      <c r="X112" s="4">
        <v>0.27750000000000002</v>
      </c>
      <c r="Y112" s="4">
        <v>0.1825</v>
      </c>
      <c r="Z112" s="4">
        <v>0</v>
      </c>
      <c r="AA112" s="4">
        <v>0.1825</v>
      </c>
      <c r="AB112" s="4">
        <v>0.215</v>
      </c>
      <c r="AC112" s="4">
        <v>-1.95E-2</v>
      </c>
      <c r="AD112" s="4">
        <v>-2.5249999999999998E-2</v>
      </c>
      <c r="AE112" s="4">
        <v>7.7500000000000008E-3</v>
      </c>
      <c r="AF112" s="4">
        <v>-1.225E-2</v>
      </c>
      <c r="AG112" s="4">
        <v>5.0000000000000001E-3</v>
      </c>
      <c r="AH112" s="4">
        <v>6.5000000000000006E-3</v>
      </c>
      <c r="AI112" s="4">
        <v>-6.25E-2</v>
      </c>
      <c r="AJ112" s="4">
        <v>-4.5499999999999999E-2</v>
      </c>
      <c r="AK112" s="4">
        <v>-5.4000000000000006E-2</v>
      </c>
      <c r="AL112" s="4">
        <v>-1.7000000000000001E-2</v>
      </c>
      <c r="AM112" s="4">
        <v>-7.2999999999999995E-2</v>
      </c>
      <c r="AN112" s="4">
        <v>-6.7500000000000004E-2</v>
      </c>
      <c r="AO112" s="4">
        <v>-1.4000000000000002E-2</v>
      </c>
      <c r="AP112" s="4">
        <v>6.5000000000000006E-3</v>
      </c>
      <c r="AQ112" s="4">
        <v>0.43</v>
      </c>
      <c r="AR112" s="4">
        <v>2.2499999999999999E-2</v>
      </c>
      <c r="AS112" s="4">
        <v>-0.38500000000000001</v>
      </c>
      <c r="AT112" s="4">
        <v>-0.12</v>
      </c>
      <c r="AU112" s="4">
        <v>-0.17</v>
      </c>
      <c r="AV112" s="4">
        <v>-0.28999999999999998</v>
      </c>
      <c r="AW112" s="4">
        <v>-0.33500000000000002</v>
      </c>
      <c r="AX112" s="4">
        <v>0</v>
      </c>
      <c r="AY112" s="4">
        <v>0.315</v>
      </c>
      <c r="AZ112" s="4">
        <v>-0.38500000000000001</v>
      </c>
      <c r="BA112" s="4">
        <v>-0.1</v>
      </c>
      <c r="BC112" s="4">
        <v>-0.1</v>
      </c>
      <c r="BD112" s="4">
        <v>-0.05</v>
      </c>
      <c r="BE112" s="4">
        <v>-7.7499999999999999E-2</v>
      </c>
      <c r="BF112" s="4">
        <v>-1.7000000000000001E-2</v>
      </c>
      <c r="BG112" s="4">
        <v>-5.5E-2</v>
      </c>
      <c r="BH112" s="4">
        <v>-1.2500000000000001E-2</v>
      </c>
      <c r="BI112" s="4">
        <v>-6.25E-2</v>
      </c>
      <c r="BJ112" s="4">
        <v>7.4999999999999997E-2</v>
      </c>
      <c r="BK112" s="4">
        <v>0.14749999999999999</v>
      </c>
      <c r="BL112" s="4">
        <v>0.3075</v>
      </c>
      <c r="BM112" s="4">
        <v>0.3075</v>
      </c>
      <c r="BN112" s="4">
        <v>0.3</v>
      </c>
    </row>
    <row r="113" spans="3:66" x14ac:dyDescent="0.25">
      <c r="C113" s="190"/>
      <c r="G113" s="68">
        <v>40026</v>
      </c>
      <c r="H113">
        <v>3.0940000000000003</v>
      </c>
      <c r="I113" s="7">
        <v>0.17</v>
      </c>
      <c r="J113" s="4">
        <v>6.9999736856888012E-2</v>
      </c>
      <c r="K113" s="4">
        <v>-0.19500000000000001</v>
      </c>
      <c r="L113" s="4">
        <v>-0.2</v>
      </c>
      <c r="M113" s="14">
        <v>-0.215</v>
      </c>
      <c r="N113" s="14">
        <v>-0.28000000000000003</v>
      </c>
      <c r="O113" s="4">
        <v>-0.18</v>
      </c>
      <c r="P113" s="4">
        <v>-0.05</v>
      </c>
      <c r="Q113" s="4">
        <v>-7.0000000000000007E-2</v>
      </c>
      <c r="R113" s="4">
        <v>-0.16500000000000001</v>
      </c>
      <c r="S113" s="4">
        <v>-0.19500000000000001</v>
      </c>
      <c r="T113" s="4">
        <v>-0.19500000000000001</v>
      </c>
      <c r="U113" s="4">
        <v>-5.7500000000000002E-2</v>
      </c>
      <c r="V113" s="4">
        <v>-0.05</v>
      </c>
      <c r="W113" s="4">
        <v>0.27500000000000002</v>
      </c>
      <c r="X113" s="4">
        <v>0.27500000000000002</v>
      </c>
      <c r="Y113" s="4">
        <v>0.18</v>
      </c>
      <c r="Z113" s="4">
        <v>0</v>
      </c>
      <c r="AA113" s="4">
        <v>0.1825</v>
      </c>
      <c r="AB113" s="4">
        <v>0.215</v>
      </c>
      <c r="AC113" s="4">
        <v>-1.95E-2</v>
      </c>
      <c r="AD113" s="4">
        <v>-2.5249999999999998E-2</v>
      </c>
      <c r="AE113" s="4">
        <v>7.7500000000000008E-3</v>
      </c>
      <c r="AF113" s="4">
        <v>-1.225E-2</v>
      </c>
      <c r="AG113" s="4">
        <v>5.0000000000000001E-3</v>
      </c>
      <c r="AH113" s="4">
        <v>6.5000000000000006E-3</v>
      </c>
      <c r="AI113" s="4">
        <v>-6.25E-2</v>
      </c>
      <c r="AJ113" s="4">
        <v>-4.5499999999999999E-2</v>
      </c>
      <c r="AK113" s="4">
        <v>-5.4000000000000006E-2</v>
      </c>
      <c r="AL113" s="4">
        <v>-1.7000000000000001E-2</v>
      </c>
      <c r="AM113" s="4">
        <v>-5.4000000000000006E-2</v>
      </c>
      <c r="AN113" s="4">
        <v>-6.5000000000000002E-2</v>
      </c>
      <c r="AO113" s="4">
        <v>-1.4000000000000002E-2</v>
      </c>
      <c r="AP113" s="4">
        <v>6.5000000000000006E-3</v>
      </c>
      <c r="AQ113" s="4">
        <v>0.495</v>
      </c>
      <c r="AR113" s="4">
        <v>2.5000000000000001E-2</v>
      </c>
      <c r="AS113" s="4">
        <v>-0.38500000000000001</v>
      </c>
      <c r="AT113" s="4">
        <v>-0.12</v>
      </c>
      <c r="AU113" s="4">
        <v>-0.17</v>
      </c>
      <c r="AV113" s="4">
        <v>-0.28999999999999998</v>
      </c>
      <c r="AW113" s="4">
        <v>-0.33500000000000002</v>
      </c>
      <c r="AX113" s="4">
        <v>0</v>
      </c>
      <c r="AY113" s="4">
        <v>0.315</v>
      </c>
      <c r="AZ113" s="4">
        <v>-0.38500000000000001</v>
      </c>
      <c r="BA113" s="4">
        <v>-8.7499999999999994E-2</v>
      </c>
      <c r="BC113" s="4">
        <v>-8.7499999999999994E-2</v>
      </c>
      <c r="BD113" s="4">
        <v>-0.05</v>
      </c>
      <c r="BE113" s="4">
        <v>-7.7499999999999999E-2</v>
      </c>
      <c r="BF113" s="4">
        <v>-1.7000000000000001E-2</v>
      </c>
      <c r="BG113" s="4">
        <v>-5.5E-2</v>
      </c>
      <c r="BH113" s="4">
        <v>-0.01</v>
      </c>
      <c r="BI113" s="4">
        <v>-6.25E-2</v>
      </c>
      <c r="BJ113" s="4">
        <v>7.4999999999999997E-2</v>
      </c>
      <c r="BK113" s="4">
        <v>0.14749999999999999</v>
      </c>
      <c r="BL113" s="4">
        <v>0.30499999999999999</v>
      </c>
      <c r="BM113" s="4">
        <v>0.30499999999999999</v>
      </c>
      <c r="BN113" s="4">
        <v>0.3</v>
      </c>
    </row>
    <row r="114" spans="3:66" x14ac:dyDescent="0.25">
      <c r="C114" s="190"/>
      <c r="G114" s="68">
        <v>40057</v>
      </c>
      <c r="H114">
        <v>3.0780000000000003</v>
      </c>
      <c r="I114" s="7">
        <v>0.17</v>
      </c>
      <c r="J114" s="4">
        <v>7.0012874407467007E-2</v>
      </c>
      <c r="K114" s="4">
        <v>-0.19500000000000001</v>
      </c>
      <c r="L114" s="4">
        <v>-0.2</v>
      </c>
      <c r="M114" s="14">
        <v>-0.20499999999999999</v>
      </c>
      <c r="N114" s="14">
        <v>-0.28000000000000003</v>
      </c>
      <c r="O114" s="4">
        <v>-0.17</v>
      </c>
      <c r="P114" s="4">
        <v>-0.05</v>
      </c>
      <c r="Q114" s="4">
        <v>-7.0000000000000007E-2</v>
      </c>
      <c r="R114" s="4">
        <v>-0.16500000000000001</v>
      </c>
      <c r="S114" s="4">
        <v>-0.19500000000000001</v>
      </c>
      <c r="T114" s="4">
        <v>-0.19500000000000001</v>
      </c>
      <c r="U114" s="4">
        <v>-6.1249999999999999E-2</v>
      </c>
      <c r="V114" s="4">
        <v>-0.05</v>
      </c>
      <c r="W114" s="4">
        <v>0.27250000000000002</v>
      </c>
      <c r="X114" s="4">
        <v>0.27250000000000002</v>
      </c>
      <c r="Y114" s="4">
        <v>0.17749999999999999</v>
      </c>
      <c r="Z114" s="4">
        <v>0</v>
      </c>
      <c r="AA114" s="4">
        <v>0.1825</v>
      </c>
      <c r="AB114" s="4">
        <v>0.19500000000000001</v>
      </c>
      <c r="AC114" s="4">
        <v>-1.95E-2</v>
      </c>
      <c r="AD114" s="4">
        <v>-2.5249999999999998E-2</v>
      </c>
      <c r="AE114" s="4">
        <v>7.7500000000000008E-3</v>
      </c>
      <c r="AF114" s="4">
        <v>-1.225E-2</v>
      </c>
      <c r="AG114" s="4">
        <v>5.0000000000000001E-3</v>
      </c>
      <c r="AH114" s="4">
        <v>6.5000000000000006E-3</v>
      </c>
      <c r="AI114" s="4">
        <v>-6.25E-2</v>
      </c>
      <c r="AJ114" s="4">
        <v>-4.2999999999999997E-2</v>
      </c>
      <c r="AK114" s="4">
        <v>-5.1500000000000004E-2</v>
      </c>
      <c r="AL114" s="4">
        <v>-1.7000000000000001E-2</v>
      </c>
      <c r="AM114" s="4">
        <v>-5.2000000000000005E-2</v>
      </c>
      <c r="AN114" s="4">
        <v>-7.2499999999999995E-2</v>
      </c>
      <c r="AO114" s="4">
        <v>-1.4000000000000002E-2</v>
      </c>
      <c r="AP114" s="4">
        <v>6.5000000000000006E-3</v>
      </c>
      <c r="AQ114" s="4">
        <v>0.39500000000000002</v>
      </c>
      <c r="AR114" s="4">
        <v>1.7500000000000002E-2</v>
      </c>
      <c r="AS114" s="4">
        <v>-0.38500000000000001</v>
      </c>
      <c r="AT114" s="4">
        <v>-0.12</v>
      </c>
      <c r="AU114" s="4">
        <v>-0.17</v>
      </c>
      <c r="AV114" s="4">
        <v>-0.28999999999999998</v>
      </c>
      <c r="AW114" s="4">
        <v>-0.33500000000000002</v>
      </c>
      <c r="AX114" s="4">
        <v>0</v>
      </c>
      <c r="AY114" s="4">
        <v>0.315</v>
      </c>
      <c r="AZ114" s="4">
        <v>-0.38500000000000001</v>
      </c>
      <c r="BA114" s="4">
        <v>-9.2499999999999999E-2</v>
      </c>
      <c r="BC114" s="4">
        <v>-9.2499999999999999E-2</v>
      </c>
      <c r="BD114" s="4">
        <v>-0.05</v>
      </c>
      <c r="BE114" s="4">
        <v>-9.2499999999999999E-2</v>
      </c>
      <c r="BF114" s="4">
        <v>-1.7000000000000001E-2</v>
      </c>
      <c r="BG114" s="4">
        <v>-5.5E-2</v>
      </c>
      <c r="BH114" s="4">
        <v>-1.7500000000000002E-2</v>
      </c>
      <c r="BI114" s="4">
        <v>-6.25E-2</v>
      </c>
      <c r="BJ114" s="4">
        <v>7.4999999999999997E-2</v>
      </c>
      <c r="BK114" s="4">
        <v>0.14749999999999999</v>
      </c>
      <c r="BL114" s="4">
        <v>0.30249999999999999</v>
      </c>
      <c r="BM114" s="4">
        <v>0.30249999999999999</v>
      </c>
      <c r="BN114" s="4">
        <v>0.28999999999999998</v>
      </c>
    </row>
    <row r="115" spans="3:66" x14ac:dyDescent="0.25">
      <c r="C115" s="190"/>
      <c r="G115" s="68">
        <v>40087</v>
      </c>
      <c r="H115">
        <v>3.077</v>
      </c>
      <c r="I115" s="7">
        <v>0.17</v>
      </c>
      <c r="J115" s="4">
        <v>7.0025588166146027E-2</v>
      </c>
      <c r="K115" s="4">
        <v>-0.19500000000000001</v>
      </c>
      <c r="L115" s="4">
        <v>-0.2</v>
      </c>
      <c r="M115" s="14">
        <v>-0.19</v>
      </c>
      <c r="N115" s="14">
        <v>-0.28000000000000003</v>
      </c>
      <c r="O115" s="4">
        <v>-0.155</v>
      </c>
      <c r="P115" s="4">
        <v>-0.05</v>
      </c>
      <c r="Q115" s="4">
        <v>-7.0000000000000007E-2</v>
      </c>
      <c r="R115" s="4">
        <v>-0.16500000000000001</v>
      </c>
      <c r="S115" s="4">
        <v>-0.19500000000000001</v>
      </c>
      <c r="T115" s="4">
        <v>-0.19500000000000001</v>
      </c>
      <c r="U115" s="4">
        <v>-6.6250000000000003E-2</v>
      </c>
      <c r="V115" s="4">
        <v>-0.05</v>
      </c>
      <c r="W115" s="4">
        <v>0.28749999999999998</v>
      </c>
      <c r="X115" s="4">
        <v>0.28749999999999998</v>
      </c>
      <c r="Y115" s="4">
        <v>0.1925</v>
      </c>
      <c r="Z115" s="4">
        <v>0</v>
      </c>
      <c r="AA115" s="4">
        <v>0.1875</v>
      </c>
      <c r="AB115" s="4">
        <v>0.215</v>
      </c>
      <c r="AC115" s="4">
        <v>-1.95E-2</v>
      </c>
      <c r="AD115" s="4">
        <v>-2.5249999999999998E-2</v>
      </c>
      <c r="AE115" s="4">
        <v>-1.0500000000000001E-2</v>
      </c>
      <c r="AF115" s="4">
        <v>-3.0500000000000003E-2</v>
      </c>
      <c r="AG115" s="4">
        <v>5.0000000000000001E-3</v>
      </c>
      <c r="AH115" s="4">
        <v>6.5000000000000006E-3</v>
      </c>
      <c r="AI115" s="4">
        <v>-6.25E-2</v>
      </c>
      <c r="AJ115" s="4">
        <v>-4.2999999999999997E-2</v>
      </c>
      <c r="AK115" s="4">
        <v>-5.1500000000000004E-2</v>
      </c>
      <c r="AL115" s="4">
        <v>-1.7000000000000001E-2</v>
      </c>
      <c r="AM115" s="4">
        <v>-5.4000000000000006E-2</v>
      </c>
      <c r="AN115" s="4">
        <v>-8.2500000000000004E-2</v>
      </c>
      <c r="AO115" s="4">
        <v>-1.4000000000000002E-2</v>
      </c>
      <c r="AP115" s="4">
        <v>6.5000000000000006E-3</v>
      </c>
      <c r="AQ115" s="4">
        <v>0.46100000000000002</v>
      </c>
      <c r="AR115" s="4">
        <v>7.4999999999999997E-3</v>
      </c>
      <c r="AS115" s="4">
        <v>-0.38500000000000001</v>
      </c>
      <c r="AT115" s="4">
        <v>-0.12</v>
      </c>
      <c r="AU115" s="4">
        <v>-0.17</v>
      </c>
      <c r="AV115" s="4">
        <v>-0.28999999999999998</v>
      </c>
      <c r="AW115" s="4">
        <v>-0.33500000000000002</v>
      </c>
      <c r="AX115" s="4">
        <v>0</v>
      </c>
      <c r="AY115" s="4">
        <v>0.315</v>
      </c>
      <c r="AZ115" s="4">
        <v>-0.38500000000000001</v>
      </c>
      <c r="BA115" s="4">
        <v>-0.10249999999999999</v>
      </c>
      <c r="BC115" s="4">
        <v>-0.10249999999999999</v>
      </c>
      <c r="BD115" s="4">
        <v>-0.05</v>
      </c>
      <c r="BE115" s="4">
        <v>-9.5000000000000001E-2</v>
      </c>
      <c r="BF115" s="4">
        <v>-1.7000000000000001E-2</v>
      </c>
      <c r="BG115" s="4">
        <v>-5.5E-2</v>
      </c>
      <c r="BH115" s="4">
        <v>-2.75E-2</v>
      </c>
      <c r="BI115" s="4">
        <v>-6.25E-2</v>
      </c>
      <c r="BJ115" s="4">
        <v>7.4999999999999997E-2</v>
      </c>
      <c r="BK115" s="4">
        <v>0.14749999999999999</v>
      </c>
      <c r="BL115" s="4">
        <v>0.3175</v>
      </c>
      <c r="BM115" s="4">
        <v>0.3175</v>
      </c>
      <c r="BN115" s="4">
        <v>0.36249999999999999</v>
      </c>
    </row>
    <row r="116" spans="3:66" x14ac:dyDescent="0.25">
      <c r="C116" s="190"/>
      <c r="G116" s="68">
        <v>40118</v>
      </c>
      <c r="H116">
        <v>3.1390000000000002</v>
      </c>
      <c r="I116" s="7">
        <v>0.17</v>
      </c>
      <c r="J116" s="4">
        <v>7.0038725716837016E-2</v>
      </c>
      <c r="K116" s="4">
        <v>-0.19</v>
      </c>
      <c r="L116" s="4">
        <v>-0.19500000000000001</v>
      </c>
      <c r="M116" s="14">
        <v>-0.1525</v>
      </c>
      <c r="N116" s="14">
        <v>-0.27500000000000002</v>
      </c>
      <c r="O116" s="4">
        <v>-0.11749999999999999</v>
      </c>
      <c r="P116" s="4">
        <v>-4.9500000000000002E-2</v>
      </c>
      <c r="Q116" s="4">
        <v>-8.4499999999999992E-2</v>
      </c>
      <c r="R116" s="4">
        <v>-0.16</v>
      </c>
      <c r="S116" s="4">
        <v>-0.19</v>
      </c>
      <c r="T116" s="4">
        <v>-0.19</v>
      </c>
      <c r="U116" s="4">
        <v>-8.5999999999999993E-2</v>
      </c>
      <c r="V116" s="4">
        <v>-4.9500000000000002E-2</v>
      </c>
      <c r="W116" s="4">
        <v>0.35</v>
      </c>
      <c r="X116" s="4">
        <v>0.35</v>
      </c>
      <c r="Y116" s="4">
        <v>0.255</v>
      </c>
      <c r="Z116" s="4">
        <v>0</v>
      </c>
      <c r="AA116" s="4">
        <v>0.27</v>
      </c>
      <c r="AB116" s="4">
        <v>0.28749999999999998</v>
      </c>
      <c r="AC116" s="4">
        <v>-2.2499999999999999E-2</v>
      </c>
      <c r="AD116" s="4">
        <v>-3.85E-2</v>
      </c>
      <c r="AE116" s="4">
        <v>-9.5000000000000015E-3</v>
      </c>
      <c r="AF116" s="4">
        <v>-2.7000000000000003E-2</v>
      </c>
      <c r="AG116" s="4">
        <v>5.0000000000000001E-3</v>
      </c>
      <c r="AH116" s="4">
        <v>-1.5E-3</v>
      </c>
      <c r="AI116" s="4">
        <v>-6.5000000000000002E-2</v>
      </c>
      <c r="AJ116" s="4">
        <v>-4.2999999999999997E-2</v>
      </c>
      <c r="AK116" s="4">
        <v>-5.45E-2</v>
      </c>
      <c r="AL116" s="4">
        <v>-1.3500000000000002E-2</v>
      </c>
      <c r="AM116" s="4">
        <v>-6.9000000000000006E-2</v>
      </c>
      <c r="AN116" s="4">
        <v>-0.1225</v>
      </c>
      <c r="AO116" s="4">
        <v>-6.5000000000000006E-3</v>
      </c>
      <c r="AP116" s="4">
        <v>1.6E-2</v>
      </c>
      <c r="AQ116" s="4">
        <v>0.76749999999999996</v>
      </c>
      <c r="AR116" s="4">
        <v>-3.2500000000000001E-2</v>
      </c>
      <c r="AS116" s="4">
        <v>-0.31</v>
      </c>
      <c r="AT116" s="4">
        <v>-0.13250000000000001</v>
      </c>
      <c r="AU116" s="4">
        <v>-0.17</v>
      </c>
      <c r="AV116" s="4">
        <v>0</v>
      </c>
      <c r="AW116" s="4">
        <v>-0.26</v>
      </c>
      <c r="AX116" s="4">
        <v>0</v>
      </c>
      <c r="AY116" s="4">
        <v>0.14000000000000001</v>
      </c>
      <c r="AZ116" s="4">
        <v>-0.31</v>
      </c>
      <c r="BA116" s="4">
        <v>-0.1075</v>
      </c>
      <c r="BC116" s="4">
        <v>-0.1075</v>
      </c>
      <c r="BD116" s="4">
        <v>-4.9500000000000002E-2</v>
      </c>
      <c r="BE116" s="4">
        <v>-9.2499999999999999E-2</v>
      </c>
      <c r="BF116" s="4">
        <v>-1.8500000000000003E-2</v>
      </c>
      <c r="BG116" s="4">
        <v>-6.9500000000000006E-2</v>
      </c>
      <c r="BH116" s="4">
        <v>-6.7500000000000004E-2</v>
      </c>
      <c r="BI116" s="4">
        <v>-6.5000000000000002E-2</v>
      </c>
      <c r="BJ116" s="4">
        <v>0.09</v>
      </c>
      <c r="BK116" s="4">
        <v>0.27500000000000002</v>
      </c>
      <c r="BL116" s="4">
        <v>0.39500000000000002</v>
      </c>
      <c r="BM116" s="4">
        <v>0.39500000000000002</v>
      </c>
      <c r="BN116" s="4">
        <v>0.46500000000000002</v>
      </c>
    </row>
    <row r="117" spans="3:66" x14ac:dyDescent="0.25">
      <c r="C117" s="190"/>
      <c r="G117" s="68">
        <v>40148</v>
      </c>
      <c r="H117">
        <v>3.2030000000000003</v>
      </c>
      <c r="I117" s="7">
        <v>0.17</v>
      </c>
      <c r="J117" s="4">
        <v>7.0051439475624019E-2</v>
      </c>
      <c r="K117" s="4">
        <v>-0.19750000000000001</v>
      </c>
      <c r="L117" s="4">
        <v>-0.20250000000000001</v>
      </c>
      <c r="M117" s="14">
        <v>-0.14499999999999999</v>
      </c>
      <c r="N117" s="14">
        <v>-0.28249999999999997</v>
      </c>
      <c r="O117" s="4">
        <v>-0.11</v>
      </c>
      <c r="P117" s="4">
        <v>-4.9500000000000002E-2</v>
      </c>
      <c r="Q117" s="4">
        <v>-8.4499999999999992E-2</v>
      </c>
      <c r="R117" s="4">
        <v>-0.16750000000000001</v>
      </c>
      <c r="S117" s="4">
        <v>-0.19750000000000001</v>
      </c>
      <c r="T117" s="4">
        <v>-0.19750000000000001</v>
      </c>
      <c r="U117" s="4">
        <v>-9.7250000000000003E-2</v>
      </c>
      <c r="V117" s="4">
        <v>-4.9500000000000002E-2</v>
      </c>
      <c r="W117" s="4">
        <v>0.39</v>
      </c>
      <c r="X117" s="4">
        <v>0.39</v>
      </c>
      <c r="Y117" s="4">
        <v>0.29499999999999998</v>
      </c>
      <c r="Z117" s="4">
        <v>0</v>
      </c>
      <c r="AA117" s="4">
        <v>0.30499999999999999</v>
      </c>
      <c r="AB117" s="4">
        <v>0.33750000000000002</v>
      </c>
      <c r="AC117" s="4">
        <v>-2.2499999999999999E-2</v>
      </c>
      <c r="AD117" s="4">
        <v>-3.1000000000000003E-2</v>
      </c>
      <c r="AE117" s="4">
        <v>-9.5000000000000015E-3</v>
      </c>
      <c r="AF117" s="4">
        <v>-2.7000000000000003E-2</v>
      </c>
      <c r="AG117" s="4">
        <v>5.0000000000000001E-3</v>
      </c>
      <c r="AH117" s="4">
        <v>-1.5E-3</v>
      </c>
      <c r="AI117" s="4">
        <v>-6.5000000000000002E-2</v>
      </c>
      <c r="AJ117" s="4">
        <v>-4.2999999999999997E-2</v>
      </c>
      <c r="AK117" s="4">
        <v>-5.45E-2</v>
      </c>
      <c r="AL117" s="4">
        <v>-1.3500000000000002E-2</v>
      </c>
      <c r="AM117" s="4">
        <v>-6.9000000000000006E-2</v>
      </c>
      <c r="AN117" s="4">
        <v>-0.14499999999999999</v>
      </c>
      <c r="AO117" s="4">
        <v>-6.5000000000000006E-3</v>
      </c>
      <c r="AP117" s="4">
        <v>1.6E-2</v>
      </c>
      <c r="AQ117" s="4">
        <v>1.19</v>
      </c>
      <c r="AR117" s="4">
        <v>-5.5E-2</v>
      </c>
      <c r="AS117" s="4">
        <v>-0.31</v>
      </c>
      <c r="AT117" s="4">
        <v>-0.1275</v>
      </c>
      <c r="AU117" s="4">
        <v>-0.17</v>
      </c>
      <c r="AV117" s="4">
        <v>0.06</v>
      </c>
      <c r="AW117" s="4">
        <v>-0.26</v>
      </c>
      <c r="AX117" s="4">
        <v>0</v>
      </c>
      <c r="AY117" s="4">
        <v>0.14000000000000001</v>
      </c>
      <c r="AZ117" s="4">
        <v>-0.31</v>
      </c>
      <c r="BA117" s="4">
        <v>-0.13750000000000001</v>
      </c>
      <c r="BC117" s="4">
        <v>-0.13750000000000001</v>
      </c>
      <c r="BD117" s="4">
        <v>-4.9500000000000002E-2</v>
      </c>
      <c r="BE117" s="4">
        <v>-0.1275</v>
      </c>
      <c r="BF117" s="4">
        <v>-1.8500000000000003E-2</v>
      </c>
      <c r="BG117" s="4">
        <v>-6.9500000000000006E-2</v>
      </c>
      <c r="BH117" s="4">
        <v>-0.09</v>
      </c>
      <c r="BI117" s="4">
        <v>-6.5000000000000002E-2</v>
      </c>
      <c r="BJ117" s="4">
        <v>0.09</v>
      </c>
      <c r="BK117" s="4">
        <v>0.245</v>
      </c>
      <c r="BL117" s="4">
        <v>0.435</v>
      </c>
      <c r="BM117" s="4">
        <v>0.435</v>
      </c>
      <c r="BN117" s="4">
        <v>0.8</v>
      </c>
    </row>
    <row r="118" spans="3:66" x14ac:dyDescent="0.25">
      <c r="C118" s="190"/>
      <c r="G118" s="68">
        <v>40179</v>
      </c>
      <c r="H118">
        <v>3.5060000000000002</v>
      </c>
      <c r="I118" s="7">
        <v>0.17</v>
      </c>
      <c r="J118" s="4">
        <v>7.0064577026428002E-2</v>
      </c>
      <c r="K118" s="4">
        <v>-0.2</v>
      </c>
      <c r="L118" s="4">
        <v>-0.20499999999999999</v>
      </c>
      <c r="M118" s="14">
        <v>-0.13</v>
      </c>
      <c r="N118" s="14">
        <v>-0.26500000000000001</v>
      </c>
      <c r="O118" s="4">
        <v>-9.5000000000000001E-2</v>
      </c>
      <c r="P118" s="4">
        <v>-4.9500000000000002E-2</v>
      </c>
      <c r="Q118" s="4">
        <v>-8.4499999999999992E-2</v>
      </c>
      <c r="R118" s="4">
        <v>-0.17</v>
      </c>
      <c r="S118" s="4">
        <v>-0.2</v>
      </c>
      <c r="T118" s="4">
        <v>-0.2</v>
      </c>
      <c r="U118" s="4">
        <v>-9.8500000000000004E-2</v>
      </c>
      <c r="V118" s="4">
        <v>-4.9500000000000002E-2</v>
      </c>
      <c r="W118" s="4">
        <v>0.4</v>
      </c>
      <c r="X118" s="4">
        <v>0.4</v>
      </c>
      <c r="Y118" s="4">
        <v>0.30499999999999999</v>
      </c>
      <c r="Z118" s="4">
        <v>0</v>
      </c>
      <c r="AA118" s="4">
        <v>0.30499999999999999</v>
      </c>
      <c r="AB118" s="4">
        <v>0.4375</v>
      </c>
      <c r="AC118" s="4">
        <v>-1.8000000000000002E-2</v>
      </c>
      <c r="AD118" s="4">
        <v>-3.1000000000000003E-2</v>
      </c>
      <c r="AE118" s="4">
        <v>-9.5000000000000015E-3</v>
      </c>
      <c r="AF118" s="4">
        <v>-2.7000000000000003E-2</v>
      </c>
      <c r="AG118" s="4">
        <v>5.0000000000000001E-3</v>
      </c>
      <c r="AH118" s="4">
        <v>-1.5E-3</v>
      </c>
      <c r="AI118" s="4">
        <v>-6.5000000000000002E-2</v>
      </c>
      <c r="AJ118" s="4">
        <v>-4.0999999999999995E-2</v>
      </c>
      <c r="AK118" s="4">
        <v>-5.45E-2</v>
      </c>
      <c r="AL118" s="4">
        <v>-1.3500000000000002E-2</v>
      </c>
      <c r="AM118" s="4">
        <v>-6.2000000000000006E-2</v>
      </c>
      <c r="AN118" s="4">
        <v>-0.14749999999999999</v>
      </c>
      <c r="AO118" s="4">
        <v>-4.5000000000000005E-3</v>
      </c>
      <c r="AP118" s="4">
        <v>1.6E-2</v>
      </c>
      <c r="AQ118" s="4">
        <v>1.5249999999999999</v>
      </c>
      <c r="AR118" s="4">
        <v>-5.7500000000000002E-2</v>
      </c>
      <c r="AS118" s="4">
        <v>-0.31</v>
      </c>
      <c r="AT118" s="4">
        <v>-0.1275</v>
      </c>
      <c r="AU118" s="4">
        <v>-0.17</v>
      </c>
      <c r="AV118" s="4">
        <v>0.13</v>
      </c>
      <c r="AW118" s="4">
        <v>-0.26</v>
      </c>
      <c r="AX118" s="4">
        <v>0</v>
      </c>
      <c r="AY118" s="4">
        <v>0.14000000000000001</v>
      </c>
      <c r="AZ118" s="4">
        <v>-0.31</v>
      </c>
      <c r="BA118" s="4">
        <v>-0.1225</v>
      </c>
      <c r="BC118" s="4">
        <v>-0.1225</v>
      </c>
      <c r="BD118" s="4">
        <v>-4.9500000000000002E-2</v>
      </c>
      <c r="BE118" s="4">
        <v>-0.13300000000000001</v>
      </c>
      <c r="BF118" s="4">
        <v>-1.8500000000000003E-2</v>
      </c>
      <c r="BG118" s="4">
        <v>-6.9500000000000006E-2</v>
      </c>
      <c r="BH118" s="4">
        <v>-9.2499999999999999E-2</v>
      </c>
      <c r="BI118" s="4">
        <v>-6.5000000000000002E-2</v>
      </c>
      <c r="BJ118" s="4">
        <v>-0.17</v>
      </c>
      <c r="BK118" s="4">
        <v>0.28000000000000003</v>
      </c>
      <c r="BL118" s="4">
        <v>0.44500000000000001</v>
      </c>
      <c r="BM118" s="4">
        <v>0.44500000000000001</v>
      </c>
      <c r="BN118" s="4">
        <v>0.97499999999999998</v>
      </c>
    </row>
    <row r="119" spans="3:66" x14ac:dyDescent="0.25">
      <c r="C119" s="190"/>
      <c r="G119" s="68">
        <v>40210</v>
      </c>
      <c r="H119">
        <v>3.3919999999999999</v>
      </c>
      <c r="I119" s="7">
        <v>0.17</v>
      </c>
      <c r="J119" s="4">
        <v>7.0077714577288008E-2</v>
      </c>
      <c r="K119" s="4">
        <v>-0.20250000000000001</v>
      </c>
      <c r="L119" s="4">
        <v>-0.20749999999999999</v>
      </c>
      <c r="M119" s="14">
        <v>-0.13</v>
      </c>
      <c r="N119" s="14">
        <v>-0.26750000000000002</v>
      </c>
      <c r="O119" s="4">
        <v>-9.5000000000000001E-2</v>
      </c>
      <c r="P119" s="4">
        <v>-4.9500000000000002E-2</v>
      </c>
      <c r="Q119" s="4">
        <v>-8.4499999999999992E-2</v>
      </c>
      <c r="R119" s="4">
        <v>-0.17249999999999999</v>
      </c>
      <c r="S119" s="4">
        <v>-0.20250000000000001</v>
      </c>
      <c r="T119" s="4">
        <v>-0.20250000000000001</v>
      </c>
      <c r="U119" s="4">
        <v>-8.9749999999999996E-2</v>
      </c>
      <c r="V119" s="4">
        <v>-4.9500000000000002E-2</v>
      </c>
      <c r="W119" s="4">
        <v>0.375</v>
      </c>
      <c r="X119" s="4">
        <v>0.375</v>
      </c>
      <c r="Y119" s="4">
        <v>0.28000000000000003</v>
      </c>
      <c r="Z119" s="4">
        <v>0</v>
      </c>
      <c r="AA119" s="4">
        <v>0.30499999999999999</v>
      </c>
      <c r="AB119" s="4">
        <v>0.435</v>
      </c>
      <c r="AC119" s="4">
        <v>-1.8000000000000002E-2</v>
      </c>
      <c r="AD119" s="4">
        <v>-3.1000000000000003E-2</v>
      </c>
      <c r="AE119" s="4">
        <v>-9.5000000000000015E-3</v>
      </c>
      <c r="AF119" s="4">
        <v>-2.7000000000000003E-2</v>
      </c>
      <c r="AG119" s="4">
        <v>5.0000000000000001E-3</v>
      </c>
      <c r="AH119" s="4">
        <v>-1.5E-3</v>
      </c>
      <c r="AI119" s="4">
        <v>-6.5000000000000002E-2</v>
      </c>
      <c r="AJ119" s="4">
        <v>-4.0999999999999995E-2</v>
      </c>
      <c r="AK119" s="4">
        <v>-5.45E-2</v>
      </c>
      <c r="AL119" s="4">
        <v>-1.3500000000000002E-2</v>
      </c>
      <c r="AM119" s="4">
        <v>-6.2000000000000006E-2</v>
      </c>
      <c r="AN119" s="4">
        <v>-0.13</v>
      </c>
      <c r="AO119" s="4">
        <v>-4.5000000000000005E-3</v>
      </c>
      <c r="AP119" s="4">
        <v>1.6E-2</v>
      </c>
      <c r="AQ119" s="4">
        <v>1.4550000000000001</v>
      </c>
      <c r="AR119" s="4">
        <v>-0.04</v>
      </c>
      <c r="AS119" s="4">
        <v>-0.31</v>
      </c>
      <c r="AT119" s="4">
        <v>-0.1275</v>
      </c>
      <c r="AU119" s="4">
        <v>-0.17</v>
      </c>
      <c r="AV119" s="4">
        <v>0</v>
      </c>
      <c r="AW119" s="4">
        <v>-0.26</v>
      </c>
      <c r="AX119" s="4">
        <v>0</v>
      </c>
      <c r="AY119" s="4">
        <v>0.14000000000000001</v>
      </c>
      <c r="AZ119" s="4">
        <v>-0.31</v>
      </c>
      <c r="BA119" s="4">
        <v>-0.125</v>
      </c>
      <c r="BC119" s="4">
        <v>-0.125</v>
      </c>
      <c r="BD119" s="4">
        <v>-4.9500000000000002E-2</v>
      </c>
      <c r="BE119" s="4">
        <v>-0.11550000000000001</v>
      </c>
      <c r="BF119" s="4">
        <v>-1.8500000000000003E-2</v>
      </c>
      <c r="BG119" s="4">
        <v>-6.9500000000000006E-2</v>
      </c>
      <c r="BH119" s="4">
        <v>-7.4999999999999997E-2</v>
      </c>
      <c r="BI119" s="4">
        <v>-6.5000000000000002E-2</v>
      </c>
      <c r="BJ119" s="4">
        <v>-0.17</v>
      </c>
      <c r="BK119" s="4">
        <v>0.33</v>
      </c>
      <c r="BL119" s="4">
        <v>0.42</v>
      </c>
      <c r="BM119" s="4">
        <v>0.42</v>
      </c>
      <c r="BN119" s="4">
        <v>0.97499999999999998</v>
      </c>
    </row>
    <row r="120" spans="3:66" x14ac:dyDescent="0.25">
      <c r="C120" s="190"/>
      <c r="G120" s="68">
        <v>40238</v>
      </c>
      <c r="H120">
        <v>3.2430000000000003</v>
      </c>
      <c r="I120" s="7">
        <v>0.16</v>
      </c>
      <c r="J120" s="4">
        <v>7.0089580752308006E-2</v>
      </c>
      <c r="K120" s="4">
        <v>-0.20499999999999999</v>
      </c>
      <c r="L120" s="4">
        <v>-0.21</v>
      </c>
      <c r="M120" s="14">
        <v>-0.13</v>
      </c>
      <c r="N120" s="14">
        <v>-0.27</v>
      </c>
      <c r="O120" s="4">
        <v>-9.5000000000000001E-2</v>
      </c>
      <c r="P120" s="4">
        <v>-4.9500000000000002E-2</v>
      </c>
      <c r="Q120" s="4">
        <v>-8.4499999999999992E-2</v>
      </c>
      <c r="R120" s="4">
        <v>-0.17499999999999999</v>
      </c>
      <c r="S120" s="4">
        <v>-0.20499999999999999</v>
      </c>
      <c r="T120" s="4">
        <v>-0.20499999999999999</v>
      </c>
      <c r="U120" s="4">
        <v>-8.3500000000000005E-2</v>
      </c>
      <c r="V120" s="4">
        <v>-4.9500000000000002E-2</v>
      </c>
      <c r="W120" s="4">
        <v>0.37300000000000005</v>
      </c>
      <c r="X120" s="4">
        <v>0.37300000000000005</v>
      </c>
      <c r="Y120" s="4">
        <v>0.27800000000000002</v>
      </c>
      <c r="Z120" s="4">
        <v>0</v>
      </c>
      <c r="AA120" s="4">
        <v>0.26500000000000001</v>
      </c>
      <c r="AB120" s="4">
        <v>0.30249999999999999</v>
      </c>
      <c r="AC120" s="4">
        <v>-1.8000000000000002E-2</v>
      </c>
      <c r="AD120" s="4">
        <v>-3.1000000000000003E-2</v>
      </c>
      <c r="AE120" s="4">
        <v>9.0000000000000011E-3</v>
      </c>
      <c r="AF120" s="4">
        <v>-8.5000000000000006E-3</v>
      </c>
      <c r="AG120" s="4">
        <v>5.0000000000000001E-3</v>
      </c>
      <c r="AH120" s="4">
        <v>-1.5E-3</v>
      </c>
      <c r="AI120" s="4">
        <v>-6.5000000000000002E-2</v>
      </c>
      <c r="AJ120" s="4">
        <v>-4.0999999999999995E-2</v>
      </c>
      <c r="AK120" s="4">
        <v>-5.45E-2</v>
      </c>
      <c r="AL120" s="4">
        <v>-1.3500000000000002E-2</v>
      </c>
      <c r="AM120" s="4">
        <v>-6.9000000000000006E-2</v>
      </c>
      <c r="AN120" s="4">
        <v>-0.11749999999999999</v>
      </c>
      <c r="AO120" s="4">
        <v>-4.5000000000000005E-3</v>
      </c>
      <c r="AP120" s="4">
        <v>1.6E-2</v>
      </c>
      <c r="AQ120" s="4">
        <v>0.83499999999999996</v>
      </c>
      <c r="AR120" s="4">
        <v>-2.75E-2</v>
      </c>
      <c r="AS120" s="4">
        <v>-0.31</v>
      </c>
      <c r="AT120" s="4">
        <v>-0.13250000000000001</v>
      </c>
      <c r="AU120" s="4">
        <v>-0.17</v>
      </c>
      <c r="AV120" s="4">
        <v>-0.18</v>
      </c>
      <c r="AW120" s="4">
        <v>-0.26</v>
      </c>
      <c r="AX120" s="4">
        <v>0</v>
      </c>
      <c r="AY120" s="4">
        <v>0.14000000000000001</v>
      </c>
      <c r="AZ120" s="4">
        <v>-0.31</v>
      </c>
      <c r="BA120" s="4">
        <v>-0.105</v>
      </c>
      <c r="BC120" s="4">
        <v>-0.105</v>
      </c>
      <c r="BD120" s="4">
        <v>-4.9500000000000002E-2</v>
      </c>
      <c r="BE120" s="4">
        <v>-9.8000000000000004E-2</v>
      </c>
      <c r="BF120" s="4">
        <v>-1.8500000000000003E-2</v>
      </c>
      <c r="BG120" s="4">
        <v>-6.9500000000000006E-2</v>
      </c>
      <c r="BH120" s="4">
        <v>-6.25E-2</v>
      </c>
      <c r="BI120" s="4">
        <v>-6.5000000000000002E-2</v>
      </c>
      <c r="BJ120" s="4">
        <v>-0.17</v>
      </c>
      <c r="BK120" s="4">
        <v>0.32</v>
      </c>
      <c r="BL120" s="4">
        <v>0.41800000000000004</v>
      </c>
      <c r="BM120" s="4">
        <v>0.41800000000000004</v>
      </c>
      <c r="BN120" s="4">
        <v>0.60750000000000004</v>
      </c>
    </row>
    <row r="121" spans="3:66" x14ac:dyDescent="0.25">
      <c r="C121" s="190"/>
      <c r="G121" s="68">
        <v>40269</v>
      </c>
      <c r="H121">
        <v>3.0860000000000003</v>
      </c>
      <c r="I121" s="7">
        <v>0.16</v>
      </c>
      <c r="J121" s="4">
        <v>7.0102718303277023E-2</v>
      </c>
      <c r="K121" s="4">
        <v>-0.19500000000000001</v>
      </c>
      <c r="L121" s="4">
        <v>-0.2</v>
      </c>
      <c r="M121" s="14">
        <v>-0.17499999999999999</v>
      </c>
      <c r="N121" s="14">
        <v>-0.26</v>
      </c>
      <c r="O121" s="4">
        <v>-0.14000000000000001</v>
      </c>
      <c r="P121" s="4">
        <v>-4.7E-2</v>
      </c>
      <c r="Q121" s="4">
        <v>-6.7000000000000004E-2</v>
      </c>
      <c r="R121" s="4">
        <v>-0.16500000000000001</v>
      </c>
      <c r="S121" s="4">
        <v>-0.19500000000000001</v>
      </c>
      <c r="T121" s="4">
        <v>-0.19500000000000001</v>
      </c>
      <c r="U121" s="4">
        <v>-6.1000000000000006E-2</v>
      </c>
      <c r="V121" s="4">
        <v>-4.7E-2</v>
      </c>
      <c r="W121" s="4">
        <v>0.27800000000000002</v>
      </c>
      <c r="X121" s="4">
        <v>0.27800000000000002</v>
      </c>
      <c r="Y121" s="4">
        <v>0.18300000000000002</v>
      </c>
      <c r="Z121" s="4">
        <v>0</v>
      </c>
      <c r="AA121" s="4">
        <v>0.19500000000000001</v>
      </c>
      <c r="AB121" s="4">
        <v>0.25</v>
      </c>
      <c r="AC121" s="4">
        <v>-1.7500000000000002E-2</v>
      </c>
      <c r="AD121" s="4">
        <v>-2.35E-2</v>
      </c>
      <c r="AE121" s="4">
        <v>9.0000000000000011E-3</v>
      </c>
      <c r="AF121" s="4">
        <v>-8.5000000000000006E-3</v>
      </c>
      <c r="AG121" s="4">
        <v>5.0000000000000001E-3</v>
      </c>
      <c r="AH121" s="4">
        <v>8.5000000000000006E-3</v>
      </c>
      <c r="AI121" s="4">
        <v>-6.25E-2</v>
      </c>
      <c r="AJ121" s="4">
        <v>-4.3500000000000004E-2</v>
      </c>
      <c r="AK121" s="4">
        <v>-5.2000000000000005E-2</v>
      </c>
      <c r="AL121" s="4">
        <v>-1.6E-2</v>
      </c>
      <c r="AM121" s="4">
        <v>-6.2000000000000006E-2</v>
      </c>
      <c r="AN121" s="4">
        <v>-7.4999999999999997E-2</v>
      </c>
      <c r="AO121" s="4">
        <v>-1.2E-2</v>
      </c>
      <c r="AP121" s="4">
        <v>6.5000000000000006E-3</v>
      </c>
      <c r="AQ121" s="4">
        <v>0.45</v>
      </c>
      <c r="AR121" s="4">
        <v>1.4999999999999999E-2</v>
      </c>
      <c r="AS121" s="4">
        <v>-0.38500000000000001</v>
      </c>
      <c r="AT121" s="4">
        <v>-0.12</v>
      </c>
      <c r="AU121" s="4">
        <v>-0.17</v>
      </c>
      <c r="AV121" s="4">
        <v>-0.28999999999999998</v>
      </c>
      <c r="AW121" s="4">
        <v>-0.33500000000000002</v>
      </c>
      <c r="AX121" s="4">
        <v>0</v>
      </c>
      <c r="AY121" s="4">
        <v>0.315</v>
      </c>
      <c r="AZ121" s="4">
        <v>-0.38500000000000001</v>
      </c>
      <c r="BA121" s="4">
        <v>-0.10050000000000001</v>
      </c>
      <c r="BC121" s="4">
        <v>-0.10050000000000001</v>
      </c>
      <c r="BD121" s="4">
        <v>-4.7E-2</v>
      </c>
      <c r="BE121" s="4">
        <v>-9.0500000000000011E-2</v>
      </c>
      <c r="BF121" s="4">
        <v>-1.6E-2</v>
      </c>
      <c r="BG121" s="4">
        <v>-5.2000000000000005E-2</v>
      </c>
      <c r="BH121" s="4">
        <v>-0.02</v>
      </c>
      <c r="BI121" s="4">
        <v>-6.25E-2</v>
      </c>
      <c r="BJ121" s="4">
        <v>-0.17</v>
      </c>
      <c r="BK121" s="4">
        <v>0.14749999999999999</v>
      </c>
      <c r="BL121" s="4">
        <v>0.308</v>
      </c>
      <c r="BM121" s="4">
        <v>0.308</v>
      </c>
      <c r="BN121" s="4">
        <v>0.35499999999999998</v>
      </c>
    </row>
    <row r="122" spans="3:66" x14ac:dyDescent="0.25">
      <c r="C122" s="190"/>
      <c r="G122" s="68">
        <v>40299</v>
      </c>
      <c r="H122">
        <v>3.0780000000000003</v>
      </c>
      <c r="I122" s="7">
        <v>0.16</v>
      </c>
      <c r="J122" s="4">
        <v>7.0115432062333005E-2</v>
      </c>
      <c r="K122" s="4">
        <v>-0.19500000000000001</v>
      </c>
      <c r="L122" s="4">
        <v>-0.2</v>
      </c>
      <c r="M122" s="14">
        <v>-0.20499999999999999</v>
      </c>
      <c r="N122" s="14">
        <v>-0.26</v>
      </c>
      <c r="O122" s="4">
        <v>-0.155</v>
      </c>
      <c r="P122" s="4">
        <v>-4.7E-2</v>
      </c>
      <c r="Q122" s="4">
        <v>-6.7000000000000004E-2</v>
      </c>
      <c r="R122" s="4">
        <v>-0.16500000000000001</v>
      </c>
      <c r="S122" s="4">
        <v>-0.19500000000000001</v>
      </c>
      <c r="T122" s="4">
        <v>-0.19500000000000001</v>
      </c>
      <c r="U122" s="4">
        <v>-6.1000000000000006E-2</v>
      </c>
      <c r="V122" s="4">
        <v>-4.7E-2</v>
      </c>
      <c r="W122" s="4">
        <v>0.28800000000000003</v>
      </c>
      <c r="X122" s="4">
        <v>0.28800000000000003</v>
      </c>
      <c r="Y122" s="4">
        <v>0.193</v>
      </c>
      <c r="Z122" s="4">
        <v>0</v>
      </c>
      <c r="AA122" s="4">
        <v>0.1825</v>
      </c>
      <c r="AB122" s="4">
        <v>0.20250000000000001</v>
      </c>
      <c r="AC122" s="4">
        <v>-1.7500000000000002E-2</v>
      </c>
      <c r="AD122" s="4">
        <v>-2.375E-2</v>
      </c>
      <c r="AE122" s="4">
        <v>8.7500000000000008E-3</v>
      </c>
      <c r="AF122" s="4">
        <v>-8.7500000000000008E-3</v>
      </c>
      <c r="AG122" s="4">
        <v>5.0000000000000001E-3</v>
      </c>
      <c r="AH122" s="4">
        <v>8.5000000000000006E-3</v>
      </c>
      <c r="AI122" s="4">
        <v>-6.25E-2</v>
      </c>
      <c r="AJ122" s="4">
        <v>-4.3500000000000004E-2</v>
      </c>
      <c r="AK122" s="4">
        <v>-5.2000000000000005E-2</v>
      </c>
      <c r="AL122" s="4">
        <v>-1.6E-2</v>
      </c>
      <c r="AM122" s="4">
        <v>-6.2000000000000006E-2</v>
      </c>
      <c r="AN122" s="4">
        <v>-7.4999999999999997E-2</v>
      </c>
      <c r="AO122" s="4">
        <v>-1.2E-2</v>
      </c>
      <c r="AP122" s="4">
        <v>6.5000000000000006E-3</v>
      </c>
      <c r="AQ122" s="4">
        <v>0.40500000000000003</v>
      </c>
      <c r="AR122" s="4">
        <v>1.4999999999999999E-2</v>
      </c>
      <c r="AS122" s="4">
        <v>-0.38500000000000001</v>
      </c>
      <c r="AT122" s="4">
        <v>-0.12</v>
      </c>
      <c r="AU122" s="4">
        <v>-0.17</v>
      </c>
      <c r="AV122" s="4">
        <v>-0.28999999999999998</v>
      </c>
      <c r="AW122" s="4">
        <v>-0.33500000000000002</v>
      </c>
      <c r="AX122" s="4">
        <v>0</v>
      </c>
      <c r="AY122" s="4">
        <v>0.315</v>
      </c>
      <c r="AZ122" s="4">
        <v>-0.38500000000000001</v>
      </c>
      <c r="BA122" s="4">
        <v>-9.8000000000000004E-2</v>
      </c>
      <c r="BC122" s="4">
        <v>-9.8000000000000004E-2</v>
      </c>
      <c r="BD122" s="4">
        <v>-4.7E-2</v>
      </c>
      <c r="BE122" s="4">
        <v>-9.0500000000000011E-2</v>
      </c>
      <c r="BF122" s="4">
        <v>-1.6E-2</v>
      </c>
      <c r="BG122" s="4">
        <v>-5.2000000000000005E-2</v>
      </c>
      <c r="BH122" s="4">
        <v>-0.02</v>
      </c>
      <c r="BI122" s="4">
        <v>-6.25E-2</v>
      </c>
      <c r="BJ122" s="4">
        <v>-0.17</v>
      </c>
      <c r="BK122" s="4">
        <v>0.14749999999999999</v>
      </c>
      <c r="BL122" s="4">
        <v>0.318</v>
      </c>
      <c r="BM122" s="4">
        <v>0.318</v>
      </c>
      <c r="BN122" s="4">
        <v>0.28749999999999998</v>
      </c>
    </row>
    <row r="123" spans="3:66" x14ac:dyDescent="0.25">
      <c r="C123" s="190"/>
      <c r="G123" s="68">
        <v>40330</v>
      </c>
      <c r="H123">
        <v>3.105</v>
      </c>
      <c r="I123" s="7">
        <v>0.16</v>
      </c>
      <c r="J123" s="4">
        <v>7.0128569613415029E-2</v>
      </c>
      <c r="K123" s="4">
        <v>-0.19500000000000001</v>
      </c>
      <c r="L123" s="4">
        <v>-0.2</v>
      </c>
      <c r="M123" s="14">
        <v>-0.215</v>
      </c>
      <c r="N123" s="14">
        <v>-0.26</v>
      </c>
      <c r="O123" s="4">
        <v>-0.16500000000000001</v>
      </c>
      <c r="P123" s="4">
        <v>-4.7E-2</v>
      </c>
      <c r="Q123" s="4">
        <v>-6.7000000000000004E-2</v>
      </c>
      <c r="R123" s="4">
        <v>-0.16500000000000001</v>
      </c>
      <c r="S123" s="4">
        <v>-0.19500000000000001</v>
      </c>
      <c r="T123" s="4">
        <v>-0.19500000000000001</v>
      </c>
      <c r="U123" s="4">
        <v>-5.8500000000000003E-2</v>
      </c>
      <c r="V123" s="4">
        <v>-4.7E-2</v>
      </c>
      <c r="W123" s="4">
        <v>0.28300000000000003</v>
      </c>
      <c r="X123" s="4">
        <v>0.28300000000000003</v>
      </c>
      <c r="Y123" s="4">
        <v>0.188</v>
      </c>
      <c r="Z123" s="4">
        <v>0</v>
      </c>
      <c r="AA123" s="4">
        <v>0.1825</v>
      </c>
      <c r="AB123" s="4">
        <v>0.20250000000000001</v>
      </c>
      <c r="AC123" s="4">
        <v>-1.7500000000000002E-2</v>
      </c>
      <c r="AD123" s="4">
        <v>-2.375E-2</v>
      </c>
      <c r="AE123" s="4">
        <v>8.7500000000000008E-3</v>
      </c>
      <c r="AF123" s="4">
        <v>-8.7500000000000008E-3</v>
      </c>
      <c r="AG123" s="4">
        <v>5.0000000000000001E-3</v>
      </c>
      <c r="AH123" s="4">
        <v>8.5000000000000006E-3</v>
      </c>
      <c r="AI123" s="4">
        <v>-6.25E-2</v>
      </c>
      <c r="AJ123" s="4">
        <v>-4.3500000000000004E-2</v>
      </c>
      <c r="AK123" s="4">
        <v>-5.2000000000000005E-2</v>
      </c>
      <c r="AL123" s="4">
        <v>-1.6E-2</v>
      </c>
      <c r="AM123" s="4">
        <v>-7.8E-2</v>
      </c>
      <c r="AN123" s="4">
        <v>-7.0000000000000007E-2</v>
      </c>
      <c r="AO123" s="4">
        <v>-1.2E-2</v>
      </c>
      <c r="AP123" s="4">
        <v>6.5000000000000006E-3</v>
      </c>
      <c r="AQ123" s="4">
        <v>0.39500000000000002</v>
      </c>
      <c r="AR123" s="4">
        <v>0.02</v>
      </c>
      <c r="AS123" s="4">
        <v>-0.38500000000000001</v>
      </c>
      <c r="AT123" s="4">
        <v>-0.12</v>
      </c>
      <c r="AU123" s="4">
        <v>-0.17</v>
      </c>
      <c r="AV123" s="4">
        <v>-0.28999999999999998</v>
      </c>
      <c r="AW123" s="4">
        <v>-0.33500000000000002</v>
      </c>
      <c r="AX123" s="4">
        <v>0</v>
      </c>
      <c r="AY123" s="4">
        <v>0.315</v>
      </c>
      <c r="AZ123" s="4">
        <v>-0.38500000000000001</v>
      </c>
      <c r="BA123" s="4">
        <v>-9.0500000000000011E-2</v>
      </c>
      <c r="BC123" s="4">
        <v>-9.0500000000000011E-2</v>
      </c>
      <c r="BD123" s="4">
        <v>-4.7E-2</v>
      </c>
      <c r="BE123" s="4">
        <v>-8.0500000000000002E-2</v>
      </c>
      <c r="BF123" s="4">
        <v>-1.6E-2</v>
      </c>
      <c r="BG123" s="4">
        <v>-5.2000000000000005E-2</v>
      </c>
      <c r="BH123" s="4">
        <v>-1.4999999999999999E-2</v>
      </c>
      <c r="BI123" s="4">
        <v>-6.25E-2</v>
      </c>
      <c r="BJ123" s="4">
        <v>-0.17</v>
      </c>
      <c r="BK123" s="4">
        <v>0.14749999999999999</v>
      </c>
      <c r="BL123" s="4">
        <v>0.313</v>
      </c>
      <c r="BM123" s="4">
        <v>0.313</v>
      </c>
      <c r="BN123" s="4">
        <v>0.28749999999999998</v>
      </c>
    </row>
    <row r="124" spans="3:66" x14ac:dyDescent="0.25">
      <c r="C124" s="190"/>
      <c r="G124" s="68">
        <v>40360</v>
      </c>
      <c r="H124">
        <v>3.1269999999999998</v>
      </c>
      <c r="I124" s="7">
        <v>0.16</v>
      </c>
      <c r="J124" s="4">
        <v>7.0141283372581006E-2</v>
      </c>
      <c r="K124" s="4">
        <v>-0.19500000000000001</v>
      </c>
      <c r="L124" s="4">
        <v>-0.2</v>
      </c>
      <c r="M124" s="14">
        <v>-0.215</v>
      </c>
      <c r="N124" s="14">
        <v>-0.28000000000000003</v>
      </c>
      <c r="O124" s="4">
        <v>-0.16500000000000001</v>
      </c>
      <c r="P124" s="4">
        <v>-4.7E-2</v>
      </c>
      <c r="Q124" s="4">
        <v>-6.7000000000000004E-2</v>
      </c>
      <c r="R124" s="4">
        <v>-0.16500000000000001</v>
      </c>
      <c r="S124" s="4">
        <v>-0.19500000000000001</v>
      </c>
      <c r="T124" s="4">
        <v>-0.19500000000000001</v>
      </c>
      <c r="U124" s="4">
        <v>-5.7250000000000009E-2</v>
      </c>
      <c r="V124" s="4">
        <v>-4.7E-2</v>
      </c>
      <c r="W124" s="4">
        <v>0.27300000000000002</v>
      </c>
      <c r="X124" s="4">
        <v>0.27300000000000002</v>
      </c>
      <c r="Y124" s="4">
        <v>0.17800000000000002</v>
      </c>
      <c r="Z124" s="4">
        <v>0</v>
      </c>
      <c r="AA124" s="4">
        <v>0.1825</v>
      </c>
      <c r="AB124" s="4">
        <v>0.215</v>
      </c>
      <c r="AC124" s="4">
        <v>-1.7500000000000002E-2</v>
      </c>
      <c r="AD124" s="4">
        <v>-2.375E-2</v>
      </c>
      <c r="AE124" s="4">
        <v>8.7500000000000008E-3</v>
      </c>
      <c r="AF124" s="4">
        <v>-8.7500000000000008E-3</v>
      </c>
      <c r="AG124" s="4">
        <v>5.0000000000000001E-3</v>
      </c>
      <c r="AH124" s="4">
        <v>8.5000000000000006E-3</v>
      </c>
      <c r="AI124" s="4">
        <v>-6.25E-2</v>
      </c>
      <c r="AJ124" s="4">
        <v>-4.3500000000000004E-2</v>
      </c>
      <c r="AK124" s="4">
        <v>-5.2000000000000005E-2</v>
      </c>
      <c r="AL124" s="4">
        <v>-1.6E-2</v>
      </c>
      <c r="AM124" s="4">
        <v>-7.1000000000000008E-2</v>
      </c>
      <c r="AN124" s="4">
        <v>-6.7500000000000004E-2</v>
      </c>
      <c r="AO124" s="4">
        <v>-1.2E-2</v>
      </c>
      <c r="AP124" s="4">
        <v>6.5000000000000006E-3</v>
      </c>
      <c r="AQ124" s="4">
        <v>0.43</v>
      </c>
      <c r="AR124" s="4">
        <v>2.2499999999999999E-2</v>
      </c>
      <c r="AS124" s="4">
        <v>-0.38500000000000001</v>
      </c>
      <c r="AT124" s="4">
        <v>-0.12</v>
      </c>
      <c r="AU124" s="4">
        <v>-0.17</v>
      </c>
      <c r="AV124" s="4">
        <v>-0.28999999999999998</v>
      </c>
      <c r="AW124" s="4">
        <v>-0.33500000000000002</v>
      </c>
      <c r="AX124" s="4">
        <v>0</v>
      </c>
      <c r="AY124" s="4">
        <v>0.315</v>
      </c>
      <c r="AZ124" s="4">
        <v>-0.38500000000000001</v>
      </c>
      <c r="BA124" s="4">
        <v>-9.8000000000000004E-2</v>
      </c>
      <c r="BC124" s="4">
        <v>-9.8000000000000004E-2</v>
      </c>
      <c r="BD124" s="4">
        <v>-4.7E-2</v>
      </c>
      <c r="BE124" s="4">
        <v>-7.5499999999999998E-2</v>
      </c>
      <c r="BF124" s="4">
        <v>-1.6E-2</v>
      </c>
      <c r="BG124" s="4">
        <v>-5.2000000000000005E-2</v>
      </c>
      <c r="BH124" s="4">
        <v>-1.2500000000000001E-2</v>
      </c>
      <c r="BI124" s="4">
        <v>-6.25E-2</v>
      </c>
      <c r="BJ124" s="4">
        <v>-0.17</v>
      </c>
      <c r="BK124" s="4">
        <v>0.14749999999999999</v>
      </c>
      <c r="BL124" s="4">
        <v>0.30299999999999999</v>
      </c>
      <c r="BM124" s="4">
        <v>0.30299999999999999</v>
      </c>
      <c r="BN124" s="4">
        <v>0.3</v>
      </c>
    </row>
    <row r="125" spans="3:66" x14ac:dyDescent="0.25">
      <c r="C125" s="190"/>
      <c r="G125" s="68">
        <v>40391</v>
      </c>
      <c r="H125">
        <v>3.1480000000000001</v>
      </c>
      <c r="I125" s="7">
        <v>0.16</v>
      </c>
      <c r="J125" s="4">
        <v>7.0154420923774011E-2</v>
      </c>
      <c r="K125" s="4">
        <v>-0.19500000000000001</v>
      </c>
      <c r="L125" s="4">
        <v>-0.2</v>
      </c>
      <c r="M125" s="14">
        <v>-0.215</v>
      </c>
      <c r="N125" s="14">
        <v>-0.28000000000000003</v>
      </c>
      <c r="O125" s="4">
        <v>-0.16500000000000001</v>
      </c>
      <c r="P125" s="4">
        <v>-4.7E-2</v>
      </c>
      <c r="Q125" s="4">
        <v>-6.7000000000000004E-2</v>
      </c>
      <c r="R125" s="4">
        <v>-0.16500000000000001</v>
      </c>
      <c r="S125" s="4">
        <v>-0.19500000000000001</v>
      </c>
      <c r="T125" s="4">
        <v>-0.19500000000000001</v>
      </c>
      <c r="U125" s="4">
        <v>-5.6000000000000008E-2</v>
      </c>
      <c r="V125" s="4">
        <v>-4.7E-2</v>
      </c>
      <c r="W125" s="4">
        <v>0.27</v>
      </c>
      <c r="X125" s="4">
        <v>0.27</v>
      </c>
      <c r="Y125" s="4">
        <v>0.17499999999999999</v>
      </c>
      <c r="Z125" s="4">
        <v>0</v>
      </c>
      <c r="AA125" s="4">
        <v>0.1825</v>
      </c>
      <c r="AB125" s="4">
        <v>0.215</v>
      </c>
      <c r="AC125" s="4">
        <v>-1.7500000000000002E-2</v>
      </c>
      <c r="AD125" s="4">
        <v>-2.375E-2</v>
      </c>
      <c r="AE125" s="4">
        <v>8.7500000000000008E-3</v>
      </c>
      <c r="AF125" s="4">
        <v>-8.7500000000000008E-3</v>
      </c>
      <c r="AG125" s="4">
        <v>5.0000000000000001E-3</v>
      </c>
      <c r="AH125" s="4">
        <v>8.5000000000000006E-3</v>
      </c>
      <c r="AI125" s="4">
        <v>-6.25E-2</v>
      </c>
      <c r="AJ125" s="4">
        <v>-4.3500000000000004E-2</v>
      </c>
      <c r="AK125" s="4">
        <v>-5.2000000000000005E-2</v>
      </c>
      <c r="AL125" s="4">
        <v>-1.6E-2</v>
      </c>
      <c r="AM125" s="4">
        <v>-5.2000000000000005E-2</v>
      </c>
      <c r="AN125" s="4">
        <v>-6.5000000000000002E-2</v>
      </c>
      <c r="AO125" s="4">
        <v>-1.2E-2</v>
      </c>
      <c r="AP125" s="4">
        <v>6.5000000000000006E-3</v>
      </c>
      <c r="AQ125" s="4">
        <v>0.495</v>
      </c>
      <c r="AR125" s="4">
        <v>2.5000000000000001E-2</v>
      </c>
      <c r="AS125" s="4">
        <v>-0.38500000000000001</v>
      </c>
      <c r="AT125" s="4">
        <v>-0.12</v>
      </c>
      <c r="AU125" s="4">
        <v>-0.17</v>
      </c>
      <c r="AV125" s="4">
        <v>-0.28999999999999998</v>
      </c>
      <c r="AW125" s="4">
        <v>-0.33500000000000002</v>
      </c>
      <c r="AX125" s="4">
        <v>0</v>
      </c>
      <c r="AY125" s="4">
        <v>0.315</v>
      </c>
      <c r="AZ125" s="4">
        <v>-0.38500000000000001</v>
      </c>
      <c r="BA125" s="4">
        <v>-8.5500000000000007E-2</v>
      </c>
      <c r="BC125" s="4">
        <v>-8.5500000000000007E-2</v>
      </c>
      <c r="BD125" s="4">
        <v>-4.7E-2</v>
      </c>
      <c r="BE125" s="4">
        <v>-7.5499999999999998E-2</v>
      </c>
      <c r="BF125" s="4">
        <v>-1.6E-2</v>
      </c>
      <c r="BG125" s="4">
        <v>-5.2000000000000005E-2</v>
      </c>
      <c r="BH125" s="4">
        <v>-0.01</v>
      </c>
      <c r="BI125" s="4">
        <v>-6.25E-2</v>
      </c>
      <c r="BJ125" s="4">
        <v>-0.17</v>
      </c>
      <c r="BK125" s="4">
        <v>0.14749999999999999</v>
      </c>
      <c r="BL125" s="4">
        <v>0.3</v>
      </c>
      <c r="BM125" s="4">
        <v>0.3</v>
      </c>
      <c r="BN125" s="4">
        <v>0.3</v>
      </c>
    </row>
    <row r="126" spans="3:66" x14ac:dyDescent="0.25">
      <c r="C126" s="190"/>
      <c r="G126" s="68">
        <v>40422</v>
      </c>
      <c r="H126">
        <v>3.1310000000000002</v>
      </c>
      <c r="I126" s="7">
        <v>0.16</v>
      </c>
      <c r="J126" s="4">
        <v>7.0167558475024996E-2</v>
      </c>
      <c r="K126" s="4">
        <v>-0.19500000000000001</v>
      </c>
      <c r="L126" s="4">
        <v>-0.2</v>
      </c>
      <c r="M126" s="14">
        <v>-0.20499999999999999</v>
      </c>
      <c r="N126" s="14">
        <v>-0.28000000000000003</v>
      </c>
      <c r="O126" s="4">
        <v>-0.155</v>
      </c>
      <c r="P126" s="4">
        <v>-4.7E-2</v>
      </c>
      <c r="Q126" s="4">
        <v>-6.7000000000000004E-2</v>
      </c>
      <c r="R126" s="4">
        <v>-0.16500000000000001</v>
      </c>
      <c r="S126" s="4">
        <v>-0.19500000000000001</v>
      </c>
      <c r="T126" s="4">
        <v>-0.19500000000000001</v>
      </c>
      <c r="U126" s="4">
        <v>-5.9750000000000004E-2</v>
      </c>
      <c r="V126" s="4">
        <v>-4.7E-2</v>
      </c>
      <c r="W126" s="4">
        <v>0.26800000000000002</v>
      </c>
      <c r="X126" s="4">
        <v>0.26800000000000002</v>
      </c>
      <c r="Y126" s="4">
        <v>0.17300000000000001</v>
      </c>
      <c r="Z126" s="4">
        <v>0</v>
      </c>
      <c r="AA126" s="4">
        <v>0.1825</v>
      </c>
      <c r="AB126" s="4">
        <v>0.19500000000000001</v>
      </c>
      <c r="AC126" s="4">
        <v>-1.7500000000000002E-2</v>
      </c>
      <c r="AD126" s="4">
        <v>-2.375E-2</v>
      </c>
      <c r="AE126" s="4">
        <v>8.7500000000000008E-3</v>
      </c>
      <c r="AF126" s="4">
        <v>-8.7500000000000008E-3</v>
      </c>
      <c r="AG126" s="4">
        <v>5.0000000000000001E-3</v>
      </c>
      <c r="AH126" s="4">
        <v>8.5000000000000006E-3</v>
      </c>
      <c r="AI126" s="4">
        <v>-6.25E-2</v>
      </c>
      <c r="AJ126" s="4">
        <v>-4.0999999999999995E-2</v>
      </c>
      <c r="AK126" s="4">
        <v>-4.9500000000000002E-2</v>
      </c>
      <c r="AL126" s="4">
        <v>-1.6E-2</v>
      </c>
      <c r="AM126" s="4">
        <v>-0.05</v>
      </c>
      <c r="AN126" s="4">
        <v>-7.2499999999999995E-2</v>
      </c>
      <c r="AO126" s="4">
        <v>-1.2E-2</v>
      </c>
      <c r="AP126" s="4">
        <v>6.5000000000000006E-3</v>
      </c>
      <c r="AQ126" s="4">
        <v>0.39500000000000002</v>
      </c>
      <c r="AR126" s="4">
        <v>1.7500000000000002E-2</v>
      </c>
      <c r="AS126" s="4">
        <v>-0.38500000000000001</v>
      </c>
      <c r="AT126" s="4">
        <v>-0.12</v>
      </c>
      <c r="AU126" s="4">
        <v>-0.17</v>
      </c>
      <c r="AV126" s="4">
        <v>-0.28999999999999998</v>
      </c>
      <c r="AW126" s="4">
        <v>-0.33500000000000002</v>
      </c>
      <c r="AX126" s="4">
        <v>0</v>
      </c>
      <c r="AY126" s="4">
        <v>0.315</v>
      </c>
      <c r="AZ126" s="4">
        <v>-0.38500000000000001</v>
      </c>
      <c r="BA126" s="4">
        <v>-9.0500000000000011E-2</v>
      </c>
      <c r="BC126" s="4">
        <v>-9.0500000000000011E-2</v>
      </c>
      <c r="BD126" s="4">
        <v>-4.7E-2</v>
      </c>
      <c r="BE126" s="4">
        <v>-9.0500000000000011E-2</v>
      </c>
      <c r="BF126" s="4">
        <v>-1.6E-2</v>
      </c>
      <c r="BG126" s="4">
        <v>-5.2000000000000005E-2</v>
      </c>
      <c r="BH126" s="4">
        <v>-1.7500000000000002E-2</v>
      </c>
      <c r="BI126" s="4">
        <v>-6.25E-2</v>
      </c>
      <c r="BJ126" s="4">
        <v>-0.17</v>
      </c>
      <c r="BK126" s="4">
        <v>0.14749999999999999</v>
      </c>
      <c r="BL126" s="4">
        <v>0.29799999999999999</v>
      </c>
      <c r="BM126" s="4">
        <v>0.29799999999999999</v>
      </c>
      <c r="BN126" s="4">
        <v>0.28999999999999998</v>
      </c>
    </row>
    <row r="127" spans="3:66" x14ac:dyDescent="0.25">
      <c r="C127" s="190"/>
      <c r="G127" s="68">
        <v>40452</v>
      </c>
      <c r="H127">
        <v>3.1290000000000004</v>
      </c>
      <c r="I127" s="7">
        <v>0.16</v>
      </c>
      <c r="J127" s="4">
        <v>7.0171776899091015E-2</v>
      </c>
      <c r="K127" s="4">
        <v>-0.19500000000000001</v>
      </c>
      <c r="L127" s="4">
        <v>-0.2</v>
      </c>
      <c r="M127" s="14">
        <v>-0.19</v>
      </c>
      <c r="N127" s="14">
        <v>-0.28000000000000003</v>
      </c>
      <c r="O127" s="4">
        <v>-0.14000000000000001</v>
      </c>
      <c r="P127" s="4">
        <v>-4.7E-2</v>
      </c>
      <c r="Q127" s="4">
        <v>-6.7000000000000004E-2</v>
      </c>
      <c r="R127" s="4">
        <v>-0.16500000000000001</v>
      </c>
      <c r="S127" s="4">
        <v>-0.19500000000000001</v>
      </c>
      <c r="T127" s="4">
        <v>-0.19500000000000001</v>
      </c>
      <c r="U127" s="4">
        <v>-6.4750000000000002E-2</v>
      </c>
      <c r="V127" s="4">
        <v>-4.7E-2</v>
      </c>
      <c r="W127" s="4">
        <v>0.28300000000000003</v>
      </c>
      <c r="X127" s="4">
        <v>0.28300000000000003</v>
      </c>
      <c r="Y127" s="4">
        <v>0.188</v>
      </c>
      <c r="Z127" s="4">
        <v>0</v>
      </c>
      <c r="AA127" s="4">
        <v>0.1875</v>
      </c>
      <c r="AB127" s="4">
        <v>0.215</v>
      </c>
      <c r="AC127" s="4">
        <v>-1.7500000000000002E-2</v>
      </c>
      <c r="AD127" s="4">
        <v>-2.375E-2</v>
      </c>
      <c r="AE127" s="4">
        <v>-9.5000000000000015E-3</v>
      </c>
      <c r="AF127" s="4">
        <v>-2.7000000000000003E-2</v>
      </c>
      <c r="AG127" s="4">
        <v>5.0000000000000001E-3</v>
      </c>
      <c r="AH127" s="4">
        <v>8.5000000000000006E-3</v>
      </c>
      <c r="AI127" s="4">
        <v>-6.25E-2</v>
      </c>
      <c r="AJ127" s="4">
        <v>-4.0999999999999995E-2</v>
      </c>
      <c r="AK127" s="4">
        <v>-4.9500000000000002E-2</v>
      </c>
      <c r="AL127" s="4">
        <v>-1.6E-2</v>
      </c>
      <c r="AM127" s="4">
        <v>-5.2000000000000005E-2</v>
      </c>
      <c r="AN127" s="4">
        <v>-8.2500000000000004E-2</v>
      </c>
      <c r="AO127" s="4">
        <v>-1.2E-2</v>
      </c>
      <c r="AP127" s="4">
        <v>6.5000000000000006E-3</v>
      </c>
      <c r="AQ127" s="4">
        <v>0.46100000000000002</v>
      </c>
      <c r="AR127" s="4">
        <v>7.4999999999999997E-3</v>
      </c>
      <c r="AS127" s="4">
        <v>-0.38500000000000001</v>
      </c>
      <c r="AT127" s="4">
        <v>-0.12</v>
      </c>
      <c r="AU127" s="4">
        <v>-0.17</v>
      </c>
      <c r="AV127" s="4">
        <v>-0.28999999999999998</v>
      </c>
      <c r="AW127" s="4">
        <v>-0.33500000000000002</v>
      </c>
      <c r="AX127" s="4">
        <v>0</v>
      </c>
      <c r="AY127" s="4">
        <v>0.315</v>
      </c>
      <c r="AZ127" s="4">
        <v>-0.38500000000000001</v>
      </c>
      <c r="BA127" s="4">
        <v>-0.10050000000000001</v>
      </c>
      <c r="BC127" s="4">
        <v>-0.10050000000000001</v>
      </c>
      <c r="BD127" s="4">
        <v>-4.7E-2</v>
      </c>
      <c r="BE127" s="4">
        <v>-9.3000000000000013E-2</v>
      </c>
      <c r="BF127" s="4">
        <v>-1.6E-2</v>
      </c>
      <c r="BG127" s="4">
        <v>-5.2000000000000005E-2</v>
      </c>
      <c r="BH127" s="4">
        <v>-2.75E-2</v>
      </c>
      <c r="BI127" s="4">
        <v>-6.25E-2</v>
      </c>
      <c r="BJ127" s="4">
        <v>-0.17</v>
      </c>
      <c r="BK127" s="4">
        <v>0.14749999999999999</v>
      </c>
      <c r="BL127" s="4">
        <v>0.313</v>
      </c>
      <c r="BM127" s="4">
        <v>0.313</v>
      </c>
      <c r="BN127" s="4">
        <v>0.36249999999999999</v>
      </c>
    </row>
    <row r="128" spans="3:66" x14ac:dyDescent="0.25">
      <c r="C128" s="190"/>
      <c r="G128" s="68">
        <v>40483</v>
      </c>
      <c r="H128">
        <v>3.1860000000000004</v>
      </c>
      <c r="I128" s="7">
        <v>0.16</v>
      </c>
      <c r="J128" s="4">
        <v>7.017394130902499E-2</v>
      </c>
      <c r="K128" s="4">
        <v>-0.19</v>
      </c>
      <c r="L128" s="4">
        <v>-0.19500000000000001</v>
      </c>
      <c r="M128" s="14">
        <v>-0.1525</v>
      </c>
      <c r="N128" s="14">
        <v>-0.27500000000000002</v>
      </c>
      <c r="O128" s="4">
        <v>-0.10249999999999999</v>
      </c>
      <c r="P128" s="4">
        <v>-4.6500000000000007E-2</v>
      </c>
      <c r="Q128" s="4">
        <v>-8.1500000000000003E-2</v>
      </c>
      <c r="R128" s="4">
        <v>-0.16</v>
      </c>
      <c r="S128" s="4">
        <v>-0.19</v>
      </c>
      <c r="T128" s="4">
        <v>-0.19</v>
      </c>
      <c r="U128" s="4">
        <v>-8.4499999999999992E-2</v>
      </c>
      <c r="V128" s="4">
        <v>-4.6500000000000007E-2</v>
      </c>
      <c r="W128" s="4">
        <v>0.34499999999999997</v>
      </c>
      <c r="X128" s="4">
        <v>0.34499999999999997</v>
      </c>
      <c r="Y128" s="4">
        <v>0.25</v>
      </c>
      <c r="Z128" s="4">
        <v>0</v>
      </c>
      <c r="AA128" s="4">
        <v>0.27</v>
      </c>
      <c r="AB128" s="4">
        <v>0.28749999999999998</v>
      </c>
      <c r="AC128" s="4">
        <v>-2.0499999999999997E-2</v>
      </c>
      <c r="AD128" s="4">
        <v>-3.7000000000000005E-2</v>
      </c>
      <c r="AE128" s="4">
        <v>-8.5000000000000006E-3</v>
      </c>
      <c r="AF128" s="4">
        <v>-2.6000000000000002E-2</v>
      </c>
      <c r="AG128" s="4">
        <v>5.0000000000000001E-3</v>
      </c>
      <c r="AH128" s="4">
        <v>4.9999999999999914E-4</v>
      </c>
      <c r="AI128" s="4">
        <v>-6.5000000000000002E-2</v>
      </c>
      <c r="AJ128" s="4">
        <v>-4.0999999999999995E-2</v>
      </c>
      <c r="AK128" s="4">
        <v>-5.2499999999999998E-2</v>
      </c>
      <c r="AL128" s="4">
        <v>-1.2500000000000001E-2</v>
      </c>
      <c r="AM128" s="4">
        <v>-6.7000000000000004E-2</v>
      </c>
      <c r="AN128" s="4">
        <v>-0.1225</v>
      </c>
      <c r="AO128" s="4">
        <v>-4.5000000000000005E-3</v>
      </c>
      <c r="AP128" s="4">
        <v>1.6E-2</v>
      </c>
      <c r="AQ128" s="4">
        <v>0.76749999999999996</v>
      </c>
      <c r="AR128" s="4">
        <v>-3.2500000000000001E-2</v>
      </c>
      <c r="AS128" s="4">
        <v>-0.31</v>
      </c>
      <c r="AT128" s="4">
        <v>-0.13250000000000001</v>
      </c>
      <c r="AU128" s="4">
        <v>-0.17</v>
      </c>
      <c r="AV128" s="4">
        <v>0</v>
      </c>
      <c r="AW128" s="4">
        <v>-0.26</v>
      </c>
      <c r="AX128" s="4">
        <v>0</v>
      </c>
      <c r="AY128" s="4">
        <v>0.14000000000000001</v>
      </c>
      <c r="AZ128" s="4">
        <v>-0.31</v>
      </c>
      <c r="BA128" s="4">
        <v>-0.10550000000000001</v>
      </c>
      <c r="BC128" s="4">
        <v>-0.10550000000000001</v>
      </c>
      <c r="BD128" s="4">
        <v>-4.6500000000000007E-2</v>
      </c>
      <c r="BE128" s="4">
        <v>-9.0500000000000011E-2</v>
      </c>
      <c r="BF128" s="4">
        <v>-1.7500000000000002E-2</v>
      </c>
      <c r="BG128" s="4">
        <v>-6.6500000000000004E-2</v>
      </c>
      <c r="BH128" s="4">
        <v>-6.7500000000000004E-2</v>
      </c>
      <c r="BI128" s="4">
        <v>-6.5000000000000002E-2</v>
      </c>
      <c r="BJ128" s="4">
        <v>-0.17</v>
      </c>
      <c r="BK128" s="4">
        <v>0.27500000000000002</v>
      </c>
      <c r="BL128" s="4">
        <v>0.39</v>
      </c>
      <c r="BM128" s="4">
        <v>0.39</v>
      </c>
      <c r="BN128" s="4">
        <v>0.46500000000000002</v>
      </c>
    </row>
    <row r="129" spans="3:66" x14ac:dyDescent="0.25">
      <c r="C129" s="190"/>
      <c r="G129" s="68">
        <v>40513</v>
      </c>
      <c r="H129">
        <v>3.2469999999999999</v>
      </c>
      <c r="I129" s="7">
        <v>0.16</v>
      </c>
      <c r="J129" s="4">
        <v>7.017603589928402E-2</v>
      </c>
      <c r="K129" s="4">
        <v>-0.19750000000000001</v>
      </c>
      <c r="L129" s="4">
        <v>-0.20250000000000001</v>
      </c>
      <c r="M129" s="14">
        <v>-0.14499999999999999</v>
      </c>
      <c r="N129" s="14">
        <v>-0.28249999999999997</v>
      </c>
      <c r="O129" s="4">
        <v>-9.5000000000000001E-2</v>
      </c>
      <c r="P129" s="4">
        <v>-4.6500000000000007E-2</v>
      </c>
      <c r="Q129" s="4">
        <v>-8.1500000000000003E-2</v>
      </c>
      <c r="R129" s="4">
        <v>-0.16750000000000001</v>
      </c>
      <c r="S129" s="4">
        <v>-0.19750000000000001</v>
      </c>
      <c r="T129" s="4">
        <v>-0.19750000000000001</v>
      </c>
      <c r="U129" s="4">
        <v>-9.5750000000000016E-2</v>
      </c>
      <c r="V129" s="4">
        <v>-4.6500000000000007E-2</v>
      </c>
      <c r="W129" s="4">
        <v>0.38500000000000001</v>
      </c>
      <c r="X129" s="4">
        <v>0.38500000000000001</v>
      </c>
      <c r="Y129" s="4">
        <v>0.28999999999999998</v>
      </c>
      <c r="Z129" s="4">
        <v>0</v>
      </c>
      <c r="AA129" s="4">
        <v>0.30499999999999999</v>
      </c>
      <c r="AB129" s="4">
        <v>0.33750000000000002</v>
      </c>
      <c r="AC129" s="4">
        <v>-2.0499999999999997E-2</v>
      </c>
      <c r="AD129" s="4">
        <v>-2.9500000000000002E-2</v>
      </c>
      <c r="AE129" s="4">
        <v>-8.5000000000000006E-3</v>
      </c>
      <c r="AF129" s="4">
        <v>-2.6000000000000002E-2</v>
      </c>
      <c r="AG129" s="4">
        <v>5.0000000000000001E-3</v>
      </c>
      <c r="AH129" s="4">
        <v>4.9999999999999914E-4</v>
      </c>
      <c r="AI129" s="4">
        <v>-6.5000000000000002E-2</v>
      </c>
      <c r="AJ129" s="4">
        <v>-4.0999999999999995E-2</v>
      </c>
      <c r="AK129" s="4">
        <v>-5.2499999999999998E-2</v>
      </c>
      <c r="AL129" s="4">
        <v>-1.2500000000000001E-2</v>
      </c>
      <c r="AM129" s="4">
        <v>-6.7000000000000004E-2</v>
      </c>
      <c r="AN129" s="4">
        <v>-0.14499999999999999</v>
      </c>
      <c r="AO129" s="4">
        <v>-4.5000000000000005E-3</v>
      </c>
      <c r="AP129" s="4">
        <v>1.6E-2</v>
      </c>
      <c r="AQ129" s="4">
        <v>1.19</v>
      </c>
      <c r="AR129" s="4">
        <v>-5.5E-2</v>
      </c>
      <c r="AS129" s="4">
        <v>-0.31</v>
      </c>
      <c r="AT129" s="4">
        <v>-0.1275</v>
      </c>
      <c r="AU129" s="4">
        <v>-0.17</v>
      </c>
      <c r="AV129" s="4">
        <v>0.06</v>
      </c>
      <c r="AW129" s="4">
        <v>-0.26</v>
      </c>
      <c r="AX129" s="4">
        <v>0</v>
      </c>
      <c r="AY129" s="4">
        <v>0.14000000000000001</v>
      </c>
      <c r="AZ129" s="4">
        <v>-0.31</v>
      </c>
      <c r="BA129" s="4">
        <v>-0.13550000000000001</v>
      </c>
      <c r="BC129" s="4">
        <v>-0.13550000000000001</v>
      </c>
      <c r="BD129" s="4">
        <v>-4.6500000000000007E-2</v>
      </c>
      <c r="BE129" s="4">
        <v>-0.1255</v>
      </c>
      <c r="BF129" s="4">
        <v>-1.7500000000000002E-2</v>
      </c>
      <c r="BG129" s="4">
        <v>-6.6500000000000004E-2</v>
      </c>
      <c r="BH129" s="4">
        <v>-0.09</v>
      </c>
      <c r="BI129" s="4">
        <v>-6.5000000000000002E-2</v>
      </c>
      <c r="BJ129" s="4">
        <v>-0.17</v>
      </c>
      <c r="BK129" s="4">
        <v>0.245</v>
      </c>
      <c r="BL129" s="4">
        <v>0.43</v>
      </c>
      <c r="BM129" s="4">
        <v>0.43</v>
      </c>
      <c r="BN129" s="4">
        <v>0.8</v>
      </c>
    </row>
    <row r="130" spans="3:66" x14ac:dyDescent="0.25">
      <c r="C130" s="190"/>
      <c r="G130" s="68">
        <v>40544</v>
      </c>
      <c r="H130">
        <v>3.5580000000000003</v>
      </c>
      <c r="I130" s="7">
        <v>0.16</v>
      </c>
      <c r="J130" s="4">
        <v>7.0178200309221006E-2</v>
      </c>
      <c r="K130" s="4">
        <v>-0.2</v>
      </c>
      <c r="L130" s="4">
        <v>-0.20499999999999999</v>
      </c>
      <c r="M130" s="14">
        <v>-0.13</v>
      </c>
      <c r="N130" s="14">
        <v>-0.26500000000000001</v>
      </c>
      <c r="O130" s="4">
        <v>-0.08</v>
      </c>
      <c r="P130" s="4">
        <v>-4.6500000000000007E-2</v>
      </c>
      <c r="Q130" s="4">
        <v>-8.1500000000000003E-2</v>
      </c>
      <c r="R130" s="4">
        <v>-0.17</v>
      </c>
      <c r="S130" s="4">
        <v>-0.2</v>
      </c>
      <c r="T130" s="4">
        <v>-0.2</v>
      </c>
      <c r="U130" s="4">
        <v>-9.7000000000000017E-2</v>
      </c>
      <c r="V130" s="4">
        <v>-4.6500000000000007E-2</v>
      </c>
      <c r="W130" s="4">
        <v>0.39500000000000002</v>
      </c>
      <c r="X130" s="4">
        <v>0.39500000000000002</v>
      </c>
      <c r="Y130" s="4">
        <v>0.3</v>
      </c>
      <c r="Z130" s="4">
        <v>0</v>
      </c>
      <c r="AA130" s="4">
        <v>0.30499999999999999</v>
      </c>
      <c r="AB130" s="4">
        <v>0.4375</v>
      </c>
      <c r="AC130" s="4">
        <v>-1.6E-2</v>
      </c>
      <c r="AD130" s="4">
        <v>-2.9500000000000002E-2</v>
      </c>
      <c r="AE130" s="4">
        <v>-8.5000000000000006E-3</v>
      </c>
      <c r="AF130" s="4">
        <v>-2.35E-2</v>
      </c>
      <c r="AG130" s="4">
        <v>5.0000000000000001E-3</v>
      </c>
      <c r="AH130" s="4">
        <v>4.9999999999999914E-4</v>
      </c>
      <c r="AI130" s="4">
        <v>-6.5000000000000002E-2</v>
      </c>
      <c r="AJ130" s="4">
        <v>-3.9E-2</v>
      </c>
      <c r="AK130" s="4">
        <v>-5.2499999999999998E-2</v>
      </c>
      <c r="AL130" s="4">
        <v>-1.2500000000000001E-2</v>
      </c>
      <c r="AM130" s="4">
        <v>-0.06</v>
      </c>
      <c r="AN130" s="4">
        <v>-0.14749999999999999</v>
      </c>
      <c r="AO130" s="4">
        <v>-2.5000000000000001E-3</v>
      </c>
      <c r="AP130" s="4">
        <v>1.6E-2</v>
      </c>
      <c r="AQ130" s="4">
        <v>1.5249999999999999</v>
      </c>
      <c r="AR130" s="4">
        <v>-5.7500000000000002E-2</v>
      </c>
      <c r="AS130" s="4">
        <v>-0.31</v>
      </c>
      <c r="AT130" s="4">
        <v>-0.1275</v>
      </c>
      <c r="AU130" s="4">
        <v>-0.17</v>
      </c>
      <c r="AV130" s="4">
        <v>0.13</v>
      </c>
      <c r="AW130" s="4">
        <v>-0.26</v>
      </c>
      <c r="AX130" s="4">
        <v>0</v>
      </c>
      <c r="AY130" s="4">
        <v>0.14000000000000001</v>
      </c>
      <c r="AZ130" s="4">
        <v>-0.31</v>
      </c>
      <c r="BA130" s="4">
        <v>-0.12050000000000001</v>
      </c>
      <c r="BC130" s="4">
        <v>-0.12050000000000001</v>
      </c>
      <c r="BD130" s="4">
        <v>-4.6500000000000007E-2</v>
      </c>
      <c r="BE130" s="4">
        <v>-0.13100000000000001</v>
      </c>
      <c r="BF130" s="4">
        <v>-1.7500000000000002E-2</v>
      </c>
      <c r="BG130" s="4">
        <v>-6.6500000000000004E-2</v>
      </c>
      <c r="BH130" s="4">
        <v>-9.2499999999999999E-2</v>
      </c>
      <c r="BI130" s="4">
        <v>-6.5000000000000002E-2</v>
      </c>
      <c r="BJ130" s="4">
        <v>-0.17</v>
      </c>
      <c r="BK130" s="4">
        <v>0.28000000000000003</v>
      </c>
      <c r="BL130" s="4">
        <v>0.44</v>
      </c>
      <c r="BM130" s="4">
        <v>0.44</v>
      </c>
      <c r="BN130" s="4">
        <v>0.97499999999999998</v>
      </c>
    </row>
    <row r="131" spans="3:66" x14ac:dyDescent="0.25">
      <c r="C131" s="190"/>
      <c r="G131" s="68">
        <v>40575</v>
      </c>
      <c r="H131">
        <v>3.4480000000000004</v>
      </c>
      <c r="I131" s="7">
        <v>0.16</v>
      </c>
      <c r="J131" s="4">
        <v>7.0180364719159019E-2</v>
      </c>
      <c r="K131" s="4">
        <v>-0.20250000000000001</v>
      </c>
      <c r="L131" s="4">
        <v>-0.20749999999999999</v>
      </c>
      <c r="M131" s="14">
        <v>-0.13</v>
      </c>
      <c r="N131" s="14">
        <v>-0.26750000000000002</v>
      </c>
      <c r="O131" s="4">
        <v>-0.08</v>
      </c>
      <c r="P131" s="4">
        <v>-4.6500000000000007E-2</v>
      </c>
      <c r="Q131" s="4">
        <v>-8.1500000000000003E-2</v>
      </c>
      <c r="R131" s="4">
        <v>-0.17249999999999999</v>
      </c>
      <c r="S131" s="4">
        <v>-0.20250000000000001</v>
      </c>
      <c r="T131" s="4">
        <v>-0.20250000000000001</v>
      </c>
      <c r="U131" s="4">
        <v>-8.8250000000000009E-2</v>
      </c>
      <c r="V131" s="4">
        <v>-4.6500000000000007E-2</v>
      </c>
      <c r="W131" s="4">
        <v>0.37</v>
      </c>
      <c r="X131" s="4">
        <v>0.37</v>
      </c>
      <c r="Y131" s="4">
        <v>0.27500000000000002</v>
      </c>
      <c r="Z131" s="4">
        <v>0</v>
      </c>
      <c r="AA131" s="4">
        <v>0.30499999999999999</v>
      </c>
      <c r="AB131" s="4">
        <v>0.435</v>
      </c>
      <c r="AC131" s="4">
        <v>-1.6E-2</v>
      </c>
      <c r="AD131" s="4">
        <v>-2.9500000000000002E-2</v>
      </c>
      <c r="AE131" s="4">
        <v>-8.5000000000000006E-3</v>
      </c>
      <c r="AF131" s="4">
        <v>-2.35E-2</v>
      </c>
      <c r="AG131" s="4">
        <v>5.0000000000000001E-3</v>
      </c>
      <c r="AH131" s="4">
        <v>4.9999999999999914E-4</v>
      </c>
      <c r="AI131" s="4">
        <v>-6.5000000000000002E-2</v>
      </c>
      <c r="AJ131" s="4">
        <v>-3.9E-2</v>
      </c>
      <c r="AK131" s="4">
        <v>-5.2499999999999998E-2</v>
      </c>
      <c r="AL131" s="4">
        <v>-1.2500000000000001E-2</v>
      </c>
      <c r="AM131" s="4">
        <v>-0.06</v>
      </c>
      <c r="AN131" s="4">
        <v>-0.13</v>
      </c>
      <c r="AO131" s="4">
        <v>-2.5000000000000001E-3</v>
      </c>
      <c r="AP131" s="4">
        <v>1.6E-2</v>
      </c>
      <c r="AQ131" s="4">
        <v>1.4550000000000001</v>
      </c>
      <c r="AR131" s="4">
        <v>-0.04</v>
      </c>
      <c r="AS131" s="4">
        <v>-0.31</v>
      </c>
      <c r="AT131" s="4">
        <v>-0.1275</v>
      </c>
      <c r="AU131" s="4">
        <v>-0.17</v>
      </c>
      <c r="AV131" s="4">
        <v>0</v>
      </c>
      <c r="AW131" s="4">
        <v>-0.26</v>
      </c>
      <c r="AX131" s="4">
        <v>0</v>
      </c>
      <c r="AY131" s="4">
        <v>0.14000000000000001</v>
      </c>
      <c r="AZ131" s="4">
        <v>-0.31</v>
      </c>
      <c r="BA131" s="4">
        <v>-0.12300000000000001</v>
      </c>
      <c r="BC131" s="4">
        <v>-0.12300000000000001</v>
      </c>
      <c r="BD131" s="4">
        <v>-4.6500000000000007E-2</v>
      </c>
      <c r="BE131" s="4">
        <v>-0.1135</v>
      </c>
      <c r="BF131" s="4">
        <v>-1.7500000000000002E-2</v>
      </c>
      <c r="BG131" s="4">
        <v>-6.6500000000000004E-2</v>
      </c>
      <c r="BH131" s="4">
        <v>-7.4999999999999997E-2</v>
      </c>
      <c r="BI131" s="4">
        <v>-6.5000000000000002E-2</v>
      </c>
      <c r="BJ131" s="4">
        <v>-0.17</v>
      </c>
      <c r="BK131" s="4">
        <v>0.33</v>
      </c>
      <c r="BL131" s="4">
        <v>0.41499999999999998</v>
      </c>
      <c r="BM131" s="4">
        <v>0.41499999999999998</v>
      </c>
      <c r="BN131" s="4">
        <v>0.97499999999999998</v>
      </c>
    </row>
    <row r="132" spans="3:66" x14ac:dyDescent="0.25">
      <c r="C132" s="190"/>
      <c r="G132" s="68">
        <v>40603</v>
      </c>
      <c r="H132">
        <v>3.302</v>
      </c>
      <c r="I132" s="7">
        <v>0.155</v>
      </c>
      <c r="J132" s="4">
        <v>7.0182319670072019E-2</v>
      </c>
      <c r="K132" s="4">
        <v>-0.20499999999999999</v>
      </c>
      <c r="L132" s="4">
        <v>-0.21</v>
      </c>
      <c r="M132" s="14">
        <v>-0.13</v>
      </c>
      <c r="N132" s="14">
        <v>-0.27</v>
      </c>
      <c r="O132" s="4">
        <v>-0.08</v>
      </c>
      <c r="P132" s="4">
        <v>-4.6500000000000007E-2</v>
      </c>
      <c r="Q132" s="4">
        <v>-8.1500000000000003E-2</v>
      </c>
      <c r="R132" s="4">
        <v>-0.17499999999999999</v>
      </c>
      <c r="S132" s="4">
        <v>-0.20499999999999999</v>
      </c>
      <c r="T132" s="4">
        <v>-0.20499999999999999</v>
      </c>
      <c r="U132" s="4">
        <v>-8.199999999999999E-2</v>
      </c>
      <c r="V132" s="4">
        <v>-4.6500000000000007E-2</v>
      </c>
      <c r="W132" s="4">
        <v>0.36800000000000005</v>
      </c>
      <c r="X132" s="4">
        <v>0.36800000000000005</v>
      </c>
      <c r="Y132" s="4">
        <v>0.27300000000000002</v>
      </c>
      <c r="Z132" s="4">
        <v>0</v>
      </c>
      <c r="AA132" s="4">
        <v>0.26500000000000001</v>
      </c>
      <c r="AB132" s="4">
        <v>0.30249999999999999</v>
      </c>
      <c r="AC132" s="4">
        <v>-1.6E-2</v>
      </c>
      <c r="AD132" s="4">
        <v>-2.9500000000000002E-2</v>
      </c>
      <c r="AE132" s="4">
        <v>0.01</v>
      </c>
      <c r="AF132" s="4">
        <v>-5.0000000000000001E-3</v>
      </c>
      <c r="AG132" s="4">
        <v>5.0000000000000001E-3</v>
      </c>
      <c r="AH132" s="4">
        <v>4.9999999999999914E-4</v>
      </c>
      <c r="AI132" s="4">
        <v>-6.5000000000000002E-2</v>
      </c>
      <c r="AJ132" s="4">
        <v>-3.9E-2</v>
      </c>
      <c r="AK132" s="4">
        <v>-5.2499999999999998E-2</v>
      </c>
      <c r="AL132" s="4">
        <v>-1.2500000000000001E-2</v>
      </c>
      <c r="AM132" s="4">
        <v>-6.7000000000000004E-2</v>
      </c>
      <c r="AN132" s="4">
        <v>-0.11749999999999999</v>
      </c>
      <c r="AO132" s="4">
        <v>-2.5000000000000001E-3</v>
      </c>
      <c r="AP132" s="4">
        <v>1.6E-2</v>
      </c>
      <c r="AQ132" s="4">
        <v>0.83499999999999996</v>
      </c>
      <c r="AR132" s="4">
        <v>-2.75E-2</v>
      </c>
      <c r="AS132" s="4">
        <v>-0.31</v>
      </c>
      <c r="AT132" s="4">
        <v>-0.13250000000000001</v>
      </c>
      <c r="AU132" s="4">
        <v>-0.17</v>
      </c>
      <c r="AV132" s="4">
        <v>-0.18</v>
      </c>
      <c r="AW132" s="4">
        <v>-0.26</v>
      </c>
      <c r="AX132" s="4">
        <v>0</v>
      </c>
      <c r="AY132" s="4">
        <v>0.14000000000000001</v>
      </c>
      <c r="AZ132" s="4">
        <v>-0.31</v>
      </c>
      <c r="BA132" s="4">
        <v>-0.10300000000000001</v>
      </c>
      <c r="BC132" s="4">
        <v>-0.10300000000000001</v>
      </c>
      <c r="BD132" s="4">
        <v>-4.6500000000000007E-2</v>
      </c>
      <c r="BE132" s="4">
        <v>-9.6000000000000002E-2</v>
      </c>
      <c r="BF132" s="4">
        <v>-1.7500000000000002E-2</v>
      </c>
      <c r="BG132" s="4">
        <v>-6.6500000000000004E-2</v>
      </c>
      <c r="BH132" s="4">
        <v>-6.25E-2</v>
      </c>
      <c r="BI132" s="4">
        <v>-6.5000000000000002E-2</v>
      </c>
      <c r="BJ132" s="4">
        <v>-0.17</v>
      </c>
      <c r="BK132" s="4">
        <v>0.32</v>
      </c>
      <c r="BL132" s="4">
        <v>0.41300000000000003</v>
      </c>
      <c r="BM132" s="4">
        <v>0.41300000000000003</v>
      </c>
      <c r="BN132" s="4">
        <v>0.60750000000000004</v>
      </c>
    </row>
    <row r="133" spans="3:66" x14ac:dyDescent="0.25">
      <c r="C133" s="190"/>
      <c r="G133" s="68">
        <v>40634</v>
      </c>
      <c r="H133">
        <v>3.1480000000000001</v>
      </c>
      <c r="I133" s="7">
        <v>0.155</v>
      </c>
      <c r="J133" s="4">
        <v>7.0184484080013015E-2</v>
      </c>
      <c r="K133" s="4">
        <v>-0.19500000000000001</v>
      </c>
      <c r="L133" s="4">
        <v>-0.2</v>
      </c>
      <c r="M133" s="14">
        <v>-0.17499999999999999</v>
      </c>
      <c r="N133" s="14">
        <v>-0.26</v>
      </c>
      <c r="O133" s="4">
        <v>-0.125</v>
      </c>
      <c r="P133" s="4">
        <v>-4.4000000000000004E-2</v>
      </c>
      <c r="Q133" s="4">
        <v>-6.4000000000000001E-2</v>
      </c>
      <c r="R133" s="4">
        <v>-0.16500000000000001</v>
      </c>
      <c r="S133" s="4">
        <v>-0.19500000000000001</v>
      </c>
      <c r="T133" s="4">
        <v>-0.19500000000000001</v>
      </c>
      <c r="U133" s="4">
        <v>-5.9500000000000004E-2</v>
      </c>
      <c r="V133" s="4">
        <v>-4.4000000000000004E-2</v>
      </c>
      <c r="W133" s="4">
        <v>0.27300000000000002</v>
      </c>
      <c r="X133" s="4">
        <v>0.27300000000000002</v>
      </c>
      <c r="Y133" s="4">
        <v>0.17800000000000002</v>
      </c>
      <c r="Z133" s="4">
        <v>0</v>
      </c>
      <c r="AA133" s="4">
        <v>0.19500000000000001</v>
      </c>
      <c r="AB133" s="4">
        <v>0.25</v>
      </c>
      <c r="AC133" s="4">
        <v>-1.5500000000000002E-2</v>
      </c>
      <c r="AD133" s="4">
        <v>-2.2000000000000002E-2</v>
      </c>
      <c r="AE133" s="4">
        <v>0.01</v>
      </c>
      <c r="AF133" s="4">
        <v>-5.0000000000000001E-3</v>
      </c>
      <c r="AG133" s="4">
        <v>5.0000000000000001E-3</v>
      </c>
      <c r="AH133" s="4">
        <v>1.0500000000000001E-2</v>
      </c>
      <c r="AI133" s="4">
        <v>-6.25E-2</v>
      </c>
      <c r="AJ133" s="4">
        <v>-4.1500000000000002E-2</v>
      </c>
      <c r="AK133" s="4">
        <v>-0.05</v>
      </c>
      <c r="AL133" s="4">
        <v>-1.4999999999999999E-2</v>
      </c>
      <c r="AM133" s="4">
        <v>-0.06</v>
      </c>
      <c r="AN133" s="4">
        <v>-7.4999999999999997E-2</v>
      </c>
      <c r="AO133" s="4">
        <v>-9.999998999999999E-3</v>
      </c>
      <c r="AP133" s="4">
        <v>6.5000000000000006E-3</v>
      </c>
      <c r="AQ133" s="4">
        <v>0.45</v>
      </c>
      <c r="AR133" s="4">
        <v>1.4999999999999999E-2</v>
      </c>
      <c r="AS133" s="4">
        <v>-0.37</v>
      </c>
      <c r="AT133" s="4">
        <v>-0.12</v>
      </c>
      <c r="AU133" s="4">
        <v>-0.19</v>
      </c>
      <c r="AV133" s="4">
        <v>-0.28999999999999998</v>
      </c>
      <c r="AW133" s="4">
        <v>0</v>
      </c>
      <c r="AX133" s="4">
        <v>0</v>
      </c>
      <c r="AY133" s="4">
        <v>0.29499999999999998</v>
      </c>
      <c r="AZ133" s="4">
        <v>-0.37</v>
      </c>
      <c r="BA133" s="4">
        <v>-9.8500000000000004E-2</v>
      </c>
      <c r="BC133" s="4">
        <v>-9.8500000000000004E-2</v>
      </c>
      <c r="BD133" s="4">
        <v>-4.4000000000000004E-2</v>
      </c>
      <c r="BE133" s="4">
        <v>-8.8499999999999995E-2</v>
      </c>
      <c r="BF133" s="4">
        <v>-1.4999999999999999E-2</v>
      </c>
      <c r="BG133" s="4">
        <v>-4.9000000000000002E-2</v>
      </c>
      <c r="BH133" s="4">
        <v>-0.02</v>
      </c>
      <c r="BI133" s="4">
        <v>-6.25E-2</v>
      </c>
      <c r="BJ133" s="4">
        <v>-0.17</v>
      </c>
      <c r="BK133" s="4">
        <v>0.14749999999999999</v>
      </c>
      <c r="BL133" s="4">
        <v>0.30299999999999999</v>
      </c>
      <c r="BM133" s="4">
        <v>0.30299999999999999</v>
      </c>
      <c r="BN133" s="4">
        <v>0.35499999999999998</v>
      </c>
    </row>
    <row r="134" spans="3:66" x14ac:dyDescent="0.25">
      <c r="C134" s="190"/>
      <c r="G134" s="68">
        <v>40664</v>
      </c>
      <c r="H134">
        <v>3.1410000000000005</v>
      </c>
      <c r="I134" s="7">
        <v>0.155</v>
      </c>
      <c r="J134" s="4">
        <v>7.0186578670280012E-2</v>
      </c>
      <c r="K134" s="4">
        <v>-0.19500000000000001</v>
      </c>
      <c r="L134" s="4">
        <v>-0.2</v>
      </c>
      <c r="M134" s="14">
        <v>-0.20499999999999999</v>
      </c>
      <c r="N134" s="14">
        <v>-0.26</v>
      </c>
      <c r="O134" s="4">
        <v>-0.14000000000000001</v>
      </c>
      <c r="P134" s="4">
        <v>-4.4000000000000004E-2</v>
      </c>
      <c r="Q134" s="4">
        <v>-6.4000000000000001E-2</v>
      </c>
      <c r="R134" s="4">
        <v>-0.16500000000000001</v>
      </c>
      <c r="S134" s="4">
        <v>-0.19500000000000001</v>
      </c>
      <c r="T134" s="4">
        <v>-0.19500000000000001</v>
      </c>
      <c r="U134" s="4">
        <v>-5.9500000000000004E-2</v>
      </c>
      <c r="V134" s="4">
        <v>-4.4000000000000004E-2</v>
      </c>
      <c r="W134" s="4">
        <v>0.28300000000000003</v>
      </c>
      <c r="X134" s="4">
        <v>0.28300000000000003</v>
      </c>
      <c r="Y134" s="4">
        <v>0.188</v>
      </c>
      <c r="Z134" s="4">
        <v>0</v>
      </c>
      <c r="AA134" s="4">
        <v>0.1825</v>
      </c>
      <c r="AB134" s="4">
        <v>0.20250000000000001</v>
      </c>
      <c r="AC134" s="4">
        <v>-1.5500000000000002E-2</v>
      </c>
      <c r="AD134" s="4">
        <v>-2.2250000000000002E-2</v>
      </c>
      <c r="AE134" s="4">
        <v>9.75E-3</v>
      </c>
      <c r="AF134" s="4">
        <v>-5.2500000000000003E-3</v>
      </c>
      <c r="AG134" s="4">
        <v>5.0000000000000001E-3</v>
      </c>
      <c r="AH134" s="4">
        <v>1.0500000000000001E-2</v>
      </c>
      <c r="AI134" s="4">
        <v>-6.25E-2</v>
      </c>
      <c r="AJ134" s="4">
        <v>-4.1500000000000002E-2</v>
      </c>
      <c r="AK134" s="4">
        <v>-0.05</v>
      </c>
      <c r="AL134" s="4">
        <v>-1.4999999999999999E-2</v>
      </c>
      <c r="AM134" s="4">
        <v>-0.06</v>
      </c>
      <c r="AN134" s="4">
        <v>-7.4999999999999997E-2</v>
      </c>
      <c r="AO134" s="4">
        <v>-9.999998999999999E-3</v>
      </c>
      <c r="AP134" s="4">
        <v>6.5000000000000006E-3</v>
      </c>
      <c r="AQ134" s="4">
        <v>0.40500000000000003</v>
      </c>
      <c r="AR134" s="4">
        <v>1.4999999999999999E-2</v>
      </c>
      <c r="AS134" s="4">
        <v>-0.37</v>
      </c>
      <c r="AT134" s="4">
        <v>-0.12</v>
      </c>
      <c r="AU134" s="4">
        <v>-0.19</v>
      </c>
      <c r="AV134" s="4">
        <v>-0.28999999999999998</v>
      </c>
      <c r="AW134" s="4">
        <v>0</v>
      </c>
      <c r="AX134" s="4">
        <v>0</v>
      </c>
      <c r="AY134" s="4">
        <v>0.29499999999999998</v>
      </c>
      <c r="AZ134" s="4">
        <v>-0.37</v>
      </c>
      <c r="BA134" s="4">
        <v>-9.6000000000000002E-2</v>
      </c>
      <c r="BC134" s="4">
        <v>-9.6000000000000002E-2</v>
      </c>
      <c r="BD134" s="4">
        <v>-4.4000000000000004E-2</v>
      </c>
      <c r="BE134" s="4">
        <v>-8.8499999999999995E-2</v>
      </c>
      <c r="BF134" s="4">
        <v>-1.4999999999999999E-2</v>
      </c>
      <c r="BG134" s="4">
        <v>-4.9000000000000002E-2</v>
      </c>
      <c r="BH134" s="4">
        <v>-0.02</v>
      </c>
      <c r="BI134" s="4">
        <v>-6.25E-2</v>
      </c>
      <c r="BJ134" s="4">
        <v>-0.17</v>
      </c>
      <c r="BK134" s="4">
        <v>0.14749999999999999</v>
      </c>
      <c r="BL134" s="4">
        <v>0.313</v>
      </c>
      <c r="BM134" s="4">
        <v>0.313</v>
      </c>
      <c r="BN134" s="4">
        <v>0.28749999999999998</v>
      </c>
    </row>
    <row r="135" spans="3:66" x14ac:dyDescent="0.25">
      <c r="C135" s="190"/>
      <c r="G135" s="68">
        <v>40695</v>
      </c>
      <c r="H135">
        <v>3.1690000000000005</v>
      </c>
      <c r="I135" s="7">
        <v>0.155</v>
      </c>
      <c r="J135" s="4">
        <v>7.018874308022402E-2</v>
      </c>
      <c r="K135" s="4">
        <v>-0.19500000000000001</v>
      </c>
      <c r="L135" s="4">
        <v>-0.2</v>
      </c>
      <c r="M135" s="14">
        <v>-0.215</v>
      </c>
      <c r="N135" s="14">
        <v>-0.26</v>
      </c>
      <c r="O135" s="4">
        <v>-0.15</v>
      </c>
      <c r="P135" s="4">
        <v>-4.4000000000000004E-2</v>
      </c>
      <c r="Q135" s="4">
        <v>-6.4000000000000001E-2</v>
      </c>
      <c r="R135" s="4">
        <v>-0.16500000000000001</v>
      </c>
      <c r="S135" s="4">
        <v>-0.19500000000000001</v>
      </c>
      <c r="T135" s="4">
        <v>-0.19500000000000001</v>
      </c>
      <c r="U135" s="4">
        <v>-5.7000000000000002E-2</v>
      </c>
      <c r="V135" s="4">
        <v>-4.4000000000000004E-2</v>
      </c>
      <c r="W135" s="4">
        <v>0.27800000000000002</v>
      </c>
      <c r="X135" s="4">
        <v>0.27800000000000002</v>
      </c>
      <c r="Y135" s="4">
        <v>0.18300000000000002</v>
      </c>
      <c r="Z135" s="4">
        <v>0</v>
      </c>
      <c r="AA135" s="4">
        <v>0.1825</v>
      </c>
      <c r="AB135" s="4">
        <v>0.20250000000000001</v>
      </c>
      <c r="AC135" s="4">
        <v>-1.5500000000000002E-2</v>
      </c>
      <c r="AD135" s="4">
        <v>-2.2250000000000002E-2</v>
      </c>
      <c r="AE135" s="4">
        <v>9.75E-3</v>
      </c>
      <c r="AF135" s="4">
        <v>-5.2500000000000003E-3</v>
      </c>
      <c r="AG135" s="4">
        <v>5.0000000000000001E-3</v>
      </c>
      <c r="AH135" s="4">
        <v>1.0500000000000001E-2</v>
      </c>
      <c r="AI135" s="4">
        <v>-6.25E-2</v>
      </c>
      <c r="AJ135" s="4">
        <v>-4.1500000000000002E-2</v>
      </c>
      <c r="AK135" s="4">
        <v>-0.05</v>
      </c>
      <c r="AL135" s="4">
        <v>-1.4999999999999999E-2</v>
      </c>
      <c r="AM135" s="4">
        <v>-7.6000000000000012E-2</v>
      </c>
      <c r="AN135" s="4">
        <v>-7.0000000000000007E-2</v>
      </c>
      <c r="AO135" s="4">
        <v>-9.999998999999999E-3</v>
      </c>
      <c r="AP135" s="4">
        <v>6.5000000000000006E-3</v>
      </c>
      <c r="AQ135" s="4">
        <v>0.39500000000000002</v>
      </c>
      <c r="AR135" s="4">
        <v>0.02</v>
      </c>
      <c r="AS135" s="4">
        <v>-0.37</v>
      </c>
      <c r="AT135" s="4">
        <v>-0.12</v>
      </c>
      <c r="AU135" s="4">
        <v>-0.19</v>
      </c>
      <c r="AV135" s="4">
        <v>-0.28999999999999998</v>
      </c>
      <c r="AW135" s="4">
        <v>0</v>
      </c>
      <c r="AX135" s="4">
        <v>0</v>
      </c>
      <c r="AY135" s="4">
        <v>0.29499999999999998</v>
      </c>
      <c r="AZ135" s="4">
        <v>-0.37</v>
      </c>
      <c r="BA135" s="4">
        <v>-8.8499999999999995E-2</v>
      </c>
      <c r="BC135" s="4">
        <v>-8.8499999999999995E-2</v>
      </c>
      <c r="BD135" s="4">
        <v>-4.4000000000000004E-2</v>
      </c>
      <c r="BE135" s="4">
        <v>-7.85E-2</v>
      </c>
      <c r="BF135" s="4">
        <v>-1.4999999999999999E-2</v>
      </c>
      <c r="BG135" s="4">
        <v>-4.9000000000000002E-2</v>
      </c>
      <c r="BH135" s="4">
        <v>-1.4999999999999999E-2</v>
      </c>
      <c r="BI135" s="4">
        <v>-6.25E-2</v>
      </c>
      <c r="BJ135" s="4">
        <v>-0.17</v>
      </c>
      <c r="BK135" s="4">
        <v>0.14749999999999999</v>
      </c>
      <c r="BL135" s="4">
        <v>0.308</v>
      </c>
      <c r="BM135" s="4">
        <v>0.308</v>
      </c>
      <c r="BN135" s="4">
        <v>0.28749999999999998</v>
      </c>
    </row>
    <row r="136" spans="3:66" x14ac:dyDescent="0.25">
      <c r="C136" s="190"/>
      <c r="G136" s="68">
        <v>40725</v>
      </c>
      <c r="H136">
        <v>3.1910000000000003</v>
      </c>
      <c r="I136" s="7">
        <v>0.155</v>
      </c>
      <c r="J136" s="4">
        <v>7.0190837670494027E-2</v>
      </c>
      <c r="K136" s="4">
        <v>-0.19500000000000001</v>
      </c>
      <c r="L136" s="4">
        <v>-0.2</v>
      </c>
      <c r="M136" s="14">
        <v>-0.215</v>
      </c>
      <c r="N136" s="14">
        <v>-0.28000000000000003</v>
      </c>
      <c r="O136" s="4">
        <v>-0.15</v>
      </c>
      <c r="P136" s="4">
        <v>-4.4000000000000004E-2</v>
      </c>
      <c r="Q136" s="4">
        <v>-6.4000000000000001E-2</v>
      </c>
      <c r="R136" s="4">
        <v>-0.16500000000000001</v>
      </c>
      <c r="S136" s="4">
        <v>-0.19500000000000001</v>
      </c>
      <c r="T136" s="4">
        <v>-0.19500000000000001</v>
      </c>
      <c r="U136" s="4">
        <v>-5.5750000000000001E-2</v>
      </c>
      <c r="V136" s="4">
        <v>-4.4000000000000004E-2</v>
      </c>
      <c r="W136" s="4">
        <v>0.26800000000000002</v>
      </c>
      <c r="X136" s="4">
        <v>0.26800000000000002</v>
      </c>
      <c r="Y136" s="4">
        <v>0.17300000000000001</v>
      </c>
      <c r="Z136" s="4">
        <v>0</v>
      </c>
      <c r="AA136" s="4">
        <v>0.1825</v>
      </c>
      <c r="AB136" s="4">
        <v>0.215</v>
      </c>
      <c r="AC136" s="4">
        <v>-1.5500000000000002E-2</v>
      </c>
      <c r="AD136" s="4">
        <v>-2.2250000000000002E-2</v>
      </c>
      <c r="AE136" s="4">
        <v>9.75E-3</v>
      </c>
      <c r="AF136" s="4">
        <v>-5.2500000000000003E-3</v>
      </c>
      <c r="AG136" s="4">
        <v>5.0000000000000001E-3</v>
      </c>
      <c r="AH136" s="4">
        <v>1.0500000000000001E-2</v>
      </c>
      <c r="AI136" s="4">
        <v>-6.25E-2</v>
      </c>
      <c r="AJ136" s="4">
        <v>-4.1500000000000002E-2</v>
      </c>
      <c r="AK136" s="4">
        <v>-0.05</v>
      </c>
      <c r="AL136" s="4">
        <v>-1.4999999999999999E-2</v>
      </c>
      <c r="AM136" s="4">
        <v>-6.9000000000000006E-2</v>
      </c>
      <c r="AN136" s="4">
        <v>-6.7500000000000004E-2</v>
      </c>
      <c r="AO136" s="4">
        <v>-9.999998999999999E-3</v>
      </c>
      <c r="AP136" s="4">
        <v>6.5000000000000006E-3</v>
      </c>
      <c r="AQ136" s="4">
        <v>0.43</v>
      </c>
      <c r="AR136" s="4">
        <v>2.2499999999999999E-2</v>
      </c>
      <c r="AS136" s="4">
        <v>-0.37</v>
      </c>
      <c r="AT136" s="4">
        <v>-0.12</v>
      </c>
      <c r="AU136" s="4">
        <v>-0.19</v>
      </c>
      <c r="AV136" s="4">
        <v>-0.28999999999999998</v>
      </c>
      <c r="AW136" s="4">
        <v>0</v>
      </c>
      <c r="AX136" s="4">
        <v>0</v>
      </c>
      <c r="AY136" s="4">
        <v>0.29499999999999998</v>
      </c>
      <c r="AZ136" s="4">
        <v>-0.37</v>
      </c>
      <c r="BA136" s="4">
        <v>-9.6000000000000002E-2</v>
      </c>
      <c r="BC136" s="4">
        <v>-9.6000000000000002E-2</v>
      </c>
      <c r="BD136" s="4">
        <v>-4.4000000000000004E-2</v>
      </c>
      <c r="BE136" s="4">
        <v>-7.350000000000001E-2</v>
      </c>
      <c r="BF136" s="4">
        <v>-1.4999999999999999E-2</v>
      </c>
      <c r="BG136" s="4">
        <v>-4.9000000000000002E-2</v>
      </c>
      <c r="BH136" s="4">
        <v>-1.2500000000000001E-2</v>
      </c>
      <c r="BI136" s="4">
        <v>-6.25E-2</v>
      </c>
      <c r="BJ136" s="4">
        <v>-0.17</v>
      </c>
      <c r="BK136" s="4">
        <v>0.14749999999999999</v>
      </c>
      <c r="BL136" s="4">
        <v>0.29799999999999999</v>
      </c>
      <c r="BM136" s="4">
        <v>0.29799999999999999</v>
      </c>
      <c r="BN136" s="4">
        <v>0.3</v>
      </c>
    </row>
    <row r="137" spans="3:66" x14ac:dyDescent="0.25">
      <c r="C137" s="190"/>
      <c r="G137" s="68">
        <v>40756</v>
      </c>
      <c r="H137">
        <v>3.2119999999999997</v>
      </c>
      <c r="I137" s="7">
        <v>0.155</v>
      </c>
      <c r="J137" s="4">
        <v>7.0193002080441019E-2</v>
      </c>
      <c r="K137" s="4">
        <v>-0.19500000000000001</v>
      </c>
      <c r="L137" s="4">
        <v>-0.2</v>
      </c>
      <c r="M137" s="14">
        <v>-0.215</v>
      </c>
      <c r="N137" s="14">
        <v>-0.28000000000000003</v>
      </c>
      <c r="O137" s="4">
        <v>-0.15</v>
      </c>
      <c r="P137" s="4">
        <v>-4.4000000000000004E-2</v>
      </c>
      <c r="Q137" s="4">
        <v>-6.4000000000000001E-2</v>
      </c>
      <c r="R137" s="4">
        <v>-0.16500000000000001</v>
      </c>
      <c r="S137" s="4">
        <v>-0.19500000000000001</v>
      </c>
      <c r="T137" s="4">
        <v>-0.19500000000000001</v>
      </c>
      <c r="U137" s="4">
        <v>-5.45E-2</v>
      </c>
      <c r="V137" s="4">
        <v>-4.4000000000000004E-2</v>
      </c>
      <c r="W137" s="4">
        <v>0.26500000000000001</v>
      </c>
      <c r="X137" s="4">
        <v>0.26500000000000001</v>
      </c>
      <c r="Y137" s="4">
        <v>0.17</v>
      </c>
      <c r="Z137" s="4">
        <v>0</v>
      </c>
      <c r="AA137" s="4">
        <v>0.1825</v>
      </c>
      <c r="AB137" s="4">
        <v>0.215</v>
      </c>
      <c r="AC137" s="4">
        <v>-1.5500000000000002E-2</v>
      </c>
      <c r="AD137" s="4">
        <v>-2.2250000000000002E-2</v>
      </c>
      <c r="AE137" s="4">
        <v>9.75E-3</v>
      </c>
      <c r="AF137" s="4">
        <v>-5.2500000000000003E-3</v>
      </c>
      <c r="AG137" s="4">
        <v>5.0000000000000001E-3</v>
      </c>
      <c r="AH137" s="4">
        <v>1.0500000000000001E-2</v>
      </c>
      <c r="AI137" s="4">
        <v>-6.25E-2</v>
      </c>
      <c r="AJ137" s="4">
        <v>-4.1500000000000002E-2</v>
      </c>
      <c r="AK137" s="4">
        <v>-0.05</v>
      </c>
      <c r="AL137" s="4">
        <v>-1.4999999999999999E-2</v>
      </c>
      <c r="AM137" s="4">
        <v>-0.05</v>
      </c>
      <c r="AN137" s="4">
        <v>-6.5000000000000002E-2</v>
      </c>
      <c r="AO137" s="4">
        <v>-9.999998999999999E-3</v>
      </c>
      <c r="AP137" s="4">
        <v>6.5000000000000006E-3</v>
      </c>
      <c r="AQ137" s="4">
        <v>0.495</v>
      </c>
      <c r="AR137" s="4">
        <v>2.5000000000000001E-2</v>
      </c>
      <c r="AS137" s="4">
        <v>-0.37</v>
      </c>
      <c r="AT137" s="4">
        <v>-0.12</v>
      </c>
      <c r="AU137" s="4">
        <v>-0.19</v>
      </c>
      <c r="AV137" s="4">
        <v>-0.28999999999999998</v>
      </c>
      <c r="AW137" s="4">
        <v>0</v>
      </c>
      <c r="AX137" s="4">
        <v>0</v>
      </c>
      <c r="AY137" s="4">
        <v>0.29499999999999998</v>
      </c>
      <c r="AZ137" s="4">
        <v>-0.37</v>
      </c>
      <c r="BA137" s="4">
        <v>-8.3500000000000005E-2</v>
      </c>
      <c r="BC137" s="4">
        <v>-8.3500000000000005E-2</v>
      </c>
      <c r="BD137" s="4">
        <v>-4.4000000000000004E-2</v>
      </c>
      <c r="BE137" s="4">
        <v>-7.350000000000001E-2</v>
      </c>
      <c r="BF137" s="4">
        <v>-1.4999999999999999E-2</v>
      </c>
      <c r="BG137" s="4">
        <v>-4.9000000000000002E-2</v>
      </c>
      <c r="BH137" s="4">
        <v>-0.01</v>
      </c>
      <c r="BI137" s="4">
        <v>-6.25E-2</v>
      </c>
      <c r="BJ137" s="4">
        <v>-0.17</v>
      </c>
      <c r="BK137" s="4">
        <v>0.14749999999999999</v>
      </c>
      <c r="BL137" s="4">
        <v>0.29499999999999998</v>
      </c>
      <c r="BM137" s="4">
        <v>0.29499999999999998</v>
      </c>
      <c r="BN137" s="4">
        <v>0.3</v>
      </c>
    </row>
    <row r="138" spans="3:66" x14ac:dyDescent="0.25">
      <c r="C138" s="190"/>
      <c r="G138" s="68">
        <v>40787</v>
      </c>
      <c r="H138">
        <v>3.1940000000000004</v>
      </c>
      <c r="I138" s="7">
        <v>0.155</v>
      </c>
      <c r="J138" s="4">
        <v>7.0195166490389024E-2</v>
      </c>
      <c r="K138" s="4">
        <v>-0.19500000000000001</v>
      </c>
      <c r="L138" s="4">
        <v>-0.2</v>
      </c>
      <c r="M138" s="14">
        <v>-0.20499999999999999</v>
      </c>
      <c r="N138" s="14">
        <v>-0.28000000000000003</v>
      </c>
      <c r="O138" s="4">
        <v>-0.14000000000000001</v>
      </c>
      <c r="P138" s="4">
        <v>-4.4000000000000004E-2</v>
      </c>
      <c r="Q138" s="4">
        <v>-6.4000000000000001E-2</v>
      </c>
      <c r="R138" s="4">
        <v>-0.16500000000000001</v>
      </c>
      <c r="S138" s="4">
        <v>-0.19500000000000001</v>
      </c>
      <c r="T138" s="4">
        <v>-0.19500000000000001</v>
      </c>
      <c r="U138" s="4">
        <v>-5.8250000000000003E-2</v>
      </c>
      <c r="V138" s="4">
        <v>-4.4000000000000004E-2</v>
      </c>
      <c r="W138" s="4">
        <v>0.26300000000000001</v>
      </c>
      <c r="X138" s="4">
        <v>0.26300000000000001</v>
      </c>
      <c r="Y138" s="4">
        <v>0.16800000000000001</v>
      </c>
      <c r="Z138" s="4">
        <v>0</v>
      </c>
      <c r="AA138" s="4">
        <v>0.1825</v>
      </c>
      <c r="AB138" s="4">
        <v>0.19500000000000001</v>
      </c>
      <c r="AC138" s="4">
        <v>-1.5500000000000002E-2</v>
      </c>
      <c r="AD138" s="4">
        <v>-2.2250000000000002E-2</v>
      </c>
      <c r="AE138" s="4">
        <v>9.75E-3</v>
      </c>
      <c r="AF138" s="4">
        <v>-5.2500000000000003E-3</v>
      </c>
      <c r="AG138" s="4">
        <v>5.0000000000000001E-3</v>
      </c>
      <c r="AH138" s="4">
        <v>1.0500000000000001E-2</v>
      </c>
      <c r="AI138" s="4">
        <v>-6.25E-2</v>
      </c>
      <c r="AJ138" s="4">
        <v>-3.9E-2</v>
      </c>
      <c r="AK138" s="4">
        <v>-4.7500000000000001E-2</v>
      </c>
      <c r="AL138" s="4">
        <v>-1.4999999999999999E-2</v>
      </c>
      <c r="AM138" s="4">
        <v>-4.8000000000000001E-2</v>
      </c>
      <c r="AN138" s="4">
        <v>-7.2499999999999995E-2</v>
      </c>
      <c r="AO138" s="4">
        <v>-9.999998999999999E-3</v>
      </c>
      <c r="AP138" s="4">
        <v>6.5000000000000006E-3</v>
      </c>
      <c r="AQ138" s="4">
        <v>0.39500000000000002</v>
      </c>
      <c r="AR138" s="4">
        <v>1.7500000000000002E-2</v>
      </c>
      <c r="AS138" s="4">
        <v>-0.37</v>
      </c>
      <c r="AT138" s="4">
        <v>-0.12</v>
      </c>
      <c r="AU138" s="4">
        <v>-0.19</v>
      </c>
      <c r="AV138" s="4">
        <v>-0.28999999999999998</v>
      </c>
      <c r="AW138" s="4">
        <v>0</v>
      </c>
      <c r="AX138" s="4">
        <v>0</v>
      </c>
      <c r="AY138" s="4">
        <v>0.29499999999999998</v>
      </c>
      <c r="AZ138" s="4">
        <v>-0.37</v>
      </c>
      <c r="BA138" s="4">
        <v>-8.8499999999999995E-2</v>
      </c>
      <c r="BC138" s="4">
        <v>-8.8499999999999995E-2</v>
      </c>
      <c r="BD138" s="4">
        <v>-4.4000000000000004E-2</v>
      </c>
      <c r="BE138" s="4">
        <v>-8.8499999999999995E-2</v>
      </c>
      <c r="BF138" s="4">
        <v>-1.4999999999999999E-2</v>
      </c>
      <c r="BG138" s="4">
        <v>-4.9000000000000002E-2</v>
      </c>
      <c r="BH138" s="4">
        <v>-1.7500000000000002E-2</v>
      </c>
      <c r="BI138" s="4">
        <v>-6.25E-2</v>
      </c>
      <c r="BJ138" s="4">
        <v>-0.17</v>
      </c>
      <c r="BK138" s="4">
        <v>0.14749999999999999</v>
      </c>
      <c r="BL138" s="4">
        <v>0.29300000000000004</v>
      </c>
      <c r="BM138" s="4">
        <v>0.29300000000000004</v>
      </c>
      <c r="BN138" s="4">
        <v>0.28999999999999998</v>
      </c>
    </row>
    <row r="139" spans="3:66" x14ac:dyDescent="0.25">
      <c r="C139" s="190"/>
      <c r="G139" s="68">
        <v>40817</v>
      </c>
      <c r="H139">
        <v>3.1910000000000003</v>
      </c>
      <c r="I139" s="7">
        <v>0.155</v>
      </c>
      <c r="J139" s="4">
        <v>7.0197261080664E-2</v>
      </c>
      <c r="K139" s="4">
        <v>-0.19500000000000001</v>
      </c>
      <c r="L139" s="4">
        <v>-0.2</v>
      </c>
      <c r="M139" s="14">
        <v>-0.19</v>
      </c>
      <c r="N139" s="14">
        <v>-0.28000000000000003</v>
      </c>
      <c r="O139" s="4">
        <v>-0.125</v>
      </c>
      <c r="P139" s="4">
        <v>-4.4000000000000004E-2</v>
      </c>
      <c r="Q139" s="4">
        <v>-6.4000000000000001E-2</v>
      </c>
      <c r="R139" s="4">
        <v>-0.16500000000000001</v>
      </c>
      <c r="S139" s="4">
        <v>-0.19500000000000001</v>
      </c>
      <c r="T139" s="4">
        <v>-0.19500000000000001</v>
      </c>
      <c r="U139" s="4">
        <v>-6.3250000000000001E-2</v>
      </c>
      <c r="V139" s="4">
        <v>-4.4000000000000004E-2</v>
      </c>
      <c r="W139" s="4">
        <v>0.27800000000000002</v>
      </c>
      <c r="X139" s="4">
        <v>0.27800000000000002</v>
      </c>
      <c r="Y139" s="4">
        <v>0.18300000000000002</v>
      </c>
      <c r="Z139" s="4">
        <v>0</v>
      </c>
      <c r="AA139" s="4">
        <v>0.1875</v>
      </c>
      <c r="AB139" s="4">
        <v>0.215</v>
      </c>
      <c r="AC139" s="4">
        <v>-1.5500000000000002E-2</v>
      </c>
      <c r="AD139" s="4">
        <v>-2.2250000000000002E-2</v>
      </c>
      <c r="AE139" s="4">
        <v>-8.5000000000000006E-3</v>
      </c>
      <c r="AF139" s="4">
        <v>-2.35E-2</v>
      </c>
      <c r="AG139" s="4">
        <v>5.0000000000000001E-3</v>
      </c>
      <c r="AH139" s="4">
        <v>1.0500000000000001E-2</v>
      </c>
      <c r="AI139" s="4">
        <v>-6.25E-2</v>
      </c>
      <c r="AJ139" s="4">
        <v>-3.9E-2</v>
      </c>
      <c r="AK139" s="4">
        <v>-4.7500000000000001E-2</v>
      </c>
      <c r="AL139" s="4">
        <v>-1.4999999999999999E-2</v>
      </c>
      <c r="AM139" s="4">
        <v>-0.05</v>
      </c>
      <c r="AN139" s="4">
        <v>-8.2500000000000004E-2</v>
      </c>
      <c r="AO139" s="4">
        <v>-9.999998999999999E-3</v>
      </c>
      <c r="AP139" s="4">
        <v>6.5000000000000006E-3</v>
      </c>
      <c r="AQ139" s="4">
        <v>0.46100000000000002</v>
      </c>
      <c r="AR139" s="4">
        <v>7.4999999999999997E-3</v>
      </c>
      <c r="AS139" s="4">
        <v>-0.37</v>
      </c>
      <c r="AT139" s="4">
        <v>-0.12</v>
      </c>
      <c r="AU139" s="4">
        <v>-0.19</v>
      </c>
      <c r="AV139" s="4">
        <v>-0.28999999999999998</v>
      </c>
      <c r="AW139" s="4">
        <v>0</v>
      </c>
      <c r="AX139" s="4">
        <v>0</v>
      </c>
      <c r="AY139" s="4">
        <v>0.29499999999999998</v>
      </c>
      <c r="AZ139" s="4">
        <v>-0.37</v>
      </c>
      <c r="BA139" s="4">
        <v>-9.8500000000000004E-2</v>
      </c>
      <c r="BC139" s="4">
        <v>-9.8500000000000004E-2</v>
      </c>
      <c r="BD139" s="4">
        <v>-4.4000000000000004E-2</v>
      </c>
      <c r="BE139" s="4">
        <v>-9.0999999999999998E-2</v>
      </c>
      <c r="BF139" s="4">
        <v>-1.4999999999999999E-2</v>
      </c>
      <c r="BG139" s="4">
        <v>-4.9000000000000002E-2</v>
      </c>
      <c r="BH139" s="4">
        <v>-2.75E-2</v>
      </c>
      <c r="BI139" s="4">
        <v>-6.25E-2</v>
      </c>
      <c r="BJ139" s="4">
        <v>-0.17</v>
      </c>
      <c r="BK139" s="4">
        <v>0.14749999999999999</v>
      </c>
      <c r="BL139" s="4">
        <v>0.308</v>
      </c>
      <c r="BM139" s="4">
        <v>0.308</v>
      </c>
      <c r="BN139" s="4">
        <v>0.36249999999999999</v>
      </c>
    </row>
    <row r="140" spans="3:66" x14ac:dyDescent="0.25">
      <c r="C140" s="190"/>
      <c r="G140" s="68">
        <v>40848</v>
      </c>
      <c r="H140">
        <v>3.2430000000000003</v>
      </c>
      <c r="I140" s="7">
        <v>0.155</v>
      </c>
      <c r="J140" s="4">
        <v>7.0199425490615031E-2</v>
      </c>
      <c r="K140" s="4">
        <v>-0.19</v>
      </c>
      <c r="L140" s="4">
        <v>-0.19500000000000001</v>
      </c>
      <c r="M140" s="14">
        <v>-0.1525</v>
      </c>
      <c r="N140" s="14">
        <v>-0.27500000000000002</v>
      </c>
      <c r="O140" s="4">
        <v>-8.7499999999999994E-2</v>
      </c>
      <c r="P140" s="4">
        <v>-4.3500000000000004E-2</v>
      </c>
      <c r="Q140" s="4">
        <v>-7.85E-2</v>
      </c>
      <c r="R140" s="4">
        <v>-0.16</v>
      </c>
      <c r="S140" s="4">
        <v>-0.19</v>
      </c>
      <c r="T140" s="4">
        <v>-0.19</v>
      </c>
      <c r="U140" s="4">
        <v>-8.3000000000000004E-2</v>
      </c>
      <c r="V140" s="4">
        <v>-4.3500000000000004E-2</v>
      </c>
      <c r="W140" s="4">
        <v>0.34</v>
      </c>
      <c r="X140" s="4">
        <v>0.34</v>
      </c>
      <c r="Y140" s="4">
        <v>0.245</v>
      </c>
      <c r="Z140" s="4">
        <v>0</v>
      </c>
      <c r="AA140" s="4">
        <v>0.27</v>
      </c>
      <c r="AB140" s="4">
        <v>0.28749999999999998</v>
      </c>
      <c r="AC140" s="4">
        <v>-1.8500000000000003E-2</v>
      </c>
      <c r="AD140" s="4">
        <v>-3.5500000000000004E-2</v>
      </c>
      <c r="AE140" s="4">
        <v>-7.4999999999999997E-3</v>
      </c>
      <c r="AF140" s="4">
        <v>-2.2499999999999999E-2</v>
      </c>
      <c r="AG140" s="4">
        <v>5.0000000000000001E-3</v>
      </c>
      <c r="AH140" s="4">
        <v>2.5000000000000001E-3</v>
      </c>
      <c r="AI140" s="4">
        <v>-6.5000000000000002E-2</v>
      </c>
      <c r="AJ140" s="4">
        <v>-3.9E-2</v>
      </c>
      <c r="AK140" s="4">
        <v>-5.0499999999999996E-2</v>
      </c>
      <c r="AL140" s="4">
        <v>-1.1500000000000002E-2</v>
      </c>
      <c r="AM140" s="4">
        <v>-6.5000000000000002E-2</v>
      </c>
      <c r="AN140" s="4">
        <v>-0.1225</v>
      </c>
      <c r="AO140" s="4">
        <v>-2.5000000000000001E-3</v>
      </c>
      <c r="AP140" s="4">
        <v>1.6E-2</v>
      </c>
      <c r="AQ140" s="4">
        <v>0.76749999999999996</v>
      </c>
      <c r="AR140" s="4">
        <v>-3.2500000000000001E-2</v>
      </c>
      <c r="AS140" s="4">
        <v>-0.29499999999999998</v>
      </c>
      <c r="AT140" s="4">
        <v>-0.13250000000000001</v>
      </c>
      <c r="AU140" s="4">
        <v>-0.19</v>
      </c>
      <c r="AV140" s="4">
        <v>0</v>
      </c>
      <c r="AW140" s="4">
        <v>0</v>
      </c>
      <c r="AX140" s="4">
        <v>0</v>
      </c>
      <c r="AY140" s="4">
        <v>0.12</v>
      </c>
      <c r="AZ140" s="4">
        <v>-0.29499999999999998</v>
      </c>
      <c r="BA140" s="4">
        <v>-0.10349999999999999</v>
      </c>
      <c r="BC140" s="4">
        <v>-0.10349999999999999</v>
      </c>
      <c r="BD140" s="4">
        <v>-4.3500000000000004E-2</v>
      </c>
      <c r="BE140" s="4">
        <v>-8.8499999999999995E-2</v>
      </c>
      <c r="BF140" s="4">
        <v>-1.6500000000000001E-2</v>
      </c>
      <c r="BG140" s="4">
        <v>-6.3500000000000001E-2</v>
      </c>
      <c r="BH140" s="4">
        <v>-6.7500000000000004E-2</v>
      </c>
      <c r="BI140" s="4">
        <v>-6.5000000000000002E-2</v>
      </c>
      <c r="BJ140" s="4">
        <v>-0.17</v>
      </c>
      <c r="BK140" s="4">
        <v>0.27500000000000002</v>
      </c>
      <c r="BL140" s="4">
        <v>0.38500000000000001</v>
      </c>
      <c r="BM140" s="4">
        <v>0.38500000000000001</v>
      </c>
      <c r="BN140" s="4">
        <v>0.46500000000000002</v>
      </c>
    </row>
    <row r="141" spans="3:66" x14ac:dyDescent="0.25">
      <c r="C141" s="190"/>
      <c r="G141" s="68">
        <v>40878</v>
      </c>
      <c r="H141">
        <v>3.3010000000000002</v>
      </c>
      <c r="I141" s="7">
        <v>0.155</v>
      </c>
      <c r="J141" s="4">
        <v>7.0201520080893018E-2</v>
      </c>
      <c r="K141" s="4">
        <v>-0.19750000000000001</v>
      </c>
      <c r="L141" s="4">
        <v>-0.20250000000000001</v>
      </c>
      <c r="M141" s="14">
        <v>-0.14499999999999999</v>
      </c>
      <c r="N141" s="14">
        <v>-0.28249999999999997</v>
      </c>
      <c r="O141" s="4">
        <v>-0.08</v>
      </c>
      <c r="P141" s="4">
        <v>-4.3500000000000004E-2</v>
      </c>
      <c r="Q141" s="4">
        <v>-7.85E-2</v>
      </c>
      <c r="R141" s="4">
        <v>-0.16750000000000001</v>
      </c>
      <c r="S141" s="4">
        <v>-0.19750000000000001</v>
      </c>
      <c r="T141" s="4">
        <v>-0.19750000000000001</v>
      </c>
      <c r="U141" s="4">
        <v>-9.4250000000000014E-2</v>
      </c>
      <c r="V141" s="4">
        <v>-4.3500000000000004E-2</v>
      </c>
      <c r="W141" s="4">
        <v>0.38</v>
      </c>
      <c r="X141" s="4">
        <v>0.38</v>
      </c>
      <c r="Y141" s="4">
        <v>0.28499999999999998</v>
      </c>
      <c r="Z141" s="4">
        <v>0</v>
      </c>
      <c r="AA141" s="4">
        <v>0.30499999999999999</v>
      </c>
      <c r="AB141" s="4">
        <v>0.33750000000000002</v>
      </c>
      <c r="AC141" s="4">
        <v>-1.8500000000000003E-2</v>
      </c>
      <c r="AD141" s="4">
        <v>-2.8000000000000004E-2</v>
      </c>
      <c r="AE141" s="4">
        <v>-7.4999999999999997E-3</v>
      </c>
      <c r="AF141" s="4">
        <v>-2.2499999999999999E-2</v>
      </c>
      <c r="AG141" s="4">
        <v>5.0000000000000001E-3</v>
      </c>
      <c r="AH141" s="4">
        <v>2.5000000000000001E-3</v>
      </c>
      <c r="AI141" s="4">
        <v>-6.5000000000000002E-2</v>
      </c>
      <c r="AJ141" s="4">
        <v>-3.9E-2</v>
      </c>
      <c r="AK141" s="4">
        <v>-5.0499999999999996E-2</v>
      </c>
      <c r="AL141" s="4">
        <v>-1.1500000000000002E-2</v>
      </c>
      <c r="AM141" s="4">
        <v>-6.5000000000000002E-2</v>
      </c>
      <c r="AN141" s="4">
        <v>-0.14499999999999999</v>
      </c>
      <c r="AO141" s="4">
        <v>-2.5000000000000001E-3</v>
      </c>
      <c r="AP141" s="4">
        <v>1.6E-2</v>
      </c>
      <c r="AQ141" s="4">
        <v>1.19</v>
      </c>
      <c r="AR141" s="4">
        <v>-5.5E-2</v>
      </c>
      <c r="AS141" s="4">
        <v>-0.29499999999999998</v>
      </c>
      <c r="AT141" s="4">
        <v>-0.1275</v>
      </c>
      <c r="AU141" s="4">
        <v>-0.19</v>
      </c>
      <c r="AV141" s="4">
        <v>0.06</v>
      </c>
      <c r="AW141" s="4">
        <v>0</v>
      </c>
      <c r="AX141" s="4">
        <v>0</v>
      </c>
      <c r="AY141" s="4">
        <v>0.12</v>
      </c>
      <c r="AZ141" s="4">
        <v>-0.29499999999999998</v>
      </c>
      <c r="BA141" s="4">
        <v>-0.13350000000000001</v>
      </c>
      <c r="BC141" s="4">
        <v>-0.13350000000000001</v>
      </c>
      <c r="BD141" s="4">
        <v>-4.3500000000000004E-2</v>
      </c>
      <c r="BE141" s="4">
        <v>-0.1235</v>
      </c>
      <c r="BF141" s="4">
        <v>-1.6500000000000001E-2</v>
      </c>
      <c r="BG141" s="4">
        <v>-6.3500000000000001E-2</v>
      </c>
      <c r="BH141" s="4">
        <v>-0.09</v>
      </c>
      <c r="BI141" s="4">
        <v>-6.5000000000000002E-2</v>
      </c>
      <c r="BJ141" s="4">
        <v>-0.17</v>
      </c>
      <c r="BK141" s="4">
        <v>0.245</v>
      </c>
      <c r="BL141" s="4">
        <v>0.42499999999999999</v>
      </c>
      <c r="BM141" s="4">
        <v>0.42499999999999999</v>
      </c>
      <c r="BN141" s="4">
        <v>0.8</v>
      </c>
    </row>
    <row r="142" spans="3:66" x14ac:dyDescent="0.25">
      <c r="C142" s="190"/>
      <c r="G142" s="68">
        <v>40909</v>
      </c>
      <c r="H142">
        <v>3.62</v>
      </c>
      <c r="I142" s="7">
        <v>0.155</v>
      </c>
      <c r="J142" s="4">
        <v>7.0203684490848003E-2</v>
      </c>
      <c r="K142" s="4">
        <v>-0.2</v>
      </c>
      <c r="L142" s="4">
        <v>-0.20499999999999999</v>
      </c>
      <c r="M142" s="14">
        <v>-0.13</v>
      </c>
      <c r="N142" s="14">
        <v>-0.26500000000000001</v>
      </c>
      <c r="O142" s="4">
        <v>-6.5000000000000002E-2</v>
      </c>
      <c r="P142" s="4">
        <v>-4.3500000000000004E-2</v>
      </c>
      <c r="Q142" s="4">
        <v>-7.85E-2</v>
      </c>
      <c r="R142" s="4">
        <v>-0.17</v>
      </c>
      <c r="S142" s="4">
        <v>-0.2</v>
      </c>
      <c r="T142" s="4">
        <v>-0.2</v>
      </c>
      <c r="U142" s="4">
        <v>-9.5500000000000015E-2</v>
      </c>
      <c r="V142" s="4">
        <v>-4.3500000000000004E-2</v>
      </c>
      <c r="W142" s="4">
        <v>0.39</v>
      </c>
      <c r="X142" s="4">
        <v>0.39</v>
      </c>
      <c r="Y142" s="4">
        <v>0.29499999999999998</v>
      </c>
      <c r="Z142" s="4">
        <v>0</v>
      </c>
      <c r="AA142" s="4">
        <v>0.30499999999999999</v>
      </c>
      <c r="AB142" s="4">
        <v>0.4375</v>
      </c>
      <c r="AC142" s="4">
        <v>-1.4000000000000002E-2</v>
      </c>
      <c r="AD142" s="4">
        <v>-2.8000000000000004E-2</v>
      </c>
      <c r="AE142" s="4">
        <v>-7.4999999999999997E-3</v>
      </c>
      <c r="AF142" s="4">
        <v>-2.2499999999999999E-2</v>
      </c>
      <c r="AG142" s="4">
        <v>5.0000000000000001E-3</v>
      </c>
      <c r="AH142" s="4">
        <v>2.5000000000000001E-3</v>
      </c>
      <c r="AI142" s="4">
        <v>-6.5000000000000002E-2</v>
      </c>
      <c r="AJ142" s="4">
        <v>-3.7000000000000005E-2</v>
      </c>
      <c r="AK142" s="4">
        <v>-5.0499999999999996E-2</v>
      </c>
      <c r="AL142" s="4">
        <v>-1.1500000000000002E-2</v>
      </c>
      <c r="AM142" s="4">
        <v>-5.7999999999999996E-2</v>
      </c>
      <c r="AN142" s="4">
        <v>-0.14749999999999999</v>
      </c>
      <c r="AO142" s="4">
        <v>-5.0000000000000001E-4</v>
      </c>
      <c r="AP142" s="4">
        <v>1.6E-2</v>
      </c>
      <c r="AQ142" s="4">
        <v>1.5249999999999999</v>
      </c>
      <c r="AR142" s="4">
        <v>-5.7500000000000002E-2</v>
      </c>
      <c r="AS142" s="4">
        <v>-0.28999999999999998</v>
      </c>
      <c r="AT142" s="4">
        <v>-0.1275</v>
      </c>
      <c r="AU142" s="4">
        <v>-0.19</v>
      </c>
      <c r="AV142" s="4">
        <v>0.13</v>
      </c>
      <c r="AW142" s="4">
        <v>0</v>
      </c>
      <c r="AX142" s="4">
        <v>0</v>
      </c>
      <c r="AY142" s="4">
        <v>0.12</v>
      </c>
      <c r="AZ142" s="4">
        <v>-0.28999999999999998</v>
      </c>
      <c r="BA142" s="4">
        <v>-0.11849999999999999</v>
      </c>
      <c r="BC142" s="4">
        <v>-0.11849999999999999</v>
      </c>
      <c r="BD142" s="4">
        <v>-4.3500000000000004E-2</v>
      </c>
      <c r="BE142" s="4">
        <v>-0.129</v>
      </c>
      <c r="BF142" s="4">
        <v>-1.6500000000000001E-2</v>
      </c>
      <c r="BG142" s="4">
        <v>-6.3500000000000001E-2</v>
      </c>
      <c r="BH142" s="4">
        <v>-9.2499999999999999E-2</v>
      </c>
      <c r="BI142" s="4">
        <v>-6.5000000000000002E-2</v>
      </c>
      <c r="BJ142" s="4">
        <v>-0.17</v>
      </c>
      <c r="BK142" s="4">
        <v>0.28000000000000003</v>
      </c>
      <c r="BL142" s="4">
        <v>0.435</v>
      </c>
      <c r="BM142" s="4">
        <v>0.435</v>
      </c>
      <c r="BN142" s="4">
        <v>0.97499999999999998</v>
      </c>
    </row>
    <row r="143" spans="3:66" x14ac:dyDescent="0.25">
      <c r="C143" s="190"/>
      <c r="G143" s="68">
        <v>40940</v>
      </c>
      <c r="H143">
        <v>3.5140000000000002</v>
      </c>
      <c r="I143" s="7">
        <v>0.155</v>
      </c>
      <c r="J143" s="4">
        <v>7.0205848900804016E-2</v>
      </c>
      <c r="K143" s="4">
        <v>-0.20250000000000001</v>
      </c>
      <c r="L143" s="4">
        <v>-0.20749999999999999</v>
      </c>
      <c r="M143" s="14">
        <v>-0.13</v>
      </c>
      <c r="N143" s="14">
        <v>-0.26750000000000002</v>
      </c>
      <c r="O143" s="4">
        <v>-6.5000000000000002E-2</v>
      </c>
      <c r="P143" s="4">
        <v>-4.3500000000000004E-2</v>
      </c>
      <c r="Q143" s="4">
        <v>-7.85E-2</v>
      </c>
      <c r="R143" s="4">
        <v>-0.17249999999999999</v>
      </c>
      <c r="S143" s="4">
        <v>-0.20250000000000001</v>
      </c>
      <c r="T143" s="4">
        <v>-0.20250000000000001</v>
      </c>
      <c r="U143" s="4">
        <v>-8.6750000000000008E-2</v>
      </c>
      <c r="V143" s="4">
        <v>-4.3500000000000004E-2</v>
      </c>
      <c r="W143" s="4">
        <v>0.36499999999999999</v>
      </c>
      <c r="X143" s="4">
        <v>0.36499999999999999</v>
      </c>
      <c r="Y143" s="4">
        <v>0.27</v>
      </c>
      <c r="Z143" s="4">
        <v>0</v>
      </c>
      <c r="AA143" s="4">
        <v>0.30499999999999999</v>
      </c>
      <c r="AB143" s="4">
        <v>0.435</v>
      </c>
      <c r="AC143" s="4">
        <v>-1.4000000000000002E-2</v>
      </c>
      <c r="AD143" s="4">
        <v>-2.8000000000000004E-2</v>
      </c>
      <c r="AE143" s="4">
        <v>-7.4999999999999997E-3</v>
      </c>
      <c r="AF143" s="4">
        <v>-2.2499999999999999E-2</v>
      </c>
      <c r="AG143" s="4">
        <v>5.0000000000000001E-3</v>
      </c>
      <c r="AH143" s="4">
        <v>2.5000000000000001E-3</v>
      </c>
      <c r="AI143" s="4">
        <v>-6.5000000000000002E-2</v>
      </c>
      <c r="AJ143" s="4">
        <v>-3.7000000000000005E-2</v>
      </c>
      <c r="AK143" s="4">
        <v>-5.0499999999999996E-2</v>
      </c>
      <c r="AL143" s="4">
        <v>-1.1500000000000002E-2</v>
      </c>
      <c r="AM143" s="4">
        <v>-5.7999999999999996E-2</v>
      </c>
      <c r="AN143" s="4">
        <v>-0.13</v>
      </c>
      <c r="AO143" s="4">
        <v>-5.0000000000000001E-4</v>
      </c>
      <c r="AP143" s="4">
        <v>1.6E-2</v>
      </c>
      <c r="AQ143" s="4">
        <v>1.4550000000000001</v>
      </c>
      <c r="AR143" s="4">
        <v>-0.04</v>
      </c>
      <c r="AS143" s="4">
        <v>-0.28999999999999998</v>
      </c>
      <c r="AT143" s="4">
        <v>-0.1275</v>
      </c>
      <c r="AU143" s="4">
        <v>-0.19</v>
      </c>
      <c r="AV143" s="4">
        <v>0</v>
      </c>
      <c r="AW143" s="4">
        <v>0</v>
      </c>
      <c r="AX143" s="4">
        <v>0</v>
      </c>
      <c r="AY143" s="4">
        <v>0.12</v>
      </c>
      <c r="AZ143" s="4">
        <v>-0.28999999999999998</v>
      </c>
      <c r="BA143" s="4">
        <v>-0.121</v>
      </c>
      <c r="BC143" s="4">
        <v>-0.121</v>
      </c>
      <c r="BD143" s="4">
        <v>-4.3500000000000004E-2</v>
      </c>
      <c r="BE143" s="4">
        <v>-0.1115</v>
      </c>
      <c r="BF143" s="4">
        <v>-1.6500000000000001E-2</v>
      </c>
      <c r="BG143" s="4">
        <v>-6.3500000000000001E-2</v>
      </c>
      <c r="BH143" s="4">
        <v>-7.4999999999999997E-2</v>
      </c>
      <c r="BI143" s="4">
        <v>-6.5000000000000002E-2</v>
      </c>
      <c r="BJ143" s="4">
        <v>-0.17</v>
      </c>
      <c r="BK143" s="4">
        <v>0.33</v>
      </c>
      <c r="BL143" s="4">
        <v>0.41</v>
      </c>
      <c r="BM143" s="4">
        <v>0.41</v>
      </c>
      <c r="BN143" s="4">
        <v>0.97499999999999998</v>
      </c>
    </row>
    <row r="144" spans="3:66" x14ac:dyDescent="0.25">
      <c r="C144" s="190"/>
      <c r="G144" s="68">
        <v>40969</v>
      </c>
      <c r="H144">
        <v>3.3710000000000004</v>
      </c>
      <c r="I144" s="7">
        <v>0.15</v>
      </c>
      <c r="J144" s="4">
        <v>7.0207873671410001E-2</v>
      </c>
      <c r="K144" s="4">
        <v>-0.20499999999999999</v>
      </c>
      <c r="L144" s="4">
        <v>-0.21</v>
      </c>
      <c r="M144" s="14">
        <v>-0.13</v>
      </c>
      <c r="N144" s="14">
        <v>-0.27</v>
      </c>
      <c r="O144" s="4">
        <v>-6.5000000000000002E-2</v>
      </c>
      <c r="P144" s="4">
        <v>-4.3500000000000004E-2</v>
      </c>
      <c r="Q144" s="4">
        <v>-7.85E-2</v>
      </c>
      <c r="R144" s="4">
        <v>-0.17499999999999999</v>
      </c>
      <c r="S144" s="4">
        <v>-0.20499999999999999</v>
      </c>
      <c r="T144" s="4">
        <v>-0.20499999999999999</v>
      </c>
      <c r="U144" s="4">
        <v>-8.0500000000000002E-2</v>
      </c>
      <c r="V144" s="4">
        <v>-4.3500000000000004E-2</v>
      </c>
      <c r="W144" s="4">
        <v>0.36300000000000004</v>
      </c>
      <c r="X144" s="4">
        <v>0.36300000000000004</v>
      </c>
      <c r="Y144" s="4">
        <v>0.26800000000000002</v>
      </c>
      <c r="Z144" s="4">
        <v>0</v>
      </c>
      <c r="AA144" s="4">
        <v>0.26500000000000001</v>
      </c>
      <c r="AB144" s="4">
        <v>0.30249999999999999</v>
      </c>
      <c r="AC144" s="4">
        <v>-1.4000000000000002E-2</v>
      </c>
      <c r="AD144" s="4">
        <v>-2.8000000000000004E-2</v>
      </c>
      <c r="AE144" s="4">
        <v>1.1000000000000001E-2</v>
      </c>
      <c r="AF144" s="4">
        <v>-4.0000000000000001E-3</v>
      </c>
      <c r="AG144" s="4">
        <v>5.0000000000000001E-3</v>
      </c>
      <c r="AH144" s="4">
        <v>2.5000000000000001E-3</v>
      </c>
      <c r="AI144" s="4">
        <v>-6.5000000000000002E-2</v>
      </c>
      <c r="AJ144" s="4">
        <v>-3.7000000000000005E-2</v>
      </c>
      <c r="AK144" s="4">
        <v>-5.0499999999999996E-2</v>
      </c>
      <c r="AL144" s="4">
        <v>-1.1500000000000002E-2</v>
      </c>
      <c r="AM144" s="4">
        <v>-6.5000000000000002E-2</v>
      </c>
      <c r="AN144" s="4">
        <v>-0.11749999999999999</v>
      </c>
      <c r="AO144" s="4">
        <v>-5.0000000000000001E-4</v>
      </c>
      <c r="AP144" s="4">
        <v>1.6E-2</v>
      </c>
      <c r="AQ144" s="4">
        <v>0.83499999999999996</v>
      </c>
      <c r="AR144" s="4">
        <v>-2.75E-2</v>
      </c>
      <c r="AS144" s="4">
        <v>-0.28999999999999998</v>
      </c>
      <c r="AT144" s="4">
        <v>-0.13250000000000001</v>
      </c>
      <c r="AU144" s="4">
        <v>-0.19</v>
      </c>
      <c r="AV144" s="4">
        <v>-0.18</v>
      </c>
      <c r="AW144" s="4">
        <v>0</v>
      </c>
      <c r="AX144" s="4">
        <v>0</v>
      </c>
      <c r="AY144" s="4">
        <v>0.12</v>
      </c>
      <c r="AZ144" s="4">
        <v>-0.28999999999999998</v>
      </c>
      <c r="BA144" s="4">
        <v>-0.10099999999999999</v>
      </c>
      <c r="BC144" s="4">
        <v>-0.10099999999999999</v>
      </c>
      <c r="BD144" s="4">
        <v>-4.3500000000000004E-2</v>
      </c>
      <c r="BE144" s="4">
        <v>-9.4E-2</v>
      </c>
      <c r="BF144" s="4">
        <v>-1.6500000000000001E-2</v>
      </c>
      <c r="BG144" s="4">
        <v>-6.3500000000000001E-2</v>
      </c>
      <c r="BH144" s="4">
        <v>-6.25E-2</v>
      </c>
      <c r="BI144" s="4">
        <v>-6.5000000000000002E-2</v>
      </c>
      <c r="BJ144" s="4">
        <v>-0.17</v>
      </c>
      <c r="BK144" s="4">
        <v>0.32</v>
      </c>
      <c r="BL144" s="4">
        <v>0.40800000000000003</v>
      </c>
      <c r="BM144" s="4">
        <v>0.40800000000000003</v>
      </c>
      <c r="BN144" s="4">
        <v>0.60750000000000004</v>
      </c>
    </row>
    <row r="145" spans="3:66" x14ac:dyDescent="0.25">
      <c r="C145" s="190"/>
      <c r="G145" s="68">
        <v>41000</v>
      </c>
      <c r="H145">
        <v>3.22</v>
      </c>
      <c r="I145" s="7">
        <v>0.15</v>
      </c>
      <c r="J145" s="4">
        <v>7.0210038081369011E-2</v>
      </c>
      <c r="K145" s="4">
        <v>-0.19500000000000001</v>
      </c>
      <c r="L145" s="4">
        <v>-0.2</v>
      </c>
      <c r="M145" s="14">
        <v>-0.17499999999999999</v>
      </c>
      <c r="N145" s="14">
        <v>-0.26</v>
      </c>
      <c r="O145" s="4">
        <v>-0.11</v>
      </c>
      <c r="P145" s="4">
        <v>-4.0999999999999995E-2</v>
      </c>
      <c r="Q145" s="4">
        <v>-6.1000000000000006E-2</v>
      </c>
      <c r="R145" s="4">
        <v>-0.16500000000000001</v>
      </c>
      <c r="S145" s="4">
        <v>-0.19500000000000001</v>
      </c>
      <c r="T145" s="4">
        <v>-0.19500000000000001</v>
      </c>
      <c r="U145" s="4">
        <v>-5.7999999999999996E-2</v>
      </c>
      <c r="V145" s="4">
        <v>-4.0999999999999995E-2</v>
      </c>
      <c r="W145" s="4">
        <v>0.26800000000000002</v>
      </c>
      <c r="X145" s="4">
        <v>0.26800000000000002</v>
      </c>
      <c r="Y145" s="4">
        <v>0.17300000000000001</v>
      </c>
      <c r="Z145" s="4">
        <v>0</v>
      </c>
      <c r="AA145" s="4">
        <v>0.19500000000000001</v>
      </c>
      <c r="AB145" s="4">
        <v>0.25</v>
      </c>
      <c r="AC145" s="4">
        <v>-1.3500000000000002E-2</v>
      </c>
      <c r="AD145" s="4">
        <v>-2.0499999999999997E-2</v>
      </c>
      <c r="AE145" s="4">
        <v>1.1000000000000001E-2</v>
      </c>
      <c r="AF145" s="4">
        <v>-4.0000000000000001E-3</v>
      </c>
      <c r="AG145" s="4">
        <v>5.0000000000000001E-3</v>
      </c>
      <c r="AH145" s="4">
        <v>1.2500000000000001E-2</v>
      </c>
      <c r="AI145" s="4">
        <v>-6.25E-2</v>
      </c>
      <c r="AJ145" s="4">
        <v>-3.95E-2</v>
      </c>
      <c r="AK145" s="4">
        <v>-4.8000000000000001E-2</v>
      </c>
      <c r="AL145" s="4">
        <v>-1.4000000000000002E-2</v>
      </c>
      <c r="AM145" s="4">
        <v>-5.7999999999999996E-2</v>
      </c>
      <c r="AN145" s="4">
        <v>-7.4999999999999997E-2</v>
      </c>
      <c r="AO145" s="4">
        <v>-7.9999990000000007E-3</v>
      </c>
      <c r="AP145" s="4">
        <v>6.5000000000000006E-3</v>
      </c>
      <c r="AQ145" s="4">
        <v>0.45</v>
      </c>
      <c r="AR145" s="4">
        <v>1.4999999999999999E-2</v>
      </c>
      <c r="AS145" s="4">
        <v>-0.35</v>
      </c>
      <c r="AT145" s="4">
        <v>-0.12</v>
      </c>
      <c r="AU145" s="4">
        <v>-0.19</v>
      </c>
      <c r="AV145" s="4">
        <v>-0.28999999999999998</v>
      </c>
      <c r="AW145" s="4">
        <v>0</v>
      </c>
      <c r="AX145" s="4">
        <v>0</v>
      </c>
      <c r="AY145" s="4">
        <v>0.29499999999999998</v>
      </c>
      <c r="AZ145" s="4">
        <v>-0.35</v>
      </c>
      <c r="BA145" s="4">
        <v>-9.6500000000000002E-2</v>
      </c>
      <c r="BC145" s="4">
        <v>-9.6500000000000002E-2</v>
      </c>
      <c r="BD145" s="4">
        <v>-4.0999999999999995E-2</v>
      </c>
      <c r="BE145" s="4">
        <v>-8.6500000000000007E-2</v>
      </c>
      <c r="BF145" s="4">
        <v>-1.4000000000000002E-2</v>
      </c>
      <c r="BG145" s="4">
        <v>-4.6000000000000006E-2</v>
      </c>
      <c r="BH145" s="4">
        <v>-0.02</v>
      </c>
      <c r="BI145" s="4">
        <v>-6.25E-2</v>
      </c>
      <c r="BJ145" s="4">
        <v>-0.17</v>
      </c>
      <c r="BK145" s="4">
        <v>0.14749999999999999</v>
      </c>
      <c r="BL145" s="4">
        <v>0.29799999999999999</v>
      </c>
      <c r="BM145" s="4">
        <v>0.29799999999999999</v>
      </c>
      <c r="BN145" s="4">
        <v>0.35499999999999998</v>
      </c>
    </row>
    <row r="146" spans="3:66" x14ac:dyDescent="0.25">
      <c r="C146" s="190"/>
      <c r="G146" s="68">
        <v>41030</v>
      </c>
      <c r="H146">
        <v>3.2140000000000004</v>
      </c>
      <c r="I146" s="7">
        <v>0.15</v>
      </c>
      <c r="J146" s="4">
        <v>7.0212132671654021E-2</v>
      </c>
      <c r="K146" s="4">
        <v>-0.19500000000000001</v>
      </c>
      <c r="L146" s="4">
        <v>-0.2</v>
      </c>
      <c r="M146" s="14">
        <v>-0.20499999999999999</v>
      </c>
      <c r="N146" s="14">
        <v>-0.26</v>
      </c>
      <c r="O146" s="4">
        <v>-0.125</v>
      </c>
      <c r="P146" s="4">
        <v>-4.0999999999999995E-2</v>
      </c>
      <c r="Q146" s="4">
        <v>-6.1000000000000006E-2</v>
      </c>
      <c r="R146" s="4">
        <v>-0.16500000000000001</v>
      </c>
      <c r="S146" s="4">
        <v>-0.19500000000000001</v>
      </c>
      <c r="T146" s="4">
        <v>-0.19500000000000001</v>
      </c>
      <c r="U146" s="4">
        <v>-5.7999999999999996E-2</v>
      </c>
      <c r="V146" s="4">
        <v>-4.0999999999999995E-2</v>
      </c>
      <c r="W146" s="4">
        <v>0.27800000000000002</v>
      </c>
      <c r="X146" s="4">
        <v>0.27800000000000002</v>
      </c>
      <c r="Y146" s="4">
        <v>0.18300000000000002</v>
      </c>
      <c r="Z146" s="4">
        <v>0</v>
      </c>
      <c r="AA146" s="4">
        <v>0.1825</v>
      </c>
      <c r="AB146" s="4">
        <v>0.20250000000000001</v>
      </c>
      <c r="AC146" s="4">
        <v>-1.3500000000000002E-2</v>
      </c>
      <c r="AD146" s="4">
        <v>-2.0750000000000001E-2</v>
      </c>
      <c r="AE146" s="4">
        <v>1.0749999999999999E-2</v>
      </c>
      <c r="AF146" s="4">
        <v>-4.2500000000000003E-3</v>
      </c>
      <c r="AG146" s="4">
        <v>5.0000000000000001E-3</v>
      </c>
      <c r="AH146" s="4">
        <v>1.2500000000000001E-2</v>
      </c>
      <c r="AI146" s="4">
        <v>-6.25E-2</v>
      </c>
      <c r="AJ146" s="4">
        <v>-3.95E-2</v>
      </c>
      <c r="AK146" s="4">
        <v>-4.8000000000000001E-2</v>
      </c>
      <c r="AL146" s="4">
        <v>-1.4000000000000002E-2</v>
      </c>
      <c r="AM146" s="4">
        <v>-5.7999999999999996E-2</v>
      </c>
      <c r="AN146" s="4">
        <v>-7.4999999999999997E-2</v>
      </c>
      <c r="AO146" s="4">
        <v>-7.9999990000000007E-3</v>
      </c>
      <c r="AP146" s="4">
        <v>6.5000000000000006E-3</v>
      </c>
      <c r="AQ146" s="4">
        <v>0.40500000000000003</v>
      </c>
      <c r="AR146" s="4">
        <v>1.4999999999999999E-2</v>
      </c>
      <c r="AS146" s="4">
        <v>-0.35</v>
      </c>
      <c r="AT146" s="4">
        <v>-0.12</v>
      </c>
      <c r="AU146" s="4">
        <v>-0.19</v>
      </c>
      <c r="AV146" s="4">
        <v>-0.28999999999999998</v>
      </c>
      <c r="AW146" s="4">
        <v>0</v>
      </c>
      <c r="AX146" s="4">
        <v>0</v>
      </c>
      <c r="AY146" s="4">
        <v>0.29499999999999998</v>
      </c>
      <c r="AZ146" s="4">
        <v>-0.35</v>
      </c>
      <c r="BA146" s="4">
        <v>-9.4E-2</v>
      </c>
      <c r="BC146" s="4">
        <v>-9.4E-2</v>
      </c>
      <c r="BD146" s="4">
        <v>-4.0999999999999995E-2</v>
      </c>
      <c r="BE146" s="4">
        <v>-8.6500000000000007E-2</v>
      </c>
      <c r="BF146" s="4">
        <v>-1.4000000000000002E-2</v>
      </c>
      <c r="BG146" s="4">
        <v>-4.6000000000000006E-2</v>
      </c>
      <c r="BH146" s="4">
        <v>-0.02</v>
      </c>
      <c r="BI146" s="4">
        <v>-6.25E-2</v>
      </c>
      <c r="BJ146" s="4">
        <v>-0.17</v>
      </c>
      <c r="BK146" s="4">
        <v>0.14749999999999999</v>
      </c>
      <c r="BL146" s="4">
        <v>0.308</v>
      </c>
      <c r="BM146" s="4">
        <v>0.308</v>
      </c>
      <c r="BN146" s="4">
        <v>0.28749999999999998</v>
      </c>
    </row>
    <row r="147" spans="3:66" x14ac:dyDescent="0.25">
      <c r="C147" s="190"/>
      <c r="G147" s="68">
        <v>41061</v>
      </c>
      <c r="H147">
        <v>3.2430000000000003</v>
      </c>
      <c r="I147" s="7">
        <v>0.15</v>
      </c>
      <c r="J147" s="4">
        <v>7.0214297081616014E-2</v>
      </c>
      <c r="K147" s="4">
        <v>-0.19500000000000001</v>
      </c>
      <c r="L147" s="4">
        <v>-0.2</v>
      </c>
      <c r="M147" s="14">
        <v>-0.215</v>
      </c>
      <c r="N147" s="14">
        <v>-0.26</v>
      </c>
      <c r="O147" s="4">
        <v>-0.13500000000000001</v>
      </c>
      <c r="P147" s="4">
        <v>-4.0999999999999995E-2</v>
      </c>
      <c r="Q147" s="4">
        <v>-6.1000000000000006E-2</v>
      </c>
      <c r="R147" s="4">
        <v>-0.16500000000000001</v>
      </c>
      <c r="S147" s="4">
        <v>-0.19500000000000001</v>
      </c>
      <c r="T147" s="4">
        <v>-0.19500000000000001</v>
      </c>
      <c r="U147" s="4">
        <v>-5.5500000000000001E-2</v>
      </c>
      <c r="V147" s="4">
        <v>-4.0999999999999995E-2</v>
      </c>
      <c r="W147" s="4">
        <v>0.27300000000000002</v>
      </c>
      <c r="X147" s="4">
        <v>0.27300000000000002</v>
      </c>
      <c r="Y147" s="4">
        <v>0.17800000000000002</v>
      </c>
      <c r="Z147" s="4">
        <v>0</v>
      </c>
      <c r="AA147" s="4">
        <v>0.1825</v>
      </c>
      <c r="AB147" s="4">
        <v>0.20250000000000001</v>
      </c>
      <c r="AC147" s="4">
        <v>-1.3500000000000002E-2</v>
      </c>
      <c r="AD147" s="4">
        <v>-2.0750000000000001E-2</v>
      </c>
      <c r="AE147" s="4">
        <v>1.0749999999999999E-2</v>
      </c>
      <c r="AF147" s="4">
        <v>-4.2500000000000003E-3</v>
      </c>
      <c r="AG147" s="4">
        <v>5.0000000000000001E-3</v>
      </c>
      <c r="AH147" s="4">
        <v>1.2500000000000001E-2</v>
      </c>
      <c r="AI147" s="4">
        <v>-6.25E-2</v>
      </c>
      <c r="AJ147" s="4">
        <v>-3.95E-2</v>
      </c>
      <c r="AK147" s="4">
        <v>-4.8000000000000001E-2</v>
      </c>
      <c r="AL147" s="4">
        <v>-1.4000000000000002E-2</v>
      </c>
      <c r="AM147" s="4">
        <v>-7.400000000000001E-2</v>
      </c>
      <c r="AN147" s="4">
        <v>-7.0000000000000007E-2</v>
      </c>
      <c r="AO147" s="4">
        <v>-7.9999990000000007E-3</v>
      </c>
      <c r="AP147" s="4">
        <v>6.5000000000000006E-3</v>
      </c>
      <c r="AQ147" s="4">
        <v>0.39500000000000002</v>
      </c>
      <c r="AR147" s="4">
        <v>0.02</v>
      </c>
      <c r="AS147" s="4">
        <v>-0.35</v>
      </c>
      <c r="AT147" s="4">
        <v>-0.12</v>
      </c>
      <c r="AU147" s="4">
        <v>-0.19</v>
      </c>
      <c r="AV147" s="4">
        <v>-0.28999999999999998</v>
      </c>
      <c r="AW147" s="4">
        <v>0</v>
      </c>
      <c r="AX147" s="4">
        <v>0</v>
      </c>
      <c r="AY147" s="4">
        <v>0.29499999999999998</v>
      </c>
      <c r="AZ147" s="4">
        <v>-0.35</v>
      </c>
      <c r="BA147" s="4">
        <v>-8.6500000000000007E-2</v>
      </c>
      <c r="BC147" s="4">
        <v>-8.6500000000000007E-2</v>
      </c>
      <c r="BD147" s="4">
        <v>-4.0999999999999995E-2</v>
      </c>
      <c r="BE147" s="4">
        <v>-7.6499999999999999E-2</v>
      </c>
      <c r="BF147" s="4">
        <v>-1.4000000000000002E-2</v>
      </c>
      <c r="BG147" s="4">
        <v>-4.6000000000000006E-2</v>
      </c>
      <c r="BH147" s="4">
        <v>-1.4999999999999999E-2</v>
      </c>
      <c r="BI147" s="4">
        <v>-6.25E-2</v>
      </c>
      <c r="BJ147" s="4">
        <v>-0.17</v>
      </c>
      <c r="BK147" s="4">
        <v>0.14749999999999999</v>
      </c>
      <c r="BL147" s="4">
        <v>0.30299999999999999</v>
      </c>
      <c r="BM147" s="4">
        <v>0.30299999999999999</v>
      </c>
      <c r="BN147" s="4">
        <v>0.28749999999999998</v>
      </c>
    </row>
    <row r="148" spans="3:66" x14ac:dyDescent="0.25">
      <c r="C148" s="190"/>
      <c r="G148" s="68">
        <v>41091</v>
      </c>
      <c r="H148">
        <v>3.2650000000000001</v>
      </c>
      <c r="I148" s="7">
        <v>0.15</v>
      </c>
      <c r="J148" s="4">
        <v>7.0216391671903008E-2</v>
      </c>
      <c r="K148" s="4">
        <v>-0.19500000000000001</v>
      </c>
      <c r="L148" s="4">
        <v>-0.2</v>
      </c>
      <c r="M148" s="14">
        <v>-0.215</v>
      </c>
      <c r="N148" s="14">
        <v>-0.28000000000000003</v>
      </c>
      <c r="O148" s="4">
        <v>-0.13500000000000001</v>
      </c>
      <c r="P148" s="4">
        <v>-4.0999999999999995E-2</v>
      </c>
      <c r="Q148" s="4">
        <v>-6.1000000000000006E-2</v>
      </c>
      <c r="R148" s="4">
        <v>-0.16500000000000001</v>
      </c>
      <c r="S148" s="4">
        <v>-0.19500000000000001</v>
      </c>
      <c r="T148" s="4">
        <v>-0.19500000000000001</v>
      </c>
      <c r="U148" s="4">
        <v>-5.425E-2</v>
      </c>
      <c r="V148" s="4">
        <v>-4.0999999999999995E-2</v>
      </c>
      <c r="W148" s="4">
        <v>0.26300000000000001</v>
      </c>
      <c r="X148" s="4">
        <v>0.26300000000000001</v>
      </c>
      <c r="Y148" s="4">
        <v>0.16800000000000001</v>
      </c>
      <c r="Z148" s="4">
        <v>0</v>
      </c>
      <c r="AA148" s="4">
        <v>0.1825</v>
      </c>
      <c r="AB148" s="4">
        <v>0.215</v>
      </c>
      <c r="AC148" s="4">
        <v>-1.3500000000000002E-2</v>
      </c>
      <c r="AD148" s="4">
        <v>-2.0750000000000001E-2</v>
      </c>
      <c r="AE148" s="4">
        <v>1.0749999999999999E-2</v>
      </c>
      <c r="AF148" s="4">
        <v>-4.2500000000000003E-3</v>
      </c>
      <c r="AG148" s="4">
        <v>5.0000000000000001E-3</v>
      </c>
      <c r="AH148" s="4">
        <v>1.2500000000000001E-2</v>
      </c>
      <c r="AI148" s="4">
        <v>-6.25E-2</v>
      </c>
      <c r="AJ148" s="4">
        <v>-3.95E-2</v>
      </c>
      <c r="AK148" s="4">
        <v>-4.8000000000000001E-2</v>
      </c>
      <c r="AL148" s="4">
        <v>-1.4000000000000002E-2</v>
      </c>
      <c r="AM148" s="4">
        <v>-6.7000000000000004E-2</v>
      </c>
      <c r="AN148" s="4">
        <v>-6.7500000000000004E-2</v>
      </c>
      <c r="AO148" s="4">
        <v>-7.9999990000000007E-3</v>
      </c>
      <c r="AP148" s="4">
        <v>6.5000000000000006E-3</v>
      </c>
      <c r="AQ148" s="4">
        <v>0.43</v>
      </c>
      <c r="AR148" s="4">
        <v>2.2499999999999999E-2</v>
      </c>
      <c r="AS148" s="4">
        <v>-0.35</v>
      </c>
      <c r="AT148" s="4">
        <v>-0.12</v>
      </c>
      <c r="AU148" s="4">
        <v>-0.19</v>
      </c>
      <c r="AV148" s="4">
        <v>-0.28999999999999998</v>
      </c>
      <c r="AW148" s="4">
        <v>0</v>
      </c>
      <c r="AX148" s="4">
        <v>0</v>
      </c>
      <c r="AY148" s="4">
        <v>0.29499999999999998</v>
      </c>
      <c r="AZ148" s="4">
        <v>-0.35</v>
      </c>
      <c r="BA148" s="4">
        <v>-9.4E-2</v>
      </c>
      <c r="BC148" s="4">
        <v>-9.4E-2</v>
      </c>
      <c r="BD148" s="4">
        <v>-4.0999999999999995E-2</v>
      </c>
      <c r="BE148" s="4">
        <v>-7.1500000000000008E-2</v>
      </c>
      <c r="BF148" s="4">
        <v>-1.4000000000000002E-2</v>
      </c>
      <c r="BG148" s="4">
        <v>-4.6000000000000006E-2</v>
      </c>
      <c r="BH148" s="4">
        <v>-1.2500000000000001E-2</v>
      </c>
      <c r="BI148" s="4">
        <v>-6.25E-2</v>
      </c>
      <c r="BJ148" s="4">
        <v>-0.17</v>
      </c>
      <c r="BK148" s="4">
        <v>0.14749999999999999</v>
      </c>
      <c r="BL148" s="4">
        <v>0.29300000000000004</v>
      </c>
      <c r="BM148" s="4">
        <v>0.29300000000000004</v>
      </c>
      <c r="BN148" s="4">
        <v>0.3</v>
      </c>
    </row>
    <row r="149" spans="3:66" x14ac:dyDescent="0.25">
      <c r="C149" s="190"/>
      <c r="G149" s="68">
        <v>41122</v>
      </c>
      <c r="H149">
        <v>3.2860000000000005</v>
      </c>
      <c r="I149" s="7">
        <v>0.15</v>
      </c>
      <c r="J149" s="4">
        <v>7.0218556081869027E-2</v>
      </c>
      <c r="K149" s="4">
        <v>-0.19500000000000001</v>
      </c>
      <c r="L149" s="4">
        <v>-0.2</v>
      </c>
      <c r="M149" s="14">
        <v>-0.215</v>
      </c>
      <c r="N149" s="14">
        <v>-0.28000000000000003</v>
      </c>
      <c r="O149" s="4">
        <v>-0.13500000000000001</v>
      </c>
      <c r="P149" s="4">
        <v>-4.0999999999999995E-2</v>
      </c>
      <c r="Q149" s="4">
        <v>-6.1000000000000006E-2</v>
      </c>
      <c r="R149" s="4">
        <v>-0.16500000000000001</v>
      </c>
      <c r="S149" s="4">
        <v>-0.19500000000000001</v>
      </c>
      <c r="T149" s="4">
        <v>-0.19500000000000001</v>
      </c>
      <c r="U149" s="4">
        <v>-5.2999999999999999E-2</v>
      </c>
      <c r="V149" s="4">
        <v>-4.0999999999999995E-2</v>
      </c>
      <c r="W149" s="4">
        <v>0.26</v>
      </c>
      <c r="X149" s="4">
        <v>0.26</v>
      </c>
      <c r="Y149" s="4">
        <v>0.16500000000000001</v>
      </c>
      <c r="Z149" s="4">
        <v>0</v>
      </c>
      <c r="AA149" s="4">
        <v>0.1825</v>
      </c>
      <c r="AB149" s="4">
        <v>0.215</v>
      </c>
      <c r="AC149" s="4">
        <v>-1.3500000000000002E-2</v>
      </c>
      <c r="AD149" s="4">
        <v>-2.0750000000000001E-2</v>
      </c>
      <c r="AE149" s="4">
        <v>1.0749999999999999E-2</v>
      </c>
      <c r="AF149" s="4">
        <v>-4.2500000000000003E-3</v>
      </c>
      <c r="AG149" s="4">
        <v>5.0000000000000001E-3</v>
      </c>
      <c r="AH149" s="4">
        <v>1.2500000000000001E-2</v>
      </c>
      <c r="AI149" s="4">
        <v>-6.25E-2</v>
      </c>
      <c r="AJ149" s="4">
        <v>-3.95E-2</v>
      </c>
      <c r="AK149" s="4">
        <v>-4.8000000000000001E-2</v>
      </c>
      <c r="AL149" s="4">
        <v>-1.4000000000000002E-2</v>
      </c>
      <c r="AM149" s="4">
        <v>-4.8000000000000001E-2</v>
      </c>
      <c r="AN149" s="4">
        <v>-6.5000000000000002E-2</v>
      </c>
      <c r="AO149" s="4">
        <v>-7.9999990000000007E-3</v>
      </c>
      <c r="AP149" s="4">
        <v>6.5000000000000006E-3</v>
      </c>
      <c r="AQ149" s="4">
        <v>0.495</v>
      </c>
      <c r="AR149" s="4">
        <v>2.5000000000000001E-2</v>
      </c>
      <c r="AS149" s="4">
        <v>-0.35</v>
      </c>
      <c r="AT149" s="4">
        <v>-0.12</v>
      </c>
      <c r="AU149" s="4">
        <v>-0.19</v>
      </c>
      <c r="AV149" s="4">
        <v>-0.28999999999999998</v>
      </c>
      <c r="AW149" s="4">
        <v>0</v>
      </c>
      <c r="AX149" s="4">
        <v>0</v>
      </c>
      <c r="AY149" s="4">
        <v>0.29499999999999998</v>
      </c>
      <c r="AZ149" s="4">
        <v>-0.35</v>
      </c>
      <c r="BA149" s="4">
        <v>-8.1500000000000003E-2</v>
      </c>
      <c r="BC149" s="4">
        <v>-8.1500000000000003E-2</v>
      </c>
      <c r="BD149" s="4">
        <v>-4.0999999999999995E-2</v>
      </c>
      <c r="BE149" s="4">
        <v>-7.1500000000000008E-2</v>
      </c>
      <c r="BF149" s="4">
        <v>-1.4000000000000002E-2</v>
      </c>
      <c r="BG149" s="4">
        <v>-4.6000000000000006E-2</v>
      </c>
      <c r="BH149" s="4">
        <v>-0.01</v>
      </c>
      <c r="BI149" s="4">
        <v>-6.25E-2</v>
      </c>
      <c r="BJ149" s="4">
        <v>-0.17</v>
      </c>
      <c r="BK149" s="4">
        <v>0.14749999999999999</v>
      </c>
      <c r="BL149" s="4">
        <v>0.28999999999999998</v>
      </c>
      <c r="BM149" s="4">
        <v>0.28999999999999998</v>
      </c>
      <c r="BN149" s="4">
        <v>0.3</v>
      </c>
    </row>
    <row r="150" spans="3:66" x14ac:dyDescent="0.25">
      <c r="C150" s="190"/>
      <c r="G150" s="68">
        <v>41153</v>
      </c>
      <c r="H150">
        <v>3.2669999999999999</v>
      </c>
      <c r="I150" s="7">
        <v>0.15</v>
      </c>
      <c r="J150" s="4">
        <v>7.0220720491835018E-2</v>
      </c>
      <c r="K150" s="4">
        <v>-0.19500000000000001</v>
      </c>
      <c r="L150" s="4">
        <v>-0.2</v>
      </c>
      <c r="M150" s="14">
        <v>-0.20499999999999999</v>
      </c>
      <c r="N150" s="14">
        <v>-0.28000000000000003</v>
      </c>
      <c r="O150" s="4">
        <v>-0.125</v>
      </c>
      <c r="P150" s="4">
        <v>-4.0999999999999995E-2</v>
      </c>
      <c r="Q150" s="4">
        <v>-6.1000000000000006E-2</v>
      </c>
      <c r="R150" s="4">
        <v>-0.16500000000000001</v>
      </c>
      <c r="S150" s="4">
        <v>-0.19500000000000001</v>
      </c>
      <c r="T150" s="4">
        <v>-0.19500000000000001</v>
      </c>
      <c r="U150" s="4">
        <v>-5.6750000000000002E-2</v>
      </c>
      <c r="V150" s="4">
        <v>-4.0999999999999995E-2</v>
      </c>
      <c r="W150" s="4">
        <v>0.25800000000000001</v>
      </c>
      <c r="X150" s="4">
        <v>0.25800000000000001</v>
      </c>
      <c r="Y150" s="4">
        <v>0.16300000000000001</v>
      </c>
      <c r="Z150" s="4">
        <v>0</v>
      </c>
      <c r="AA150" s="4">
        <v>0.1825</v>
      </c>
      <c r="AB150" s="4">
        <v>0.19500000000000001</v>
      </c>
      <c r="AC150" s="4">
        <v>-1.3500000000000002E-2</v>
      </c>
      <c r="AD150" s="4">
        <v>-2.0750000000000001E-2</v>
      </c>
      <c r="AE150" s="4">
        <v>1.0749999999999999E-2</v>
      </c>
      <c r="AF150" s="4">
        <v>-4.2500000000000003E-3</v>
      </c>
      <c r="AG150" s="4">
        <v>5.0000000000000001E-3</v>
      </c>
      <c r="AH150" s="4">
        <v>1.2500000000000001E-2</v>
      </c>
      <c r="AI150" s="4">
        <v>-6.25E-2</v>
      </c>
      <c r="AJ150" s="4">
        <v>-3.7000000000000005E-2</v>
      </c>
      <c r="AK150" s="4">
        <v>-4.5499999999999999E-2</v>
      </c>
      <c r="AL150" s="4">
        <v>-1.4000000000000002E-2</v>
      </c>
      <c r="AM150" s="4">
        <v>-4.6000000000000006E-2</v>
      </c>
      <c r="AN150" s="4">
        <v>-7.2499999999999995E-2</v>
      </c>
      <c r="AO150" s="4">
        <v>-7.9999990000000007E-3</v>
      </c>
      <c r="AP150" s="4">
        <v>6.5000000000000006E-3</v>
      </c>
      <c r="AQ150" s="4">
        <v>0.39500000000000002</v>
      </c>
      <c r="AR150" s="4">
        <v>1.7500000000000002E-2</v>
      </c>
      <c r="AS150" s="4">
        <v>-0.35</v>
      </c>
      <c r="AT150" s="4">
        <v>-0.12</v>
      </c>
      <c r="AU150" s="4">
        <v>-0.19</v>
      </c>
      <c r="AV150" s="4">
        <v>-0.28999999999999998</v>
      </c>
      <c r="AW150" s="4">
        <v>0</v>
      </c>
      <c r="AX150" s="4">
        <v>0</v>
      </c>
      <c r="AY150" s="4">
        <v>0.29499999999999998</v>
      </c>
      <c r="AZ150" s="4">
        <v>-0.35</v>
      </c>
      <c r="BA150" s="4">
        <v>-8.6500000000000007E-2</v>
      </c>
      <c r="BC150" s="4">
        <v>-8.6500000000000007E-2</v>
      </c>
      <c r="BD150" s="4">
        <v>-4.0999999999999995E-2</v>
      </c>
      <c r="BE150" s="4">
        <v>-8.6500000000000007E-2</v>
      </c>
      <c r="BF150" s="4">
        <v>-1.4000000000000002E-2</v>
      </c>
      <c r="BG150" s="4">
        <v>-4.6000000000000006E-2</v>
      </c>
      <c r="BH150" s="4">
        <v>-1.7500000000000002E-2</v>
      </c>
      <c r="BI150" s="4">
        <v>-6.25E-2</v>
      </c>
      <c r="BJ150" s="4">
        <v>-0.17</v>
      </c>
      <c r="BK150" s="4">
        <v>0.14749999999999999</v>
      </c>
      <c r="BL150" s="4">
        <v>0.28800000000000003</v>
      </c>
      <c r="BM150" s="4">
        <v>0.28800000000000003</v>
      </c>
      <c r="BN150" s="4">
        <v>0.28999999999999998</v>
      </c>
    </row>
    <row r="151" spans="3:66" x14ac:dyDescent="0.25">
      <c r="C151" s="190"/>
      <c r="G151" s="68">
        <v>41183</v>
      </c>
      <c r="H151">
        <v>3.2630000000000003</v>
      </c>
      <c r="I151" s="7">
        <v>0.15</v>
      </c>
      <c r="J151" s="4">
        <v>7.0222815082128007E-2</v>
      </c>
      <c r="K151" s="4">
        <v>-0.19500000000000001</v>
      </c>
      <c r="L151" s="4">
        <v>-0.2</v>
      </c>
      <c r="M151" s="14">
        <v>-0.19</v>
      </c>
      <c r="N151" s="14">
        <v>-0.28000000000000003</v>
      </c>
      <c r="O151" s="4">
        <v>-0.11</v>
      </c>
      <c r="P151" s="4">
        <v>-4.0999999999999995E-2</v>
      </c>
      <c r="Q151" s="4">
        <v>-6.1000000000000006E-2</v>
      </c>
      <c r="R151" s="4">
        <v>-0.16500000000000001</v>
      </c>
      <c r="S151" s="4">
        <v>-0.19500000000000001</v>
      </c>
      <c r="T151" s="4">
        <v>-0.19500000000000001</v>
      </c>
      <c r="U151" s="4">
        <v>-6.1749999999999999E-2</v>
      </c>
      <c r="V151" s="4">
        <v>-4.0999999999999995E-2</v>
      </c>
      <c r="W151" s="4">
        <v>0.27300000000000002</v>
      </c>
      <c r="X151" s="4">
        <v>0.27300000000000002</v>
      </c>
      <c r="Y151" s="4">
        <v>0.17800000000000002</v>
      </c>
      <c r="Z151" s="4">
        <v>0</v>
      </c>
      <c r="AA151" s="4">
        <v>0.1875</v>
      </c>
      <c r="AB151" s="4">
        <v>0.215</v>
      </c>
      <c r="AC151" s="4">
        <v>-1.3500000000000002E-2</v>
      </c>
      <c r="AD151" s="4">
        <v>-2.0750000000000001E-2</v>
      </c>
      <c r="AE151" s="4">
        <v>-7.4999999999999997E-3</v>
      </c>
      <c r="AF151" s="4">
        <v>-2.2499999999999999E-2</v>
      </c>
      <c r="AG151" s="4">
        <v>5.0000000000000001E-3</v>
      </c>
      <c r="AH151" s="4">
        <v>1.2500000000000001E-2</v>
      </c>
      <c r="AI151" s="4">
        <v>-6.25E-2</v>
      </c>
      <c r="AJ151" s="4">
        <v>-3.7000000000000005E-2</v>
      </c>
      <c r="AK151" s="4">
        <v>-4.5499999999999999E-2</v>
      </c>
      <c r="AL151" s="4">
        <v>-1.4000000000000002E-2</v>
      </c>
      <c r="AM151" s="4">
        <v>-4.8000000000000001E-2</v>
      </c>
      <c r="AN151" s="4">
        <v>-8.2500000000000004E-2</v>
      </c>
      <c r="AO151" s="4">
        <v>-7.9999990000000007E-3</v>
      </c>
      <c r="AP151" s="4">
        <v>6.5000000000000006E-3</v>
      </c>
      <c r="AQ151" s="4">
        <v>0.46100000000000002</v>
      </c>
      <c r="AR151" s="4">
        <v>7.4999999999999997E-3</v>
      </c>
      <c r="AS151" s="4">
        <v>-0.35</v>
      </c>
      <c r="AT151" s="4">
        <v>-0.12</v>
      </c>
      <c r="AU151" s="4">
        <v>-0.19</v>
      </c>
      <c r="AV151" s="4">
        <v>-0.28999999999999998</v>
      </c>
      <c r="AW151" s="4">
        <v>0</v>
      </c>
      <c r="AX151" s="4">
        <v>0</v>
      </c>
      <c r="AY151" s="4">
        <v>0.29499999999999998</v>
      </c>
      <c r="AZ151" s="4">
        <v>-0.35</v>
      </c>
      <c r="BA151" s="4">
        <v>-9.6500000000000002E-2</v>
      </c>
      <c r="BC151" s="4">
        <v>-9.6500000000000002E-2</v>
      </c>
      <c r="BD151" s="4">
        <v>-4.0999999999999995E-2</v>
      </c>
      <c r="BE151" s="4">
        <v>-8.900000000000001E-2</v>
      </c>
      <c r="BF151" s="4">
        <v>-1.4000000000000002E-2</v>
      </c>
      <c r="BG151" s="4">
        <v>-4.6000000000000006E-2</v>
      </c>
      <c r="BH151" s="4">
        <v>-2.75E-2</v>
      </c>
      <c r="BI151" s="4">
        <v>-6.25E-2</v>
      </c>
      <c r="BJ151" s="4">
        <v>-0.17</v>
      </c>
      <c r="BK151" s="4">
        <v>0.14749999999999999</v>
      </c>
      <c r="BL151" s="4">
        <v>0.30299999999999999</v>
      </c>
      <c r="BM151" s="4">
        <v>0.30299999999999999</v>
      </c>
      <c r="BN151" s="4">
        <v>0.36249999999999999</v>
      </c>
    </row>
    <row r="152" spans="3:66" x14ac:dyDescent="0.25">
      <c r="C152" s="190"/>
      <c r="G152" s="68">
        <v>41214</v>
      </c>
      <c r="H152">
        <v>3.31</v>
      </c>
      <c r="I152" s="7">
        <v>0.15</v>
      </c>
      <c r="J152" s="4">
        <v>7.0224979492096995E-2</v>
      </c>
      <c r="K152" s="4">
        <v>-0.19</v>
      </c>
      <c r="L152" s="4">
        <v>-0.19500000000000001</v>
      </c>
      <c r="M152" s="14">
        <v>-0.1525</v>
      </c>
      <c r="N152" s="14">
        <v>-0.27500000000000002</v>
      </c>
      <c r="O152" s="4">
        <v>-7.2499999999999995E-2</v>
      </c>
      <c r="P152" s="4">
        <v>-4.0500000000000001E-2</v>
      </c>
      <c r="Q152" s="4">
        <v>-7.5499999999999998E-2</v>
      </c>
      <c r="R152" s="4">
        <v>-0.16</v>
      </c>
      <c r="S152" s="4">
        <v>-0.19</v>
      </c>
      <c r="T152" s="4">
        <v>-0.19</v>
      </c>
      <c r="U152" s="4">
        <v>-8.1500000000000003E-2</v>
      </c>
      <c r="V152" s="4">
        <v>-4.0500000000000001E-2</v>
      </c>
      <c r="W152" s="4">
        <v>0.33500000000000002</v>
      </c>
      <c r="X152" s="4">
        <v>0.33500000000000002</v>
      </c>
      <c r="Y152" s="4">
        <v>0.24</v>
      </c>
      <c r="Z152" s="4">
        <v>0</v>
      </c>
      <c r="AA152" s="4">
        <v>0.27</v>
      </c>
      <c r="AB152" s="4">
        <v>0.28749999999999998</v>
      </c>
      <c r="AC152" s="4">
        <v>-1.6500000000000001E-2</v>
      </c>
      <c r="AD152" s="4">
        <v>-3.4000000000000002E-2</v>
      </c>
      <c r="AE152" s="4">
        <v>-6.5000000000000006E-3</v>
      </c>
      <c r="AF152" s="4">
        <v>-2.1499999999999998E-2</v>
      </c>
      <c r="AG152" s="4">
        <v>5.0000000000000001E-3</v>
      </c>
      <c r="AH152" s="4">
        <v>4.5000000000000005E-3</v>
      </c>
      <c r="AI152" s="4">
        <v>-6.5000000000000002E-2</v>
      </c>
      <c r="AJ152" s="4">
        <v>-3.7000000000000005E-2</v>
      </c>
      <c r="AK152" s="4">
        <v>-4.8500000000000008E-2</v>
      </c>
      <c r="AL152" s="4">
        <v>-1.0500000000000001E-2</v>
      </c>
      <c r="AM152" s="4">
        <v>-6.3E-2</v>
      </c>
      <c r="AN152" s="4">
        <v>-0.1225</v>
      </c>
      <c r="AO152" s="4">
        <v>-5.0000000000000001E-4</v>
      </c>
      <c r="AP152" s="4">
        <v>1.6E-2</v>
      </c>
      <c r="AQ152" s="4">
        <v>0.76749999999999996</v>
      </c>
      <c r="AR152" s="4">
        <v>-3.2500000000000001E-2</v>
      </c>
      <c r="AS152" s="4">
        <v>-0.27500000000000002</v>
      </c>
      <c r="AT152" s="4">
        <v>-0.13250000000000001</v>
      </c>
      <c r="AU152" s="4">
        <v>-0.19</v>
      </c>
      <c r="AV152" s="4">
        <v>0</v>
      </c>
      <c r="AW152" s="4">
        <v>0</v>
      </c>
      <c r="AX152" s="4">
        <v>0</v>
      </c>
      <c r="AY152" s="4">
        <v>0.12</v>
      </c>
      <c r="AZ152" s="4">
        <v>-0.27500000000000002</v>
      </c>
      <c r="BA152" s="4">
        <v>-0.10150000000000001</v>
      </c>
      <c r="BC152" s="4">
        <v>-0.10150000000000001</v>
      </c>
      <c r="BD152" s="4">
        <v>-4.0500000000000001E-2</v>
      </c>
      <c r="BE152" s="4">
        <v>-8.6500000000000007E-2</v>
      </c>
      <c r="BF152" s="4">
        <v>-1.5500000000000002E-2</v>
      </c>
      <c r="BG152" s="4">
        <v>-6.0499999999999998E-2</v>
      </c>
      <c r="BH152" s="4">
        <v>-6.7500000000000004E-2</v>
      </c>
      <c r="BI152" s="4">
        <v>-6.5000000000000002E-2</v>
      </c>
      <c r="BJ152" s="4">
        <v>-0.17</v>
      </c>
      <c r="BK152" s="4">
        <v>0.27500000000000002</v>
      </c>
      <c r="BL152" s="4">
        <v>0.38</v>
      </c>
      <c r="BM152" s="4">
        <v>0.38</v>
      </c>
      <c r="BN152" s="4">
        <v>0.46500000000000002</v>
      </c>
    </row>
    <row r="153" spans="3:66" x14ac:dyDescent="0.25">
      <c r="C153" s="190"/>
      <c r="G153" s="68">
        <v>41244</v>
      </c>
      <c r="H153">
        <v>3.3650000000000002</v>
      </c>
      <c r="I153" s="7">
        <v>0.15</v>
      </c>
      <c r="J153" s="4">
        <v>7.0227074082393023E-2</v>
      </c>
      <c r="K153" s="4">
        <v>-0.19750000000000001</v>
      </c>
      <c r="L153" s="4">
        <v>-0.20250000000000001</v>
      </c>
      <c r="M153" s="14">
        <v>-0.14499999999999999</v>
      </c>
      <c r="N153" s="14">
        <v>-0.28249999999999997</v>
      </c>
      <c r="O153" s="4">
        <v>-6.5000000000000002E-2</v>
      </c>
      <c r="P153" s="4">
        <v>-4.0500000000000001E-2</v>
      </c>
      <c r="Q153" s="4">
        <v>-7.5499999999999998E-2</v>
      </c>
      <c r="R153" s="4">
        <v>-0.16750000000000001</v>
      </c>
      <c r="S153" s="4">
        <v>-0.19750000000000001</v>
      </c>
      <c r="T153" s="4">
        <v>-0.19750000000000001</v>
      </c>
      <c r="U153" s="4">
        <v>-9.2749999999999999E-2</v>
      </c>
      <c r="V153" s="4">
        <v>-4.0500000000000001E-2</v>
      </c>
      <c r="W153" s="4">
        <v>0.375</v>
      </c>
      <c r="X153" s="4">
        <v>0.375</v>
      </c>
      <c r="Y153" s="4">
        <v>0.28000000000000003</v>
      </c>
      <c r="Z153" s="4">
        <v>0</v>
      </c>
      <c r="AA153" s="4">
        <v>0.30499999999999999</v>
      </c>
      <c r="AB153" s="4">
        <v>0.33750000000000002</v>
      </c>
      <c r="AC153" s="4">
        <v>-1.6500000000000001E-2</v>
      </c>
      <c r="AD153" s="4">
        <v>-2.6499999999999999E-2</v>
      </c>
      <c r="AE153" s="4">
        <v>-6.5000000000000006E-3</v>
      </c>
      <c r="AF153" s="4">
        <v>-2.1499999999999998E-2</v>
      </c>
      <c r="AG153" s="4">
        <v>5.0000000000000001E-3</v>
      </c>
      <c r="AH153" s="4">
        <v>4.5000000000000005E-3</v>
      </c>
      <c r="AI153" s="4">
        <v>-6.5000000000000002E-2</v>
      </c>
      <c r="AJ153" s="4">
        <v>-3.7000000000000005E-2</v>
      </c>
      <c r="AK153" s="4">
        <v>-4.8500000000000008E-2</v>
      </c>
      <c r="AL153" s="4">
        <v>-1.0500000000000001E-2</v>
      </c>
      <c r="AM153" s="4">
        <v>-6.3E-2</v>
      </c>
      <c r="AN153" s="4">
        <v>-0.14499999999999999</v>
      </c>
      <c r="AO153" s="4">
        <v>-5.0000000000000001E-4</v>
      </c>
      <c r="AP153" s="4">
        <v>1.6E-2</v>
      </c>
      <c r="AQ153" s="4">
        <v>1.19</v>
      </c>
      <c r="AR153" s="4">
        <v>-5.5E-2</v>
      </c>
      <c r="AS153" s="4">
        <v>-0.27500000000000002</v>
      </c>
      <c r="AT153" s="4">
        <v>-0.1275</v>
      </c>
      <c r="AU153" s="4">
        <v>-0.19</v>
      </c>
      <c r="AV153" s="4">
        <v>0.06</v>
      </c>
      <c r="AW153" s="4">
        <v>0</v>
      </c>
      <c r="AX153" s="4">
        <v>0</v>
      </c>
      <c r="AY153" s="4">
        <v>0.12</v>
      </c>
      <c r="AZ153" s="4">
        <v>-0.27500000000000002</v>
      </c>
      <c r="BA153" s="4">
        <v>-0.13150000000000001</v>
      </c>
      <c r="BC153" s="4">
        <v>-0.13150000000000001</v>
      </c>
      <c r="BD153" s="4">
        <v>-4.0500000000000001E-2</v>
      </c>
      <c r="BE153" s="4">
        <v>-0.12150000000000001</v>
      </c>
      <c r="BF153" s="4">
        <v>-1.5500000000000002E-2</v>
      </c>
      <c r="BG153" s="4">
        <v>-6.0499999999999998E-2</v>
      </c>
      <c r="BH153" s="4">
        <v>-0.09</v>
      </c>
      <c r="BI153" s="4">
        <v>-6.5000000000000002E-2</v>
      </c>
      <c r="BJ153" s="4">
        <v>-0.17</v>
      </c>
      <c r="BK153" s="4">
        <v>0.245</v>
      </c>
      <c r="BL153" s="4">
        <v>0.42</v>
      </c>
      <c r="BM153" s="4">
        <v>0.42</v>
      </c>
      <c r="BN153" s="4">
        <v>0.8</v>
      </c>
    </row>
    <row r="154" spans="3:66" x14ac:dyDescent="0.25">
      <c r="C154" s="190"/>
      <c r="G154" s="68">
        <v>41275</v>
      </c>
      <c r="H154">
        <v>3.6869999999999998</v>
      </c>
      <c r="I154" s="7">
        <v>0.15</v>
      </c>
      <c r="J154" s="4">
        <v>7.0229238492366036E-2</v>
      </c>
      <c r="K154" s="4">
        <v>-0.2</v>
      </c>
      <c r="L154" s="4">
        <v>-0.20499999999999999</v>
      </c>
      <c r="M154" s="14">
        <v>-0.13</v>
      </c>
      <c r="N154" s="14">
        <v>-0.26500000000000001</v>
      </c>
      <c r="O154" s="4">
        <v>-0.05</v>
      </c>
      <c r="P154" s="4">
        <v>-4.0500000000000001E-2</v>
      </c>
      <c r="Q154" s="4">
        <v>-7.5499999999999998E-2</v>
      </c>
      <c r="R154" s="4">
        <v>-0.17</v>
      </c>
      <c r="S154" s="4">
        <v>-0.2</v>
      </c>
      <c r="T154" s="4">
        <v>-0.2</v>
      </c>
      <c r="U154" s="4">
        <v>-9.4E-2</v>
      </c>
      <c r="V154" s="4">
        <v>-4.0500000000000001E-2</v>
      </c>
      <c r="W154" s="4">
        <v>0.38500000000000001</v>
      </c>
      <c r="X154" s="4">
        <v>0.38500000000000001</v>
      </c>
      <c r="Y154" s="4">
        <v>0.28999999999999998</v>
      </c>
      <c r="Z154" s="4">
        <v>0</v>
      </c>
      <c r="AA154" s="4">
        <v>0.30499999999999999</v>
      </c>
      <c r="AB154" s="4">
        <v>0.4375</v>
      </c>
      <c r="AC154" s="4">
        <v>-1.2E-2</v>
      </c>
      <c r="AD154" s="4">
        <v>-2.6499999999999999E-2</v>
      </c>
      <c r="AE154" s="4">
        <v>-6.5000000000000006E-3</v>
      </c>
      <c r="AF154" s="4">
        <v>-2.1499999999999998E-2</v>
      </c>
      <c r="AG154" s="4">
        <v>5.0000000000000001E-3</v>
      </c>
      <c r="AH154" s="4">
        <v>4.5000000000000005E-3</v>
      </c>
      <c r="AI154" s="4">
        <v>-6.5000000000000002E-2</v>
      </c>
      <c r="AJ154" s="4">
        <v>-3.5000000000000003E-2</v>
      </c>
      <c r="AK154" s="4">
        <v>-4.8500000000000008E-2</v>
      </c>
      <c r="AL154" s="4">
        <v>-1.0500000000000001E-2</v>
      </c>
      <c r="AM154" s="4">
        <v>-5.6000000000000008E-2</v>
      </c>
      <c r="AN154" s="4">
        <v>-0.14749999999999999</v>
      </c>
      <c r="AO154" s="4">
        <v>1.5E-3</v>
      </c>
      <c r="AP154" s="4">
        <v>1.6E-2</v>
      </c>
      <c r="AQ154" s="4">
        <v>1.5249999999999999</v>
      </c>
      <c r="AR154" s="4">
        <v>-5.7500000000000002E-2</v>
      </c>
      <c r="AS154" s="4">
        <v>-0.27</v>
      </c>
      <c r="AT154" s="4">
        <v>-0.1275</v>
      </c>
      <c r="AU154" s="4">
        <v>-0.19</v>
      </c>
      <c r="AV154" s="4">
        <v>0.13</v>
      </c>
      <c r="AW154" s="4">
        <v>0</v>
      </c>
      <c r="AX154" s="4">
        <v>0</v>
      </c>
      <c r="AY154" s="4">
        <v>0.12</v>
      </c>
      <c r="AZ154" s="4">
        <v>-0.27</v>
      </c>
      <c r="BA154" s="4">
        <v>-0.11650000000000001</v>
      </c>
      <c r="BC154" s="4">
        <v>-0.11650000000000001</v>
      </c>
      <c r="BD154" s="4">
        <v>-4.0500000000000001E-2</v>
      </c>
      <c r="BE154" s="4">
        <v>-0.127</v>
      </c>
      <c r="BF154" s="4">
        <v>-1.5500000000000002E-2</v>
      </c>
      <c r="BG154" s="4">
        <v>-6.0499999999999998E-2</v>
      </c>
      <c r="BH154" s="4">
        <v>-9.2499999999999999E-2</v>
      </c>
      <c r="BI154" s="4">
        <v>-6.5000000000000002E-2</v>
      </c>
      <c r="BJ154" s="4">
        <v>-0.17</v>
      </c>
      <c r="BK154" s="4">
        <v>0.28000000000000003</v>
      </c>
      <c r="BL154" s="4">
        <v>0.43</v>
      </c>
      <c r="BM154" s="4">
        <v>0.43</v>
      </c>
      <c r="BN154" s="4">
        <v>0.97499999999999998</v>
      </c>
    </row>
    <row r="155" spans="3:66" x14ac:dyDescent="0.25">
      <c r="C155" s="190"/>
      <c r="G155" s="68">
        <v>41306</v>
      </c>
      <c r="H155">
        <v>3.585</v>
      </c>
      <c r="I155" s="7">
        <v>0.15</v>
      </c>
      <c r="J155" s="4">
        <v>7.0231402902339993E-2</v>
      </c>
      <c r="K155" s="4">
        <v>-0.20250000000000001</v>
      </c>
      <c r="L155" s="4">
        <v>-0.20749999999999999</v>
      </c>
      <c r="M155" s="14">
        <v>-0.13</v>
      </c>
      <c r="N155" s="14">
        <v>-0.26750000000000002</v>
      </c>
      <c r="O155" s="4">
        <v>-0.05</v>
      </c>
      <c r="P155" s="4">
        <v>-4.0500000000000001E-2</v>
      </c>
      <c r="Q155" s="4">
        <v>-7.5499999999999998E-2</v>
      </c>
      <c r="R155" s="4">
        <v>-0.17249999999999999</v>
      </c>
      <c r="S155" s="4">
        <v>-0.20250000000000001</v>
      </c>
      <c r="T155" s="4">
        <v>-0.20250000000000001</v>
      </c>
      <c r="U155" s="4">
        <v>-8.5250000000000006E-2</v>
      </c>
      <c r="V155" s="4">
        <v>-4.0500000000000001E-2</v>
      </c>
      <c r="W155" s="4">
        <v>0.36</v>
      </c>
      <c r="X155" s="4">
        <v>0.36</v>
      </c>
      <c r="Y155" s="4">
        <v>0.26500000000000001</v>
      </c>
      <c r="Z155" s="4">
        <v>0</v>
      </c>
      <c r="AA155" s="4">
        <v>0.30499999999999999</v>
      </c>
      <c r="AB155" s="4">
        <v>0.435</v>
      </c>
      <c r="AC155" s="4">
        <v>-1.2E-2</v>
      </c>
      <c r="AD155" s="4">
        <v>-2.6499999999999999E-2</v>
      </c>
      <c r="AE155" s="4">
        <v>-6.5000000000000006E-3</v>
      </c>
      <c r="AF155" s="4">
        <v>-2.1499999999999998E-2</v>
      </c>
      <c r="AG155" s="4">
        <v>5.0000000000000001E-3</v>
      </c>
      <c r="AH155" s="4">
        <v>4.5000000000000005E-3</v>
      </c>
      <c r="AI155" s="4">
        <v>-6.5000000000000002E-2</v>
      </c>
      <c r="AJ155" s="4">
        <v>-3.5000000000000003E-2</v>
      </c>
      <c r="AK155" s="4">
        <v>-4.8500000000000008E-2</v>
      </c>
      <c r="AL155" s="4">
        <v>-1.0500000000000001E-2</v>
      </c>
      <c r="AM155" s="4">
        <v>-5.6000000000000008E-2</v>
      </c>
      <c r="AN155" s="4">
        <v>-0.13</v>
      </c>
      <c r="AO155" s="4">
        <v>1.5E-3</v>
      </c>
      <c r="AP155" s="4">
        <v>1.6E-2</v>
      </c>
      <c r="AQ155" s="4">
        <v>1.4550000000000001</v>
      </c>
      <c r="AR155" s="4">
        <v>-0.04</v>
      </c>
      <c r="AS155" s="4">
        <v>-0.27</v>
      </c>
      <c r="AT155" s="4">
        <v>-0.1275</v>
      </c>
      <c r="AU155" s="4">
        <v>-0.19</v>
      </c>
      <c r="AV155" s="4">
        <v>0</v>
      </c>
      <c r="AW155" s="4">
        <v>0</v>
      </c>
      <c r="AX155" s="4">
        <v>0</v>
      </c>
      <c r="AY155" s="4">
        <v>0.12</v>
      </c>
      <c r="AZ155" s="4">
        <v>-0.27</v>
      </c>
      <c r="BA155" s="4">
        <v>-0.11900000000000001</v>
      </c>
      <c r="BC155" s="4">
        <v>-0.11900000000000001</v>
      </c>
      <c r="BD155" s="4">
        <v>-4.0500000000000001E-2</v>
      </c>
      <c r="BE155" s="4">
        <v>-0.10950000000000001</v>
      </c>
      <c r="BF155" s="4">
        <v>-1.5500000000000002E-2</v>
      </c>
      <c r="BG155" s="4">
        <v>-6.0499999999999998E-2</v>
      </c>
      <c r="BH155" s="4">
        <v>-7.4999999999999997E-2</v>
      </c>
      <c r="BI155" s="4">
        <v>-6.5000000000000002E-2</v>
      </c>
      <c r="BJ155" s="4">
        <v>-0.17</v>
      </c>
      <c r="BK155" s="4">
        <v>0.33</v>
      </c>
      <c r="BL155" s="4">
        <v>0.40500000000000003</v>
      </c>
      <c r="BM155" s="4">
        <v>0.40500000000000003</v>
      </c>
      <c r="BN155" s="4">
        <v>0.97499999999999998</v>
      </c>
    </row>
    <row r="156" spans="3:66" x14ac:dyDescent="0.25">
      <c r="C156" s="190"/>
      <c r="G156" s="68">
        <v>41334</v>
      </c>
      <c r="H156">
        <v>3.4449999999999998</v>
      </c>
      <c r="I156" s="7">
        <v>0.15</v>
      </c>
      <c r="J156" s="4">
        <v>7.0233357853286008E-2</v>
      </c>
      <c r="K156" s="4">
        <v>-0.20499999999999999</v>
      </c>
      <c r="L156" s="4">
        <v>-0.21</v>
      </c>
      <c r="M156" s="14">
        <v>-0.13</v>
      </c>
      <c r="N156" s="14">
        <v>-0.27</v>
      </c>
      <c r="O156" s="4">
        <v>-0.05</v>
      </c>
      <c r="P156" s="4">
        <v>-4.0500000000000001E-2</v>
      </c>
      <c r="Q156" s="4">
        <v>-7.5499999999999998E-2</v>
      </c>
      <c r="R156" s="4">
        <v>-0.17499999999999999</v>
      </c>
      <c r="S156" s="4">
        <v>-0.20499999999999999</v>
      </c>
      <c r="T156" s="4">
        <v>-0.20499999999999999</v>
      </c>
      <c r="U156" s="4">
        <v>-7.9000000000000001E-2</v>
      </c>
      <c r="V156" s="4">
        <v>-4.0500000000000001E-2</v>
      </c>
      <c r="W156" s="4">
        <v>0.35800000000000004</v>
      </c>
      <c r="X156" s="4">
        <v>0.35800000000000004</v>
      </c>
      <c r="Y156" s="4">
        <v>0.26300000000000001</v>
      </c>
      <c r="Z156" s="4">
        <v>0</v>
      </c>
      <c r="AA156" s="4">
        <v>0.26500000000000001</v>
      </c>
      <c r="AB156" s="4">
        <v>0.30249999999999999</v>
      </c>
      <c r="AC156" s="4">
        <v>-1.2E-2</v>
      </c>
      <c r="AD156" s="4">
        <v>-2.6499999999999999E-2</v>
      </c>
      <c r="AE156" s="4">
        <v>1.2E-2</v>
      </c>
      <c r="AF156" s="4">
        <v>-3.0000000000000001E-3</v>
      </c>
      <c r="AG156" s="4">
        <v>5.0000000000000001E-3</v>
      </c>
      <c r="AH156" s="4">
        <v>4.5000000000000005E-3</v>
      </c>
      <c r="AI156" s="4">
        <v>-6.5000000000000002E-2</v>
      </c>
      <c r="AJ156" s="4">
        <v>-3.5000000000000003E-2</v>
      </c>
      <c r="AK156" s="4">
        <v>-4.8500000000000008E-2</v>
      </c>
      <c r="AL156" s="4">
        <v>-1.0500000000000001E-2</v>
      </c>
      <c r="AM156" s="4">
        <v>-6.3E-2</v>
      </c>
      <c r="AN156" s="4">
        <v>-0.11749999999999999</v>
      </c>
      <c r="AO156" s="4">
        <v>1.5E-3</v>
      </c>
      <c r="AP156" s="4">
        <v>1.6E-2</v>
      </c>
      <c r="AQ156" s="4">
        <v>0.83499999999999996</v>
      </c>
      <c r="AR156" s="4">
        <v>-2.75E-2</v>
      </c>
      <c r="AS156" s="4">
        <v>-0.27</v>
      </c>
      <c r="AT156" s="4">
        <v>-0.13250000000000001</v>
      </c>
      <c r="AU156" s="4">
        <v>-0.19</v>
      </c>
      <c r="AV156" s="4">
        <v>-0.18</v>
      </c>
      <c r="AW156" s="4">
        <v>0</v>
      </c>
      <c r="AX156" s="4">
        <v>0</v>
      </c>
      <c r="AY156" s="4">
        <v>0.12</v>
      </c>
      <c r="AZ156" s="4">
        <v>-0.27</v>
      </c>
      <c r="BA156" s="4">
        <v>-9.9000000000000005E-2</v>
      </c>
      <c r="BC156" s="4">
        <v>-9.9000000000000005E-2</v>
      </c>
      <c r="BD156" s="4">
        <v>-4.0500000000000001E-2</v>
      </c>
      <c r="BE156" s="4">
        <v>-9.2000000000000012E-2</v>
      </c>
      <c r="BF156" s="4">
        <v>-1.5500000000000002E-2</v>
      </c>
      <c r="BG156" s="4">
        <v>-6.0499999999999998E-2</v>
      </c>
      <c r="BH156" s="4">
        <v>-6.25E-2</v>
      </c>
      <c r="BI156" s="4">
        <v>-6.5000000000000002E-2</v>
      </c>
      <c r="BJ156" s="4">
        <v>-0.17</v>
      </c>
      <c r="BK156" s="4">
        <v>0.32</v>
      </c>
      <c r="BL156" s="4">
        <v>0.40300000000000002</v>
      </c>
      <c r="BM156" s="4">
        <v>0.40300000000000002</v>
      </c>
      <c r="BN156" s="4">
        <v>0.60750000000000004</v>
      </c>
    </row>
    <row r="157" spans="3:66" x14ac:dyDescent="0.25">
      <c r="C157" s="190"/>
      <c r="G157" s="68">
        <v>41365</v>
      </c>
      <c r="H157">
        <v>3.2970000000000002</v>
      </c>
      <c r="I157" s="7">
        <v>0.15</v>
      </c>
      <c r="J157" s="4">
        <v>7.0235522263263003E-2</v>
      </c>
      <c r="K157" s="4">
        <v>-0.19500000000000001</v>
      </c>
      <c r="L157" s="4">
        <v>-0.2</v>
      </c>
      <c r="M157" s="14">
        <v>-0.17499999999999999</v>
      </c>
      <c r="N157" s="14">
        <v>-0.26</v>
      </c>
      <c r="O157" s="4">
        <v>-9.5000000000000001E-2</v>
      </c>
      <c r="P157" s="4">
        <v>-3.8000000000000006E-2</v>
      </c>
      <c r="Q157" s="4">
        <v>-5.7999999999999996E-2</v>
      </c>
      <c r="R157" s="4">
        <v>-0.16500000000000001</v>
      </c>
      <c r="S157" s="4">
        <v>-0.19500000000000001</v>
      </c>
      <c r="T157" s="4">
        <v>-0.19500000000000001</v>
      </c>
      <c r="U157" s="4">
        <v>-5.6500000000000002E-2</v>
      </c>
      <c r="V157" s="4">
        <v>-3.8000000000000006E-2</v>
      </c>
      <c r="W157" s="4">
        <v>0.26300000000000001</v>
      </c>
      <c r="X157" s="4">
        <v>0.26300000000000001</v>
      </c>
      <c r="Y157" s="4">
        <v>0.16800000000000001</v>
      </c>
      <c r="Z157" s="4">
        <v>0</v>
      </c>
      <c r="AA157" s="4">
        <v>0.19500000000000001</v>
      </c>
      <c r="AB157" s="4">
        <v>0.25</v>
      </c>
      <c r="AC157" s="4">
        <v>-1.1500000000000002E-2</v>
      </c>
      <c r="AD157" s="4">
        <v>-1.9000000000000003E-2</v>
      </c>
      <c r="AE157" s="4">
        <v>1.2E-2</v>
      </c>
      <c r="AF157" s="4">
        <v>-3.0000000000000001E-3</v>
      </c>
      <c r="AG157" s="4">
        <v>5.0000000000000001E-3</v>
      </c>
      <c r="AH157" s="4">
        <v>1.4499999999999999E-2</v>
      </c>
      <c r="AI157" s="4">
        <v>-6.25E-2</v>
      </c>
      <c r="AJ157" s="4">
        <v>-3.7499999999999999E-2</v>
      </c>
      <c r="AK157" s="4">
        <v>-4.6000000000000006E-2</v>
      </c>
      <c r="AL157" s="4">
        <v>-1.3000000000000001E-2</v>
      </c>
      <c r="AM157" s="4">
        <v>-5.6000000000000008E-2</v>
      </c>
      <c r="AN157" s="4">
        <v>-7.4999999999999997E-2</v>
      </c>
      <c r="AO157" s="4">
        <v>-5.9999990000000015E-3</v>
      </c>
      <c r="AP157" s="4">
        <v>6.5000000000000006E-3</v>
      </c>
      <c r="AQ157" s="4">
        <v>0.45</v>
      </c>
      <c r="AR157" s="4">
        <v>1.4999999999999999E-2</v>
      </c>
      <c r="AS157" s="4">
        <v>-0.33</v>
      </c>
      <c r="AT157" s="4">
        <v>-0.12</v>
      </c>
      <c r="AU157" s="4">
        <v>-0.19</v>
      </c>
      <c r="AV157" s="4">
        <v>-0.28999999999999998</v>
      </c>
      <c r="AW157" s="4">
        <v>0</v>
      </c>
      <c r="AX157" s="4">
        <v>0</v>
      </c>
      <c r="AY157" s="4">
        <v>0.29499999999999998</v>
      </c>
      <c r="AZ157" s="4">
        <v>-0.33</v>
      </c>
      <c r="BA157" s="4">
        <v>-9.4500000000000015E-2</v>
      </c>
      <c r="BC157" s="4">
        <v>-9.4500000000000015E-2</v>
      </c>
      <c r="BD157" s="4">
        <v>-3.8000000000000006E-2</v>
      </c>
      <c r="BE157" s="4">
        <v>-8.4499999999999992E-2</v>
      </c>
      <c r="BF157" s="4">
        <v>-1.3000000000000001E-2</v>
      </c>
      <c r="BG157" s="4">
        <v>-4.2999999999999997E-2</v>
      </c>
      <c r="BH157" s="4">
        <v>-0.02</v>
      </c>
      <c r="BI157" s="4">
        <v>-6.25E-2</v>
      </c>
      <c r="BJ157" s="4">
        <v>-0.17</v>
      </c>
      <c r="BK157" s="4">
        <v>0.14749999999999999</v>
      </c>
      <c r="BL157" s="4">
        <v>0.29300000000000004</v>
      </c>
      <c r="BM157" s="4">
        <v>0.29300000000000004</v>
      </c>
      <c r="BN157" s="4">
        <v>0.35499999999999998</v>
      </c>
    </row>
    <row r="158" spans="3:66" x14ac:dyDescent="0.25">
      <c r="C158" s="190"/>
      <c r="G158" s="68">
        <v>41395</v>
      </c>
      <c r="H158">
        <v>3.2919999999999998</v>
      </c>
      <c r="I158" s="7">
        <v>0.15</v>
      </c>
      <c r="J158" s="4">
        <v>7.0237616853566026E-2</v>
      </c>
      <c r="K158" s="4">
        <v>-0.19500000000000001</v>
      </c>
      <c r="L158" s="4">
        <v>-0.2</v>
      </c>
      <c r="M158" s="14">
        <v>-0.20499999999999999</v>
      </c>
      <c r="N158" s="14">
        <v>-0.26</v>
      </c>
      <c r="O158" s="4">
        <v>-0.11</v>
      </c>
      <c r="P158" s="4">
        <v>-3.8000000000000006E-2</v>
      </c>
      <c r="Q158" s="4">
        <v>-5.7999999999999996E-2</v>
      </c>
      <c r="R158" s="4">
        <v>-0.16500000000000001</v>
      </c>
      <c r="S158" s="4">
        <v>-0.19500000000000001</v>
      </c>
      <c r="T158" s="4">
        <v>-0.19500000000000001</v>
      </c>
      <c r="U158" s="4">
        <v>-5.6500000000000002E-2</v>
      </c>
      <c r="V158" s="4">
        <v>-3.8000000000000006E-2</v>
      </c>
      <c r="W158" s="4">
        <v>0.27300000000000002</v>
      </c>
      <c r="X158" s="4">
        <v>0.27300000000000002</v>
      </c>
      <c r="Y158" s="4">
        <v>0.17800000000000002</v>
      </c>
      <c r="Z158" s="4">
        <v>0</v>
      </c>
      <c r="AA158" s="4">
        <v>0.1825</v>
      </c>
      <c r="AB158" s="4">
        <v>0.20250000000000001</v>
      </c>
      <c r="AC158" s="4">
        <v>-1.1500000000000002E-2</v>
      </c>
      <c r="AD158" s="4">
        <v>-1.925E-2</v>
      </c>
      <c r="AE158" s="4">
        <v>1.175E-2</v>
      </c>
      <c r="AF158" s="4">
        <v>-3.2500000000000003E-3</v>
      </c>
      <c r="AG158" s="4">
        <v>5.0000000000000001E-3</v>
      </c>
      <c r="AH158" s="4">
        <v>1.4499999999999999E-2</v>
      </c>
      <c r="AI158" s="4">
        <v>-6.25E-2</v>
      </c>
      <c r="AJ158" s="4">
        <v>-3.7499999999999999E-2</v>
      </c>
      <c r="AK158" s="4">
        <v>-4.6000000000000006E-2</v>
      </c>
      <c r="AL158" s="4">
        <v>-1.3000000000000001E-2</v>
      </c>
      <c r="AM158" s="4">
        <v>-5.6000000000000008E-2</v>
      </c>
      <c r="AN158" s="4">
        <v>-7.4999999999999997E-2</v>
      </c>
      <c r="AO158" s="4">
        <v>-5.9999990000000015E-3</v>
      </c>
      <c r="AP158" s="4">
        <v>6.5000000000000006E-3</v>
      </c>
      <c r="AQ158" s="4">
        <v>0.40500000000000003</v>
      </c>
      <c r="AR158" s="4">
        <v>1.4999999999999999E-2</v>
      </c>
      <c r="AS158" s="4">
        <v>-0.33</v>
      </c>
      <c r="AT158" s="4">
        <v>-0.12</v>
      </c>
      <c r="AU158" s="4">
        <v>-0.19</v>
      </c>
      <c r="AV158" s="4">
        <v>-0.28999999999999998</v>
      </c>
      <c r="AW158" s="4">
        <v>0</v>
      </c>
      <c r="AX158" s="4">
        <v>0</v>
      </c>
      <c r="AY158" s="4">
        <v>0.29499999999999998</v>
      </c>
      <c r="AZ158" s="4">
        <v>-0.33</v>
      </c>
      <c r="BA158" s="4">
        <v>-9.2000000000000012E-2</v>
      </c>
      <c r="BC158" s="4">
        <v>-9.2000000000000012E-2</v>
      </c>
      <c r="BD158" s="4">
        <v>-3.8000000000000006E-2</v>
      </c>
      <c r="BE158" s="4">
        <v>-8.4499999999999992E-2</v>
      </c>
      <c r="BF158" s="4">
        <v>-1.3000000000000001E-2</v>
      </c>
      <c r="BG158" s="4">
        <v>-4.2999999999999997E-2</v>
      </c>
      <c r="BH158" s="4">
        <v>-0.02</v>
      </c>
      <c r="BI158" s="4">
        <v>-6.25E-2</v>
      </c>
      <c r="BJ158" s="4">
        <v>-0.17</v>
      </c>
      <c r="BK158" s="4">
        <v>0.14749999999999999</v>
      </c>
      <c r="BL158" s="4">
        <v>0.30299999999999999</v>
      </c>
      <c r="BM158" s="4">
        <v>0.30299999999999999</v>
      </c>
      <c r="BN158" s="4">
        <v>0.28749999999999998</v>
      </c>
    </row>
    <row r="159" spans="3:66" x14ac:dyDescent="0.25">
      <c r="C159" s="190"/>
      <c r="G159" s="68">
        <v>41426</v>
      </c>
      <c r="H159">
        <v>3.3220000000000001</v>
      </c>
      <c r="I159" s="7">
        <v>0.15</v>
      </c>
      <c r="J159" s="4">
        <v>7.0239781263547005E-2</v>
      </c>
      <c r="K159" s="4">
        <v>-0.19500000000000001</v>
      </c>
      <c r="L159" s="4">
        <v>-0.2</v>
      </c>
      <c r="M159" s="14">
        <v>-0.215</v>
      </c>
      <c r="N159" s="14">
        <v>-0.26</v>
      </c>
      <c r="O159" s="4">
        <v>-0.12</v>
      </c>
      <c r="P159" s="4">
        <v>-3.8000000000000006E-2</v>
      </c>
      <c r="Q159" s="4">
        <v>-5.7999999999999996E-2</v>
      </c>
      <c r="R159" s="4">
        <v>-0.16500000000000001</v>
      </c>
      <c r="S159" s="4">
        <v>-0.19500000000000001</v>
      </c>
      <c r="T159" s="4">
        <v>-0.19500000000000001</v>
      </c>
      <c r="U159" s="4">
        <v>-5.4000000000000006E-2</v>
      </c>
      <c r="V159" s="4">
        <v>-3.8000000000000006E-2</v>
      </c>
      <c r="W159" s="4">
        <v>0.26800000000000002</v>
      </c>
      <c r="X159" s="4">
        <v>0.26800000000000002</v>
      </c>
      <c r="Y159" s="4">
        <v>0.17300000000000001</v>
      </c>
      <c r="Z159" s="4">
        <v>0</v>
      </c>
      <c r="AA159" s="4">
        <v>0.1825</v>
      </c>
      <c r="AB159" s="4">
        <v>0.20250000000000001</v>
      </c>
      <c r="AC159" s="4">
        <v>-1.1500000000000002E-2</v>
      </c>
      <c r="AD159" s="4">
        <v>-1.925E-2</v>
      </c>
      <c r="AE159" s="4">
        <v>1.175E-2</v>
      </c>
      <c r="AF159" s="4">
        <v>-3.2500000000000003E-3</v>
      </c>
      <c r="AG159" s="4">
        <v>5.0000000000000001E-3</v>
      </c>
      <c r="AH159" s="4">
        <v>1.4499999999999999E-2</v>
      </c>
      <c r="AI159" s="4">
        <v>-6.25E-2</v>
      </c>
      <c r="AJ159" s="4">
        <v>-3.7499999999999999E-2</v>
      </c>
      <c r="AK159" s="4">
        <v>-4.6000000000000006E-2</v>
      </c>
      <c r="AL159" s="4">
        <v>-1.3000000000000001E-2</v>
      </c>
      <c r="AM159" s="4">
        <v>-7.2000000000000008E-2</v>
      </c>
      <c r="AN159" s="4">
        <v>-7.0000000000000007E-2</v>
      </c>
      <c r="AO159" s="4">
        <v>-5.9999990000000015E-3</v>
      </c>
      <c r="AP159" s="4">
        <v>6.5000000000000006E-3</v>
      </c>
      <c r="AQ159" s="4">
        <v>0.39500000000000002</v>
      </c>
      <c r="AR159" s="4">
        <v>0.02</v>
      </c>
      <c r="AS159" s="4">
        <v>-0.33</v>
      </c>
      <c r="AT159" s="4">
        <v>-0.12</v>
      </c>
      <c r="AU159" s="4">
        <v>-0.19</v>
      </c>
      <c r="AV159" s="4">
        <v>-0.28999999999999998</v>
      </c>
      <c r="AW159" s="4">
        <v>0</v>
      </c>
      <c r="AX159" s="4">
        <v>0</v>
      </c>
      <c r="AY159" s="4">
        <v>0.29499999999999998</v>
      </c>
      <c r="AZ159" s="4">
        <v>-0.33</v>
      </c>
      <c r="BA159" s="4">
        <v>-8.4499999999999992E-2</v>
      </c>
      <c r="BC159" s="4">
        <v>-8.4499999999999992E-2</v>
      </c>
      <c r="BD159" s="4">
        <v>-3.8000000000000006E-2</v>
      </c>
      <c r="BE159" s="4">
        <v>-7.4499999999999997E-2</v>
      </c>
      <c r="BF159" s="4">
        <v>-1.3000000000000001E-2</v>
      </c>
      <c r="BG159" s="4">
        <v>-4.2999999999999997E-2</v>
      </c>
      <c r="BH159" s="4">
        <v>-1.4999999999999999E-2</v>
      </c>
      <c r="BI159" s="4">
        <v>-6.25E-2</v>
      </c>
      <c r="BJ159" s="4">
        <v>-0.17</v>
      </c>
      <c r="BK159" s="4">
        <v>0.14749999999999999</v>
      </c>
      <c r="BL159" s="4">
        <v>0.29799999999999999</v>
      </c>
      <c r="BM159" s="4">
        <v>0.29799999999999999</v>
      </c>
      <c r="BN159" s="4">
        <v>0.28749999999999998</v>
      </c>
    </row>
    <row r="160" spans="3:66" x14ac:dyDescent="0.25">
      <c r="C160" s="190"/>
      <c r="G160" s="68">
        <v>41456</v>
      </c>
      <c r="H160">
        <v>3.3440000000000003</v>
      </c>
      <c r="I160" s="7">
        <v>0.15</v>
      </c>
      <c r="J160" s="4">
        <v>7.0241875853852026E-2</v>
      </c>
      <c r="K160" s="4">
        <v>-0.19500000000000001</v>
      </c>
      <c r="L160" s="4">
        <v>-0.2</v>
      </c>
      <c r="M160" s="14">
        <v>-0.215</v>
      </c>
      <c r="N160" s="14">
        <v>-0.28000000000000003</v>
      </c>
      <c r="O160" s="4">
        <v>-0.12</v>
      </c>
      <c r="P160" s="4">
        <v>-3.8000000000000006E-2</v>
      </c>
      <c r="Q160" s="4">
        <v>-5.7999999999999996E-2</v>
      </c>
      <c r="R160" s="4">
        <v>-0.16500000000000001</v>
      </c>
      <c r="S160" s="4">
        <v>-0.19500000000000001</v>
      </c>
      <c r="T160" s="4">
        <v>-0.19500000000000001</v>
      </c>
      <c r="U160" s="4">
        <v>-5.2750000000000005E-2</v>
      </c>
      <c r="V160" s="4">
        <v>-3.8000000000000006E-2</v>
      </c>
      <c r="W160" s="4">
        <v>0.25800000000000001</v>
      </c>
      <c r="X160" s="4">
        <v>0.25800000000000001</v>
      </c>
      <c r="Y160" s="4">
        <v>0.16300000000000001</v>
      </c>
      <c r="Z160" s="4">
        <v>0</v>
      </c>
      <c r="AA160" s="4">
        <v>0.1825</v>
      </c>
      <c r="AB160" s="4">
        <v>0.215</v>
      </c>
      <c r="AC160" s="4">
        <v>-1.1500000000000002E-2</v>
      </c>
      <c r="AD160" s="4">
        <v>-1.925E-2</v>
      </c>
      <c r="AE160" s="4">
        <v>1.175E-2</v>
      </c>
      <c r="AF160" s="4">
        <v>-3.2500000000000003E-3</v>
      </c>
      <c r="AG160" s="4">
        <v>5.0000000000000001E-3</v>
      </c>
      <c r="AH160" s="4">
        <v>1.4499999999999999E-2</v>
      </c>
      <c r="AI160" s="4">
        <v>-6.25E-2</v>
      </c>
      <c r="AJ160" s="4">
        <v>-3.7499999999999999E-2</v>
      </c>
      <c r="AK160" s="4">
        <v>-4.6000000000000006E-2</v>
      </c>
      <c r="AL160" s="4">
        <v>-1.3000000000000001E-2</v>
      </c>
      <c r="AM160" s="4">
        <v>-6.5000000000000002E-2</v>
      </c>
      <c r="AN160" s="4">
        <v>-6.7500000000000004E-2</v>
      </c>
      <c r="AO160" s="4">
        <v>-5.9999990000000015E-3</v>
      </c>
      <c r="AP160" s="4">
        <v>6.5000000000000006E-3</v>
      </c>
      <c r="AQ160" s="4">
        <v>0.43</v>
      </c>
      <c r="AR160" s="4">
        <v>2.2499999999999999E-2</v>
      </c>
      <c r="AS160" s="4">
        <v>-0.33</v>
      </c>
      <c r="AT160" s="4">
        <v>-0.12</v>
      </c>
      <c r="AU160" s="4">
        <v>-0.19</v>
      </c>
      <c r="AV160" s="4">
        <v>-0.28999999999999998</v>
      </c>
      <c r="AW160" s="4">
        <v>0</v>
      </c>
      <c r="AX160" s="4">
        <v>0</v>
      </c>
      <c r="AY160" s="4">
        <v>0.29499999999999998</v>
      </c>
      <c r="AZ160" s="4">
        <v>-0.33</v>
      </c>
      <c r="BA160" s="4">
        <v>-9.2000000000000012E-2</v>
      </c>
      <c r="BC160" s="4">
        <v>-9.2000000000000012E-2</v>
      </c>
      <c r="BD160" s="4">
        <v>-3.8000000000000006E-2</v>
      </c>
      <c r="BE160" s="4">
        <v>-6.9500000000000006E-2</v>
      </c>
      <c r="BF160" s="4">
        <v>-1.3000000000000001E-2</v>
      </c>
      <c r="BG160" s="4">
        <v>-4.2999999999999997E-2</v>
      </c>
      <c r="BH160" s="4">
        <v>-1.2500000000000001E-2</v>
      </c>
      <c r="BI160" s="4">
        <v>-6.25E-2</v>
      </c>
      <c r="BJ160" s="4">
        <v>-0.17</v>
      </c>
      <c r="BK160" s="4">
        <v>0.14749999999999999</v>
      </c>
      <c r="BL160" s="4">
        <v>0.28800000000000003</v>
      </c>
      <c r="BM160" s="4">
        <v>0.28800000000000003</v>
      </c>
      <c r="BN160" s="4">
        <v>0.3</v>
      </c>
    </row>
    <row r="161" spans="3:66" x14ac:dyDescent="0.25">
      <c r="C161" s="190"/>
      <c r="G161" s="68">
        <v>41487</v>
      </c>
      <c r="H161">
        <v>3.3650000000000002</v>
      </c>
      <c r="I161" s="7">
        <v>0.15</v>
      </c>
      <c r="J161" s="4">
        <v>7.0244040263835017E-2</v>
      </c>
      <c r="K161" s="4">
        <v>-0.19500000000000001</v>
      </c>
      <c r="L161" s="4">
        <v>-0.2</v>
      </c>
      <c r="M161" s="14">
        <v>-0.215</v>
      </c>
      <c r="N161" s="14">
        <v>-0.28000000000000003</v>
      </c>
      <c r="O161" s="4">
        <v>-0.12</v>
      </c>
      <c r="P161" s="4">
        <v>-3.8000000000000006E-2</v>
      </c>
      <c r="Q161" s="4">
        <v>-5.7999999999999996E-2</v>
      </c>
      <c r="R161" s="4">
        <v>-0.16500000000000001</v>
      </c>
      <c r="S161" s="4">
        <v>-0.19500000000000001</v>
      </c>
      <c r="T161" s="4">
        <v>-0.19500000000000001</v>
      </c>
      <c r="U161" s="4">
        <v>-5.1500000000000004E-2</v>
      </c>
      <c r="V161" s="4">
        <v>-3.8000000000000006E-2</v>
      </c>
      <c r="W161" s="4">
        <v>0.255</v>
      </c>
      <c r="X161" s="4">
        <v>0.255</v>
      </c>
      <c r="Y161" s="4">
        <v>0.16</v>
      </c>
      <c r="Z161" s="4">
        <v>0</v>
      </c>
      <c r="AA161" s="4">
        <v>0.1825</v>
      </c>
      <c r="AB161" s="4">
        <v>0.215</v>
      </c>
      <c r="AC161" s="4">
        <v>-1.1500000000000002E-2</v>
      </c>
      <c r="AD161" s="4">
        <v>-1.925E-2</v>
      </c>
      <c r="AE161" s="4">
        <v>1.175E-2</v>
      </c>
      <c r="AF161" s="4">
        <v>-3.2500000000000003E-3</v>
      </c>
      <c r="AG161" s="4">
        <v>5.0000000000000001E-3</v>
      </c>
      <c r="AH161" s="4">
        <v>1.4499999999999999E-2</v>
      </c>
      <c r="AI161" s="4">
        <v>-6.25E-2</v>
      </c>
      <c r="AJ161" s="4">
        <v>-3.7499999999999999E-2</v>
      </c>
      <c r="AK161" s="4">
        <v>-4.6000000000000006E-2</v>
      </c>
      <c r="AL161" s="4">
        <v>-1.3000000000000001E-2</v>
      </c>
      <c r="AM161" s="4">
        <v>-4.6000000000000006E-2</v>
      </c>
      <c r="AN161" s="4">
        <v>-6.5000000000000002E-2</v>
      </c>
      <c r="AO161" s="4">
        <v>-5.9999990000000015E-3</v>
      </c>
      <c r="AP161" s="4">
        <v>6.5000000000000006E-3</v>
      </c>
      <c r="AQ161" s="4">
        <v>0.495</v>
      </c>
      <c r="AR161" s="4">
        <v>2.5000000000000001E-2</v>
      </c>
      <c r="AS161" s="4">
        <v>-0.33</v>
      </c>
      <c r="AT161" s="4">
        <v>-0.12</v>
      </c>
      <c r="AU161" s="4">
        <v>-0.19</v>
      </c>
      <c r="AV161" s="4">
        <v>-0.28999999999999998</v>
      </c>
      <c r="AW161" s="4">
        <v>0</v>
      </c>
      <c r="AX161" s="4">
        <v>0</v>
      </c>
      <c r="AY161" s="4">
        <v>0.29499999999999998</v>
      </c>
      <c r="AZ161" s="4">
        <v>-0.33</v>
      </c>
      <c r="BA161" s="4">
        <v>-7.9500000000000001E-2</v>
      </c>
      <c r="BC161" s="4">
        <v>-7.9500000000000001E-2</v>
      </c>
      <c r="BD161" s="4">
        <v>-3.8000000000000006E-2</v>
      </c>
      <c r="BE161" s="4">
        <v>-6.9500000000000006E-2</v>
      </c>
      <c r="BF161" s="4">
        <v>-1.3000000000000001E-2</v>
      </c>
      <c r="BG161" s="4">
        <v>-4.2999999999999997E-2</v>
      </c>
      <c r="BH161" s="4">
        <v>-0.01</v>
      </c>
      <c r="BI161" s="4">
        <v>-6.25E-2</v>
      </c>
      <c r="BJ161" s="4">
        <v>-0.17</v>
      </c>
      <c r="BK161" s="4">
        <v>0.14749999999999999</v>
      </c>
      <c r="BL161" s="4">
        <v>0.28499999999999998</v>
      </c>
      <c r="BM161" s="4">
        <v>0.28499999999999998</v>
      </c>
      <c r="BN161" s="4">
        <v>0.3</v>
      </c>
    </row>
    <row r="162" spans="3:66" x14ac:dyDescent="0.25">
      <c r="C162" s="190"/>
      <c r="G162" s="68">
        <v>41518</v>
      </c>
      <c r="H162">
        <v>3.3450000000000002</v>
      </c>
      <c r="I162" s="7">
        <v>0.15</v>
      </c>
      <c r="J162" s="4">
        <v>7.0246204673821019E-2</v>
      </c>
      <c r="K162" s="4">
        <v>-0.19500000000000001</v>
      </c>
      <c r="L162" s="4">
        <v>-0.2</v>
      </c>
      <c r="M162" s="14">
        <v>-0.20499999999999999</v>
      </c>
      <c r="N162" s="14">
        <v>-0.28000000000000003</v>
      </c>
      <c r="O162" s="4">
        <v>-0.11</v>
      </c>
      <c r="P162" s="4">
        <v>-3.8000000000000006E-2</v>
      </c>
      <c r="Q162" s="4">
        <v>-5.7999999999999996E-2</v>
      </c>
      <c r="R162" s="4">
        <v>-0.16500000000000001</v>
      </c>
      <c r="S162" s="4">
        <v>-0.19500000000000001</v>
      </c>
      <c r="T162" s="4">
        <v>-0.19500000000000001</v>
      </c>
      <c r="U162" s="4">
        <v>-5.5250000000000007E-2</v>
      </c>
      <c r="V162" s="4">
        <v>-3.8000000000000006E-2</v>
      </c>
      <c r="W162" s="4">
        <v>0.253</v>
      </c>
      <c r="X162" s="4">
        <v>0.253</v>
      </c>
      <c r="Y162" s="4">
        <v>0.158</v>
      </c>
      <c r="Z162" s="4">
        <v>0</v>
      </c>
      <c r="AA162" s="4">
        <v>0.1825</v>
      </c>
      <c r="AB162" s="4">
        <v>0.19500000000000001</v>
      </c>
      <c r="AC162" s="4">
        <v>-1.1500000000000002E-2</v>
      </c>
      <c r="AD162" s="4">
        <v>-1.925E-2</v>
      </c>
      <c r="AE162" s="4">
        <v>1.175E-2</v>
      </c>
      <c r="AF162" s="4">
        <v>-3.2500000000000003E-3</v>
      </c>
      <c r="AG162" s="4">
        <v>5.0000000000000001E-3</v>
      </c>
      <c r="AH162" s="4">
        <v>1.4499999999999999E-2</v>
      </c>
      <c r="AI162" s="4">
        <v>-6.25E-2</v>
      </c>
      <c r="AJ162" s="4">
        <v>-3.5000000000000003E-2</v>
      </c>
      <c r="AK162" s="4">
        <v>-4.3500000000000004E-2</v>
      </c>
      <c r="AL162" s="4">
        <v>-1.3000000000000001E-2</v>
      </c>
      <c r="AM162" s="4">
        <v>-4.4000000000000004E-2</v>
      </c>
      <c r="AN162" s="4">
        <v>-7.2499999999999995E-2</v>
      </c>
      <c r="AO162" s="4">
        <v>-5.9999990000000015E-3</v>
      </c>
      <c r="AP162" s="4">
        <v>6.5000000000000006E-3</v>
      </c>
      <c r="AQ162" s="4">
        <v>0.39500000000000002</v>
      </c>
      <c r="AR162" s="4">
        <v>1.7500000000000002E-2</v>
      </c>
      <c r="AS162" s="4">
        <v>-0.33</v>
      </c>
      <c r="AT162" s="4">
        <v>-0.12</v>
      </c>
      <c r="AU162" s="4">
        <v>-0.19</v>
      </c>
      <c r="AV162" s="4">
        <v>-0.28999999999999998</v>
      </c>
      <c r="AW162" s="4">
        <v>0</v>
      </c>
      <c r="AX162" s="4">
        <v>0</v>
      </c>
      <c r="AY162" s="4">
        <v>0.29499999999999998</v>
      </c>
      <c r="AZ162" s="4">
        <v>-0.33</v>
      </c>
      <c r="BA162" s="4">
        <v>-8.4499999999999992E-2</v>
      </c>
      <c r="BC162" s="4">
        <v>-8.4499999999999992E-2</v>
      </c>
      <c r="BD162" s="4">
        <v>-3.8000000000000006E-2</v>
      </c>
      <c r="BE162" s="4">
        <v>-8.4499999999999992E-2</v>
      </c>
      <c r="BF162" s="4">
        <v>-1.3000000000000001E-2</v>
      </c>
      <c r="BG162" s="4">
        <v>-4.2999999999999997E-2</v>
      </c>
      <c r="BH162" s="4">
        <v>-1.7500000000000002E-2</v>
      </c>
      <c r="BI162" s="4">
        <v>-6.25E-2</v>
      </c>
      <c r="BJ162" s="4">
        <v>-0.17</v>
      </c>
      <c r="BK162" s="4">
        <v>0.14749999999999999</v>
      </c>
      <c r="BL162" s="4">
        <v>0.28300000000000003</v>
      </c>
      <c r="BM162" s="4">
        <v>0.28300000000000003</v>
      </c>
      <c r="BN162" s="4">
        <v>0.28999999999999998</v>
      </c>
    </row>
    <row r="163" spans="3:66" x14ac:dyDescent="0.25">
      <c r="C163" s="190"/>
      <c r="G163" s="68">
        <v>41548</v>
      </c>
      <c r="H163">
        <v>3.34</v>
      </c>
      <c r="I163" s="7">
        <v>0.15</v>
      </c>
      <c r="J163" s="4">
        <v>7.0248299264130024E-2</v>
      </c>
      <c r="K163" s="4">
        <v>-0.19500000000000001</v>
      </c>
      <c r="L163" s="4">
        <v>-0.2</v>
      </c>
      <c r="M163" s="14">
        <v>-0.19</v>
      </c>
      <c r="N163" s="14">
        <v>-0.28000000000000003</v>
      </c>
      <c r="O163" s="4">
        <v>-9.5000000000000001E-2</v>
      </c>
      <c r="P163" s="4">
        <v>-3.8000000000000006E-2</v>
      </c>
      <c r="Q163" s="4">
        <v>-5.7999999999999996E-2</v>
      </c>
      <c r="R163" s="4">
        <v>-0.16500000000000001</v>
      </c>
      <c r="S163" s="4">
        <v>-0.19500000000000001</v>
      </c>
      <c r="T163" s="4">
        <v>-0.19500000000000001</v>
      </c>
      <c r="U163" s="4">
        <v>-6.0250000000000005E-2</v>
      </c>
      <c r="V163" s="4">
        <v>-3.8000000000000006E-2</v>
      </c>
      <c r="W163" s="4">
        <v>0.26800000000000002</v>
      </c>
      <c r="X163" s="4">
        <v>0.26800000000000002</v>
      </c>
      <c r="Y163" s="4">
        <v>0.17300000000000001</v>
      </c>
      <c r="Z163" s="4">
        <v>0</v>
      </c>
      <c r="AA163" s="4">
        <v>0.1875</v>
      </c>
      <c r="AB163" s="4">
        <v>0.215</v>
      </c>
      <c r="AC163" s="4">
        <v>-1.1500000000000002E-2</v>
      </c>
      <c r="AD163" s="4">
        <v>-1.925E-2</v>
      </c>
      <c r="AE163" s="4">
        <v>-6.5000000000000006E-3</v>
      </c>
      <c r="AF163" s="4">
        <v>-2.1499999999999998E-2</v>
      </c>
      <c r="AG163" s="4">
        <v>5.0000000000000001E-3</v>
      </c>
      <c r="AH163" s="4">
        <v>1.4499999999999999E-2</v>
      </c>
      <c r="AI163" s="4">
        <v>-6.25E-2</v>
      </c>
      <c r="AJ163" s="4">
        <v>-3.5000000000000003E-2</v>
      </c>
      <c r="AK163" s="4">
        <v>-4.3500000000000004E-2</v>
      </c>
      <c r="AL163" s="4">
        <v>-1.3000000000000001E-2</v>
      </c>
      <c r="AM163" s="4">
        <v>-4.6000000000000006E-2</v>
      </c>
      <c r="AN163" s="4">
        <v>-8.2500000000000004E-2</v>
      </c>
      <c r="AO163" s="4">
        <v>-5.9999990000000015E-3</v>
      </c>
      <c r="AP163" s="4">
        <v>6.5000000000000006E-3</v>
      </c>
      <c r="AQ163" s="4">
        <v>0.46100000000000002</v>
      </c>
      <c r="AR163" s="4">
        <v>7.4999999999999997E-3</v>
      </c>
      <c r="AS163" s="4">
        <v>-0.33</v>
      </c>
      <c r="AT163" s="4">
        <v>-0.12</v>
      </c>
      <c r="AU163" s="4">
        <v>-0.19</v>
      </c>
      <c r="AV163" s="4">
        <v>-0.28999999999999998</v>
      </c>
      <c r="AW163" s="4">
        <v>0</v>
      </c>
      <c r="AX163" s="4">
        <v>0</v>
      </c>
      <c r="AY163" s="4">
        <v>0.29499999999999998</v>
      </c>
      <c r="AZ163" s="4">
        <v>-0.33</v>
      </c>
      <c r="BA163" s="4">
        <v>-9.4500000000000015E-2</v>
      </c>
      <c r="BC163" s="4">
        <v>-9.4500000000000015E-2</v>
      </c>
      <c r="BD163" s="4">
        <v>-3.8000000000000006E-2</v>
      </c>
      <c r="BE163" s="4">
        <v>-8.7000000000000008E-2</v>
      </c>
      <c r="BF163" s="4">
        <v>-1.3000000000000001E-2</v>
      </c>
      <c r="BG163" s="4">
        <v>-4.2999999999999997E-2</v>
      </c>
      <c r="BH163" s="4">
        <v>-2.75E-2</v>
      </c>
      <c r="BI163" s="4">
        <v>-6.25E-2</v>
      </c>
      <c r="BJ163" s="4">
        <v>-0.17</v>
      </c>
      <c r="BK163" s="4">
        <v>0.14749999999999999</v>
      </c>
      <c r="BL163" s="4">
        <v>0.29799999999999999</v>
      </c>
      <c r="BM163" s="4">
        <v>0.29799999999999999</v>
      </c>
      <c r="BN163" s="4">
        <v>0.36249999999999999</v>
      </c>
    </row>
    <row r="164" spans="3:66" x14ac:dyDescent="0.25">
      <c r="C164" s="190"/>
      <c r="G164" s="68">
        <v>41579</v>
      </c>
      <c r="H164">
        <v>3.3820000000000001</v>
      </c>
      <c r="I164" s="7">
        <v>0.15</v>
      </c>
      <c r="J164" s="4">
        <v>7.0250463674118011E-2</v>
      </c>
      <c r="K164" s="4">
        <v>-0.19</v>
      </c>
      <c r="L164" s="4">
        <v>-0.19500000000000001</v>
      </c>
      <c r="M164" s="14">
        <v>-0.1525</v>
      </c>
      <c r="N164" s="14">
        <v>-0.27500000000000002</v>
      </c>
      <c r="O164" s="4">
        <v>-5.7500000000000002E-2</v>
      </c>
      <c r="P164" s="4">
        <v>-3.7499999999999999E-2</v>
      </c>
      <c r="Q164" s="4">
        <v>-7.2499999999999995E-2</v>
      </c>
      <c r="R164" s="4">
        <v>-0.16</v>
      </c>
      <c r="S164" s="4">
        <v>-0.19</v>
      </c>
      <c r="T164" s="4">
        <v>-0.19</v>
      </c>
      <c r="U164" s="4">
        <v>-0.08</v>
      </c>
      <c r="V164" s="4">
        <v>-3.7499999999999999E-2</v>
      </c>
      <c r="W164" s="4">
        <v>0.33</v>
      </c>
      <c r="X164" s="4">
        <v>0.33</v>
      </c>
      <c r="Y164" s="4">
        <v>0.23499999999999999</v>
      </c>
      <c r="Z164" s="4">
        <v>0</v>
      </c>
      <c r="AA164" s="4">
        <v>0.27</v>
      </c>
      <c r="AB164" s="4">
        <v>0.28749999999999998</v>
      </c>
      <c r="AC164" s="4">
        <v>-1.4499999999999999E-2</v>
      </c>
      <c r="AD164" s="4">
        <v>-3.2500000000000001E-2</v>
      </c>
      <c r="AE164" s="4">
        <v>-5.5000000000000005E-3</v>
      </c>
      <c r="AF164" s="4">
        <v>-2.0499999999999997E-2</v>
      </c>
      <c r="AG164" s="4">
        <v>5.0000000000000001E-3</v>
      </c>
      <c r="AH164" s="4">
        <v>6.5000000000000006E-3</v>
      </c>
      <c r="AI164" s="4">
        <v>-6.5000000000000002E-2</v>
      </c>
      <c r="AJ164" s="4">
        <v>-3.5000000000000003E-2</v>
      </c>
      <c r="AK164" s="4">
        <v>-4.6500000000000007E-2</v>
      </c>
      <c r="AL164" s="4">
        <v>-9.4999990000000003E-3</v>
      </c>
      <c r="AM164" s="4">
        <v>-6.1000000000000006E-2</v>
      </c>
      <c r="AN164" s="4">
        <v>-0.1225</v>
      </c>
      <c r="AO164" s="4">
        <v>1.5E-3</v>
      </c>
      <c r="AP164" s="4">
        <v>1.6E-2</v>
      </c>
      <c r="AQ164" s="4">
        <v>0.76749999999999996</v>
      </c>
      <c r="AR164" s="4">
        <v>-3.2500000000000001E-2</v>
      </c>
      <c r="AS164" s="4">
        <v>-0.255</v>
      </c>
      <c r="AT164" s="4">
        <v>-0.13250000000000001</v>
      </c>
      <c r="AU164" s="4">
        <v>-0.19</v>
      </c>
      <c r="AV164" s="4">
        <v>0</v>
      </c>
      <c r="AW164" s="4">
        <v>0</v>
      </c>
      <c r="AX164" s="4">
        <v>0</v>
      </c>
      <c r="AY164" s="4">
        <v>0.12</v>
      </c>
      <c r="AZ164" s="4">
        <v>-0.255</v>
      </c>
      <c r="BA164" s="4">
        <v>-9.9500000000000019E-2</v>
      </c>
      <c r="BC164" s="4">
        <v>-9.9500000000000019E-2</v>
      </c>
      <c r="BD164" s="4">
        <v>-3.7499999999999999E-2</v>
      </c>
      <c r="BE164" s="4">
        <v>-8.4499999999999992E-2</v>
      </c>
      <c r="BF164" s="4">
        <v>-1.4499999999999999E-2</v>
      </c>
      <c r="BG164" s="4">
        <v>-5.7500000000000002E-2</v>
      </c>
      <c r="BH164" s="4">
        <v>-6.7500000000000004E-2</v>
      </c>
      <c r="BI164" s="4">
        <v>-6.5000000000000002E-2</v>
      </c>
      <c r="BJ164" s="4">
        <v>-0.17</v>
      </c>
      <c r="BK164" s="4">
        <v>0.27500000000000002</v>
      </c>
      <c r="BL164" s="4">
        <v>0.375</v>
      </c>
      <c r="BM164" s="4">
        <v>0.375</v>
      </c>
      <c r="BN164" s="4">
        <v>0.46500000000000002</v>
      </c>
    </row>
    <row r="165" spans="3:66" x14ac:dyDescent="0.25">
      <c r="C165" s="190"/>
      <c r="G165" s="68">
        <v>41609</v>
      </c>
      <c r="H165">
        <v>3.4340000000000006</v>
      </c>
      <c r="I165" s="7">
        <v>0.15</v>
      </c>
      <c r="J165" s="4">
        <v>7.0252558264430998E-2</v>
      </c>
      <c r="K165" s="4">
        <v>-0.19750000000000001</v>
      </c>
      <c r="L165" s="4">
        <v>-0.20250000000000001</v>
      </c>
      <c r="M165" s="14">
        <v>-0.14499999999999999</v>
      </c>
      <c r="N165" s="14">
        <v>-0.28249999999999997</v>
      </c>
      <c r="O165" s="4">
        <v>-0.05</v>
      </c>
      <c r="P165" s="4">
        <v>-3.7499999999999999E-2</v>
      </c>
      <c r="Q165" s="4">
        <v>-7.2499999999999995E-2</v>
      </c>
      <c r="R165" s="4">
        <v>-0.16750000000000001</v>
      </c>
      <c r="S165" s="4">
        <v>-0.19750000000000001</v>
      </c>
      <c r="T165" s="4">
        <v>-0.19750000000000001</v>
      </c>
      <c r="U165" s="4">
        <v>-9.1249999999999998E-2</v>
      </c>
      <c r="V165" s="4">
        <v>-3.7499999999999999E-2</v>
      </c>
      <c r="W165" s="4">
        <v>0.37</v>
      </c>
      <c r="X165" s="4">
        <v>0.37</v>
      </c>
      <c r="Y165" s="4">
        <v>0.27500000000000002</v>
      </c>
      <c r="Z165" s="4">
        <v>0</v>
      </c>
      <c r="AA165" s="4">
        <v>0.30499999999999999</v>
      </c>
      <c r="AB165" s="4">
        <v>0.33750000000000002</v>
      </c>
      <c r="AC165" s="4">
        <v>-1.4499999999999999E-2</v>
      </c>
      <c r="AD165" s="4">
        <v>-2.5000000000000001E-2</v>
      </c>
      <c r="AE165" s="4">
        <v>-5.5000000000000005E-3</v>
      </c>
      <c r="AF165" s="4">
        <v>-2.0499999999999997E-2</v>
      </c>
      <c r="AG165" s="4">
        <v>5.0000000000000001E-3</v>
      </c>
      <c r="AH165" s="4">
        <v>6.5000000000000006E-3</v>
      </c>
      <c r="AI165" s="4">
        <v>-6.5000000000000002E-2</v>
      </c>
      <c r="AJ165" s="4">
        <v>-3.5000000000000003E-2</v>
      </c>
      <c r="AK165" s="4">
        <v>-4.6500000000000007E-2</v>
      </c>
      <c r="AL165" s="4">
        <v>-9.4999990000000003E-3</v>
      </c>
      <c r="AM165" s="4">
        <v>-6.1000000000000006E-2</v>
      </c>
      <c r="AN165" s="4">
        <v>-0.14499999999999999</v>
      </c>
      <c r="AO165" s="4">
        <v>1.5E-3</v>
      </c>
      <c r="AP165" s="4">
        <v>1.6E-2</v>
      </c>
      <c r="AQ165" s="4">
        <v>1.19</v>
      </c>
      <c r="AR165" s="4">
        <v>-5.5E-2</v>
      </c>
      <c r="AS165" s="4">
        <v>-0.255</v>
      </c>
      <c r="AT165" s="4">
        <v>-0.1275</v>
      </c>
      <c r="AU165" s="4">
        <v>-0.19</v>
      </c>
      <c r="AV165" s="4">
        <v>0.06</v>
      </c>
      <c r="AW165" s="4">
        <v>0</v>
      </c>
      <c r="AX165" s="4">
        <v>0</v>
      </c>
      <c r="AY165" s="4">
        <v>0.12</v>
      </c>
      <c r="AZ165" s="4">
        <v>-0.255</v>
      </c>
      <c r="BA165" s="4">
        <v>-0.1295</v>
      </c>
      <c r="BC165" s="4">
        <v>-0.1295</v>
      </c>
      <c r="BD165" s="4">
        <v>-3.7499999999999999E-2</v>
      </c>
      <c r="BE165" s="4">
        <v>-0.11950000000000001</v>
      </c>
      <c r="BF165" s="4">
        <v>-1.4499999999999999E-2</v>
      </c>
      <c r="BG165" s="4">
        <v>-5.7500000000000002E-2</v>
      </c>
      <c r="BH165" s="4">
        <v>-0.09</v>
      </c>
      <c r="BI165" s="4">
        <v>-6.5000000000000002E-2</v>
      </c>
      <c r="BJ165" s="4">
        <v>-0.17</v>
      </c>
      <c r="BK165" s="4">
        <v>0.245</v>
      </c>
      <c r="BL165" s="4">
        <v>0.41499999999999998</v>
      </c>
      <c r="BM165" s="4">
        <v>0.41499999999999998</v>
      </c>
      <c r="BN165" s="4">
        <v>0.8</v>
      </c>
    </row>
    <row r="166" spans="3:66" x14ac:dyDescent="0.25">
      <c r="C166" s="190"/>
      <c r="G166" s="68">
        <v>41640</v>
      </c>
      <c r="H166">
        <v>3.7590000000000003</v>
      </c>
      <c r="I166" s="7">
        <v>0.15</v>
      </c>
      <c r="J166" s="4">
        <v>7.025472267442201E-2</v>
      </c>
      <c r="K166" s="4">
        <v>-0.2</v>
      </c>
      <c r="L166" s="4">
        <v>-0.20499999999999999</v>
      </c>
      <c r="M166" s="14">
        <v>-0.13</v>
      </c>
      <c r="N166" s="14">
        <v>-0.26500000000000001</v>
      </c>
      <c r="O166" s="4">
        <v>-3.5000000000000003E-2</v>
      </c>
      <c r="P166" s="4">
        <v>-3.7499999999999999E-2</v>
      </c>
      <c r="Q166" s="4">
        <v>-7.2499999999999995E-2</v>
      </c>
      <c r="R166" s="4">
        <v>-0.17</v>
      </c>
      <c r="S166" s="4">
        <v>-0.2</v>
      </c>
      <c r="T166" s="4">
        <v>-0.2</v>
      </c>
      <c r="U166" s="4">
        <v>-9.2499999999999999E-2</v>
      </c>
      <c r="V166" s="4">
        <v>-3.7499999999999999E-2</v>
      </c>
      <c r="W166" s="4">
        <v>0.38</v>
      </c>
      <c r="X166" s="4">
        <v>0.38</v>
      </c>
      <c r="Y166" s="4">
        <v>0.28499999999999998</v>
      </c>
      <c r="Z166" s="4">
        <v>0</v>
      </c>
      <c r="AA166" s="4">
        <v>0.30499999999999999</v>
      </c>
      <c r="AB166" s="4">
        <v>0.4375</v>
      </c>
      <c r="AC166" s="4">
        <v>-9.999998999999999E-3</v>
      </c>
      <c r="AD166" s="4">
        <v>-2.5000000000000001E-2</v>
      </c>
      <c r="AE166" s="4">
        <v>-5.5000000000000005E-3</v>
      </c>
      <c r="AF166" s="4">
        <v>-2.0499999999999997E-2</v>
      </c>
      <c r="AG166" s="4">
        <v>5.0000000000000001E-3</v>
      </c>
      <c r="AH166" s="4">
        <v>6.5000000000000006E-3</v>
      </c>
      <c r="AI166" s="4">
        <v>-6.5000000000000002E-2</v>
      </c>
      <c r="AJ166" s="4">
        <v>-3.3000000000000002E-2</v>
      </c>
      <c r="AK166" s="4">
        <v>-4.6500000000000007E-2</v>
      </c>
      <c r="AL166" s="4">
        <v>-9.4999990000000003E-3</v>
      </c>
      <c r="AM166" s="4">
        <v>-5.4000000000000006E-2</v>
      </c>
      <c r="AN166" s="4">
        <v>-0.14749999999999999</v>
      </c>
      <c r="AO166" s="4">
        <v>3.5000000000000005E-3</v>
      </c>
      <c r="AP166" s="4">
        <v>1.6E-2</v>
      </c>
      <c r="AQ166" s="4">
        <v>1.5249999999999999</v>
      </c>
      <c r="AR166" s="4">
        <v>-5.7500000000000002E-2</v>
      </c>
      <c r="AS166" s="4">
        <v>-0.25</v>
      </c>
      <c r="AT166" s="4">
        <v>-0.1275</v>
      </c>
      <c r="AU166" s="4">
        <v>-0.19</v>
      </c>
      <c r="AV166" s="4">
        <v>0.13</v>
      </c>
      <c r="AW166" s="4">
        <v>0</v>
      </c>
      <c r="AX166" s="4">
        <v>0</v>
      </c>
      <c r="AY166" s="4">
        <v>0.12</v>
      </c>
      <c r="AZ166" s="4">
        <v>-0.25</v>
      </c>
      <c r="BA166" s="4">
        <v>-0.11450000000000002</v>
      </c>
      <c r="BC166" s="4">
        <v>-0.11450000000000002</v>
      </c>
      <c r="BD166" s="4">
        <v>-3.7499999999999999E-2</v>
      </c>
      <c r="BE166" s="4">
        <v>-0.125</v>
      </c>
      <c r="BF166" s="4">
        <v>-1.4499999999999999E-2</v>
      </c>
      <c r="BG166" s="4">
        <v>-5.7500000000000002E-2</v>
      </c>
      <c r="BH166" s="4">
        <v>-9.2499999999999999E-2</v>
      </c>
      <c r="BI166" s="4">
        <v>-6.5000000000000002E-2</v>
      </c>
      <c r="BJ166" s="4">
        <v>-0.17</v>
      </c>
      <c r="BK166" s="4">
        <v>0.28000000000000003</v>
      </c>
      <c r="BL166" s="4">
        <v>0.42499999999999999</v>
      </c>
      <c r="BM166" s="4">
        <v>0.42499999999999999</v>
      </c>
      <c r="BN166" s="4">
        <v>0.97499999999999998</v>
      </c>
    </row>
    <row r="167" spans="3:66" x14ac:dyDescent="0.25">
      <c r="C167" s="190"/>
      <c r="G167" s="68">
        <v>41671</v>
      </c>
      <c r="H167">
        <v>3.6610000000000005</v>
      </c>
      <c r="I167" s="7">
        <v>0.15</v>
      </c>
      <c r="J167" s="4">
        <v>7.0256887084415007E-2</v>
      </c>
      <c r="K167" s="4">
        <v>-0.20250000000000001</v>
      </c>
      <c r="L167" s="4">
        <v>-0.20749999999999999</v>
      </c>
      <c r="M167" s="14">
        <v>-0.13</v>
      </c>
      <c r="N167" s="14">
        <v>-0.26750000000000002</v>
      </c>
      <c r="O167" s="4">
        <v>-3.5000000000000003E-2</v>
      </c>
      <c r="P167" s="4">
        <v>-3.7499999999999999E-2</v>
      </c>
      <c r="Q167" s="4">
        <v>-7.2499999999999995E-2</v>
      </c>
      <c r="R167" s="4">
        <v>-0.17249999999999999</v>
      </c>
      <c r="S167" s="4">
        <v>-0.20250000000000001</v>
      </c>
      <c r="T167" s="4">
        <v>-0.20250000000000001</v>
      </c>
      <c r="U167" s="4">
        <v>-8.3750000000000005E-2</v>
      </c>
      <c r="V167" s="4">
        <v>-3.7499999999999999E-2</v>
      </c>
      <c r="W167" s="4">
        <v>0.35499999999999998</v>
      </c>
      <c r="X167" s="4">
        <v>0.35499999999999998</v>
      </c>
      <c r="Y167" s="4">
        <v>0.26</v>
      </c>
      <c r="Z167" s="4">
        <v>0</v>
      </c>
      <c r="AA167" s="4">
        <v>0.30499999999999999</v>
      </c>
      <c r="AB167" s="4">
        <v>0.435</v>
      </c>
      <c r="AC167" s="4">
        <v>-9.999998999999999E-3</v>
      </c>
      <c r="AD167" s="4">
        <v>-2.5000000000000001E-2</v>
      </c>
      <c r="AE167" s="4">
        <v>-5.5000000000000005E-3</v>
      </c>
      <c r="AF167" s="4">
        <v>-2.0499999999999997E-2</v>
      </c>
      <c r="AG167" s="4">
        <v>5.0000000000000001E-3</v>
      </c>
      <c r="AH167" s="4">
        <v>6.5000000000000006E-3</v>
      </c>
      <c r="AI167" s="4">
        <v>-6.5000000000000002E-2</v>
      </c>
      <c r="AJ167" s="4">
        <v>-3.3000000000000002E-2</v>
      </c>
      <c r="AK167" s="4">
        <v>-4.6500000000000007E-2</v>
      </c>
      <c r="AL167" s="4">
        <v>-9.4999990000000003E-3</v>
      </c>
      <c r="AM167" s="4">
        <v>-5.4000000000000006E-2</v>
      </c>
      <c r="AN167" s="4">
        <v>-0.13</v>
      </c>
      <c r="AO167" s="4">
        <v>3.5000000000000005E-3</v>
      </c>
      <c r="AP167" s="4">
        <v>1.6E-2</v>
      </c>
      <c r="AQ167" s="4">
        <v>1.4550000000000001</v>
      </c>
      <c r="AR167" s="4">
        <v>-0.04</v>
      </c>
      <c r="AS167" s="4">
        <v>-0.25</v>
      </c>
      <c r="AT167" s="4">
        <v>-0.1275</v>
      </c>
      <c r="AU167" s="4">
        <v>-0.19</v>
      </c>
      <c r="AV167" s="4">
        <v>0</v>
      </c>
      <c r="AW167" s="4">
        <v>0</v>
      </c>
      <c r="AX167" s="4">
        <v>0</v>
      </c>
      <c r="AY167" s="4">
        <v>0.12</v>
      </c>
      <c r="AZ167" s="4">
        <v>-0.25</v>
      </c>
      <c r="BA167" s="4">
        <v>-0.11700000000000001</v>
      </c>
      <c r="BC167" s="4">
        <v>-0.11700000000000001</v>
      </c>
      <c r="BD167" s="4">
        <v>-3.7499999999999999E-2</v>
      </c>
      <c r="BE167" s="4">
        <v>-0.1075</v>
      </c>
      <c r="BF167" s="4">
        <v>-1.4499999999999999E-2</v>
      </c>
      <c r="BG167" s="4">
        <v>-5.7500000000000002E-2</v>
      </c>
      <c r="BH167" s="4">
        <v>-7.4999999999999997E-2</v>
      </c>
      <c r="BI167" s="4">
        <v>-6.5000000000000002E-2</v>
      </c>
      <c r="BJ167" s="4">
        <v>-0.17</v>
      </c>
      <c r="BK167" s="4">
        <v>0.33</v>
      </c>
      <c r="BL167" s="4">
        <v>0.4</v>
      </c>
      <c r="BM167" s="4">
        <v>0.4</v>
      </c>
      <c r="BN167" s="4">
        <v>0.97499999999999998</v>
      </c>
    </row>
    <row r="168" spans="3:66" x14ac:dyDescent="0.25">
      <c r="C168" s="190"/>
      <c r="G168" s="68">
        <v>41699</v>
      </c>
      <c r="H168">
        <v>3.5240000000000005</v>
      </c>
      <c r="I168" s="7">
        <v>0.15</v>
      </c>
      <c r="J168" s="4">
        <v>7.0258842035377009E-2</v>
      </c>
      <c r="K168" s="4">
        <v>-0.20499999999999999</v>
      </c>
      <c r="L168" s="4">
        <v>-0.21</v>
      </c>
      <c r="M168" s="14">
        <v>-0.13</v>
      </c>
      <c r="N168" s="14">
        <v>-0.27</v>
      </c>
      <c r="O168" s="4">
        <v>-3.5000000000000003E-2</v>
      </c>
      <c r="P168" s="4">
        <v>-3.7499999999999999E-2</v>
      </c>
      <c r="Q168" s="4">
        <v>-7.2499999999999995E-2</v>
      </c>
      <c r="R168" s="4">
        <v>-0.17499999999999999</v>
      </c>
      <c r="S168" s="4">
        <v>-0.20499999999999999</v>
      </c>
      <c r="T168" s="4">
        <v>-0.20499999999999999</v>
      </c>
      <c r="U168" s="4">
        <v>-7.7499999999999999E-2</v>
      </c>
      <c r="V168" s="4">
        <v>-3.7499999999999999E-2</v>
      </c>
      <c r="W168" s="4">
        <v>0.35300000000000004</v>
      </c>
      <c r="X168" s="4">
        <v>0.35300000000000004</v>
      </c>
      <c r="Y168" s="4">
        <v>0.25800000000000001</v>
      </c>
      <c r="Z168" s="4">
        <v>0</v>
      </c>
      <c r="AA168" s="4">
        <v>0.26500000000000001</v>
      </c>
      <c r="AB168" s="4">
        <v>0.30249999999999999</v>
      </c>
      <c r="AC168" s="4">
        <v>-9.999998999999999E-3</v>
      </c>
      <c r="AD168" s="4">
        <v>-2.5000000000000001E-2</v>
      </c>
      <c r="AE168" s="4">
        <v>1.3000000000000001E-2</v>
      </c>
      <c r="AF168" s="4">
        <v>-1.9999990000000001E-3</v>
      </c>
      <c r="AG168" s="4">
        <v>5.0000000000000001E-3</v>
      </c>
      <c r="AH168" s="4">
        <v>6.5000000000000006E-3</v>
      </c>
      <c r="AI168" s="4">
        <v>-6.5000000000000002E-2</v>
      </c>
      <c r="AJ168" s="4">
        <v>-3.3000000000000002E-2</v>
      </c>
      <c r="AK168" s="4">
        <v>-4.6500000000000007E-2</v>
      </c>
      <c r="AL168" s="4">
        <v>-9.4999990000000003E-3</v>
      </c>
      <c r="AM168" s="4">
        <v>-6.1000000000000006E-2</v>
      </c>
      <c r="AN168" s="4">
        <v>-0.11749999999999999</v>
      </c>
      <c r="AO168" s="4">
        <v>3.5000000000000005E-3</v>
      </c>
      <c r="AP168" s="4">
        <v>1.6E-2</v>
      </c>
      <c r="AQ168" s="4">
        <v>0.83499999999999996</v>
      </c>
      <c r="AR168" s="4">
        <v>-2.75E-2</v>
      </c>
      <c r="AS168" s="4">
        <v>-0.25</v>
      </c>
      <c r="AT168" s="4">
        <v>-0.13250000000000001</v>
      </c>
      <c r="AU168" s="4">
        <v>-0.19</v>
      </c>
      <c r="AV168" s="4">
        <v>-0.18</v>
      </c>
      <c r="AW168" s="4">
        <v>0</v>
      </c>
      <c r="AX168" s="4">
        <v>0</v>
      </c>
      <c r="AY168" s="4">
        <v>0.12</v>
      </c>
      <c r="AZ168" s="4">
        <v>-0.25</v>
      </c>
      <c r="BA168" s="4">
        <v>-9.7000000000000017E-2</v>
      </c>
      <c r="BC168" s="4">
        <v>-9.7000000000000017E-2</v>
      </c>
      <c r="BD168" s="4">
        <v>-3.7499999999999999E-2</v>
      </c>
      <c r="BE168" s="4">
        <v>-0.09</v>
      </c>
      <c r="BF168" s="4">
        <v>-1.4499999999999999E-2</v>
      </c>
      <c r="BG168" s="4">
        <v>-5.7500000000000002E-2</v>
      </c>
      <c r="BH168" s="4">
        <v>-6.25E-2</v>
      </c>
      <c r="BI168" s="4">
        <v>-6.5000000000000002E-2</v>
      </c>
      <c r="BJ168" s="4">
        <v>-0.17</v>
      </c>
      <c r="BK168" s="4">
        <v>0.32</v>
      </c>
      <c r="BL168" s="4">
        <v>0.39800000000000008</v>
      </c>
      <c r="BM168" s="4">
        <v>0.39800000000000008</v>
      </c>
      <c r="BN168" s="4">
        <v>0.60750000000000004</v>
      </c>
    </row>
    <row r="169" spans="3:66" x14ac:dyDescent="0.25">
      <c r="C169" s="190"/>
      <c r="G169" s="68">
        <v>41730</v>
      </c>
      <c r="H169">
        <v>3.3790000000000004</v>
      </c>
      <c r="I169" s="7">
        <v>0.15</v>
      </c>
      <c r="J169" s="4">
        <v>7.0261006445373003E-2</v>
      </c>
      <c r="K169" s="4">
        <v>-0.19500000000000001</v>
      </c>
      <c r="L169" s="4">
        <v>-0.2</v>
      </c>
      <c r="M169" s="14">
        <v>-0.17499999999999999</v>
      </c>
      <c r="N169" s="14">
        <v>-0.26</v>
      </c>
      <c r="O169" s="4">
        <v>-0.08</v>
      </c>
      <c r="P169" s="4">
        <v>-0.03</v>
      </c>
      <c r="Q169" s="4">
        <v>-5.5500000000000001E-2</v>
      </c>
      <c r="R169" s="4">
        <v>-0.16500000000000001</v>
      </c>
      <c r="S169" s="4">
        <v>-0.19500000000000001</v>
      </c>
      <c r="T169" s="4">
        <v>-0.19500000000000001</v>
      </c>
      <c r="U169" s="4">
        <v>-5.5E-2</v>
      </c>
      <c r="V169" s="4">
        <v>-3.5000000000000003E-2</v>
      </c>
      <c r="W169" s="4">
        <v>0.25800000000000001</v>
      </c>
      <c r="X169" s="4">
        <v>0.25800000000000001</v>
      </c>
      <c r="Y169" s="4">
        <v>0.16300000000000001</v>
      </c>
      <c r="Z169" s="4">
        <v>0</v>
      </c>
      <c r="AA169" s="4">
        <v>0.19500000000000001</v>
      </c>
      <c r="AB169" s="4">
        <v>0.25</v>
      </c>
      <c r="AC169" s="4">
        <v>-9.4999990000000003E-3</v>
      </c>
      <c r="AD169" s="4">
        <v>-1.7500000000000002E-2</v>
      </c>
      <c r="AE169" s="4">
        <v>1.3000000000000001E-2</v>
      </c>
      <c r="AF169" s="4">
        <v>-1.9999990000000001E-3</v>
      </c>
      <c r="AG169" s="4">
        <v>5.0000000000000001E-3</v>
      </c>
      <c r="AH169" s="4">
        <v>1.6500000000000001E-2</v>
      </c>
      <c r="AI169" s="4">
        <v>-6.25E-2</v>
      </c>
      <c r="AJ169" s="4">
        <v>-3.5500000000000004E-2</v>
      </c>
      <c r="AK169" s="4">
        <v>-4.4000000000000004E-2</v>
      </c>
      <c r="AL169" s="4">
        <v>-1.2E-2</v>
      </c>
      <c r="AM169" s="4">
        <v>-5.4000000000000006E-2</v>
      </c>
      <c r="AN169" s="4">
        <v>-7.4999999999999997E-2</v>
      </c>
      <c r="AO169" s="4">
        <v>-3.9999990000000006E-3</v>
      </c>
      <c r="AP169" s="4">
        <v>6.5000000000000006E-3</v>
      </c>
      <c r="AQ169" s="4">
        <v>0.45</v>
      </c>
      <c r="AR169" s="4">
        <v>1.4999999999999999E-2</v>
      </c>
      <c r="AS169" s="4">
        <v>-0.31</v>
      </c>
      <c r="AT169" s="4">
        <v>-0.12</v>
      </c>
      <c r="AU169" s="4">
        <v>-0.19</v>
      </c>
      <c r="AV169" s="4">
        <v>-0.28999999999999998</v>
      </c>
      <c r="AW169" s="4">
        <v>0</v>
      </c>
      <c r="AX169" s="4">
        <v>0</v>
      </c>
      <c r="AY169" s="4">
        <v>0.29499999999999998</v>
      </c>
      <c r="AZ169" s="4">
        <v>-0.31</v>
      </c>
      <c r="BA169" s="4">
        <v>-9.2499999999999999E-2</v>
      </c>
      <c r="BC169" s="4">
        <v>-9.2499999999999999E-2</v>
      </c>
      <c r="BD169" s="4">
        <v>-3.5000000000000003E-2</v>
      </c>
      <c r="BE169" s="4">
        <v>-8.2500000000000004E-2</v>
      </c>
      <c r="BF169" s="4">
        <v>-1.2E-2</v>
      </c>
      <c r="BG169" s="4">
        <v>-4.0500000000000001E-2</v>
      </c>
      <c r="BH169" s="4">
        <v>-0.02</v>
      </c>
      <c r="BI169" s="4">
        <v>-6.25E-2</v>
      </c>
      <c r="BJ169" s="4">
        <v>-0.17</v>
      </c>
      <c r="BK169" s="4">
        <v>0.14749999999999999</v>
      </c>
      <c r="BL169" s="4">
        <v>0.28800000000000003</v>
      </c>
      <c r="BM169" s="4">
        <v>0.28800000000000003</v>
      </c>
      <c r="BN169" s="4">
        <v>0.35499999999999998</v>
      </c>
    </row>
    <row r="170" spans="3:66" x14ac:dyDescent="0.25">
      <c r="C170" s="190"/>
      <c r="G170" s="68">
        <v>41760</v>
      </c>
      <c r="H170">
        <v>3.375</v>
      </c>
      <c r="I170" s="7">
        <v>0.15</v>
      </c>
      <c r="J170" s="4">
        <v>7.0263101035692999E-2</v>
      </c>
      <c r="K170" s="4">
        <v>-0.19500000000000001</v>
      </c>
      <c r="L170" s="4">
        <v>-0.2</v>
      </c>
      <c r="M170" s="14">
        <v>-0.20499999999999999</v>
      </c>
      <c r="N170" s="14">
        <v>-0.26</v>
      </c>
      <c r="O170" s="4">
        <v>-9.5000000000000001E-2</v>
      </c>
      <c r="P170" s="4">
        <v>-0.03</v>
      </c>
      <c r="Q170" s="4">
        <v>-5.5500000000000001E-2</v>
      </c>
      <c r="R170" s="4">
        <v>-0.16500000000000001</v>
      </c>
      <c r="S170" s="4">
        <v>-0.19500000000000001</v>
      </c>
      <c r="T170" s="4">
        <v>-0.19500000000000001</v>
      </c>
      <c r="U170" s="4">
        <v>-5.5E-2</v>
      </c>
      <c r="V170" s="4">
        <v>-3.5000000000000003E-2</v>
      </c>
      <c r="W170" s="4">
        <v>0.26800000000000002</v>
      </c>
      <c r="X170" s="4">
        <v>0.26800000000000002</v>
      </c>
      <c r="Y170" s="4">
        <v>0.17300000000000001</v>
      </c>
      <c r="Z170" s="4">
        <v>0</v>
      </c>
      <c r="AA170" s="4">
        <v>0.1825</v>
      </c>
      <c r="AB170" s="4">
        <v>0.20250000000000001</v>
      </c>
      <c r="AC170" s="4">
        <v>-9.4999990000000003E-3</v>
      </c>
      <c r="AD170" s="4">
        <v>-1.7750000000000002E-2</v>
      </c>
      <c r="AE170" s="4">
        <v>1.2750000000000001E-2</v>
      </c>
      <c r="AF170" s="4">
        <v>-2.2500000000000003E-3</v>
      </c>
      <c r="AG170" s="4">
        <v>5.0000000000000001E-3</v>
      </c>
      <c r="AH170" s="4">
        <v>1.6500000000000001E-2</v>
      </c>
      <c r="AI170" s="4">
        <v>-6.25E-2</v>
      </c>
      <c r="AJ170" s="4">
        <v>-3.5500000000000004E-2</v>
      </c>
      <c r="AK170" s="4">
        <v>-4.4000000000000004E-2</v>
      </c>
      <c r="AL170" s="4">
        <v>-1.2E-2</v>
      </c>
      <c r="AM170" s="4">
        <v>-5.4000000000000006E-2</v>
      </c>
      <c r="AN170" s="4">
        <v>-7.4999999999999997E-2</v>
      </c>
      <c r="AO170" s="4">
        <v>-3.9999990000000006E-3</v>
      </c>
      <c r="AP170" s="4">
        <v>6.5000000000000006E-3</v>
      </c>
      <c r="AQ170" s="4">
        <v>0.40500000000000003</v>
      </c>
      <c r="AR170" s="4">
        <v>1.4999999999999999E-2</v>
      </c>
      <c r="AS170" s="4">
        <v>-0.31</v>
      </c>
      <c r="AT170" s="4">
        <v>-0.12</v>
      </c>
      <c r="AU170" s="4">
        <v>-0.19</v>
      </c>
      <c r="AV170" s="4">
        <v>-0.28999999999999998</v>
      </c>
      <c r="AW170" s="4">
        <v>0</v>
      </c>
      <c r="AX170" s="4">
        <v>0</v>
      </c>
      <c r="AY170" s="4">
        <v>0.29499999999999998</v>
      </c>
      <c r="AZ170" s="4">
        <v>-0.31</v>
      </c>
      <c r="BA170" s="4">
        <v>-0.09</v>
      </c>
      <c r="BC170" s="4">
        <v>-0.09</v>
      </c>
      <c r="BD170" s="4">
        <v>-3.5000000000000003E-2</v>
      </c>
      <c r="BE170" s="4">
        <v>-8.2500000000000004E-2</v>
      </c>
      <c r="BF170" s="4">
        <v>-1.2E-2</v>
      </c>
      <c r="BG170" s="4">
        <v>-4.0500000000000001E-2</v>
      </c>
      <c r="BH170" s="4">
        <v>-0.02</v>
      </c>
      <c r="BI170" s="4">
        <v>-6.25E-2</v>
      </c>
      <c r="BJ170" s="4">
        <v>-0.17</v>
      </c>
      <c r="BK170" s="4">
        <v>0.14749999999999999</v>
      </c>
      <c r="BL170" s="4">
        <v>0.29799999999999999</v>
      </c>
      <c r="BM170" s="4">
        <v>0.29799999999999999</v>
      </c>
      <c r="BN170" s="4">
        <v>0.28749999999999998</v>
      </c>
    </row>
    <row r="171" spans="3:66" x14ac:dyDescent="0.25">
      <c r="C171" s="190"/>
      <c r="G171" s="68">
        <v>41791</v>
      </c>
      <c r="H171">
        <v>3.4060000000000001</v>
      </c>
      <c r="I171" s="7">
        <v>0.15</v>
      </c>
      <c r="J171" s="4">
        <v>7.0265265445692004E-2</v>
      </c>
      <c r="K171" s="4">
        <v>-0.19500000000000001</v>
      </c>
      <c r="L171" s="4">
        <v>-0.2</v>
      </c>
      <c r="M171" s="14">
        <v>-0.215</v>
      </c>
      <c r="N171" s="14">
        <v>-0.26</v>
      </c>
      <c r="O171" s="4">
        <v>-0.105</v>
      </c>
      <c r="P171" s="4">
        <v>-0.03</v>
      </c>
      <c r="Q171" s="4">
        <v>-5.5500000000000001E-2</v>
      </c>
      <c r="R171" s="4">
        <v>-0.16500000000000001</v>
      </c>
      <c r="S171" s="4">
        <v>-0.19500000000000001</v>
      </c>
      <c r="T171" s="4">
        <v>-0.19500000000000001</v>
      </c>
      <c r="U171" s="4">
        <v>-5.2499999999999998E-2</v>
      </c>
      <c r="V171" s="4">
        <v>-3.5000000000000003E-2</v>
      </c>
      <c r="W171" s="4">
        <v>0.26300000000000001</v>
      </c>
      <c r="X171" s="4">
        <v>0.26300000000000001</v>
      </c>
      <c r="Y171" s="4">
        <v>0.16800000000000001</v>
      </c>
      <c r="Z171" s="4">
        <v>0</v>
      </c>
      <c r="AA171" s="4">
        <v>0.1825</v>
      </c>
      <c r="AB171" s="4">
        <v>0.20250000000000001</v>
      </c>
      <c r="AC171" s="4">
        <v>-9.4999990000000003E-3</v>
      </c>
      <c r="AD171" s="4">
        <v>-1.7750000000000002E-2</v>
      </c>
      <c r="AE171" s="4">
        <v>1.2750000000000001E-2</v>
      </c>
      <c r="AF171" s="4">
        <v>-2.2500000000000003E-3</v>
      </c>
      <c r="AG171" s="4">
        <v>5.0000000000000001E-3</v>
      </c>
      <c r="AH171" s="4">
        <v>1.6500000000000001E-2</v>
      </c>
      <c r="AI171" s="4">
        <v>-6.25E-2</v>
      </c>
      <c r="AJ171" s="4">
        <v>-3.5500000000000004E-2</v>
      </c>
      <c r="AK171" s="4">
        <v>-4.4000000000000004E-2</v>
      </c>
      <c r="AL171" s="4">
        <v>-1.2E-2</v>
      </c>
      <c r="AM171" s="4">
        <v>-7.0000000000000007E-2</v>
      </c>
      <c r="AN171" s="4">
        <v>-7.0000000000000007E-2</v>
      </c>
      <c r="AO171" s="4">
        <v>-3.9999990000000006E-3</v>
      </c>
      <c r="AP171" s="4">
        <v>6.5000000000000006E-3</v>
      </c>
      <c r="AQ171" s="4">
        <v>0.39500000000000002</v>
      </c>
      <c r="AR171" s="4">
        <v>0.02</v>
      </c>
      <c r="AS171" s="4">
        <v>-0.31</v>
      </c>
      <c r="AT171" s="4">
        <v>-0.12</v>
      </c>
      <c r="AU171" s="4">
        <v>-0.19</v>
      </c>
      <c r="AV171" s="4">
        <v>-0.28999999999999998</v>
      </c>
      <c r="AW171" s="4">
        <v>0</v>
      </c>
      <c r="AX171" s="4">
        <v>0</v>
      </c>
      <c r="AY171" s="4">
        <v>0.29499999999999998</v>
      </c>
      <c r="AZ171" s="4">
        <v>-0.31</v>
      </c>
      <c r="BA171" s="4">
        <v>-8.2500000000000004E-2</v>
      </c>
      <c r="BC171" s="4">
        <v>-8.2500000000000004E-2</v>
      </c>
      <c r="BD171" s="4">
        <v>-3.5000000000000003E-2</v>
      </c>
      <c r="BE171" s="4">
        <v>-7.2499999999999995E-2</v>
      </c>
      <c r="BF171" s="4">
        <v>-1.2E-2</v>
      </c>
      <c r="BG171" s="4">
        <v>-4.0500000000000001E-2</v>
      </c>
      <c r="BH171" s="4">
        <v>-1.4999999999999999E-2</v>
      </c>
      <c r="BI171" s="4">
        <v>-6.25E-2</v>
      </c>
      <c r="BJ171" s="4">
        <v>-0.17</v>
      </c>
      <c r="BK171" s="4">
        <v>0.14749999999999999</v>
      </c>
      <c r="BL171" s="4">
        <v>0.29300000000000004</v>
      </c>
      <c r="BM171" s="4">
        <v>0.29300000000000004</v>
      </c>
      <c r="BN171" s="4">
        <v>0.28749999999999998</v>
      </c>
    </row>
    <row r="172" spans="3:66" x14ac:dyDescent="0.25">
      <c r="C172" s="190"/>
      <c r="G172" s="68">
        <v>41821</v>
      </c>
      <c r="H172">
        <v>3.4280000000000004</v>
      </c>
      <c r="I172" s="7">
        <v>0.15</v>
      </c>
      <c r="J172" s="4">
        <v>7.0267360036014997E-2</v>
      </c>
      <c r="K172" s="4">
        <v>-0.19500000000000001</v>
      </c>
      <c r="L172" s="4">
        <v>-0.2</v>
      </c>
      <c r="M172" s="14">
        <v>-0.215</v>
      </c>
      <c r="N172" s="14">
        <v>-0.28000000000000003</v>
      </c>
      <c r="O172" s="4">
        <v>-0.105</v>
      </c>
      <c r="P172" s="4">
        <v>-0.03</v>
      </c>
      <c r="Q172" s="4">
        <v>-5.5500000000000001E-2</v>
      </c>
      <c r="R172" s="4">
        <v>-0.16500000000000001</v>
      </c>
      <c r="S172" s="4">
        <v>-0.19500000000000001</v>
      </c>
      <c r="T172" s="4">
        <v>-0.19500000000000001</v>
      </c>
      <c r="U172" s="4">
        <v>-5.1249999999999997E-2</v>
      </c>
      <c r="V172" s="4">
        <v>-3.5000000000000003E-2</v>
      </c>
      <c r="W172" s="4">
        <v>0.253</v>
      </c>
      <c r="X172" s="4">
        <v>0.253</v>
      </c>
      <c r="Y172" s="4">
        <v>0.158</v>
      </c>
      <c r="Z172" s="4">
        <v>0</v>
      </c>
      <c r="AA172" s="4">
        <v>0.1825</v>
      </c>
      <c r="AB172" s="4">
        <v>0.215</v>
      </c>
      <c r="AC172" s="4">
        <v>-9.4999990000000003E-3</v>
      </c>
      <c r="AD172" s="4">
        <v>-1.7750000000000002E-2</v>
      </c>
      <c r="AE172" s="4">
        <v>1.2750000000000001E-2</v>
      </c>
      <c r="AF172" s="4">
        <v>-2.2500000000000003E-3</v>
      </c>
      <c r="AG172" s="4">
        <v>5.0000000000000001E-3</v>
      </c>
      <c r="AH172" s="4">
        <v>1.6500000000000001E-2</v>
      </c>
      <c r="AI172" s="4">
        <v>-6.25E-2</v>
      </c>
      <c r="AJ172" s="4">
        <v>-3.5500000000000004E-2</v>
      </c>
      <c r="AK172" s="4">
        <v>-4.4000000000000004E-2</v>
      </c>
      <c r="AL172" s="4">
        <v>-1.2E-2</v>
      </c>
      <c r="AM172" s="4">
        <v>-6.3E-2</v>
      </c>
      <c r="AN172" s="4">
        <v>-6.7500000000000004E-2</v>
      </c>
      <c r="AO172" s="4">
        <v>-3.9999990000000006E-3</v>
      </c>
      <c r="AP172" s="4">
        <v>6.5000000000000006E-3</v>
      </c>
      <c r="AQ172" s="4">
        <v>0.43</v>
      </c>
      <c r="AR172" s="4">
        <v>2.2499999999999999E-2</v>
      </c>
      <c r="AS172" s="4">
        <v>-0.31</v>
      </c>
      <c r="AT172" s="4">
        <v>-0.12</v>
      </c>
      <c r="AU172" s="4">
        <v>-0.19</v>
      </c>
      <c r="AV172" s="4">
        <v>-0.28999999999999998</v>
      </c>
      <c r="AW172" s="4">
        <v>0</v>
      </c>
      <c r="AX172" s="4">
        <v>0</v>
      </c>
      <c r="AY172" s="4">
        <v>0.29499999999999998</v>
      </c>
      <c r="AZ172" s="4">
        <v>-0.31</v>
      </c>
      <c r="BA172" s="4">
        <v>-0.09</v>
      </c>
      <c r="BC172" s="4">
        <v>-0.09</v>
      </c>
      <c r="BD172" s="4">
        <v>-3.5000000000000003E-2</v>
      </c>
      <c r="BE172" s="4">
        <v>-6.7500000000000004E-2</v>
      </c>
      <c r="BF172" s="4">
        <v>-1.2E-2</v>
      </c>
      <c r="BG172" s="4">
        <v>-4.0500000000000001E-2</v>
      </c>
      <c r="BH172" s="4">
        <v>-1.2500000000000001E-2</v>
      </c>
      <c r="BI172" s="4">
        <v>-6.25E-2</v>
      </c>
      <c r="BJ172" s="4">
        <v>-0.17</v>
      </c>
      <c r="BK172" s="4">
        <v>0.14749999999999999</v>
      </c>
      <c r="BL172" s="4">
        <v>0.28300000000000003</v>
      </c>
      <c r="BM172" s="4">
        <v>0.28300000000000003</v>
      </c>
      <c r="BN172" s="4">
        <v>0.3</v>
      </c>
    </row>
    <row r="173" spans="3:66" x14ac:dyDescent="0.25">
      <c r="C173" s="190"/>
      <c r="G173" s="68">
        <v>41852</v>
      </c>
      <c r="H173">
        <v>3.4490000000000003</v>
      </c>
      <c r="I173" s="7">
        <v>0.15</v>
      </c>
      <c r="J173" s="4">
        <v>7.026952444601603E-2</v>
      </c>
      <c r="K173" s="4">
        <v>-0.19500000000000001</v>
      </c>
      <c r="L173" s="4">
        <v>-0.2</v>
      </c>
      <c r="M173" s="14">
        <v>-0.215</v>
      </c>
      <c r="N173" s="14">
        <v>-0.28000000000000003</v>
      </c>
      <c r="O173" s="4">
        <v>-0.105</v>
      </c>
      <c r="P173" s="4">
        <v>-0.03</v>
      </c>
      <c r="Q173" s="4">
        <v>-5.5500000000000001E-2</v>
      </c>
      <c r="R173" s="4">
        <v>-0.16500000000000001</v>
      </c>
      <c r="S173" s="4">
        <v>-0.19500000000000001</v>
      </c>
      <c r="T173" s="4">
        <v>-0.19500000000000001</v>
      </c>
      <c r="U173" s="4">
        <v>-0.05</v>
      </c>
      <c r="V173" s="4">
        <v>-3.5000000000000003E-2</v>
      </c>
      <c r="W173" s="4">
        <v>0.25</v>
      </c>
      <c r="X173" s="4">
        <v>0.25</v>
      </c>
      <c r="Y173" s="4">
        <v>0.155</v>
      </c>
      <c r="Z173" s="4">
        <v>0</v>
      </c>
      <c r="AA173" s="4">
        <v>0.1825</v>
      </c>
      <c r="AB173" s="4">
        <v>0.215</v>
      </c>
      <c r="AC173" s="4">
        <v>-9.4999990000000003E-3</v>
      </c>
      <c r="AD173" s="4">
        <v>-1.7750000000000002E-2</v>
      </c>
      <c r="AE173" s="4">
        <v>1.2750000000000001E-2</v>
      </c>
      <c r="AF173" s="4">
        <v>-2.2500000000000003E-3</v>
      </c>
      <c r="AG173" s="4">
        <v>5.0000000000000001E-3</v>
      </c>
      <c r="AH173" s="4">
        <v>1.6500000000000001E-2</v>
      </c>
      <c r="AI173" s="4">
        <v>-6.25E-2</v>
      </c>
      <c r="AJ173" s="4">
        <v>-3.5500000000000004E-2</v>
      </c>
      <c r="AK173" s="4">
        <v>-4.4000000000000004E-2</v>
      </c>
      <c r="AL173" s="4">
        <v>-1.2E-2</v>
      </c>
      <c r="AM173" s="4">
        <v>-4.4000000000000004E-2</v>
      </c>
      <c r="AN173" s="4">
        <v>-6.5000000000000002E-2</v>
      </c>
      <c r="AO173" s="4">
        <v>-3.9999990000000006E-3</v>
      </c>
      <c r="AP173" s="4">
        <v>6.5000000000000006E-3</v>
      </c>
      <c r="AQ173" s="4">
        <v>0.495</v>
      </c>
      <c r="AR173" s="4">
        <v>2.5000000000000001E-2</v>
      </c>
      <c r="AS173" s="4">
        <v>-0.31</v>
      </c>
      <c r="AT173" s="4">
        <v>-0.12</v>
      </c>
      <c r="AU173" s="4">
        <v>-0.19</v>
      </c>
      <c r="AV173" s="4">
        <v>-0.28999999999999998</v>
      </c>
      <c r="AW173" s="4">
        <v>0</v>
      </c>
      <c r="AX173" s="4">
        <v>0</v>
      </c>
      <c r="AY173" s="4">
        <v>0.29499999999999998</v>
      </c>
      <c r="AZ173" s="4">
        <v>-0.31</v>
      </c>
      <c r="BA173" s="4">
        <v>-7.7499999999999999E-2</v>
      </c>
      <c r="BC173" s="4">
        <v>-7.7499999999999999E-2</v>
      </c>
      <c r="BD173" s="4">
        <v>-3.5000000000000003E-2</v>
      </c>
      <c r="BE173" s="4">
        <v>-6.7500000000000004E-2</v>
      </c>
      <c r="BF173" s="4">
        <v>-1.2E-2</v>
      </c>
      <c r="BG173" s="4">
        <v>-4.0500000000000001E-2</v>
      </c>
      <c r="BH173" s="4">
        <v>-0.01</v>
      </c>
      <c r="BI173" s="4">
        <v>-6.25E-2</v>
      </c>
      <c r="BJ173" s="4">
        <v>-0.17</v>
      </c>
      <c r="BK173" s="4">
        <v>0.14749999999999999</v>
      </c>
      <c r="BL173" s="4">
        <v>0.28000000000000003</v>
      </c>
      <c r="BM173" s="4">
        <v>0.28000000000000003</v>
      </c>
      <c r="BN173" s="4">
        <v>0.3</v>
      </c>
    </row>
    <row r="174" spans="3:66" x14ac:dyDescent="0.25">
      <c r="C174" s="190"/>
      <c r="G174" s="68">
        <v>41883</v>
      </c>
      <c r="H174">
        <v>3.4280000000000004</v>
      </c>
      <c r="I174" s="7">
        <v>0.15</v>
      </c>
      <c r="J174" s="4">
        <v>7.0271688856020018E-2</v>
      </c>
      <c r="K174" s="4">
        <v>-0.19500000000000001</v>
      </c>
      <c r="L174" s="4">
        <v>-0.2</v>
      </c>
      <c r="M174" s="14">
        <v>-0.20499999999999999</v>
      </c>
      <c r="N174" s="14">
        <v>-0.28000000000000003</v>
      </c>
      <c r="O174" s="4">
        <v>-9.5000000000000001E-2</v>
      </c>
      <c r="P174" s="4">
        <v>-0.03</v>
      </c>
      <c r="Q174" s="4">
        <v>-5.5500000000000001E-2</v>
      </c>
      <c r="R174" s="4">
        <v>-0.16500000000000001</v>
      </c>
      <c r="S174" s="4">
        <v>-0.19500000000000001</v>
      </c>
      <c r="T174" s="4">
        <v>-0.19500000000000001</v>
      </c>
      <c r="U174" s="4">
        <v>-5.3749999999999999E-2</v>
      </c>
      <c r="V174" s="4">
        <v>-3.5000000000000003E-2</v>
      </c>
      <c r="W174" s="4">
        <v>0.24800000000000003</v>
      </c>
      <c r="X174" s="4">
        <v>0.24800000000000003</v>
      </c>
      <c r="Y174" s="4">
        <v>0.153</v>
      </c>
      <c r="Z174" s="4">
        <v>0</v>
      </c>
      <c r="AA174" s="4">
        <v>0.1825</v>
      </c>
      <c r="AB174" s="4">
        <v>0.19500000000000001</v>
      </c>
      <c r="AC174" s="4">
        <v>-9.4999990000000003E-3</v>
      </c>
      <c r="AD174" s="4">
        <v>-1.7750000000000002E-2</v>
      </c>
      <c r="AE174" s="4">
        <v>1.2750000000000001E-2</v>
      </c>
      <c r="AF174" s="4">
        <v>-2.2500000000000003E-3</v>
      </c>
      <c r="AG174" s="4">
        <v>5.0000000000000001E-3</v>
      </c>
      <c r="AH174" s="4">
        <v>1.6500000000000001E-2</v>
      </c>
      <c r="AI174" s="4">
        <v>-6.25E-2</v>
      </c>
      <c r="AJ174" s="4">
        <v>-3.3000000000000002E-2</v>
      </c>
      <c r="AK174" s="4">
        <v>-4.1500000000000002E-2</v>
      </c>
      <c r="AL174" s="4">
        <v>-1.2E-2</v>
      </c>
      <c r="AM174" s="4">
        <v>-4.2000000000000003E-2</v>
      </c>
      <c r="AN174" s="4">
        <v>-7.2499999999999995E-2</v>
      </c>
      <c r="AO174" s="4">
        <v>-3.9999990000000006E-3</v>
      </c>
      <c r="AP174" s="4">
        <v>6.5000000000000006E-3</v>
      </c>
      <c r="AQ174" s="4">
        <v>0.39500000000000002</v>
      </c>
      <c r="AR174" s="4">
        <v>1.7500000000000002E-2</v>
      </c>
      <c r="AS174" s="4">
        <v>-0.31</v>
      </c>
      <c r="AT174" s="4">
        <v>-0.12</v>
      </c>
      <c r="AU174" s="4">
        <v>-0.19</v>
      </c>
      <c r="AV174" s="4">
        <v>-0.28999999999999998</v>
      </c>
      <c r="AW174" s="4">
        <v>0</v>
      </c>
      <c r="AX174" s="4">
        <v>0</v>
      </c>
      <c r="AY174" s="4">
        <v>0.29499999999999998</v>
      </c>
      <c r="AZ174" s="4">
        <v>-0.31</v>
      </c>
      <c r="BA174" s="4">
        <v>-8.2500000000000004E-2</v>
      </c>
      <c r="BC174" s="4">
        <v>-8.2500000000000004E-2</v>
      </c>
      <c r="BD174" s="4">
        <v>-3.5000000000000003E-2</v>
      </c>
      <c r="BE174" s="4">
        <v>-8.2500000000000004E-2</v>
      </c>
      <c r="BF174" s="4">
        <v>-1.2E-2</v>
      </c>
      <c r="BG174" s="4">
        <v>-4.0500000000000001E-2</v>
      </c>
      <c r="BH174" s="4">
        <v>-1.7500000000000002E-2</v>
      </c>
      <c r="BI174" s="4">
        <v>-6.25E-2</v>
      </c>
      <c r="BJ174" s="4">
        <v>-0.17</v>
      </c>
      <c r="BK174" s="4">
        <v>0.14749999999999999</v>
      </c>
      <c r="BL174" s="4">
        <v>0.27800000000000002</v>
      </c>
      <c r="BM174" s="4">
        <v>0.27800000000000002</v>
      </c>
      <c r="BN174" s="4">
        <v>0.28999999999999998</v>
      </c>
    </row>
    <row r="175" spans="3:66" x14ac:dyDescent="0.25">
      <c r="C175" s="190"/>
      <c r="G175" s="68">
        <v>41913</v>
      </c>
      <c r="H175">
        <v>3.4220000000000002</v>
      </c>
      <c r="I175" s="7">
        <v>0.15</v>
      </c>
      <c r="J175" s="4">
        <v>7.0273783446346993E-2</v>
      </c>
      <c r="K175" s="4">
        <v>-0.19500000000000001</v>
      </c>
      <c r="L175" s="4">
        <v>-0.2</v>
      </c>
      <c r="M175" s="14">
        <v>-0.19</v>
      </c>
      <c r="N175" s="14">
        <v>-0.28000000000000003</v>
      </c>
      <c r="O175" s="4">
        <v>-0.08</v>
      </c>
      <c r="P175" s="4">
        <v>-0.03</v>
      </c>
      <c r="Q175" s="4">
        <v>-5.5500000000000001E-2</v>
      </c>
      <c r="R175" s="4">
        <v>-0.16500000000000001</v>
      </c>
      <c r="S175" s="4">
        <v>-0.19500000000000001</v>
      </c>
      <c r="T175" s="4">
        <v>-0.19500000000000001</v>
      </c>
      <c r="U175" s="4">
        <v>-5.8749999999999997E-2</v>
      </c>
      <c r="V175" s="4">
        <v>-3.5000000000000003E-2</v>
      </c>
      <c r="W175" s="4">
        <v>0.26300000000000001</v>
      </c>
      <c r="X175" s="4">
        <v>0.26300000000000001</v>
      </c>
      <c r="Y175" s="4">
        <v>0.16800000000000001</v>
      </c>
      <c r="Z175" s="4">
        <v>0</v>
      </c>
      <c r="AA175" s="4">
        <v>0.1875</v>
      </c>
      <c r="AB175" s="4">
        <v>0.215</v>
      </c>
      <c r="AC175" s="4">
        <v>-9.4999990000000003E-3</v>
      </c>
      <c r="AD175" s="4">
        <v>-1.7750000000000002E-2</v>
      </c>
      <c r="AE175" s="4">
        <v>-5.5000000000000005E-3</v>
      </c>
      <c r="AF175" s="4">
        <v>-2.0499999999999997E-2</v>
      </c>
      <c r="AG175" s="4">
        <v>5.0000000000000001E-3</v>
      </c>
      <c r="AH175" s="4">
        <v>1.6500000000000001E-2</v>
      </c>
      <c r="AI175" s="4">
        <v>-6.25E-2</v>
      </c>
      <c r="AJ175" s="4">
        <v>-3.3000000000000002E-2</v>
      </c>
      <c r="AK175" s="4">
        <v>-4.1500000000000002E-2</v>
      </c>
      <c r="AL175" s="4">
        <v>-1.2E-2</v>
      </c>
      <c r="AM175" s="4">
        <v>-4.4000000000000004E-2</v>
      </c>
      <c r="AN175" s="4">
        <v>-8.2500000000000004E-2</v>
      </c>
      <c r="AO175" s="4">
        <v>-3.9999990000000006E-3</v>
      </c>
      <c r="AP175" s="4">
        <v>6.5000000000000006E-3</v>
      </c>
      <c r="AQ175" s="4">
        <v>0.46100000000000002</v>
      </c>
      <c r="AR175" s="4">
        <v>7.4999999999999997E-3</v>
      </c>
      <c r="AS175" s="4">
        <v>-0.31</v>
      </c>
      <c r="AT175" s="4">
        <v>-0.12</v>
      </c>
      <c r="AU175" s="4">
        <v>-0.19</v>
      </c>
      <c r="AV175" s="4">
        <v>-0.28999999999999998</v>
      </c>
      <c r="AW175" s="4">
        <v>0</v>
      </c>
      <c r="AX175" s="4">
        <v>0</v>
      </c>
      <c r="AY175" s="4">
        <v>0.29499999999999998</v>
      </c>
      <c r="AZ175" s="4">
        <v>-0.31</v>
      </c>
      <c r="BA175" s="4">
        <v>-9.2499999999999999E-2</v>
      </c>
      <c r="BC175" s="4">
        <v>-9.2499999999999999E-2</v>
      </c>
      <c r="BD175" s="4">
        <v>-3.5000000000000003E-2</v>
      </c>
      <c r="BE175" s="4">
        <v>-8.5000000000000006E-2</v>
      </c>
      <c r="BF175" s="4">
        <v>-1.2E-2</v>
      </c>
      <c r="BG175" s="4">
        <v>-4.0500000000000001E-2</v>
      </c>
      <c r="BH175" s="4">
        <v>-2.75E-2</v>
      </c>
      <c r="BI175" s="4">
        <v>-6.25E-2</v>
      </c>
      <c r="BJ175" s="4">
        <v>-0.17</v>
      </c>
      <c r="BK175" s="4">
        <v>0.14749999999999999</v>
      </c>
      <c r="BL175" s="4">
        <v>0.29300000000000004</v>
      </c>
      <c r="BM175" s="4">
        <v>0.29300000000000004</v>
      </c>
      <c r="BN175" s="4">
        <v>0.36249999999999999</v>
      </c>
    </row>
    <row r="176" spans="3:66" x14ac:dyDescent="0.25">
      <c r="C176" s="190"/>
      <c r="G176" s="68">
        <v>41944</v>
      </c>
      <c r="H176">
        <v>3.4590000000000005</v>
      </c>
      <c r="I176" s="7">
        <v>0.15</v>
      </c>
      <c r="J176" s="4">
        <v>7.0275947856354021E-2</v>
      </c>
      <c r="K176" s="4">
        <v>-0.19</v>
      </c>
      <c r="L176" s="4">
        <v>-0.19500000000000001</v>
      </c>
      <c r="M176" s="14">
        <v>-0.1525</v>
      </c>
      <c r="N176" s="14">
        <v>-0.27500000000000002</v>
      </c>
      <c r="O176" s="4">
        <v>-4.2500000000000003E-2</v>
      </c>
      <c r="P176" s="4">
        <v>-0.03</v>
      </c>
      <c r="Q176" s="4">
        <v>-7.0000000000000007E-2</v>
      </c>
      <c r="R176" s="4">
        <v>-0.16</v>
      </c>
      <c r="S176" s="4">
        <v>-0.19</v>
      </c>
      <c r="T176" s="4">
        <v>-0.19</v>
      </c>
      <c r="U176" s="4">
        <v>-7.85E-2</v>
      </c>
      <c r="V176" s="4">
        <v>-3.4500000000000003E-2</v>
      </c>
      <c r="W176" s="4">
        <v>0.32500000000000001</v>
      </c>
      <c r="X176" s="4">
        <v>0.32500000000000001</v>
      </c>
      <c r="Y176" s="4">
        <v>0.23</v>
      </c>
      <c r="Z176" s="4">
        <v>0</v>
      </c>
      <c r="AA176" s="4">
        <v>0.27</v>
      </c>
      <c r="AB176" s="4">
        <v>0.28749999999999998</v>
      </c>
      <c r="AC176" s="4">
        <v>-1.2500000000000001E-2</v>
      </c>
      <c r="AD176" s="4">
        <v>-3.1000000000000003E-2</v>
      </c>
      <c r="AE176" s="4">
        <v>-4.5000000000000005E-3</v>
      </c>
      <c r="AF176" s="4">
        <v>-1.95E-2</v>
      </c>
      <c r="AG176" s="4">
        <v>5.0000000000000001E-3</v>
      </c>
      <c r="AH176" s="4">
        <v>8.5000000000000006E-3</v>
      </c>
      <c r="AI176" s="4">
        <v>-6.5000000000000002E-2</v>
      </c>
      <c r="AJ176" s="4">
        <v>-3.3000000000000002E-2</v>
      </c>
      <c r="AK176" s="4">
        <v>-4.4500000000000005E-2</v>
      </c>
      <c r="AL176" s="4">
        <v>-8.4999990000000011E-3</v>
      </c>
      <c r="AM176" s="4">
        <v>-5.9000000000000004E-2</v>
      </c>
      <c r="AN176" s="4">
        <v>-0.1225</v>
      </c>
      <c r="AO176" s="4">
        <v>3.5000000000000005E-3</v>
      </c>
      <c r="AP176" s="4">
        <v>1.6E-2</v>
      </c>
      <c r="AQ176" s="4">
        <v>0.76749999999999996</v>
      </c>
      <c r="AR176" s="4">
        <v>-3.2500000000000001E-2</v>
      </c>
      <c r="AS176" s="4">
        <v>-0.23499999999999999</v>
      </c>
      <c r="AT176" s="4">
        <v>-0.13250000000000001</v>
      </c>
      <c r="AU176" s="4">
        <v>-0.19</v>
      </c>
      <c r="AV176" s="4">
        <v>0</v>
      </c>
      <c r="AW176" s="4">
        <v>0</v>
      </c>
      <c r="AX176" s="4">
        <v>0</v>
      </c>
      <c r="AY176" s="4">
        <v>0.12</v>
      </c>
      <c r="AZ176" s="4">
        <v>-0.23499999999999999</v>
      </c>
      <c r="BA176" s="4">
        <v>-9.7500000000000003E-2</v>
      </c>
      <c r="BC176" s="4">
        <v>-9.7500000000000003E-2</v>
      </c>
      <c r="BD176" s="4">
        <v>-3.4500000000000003E-2</v>
      </c>
      <c r="BE176" s="4">
        <v>-8.2500000000000004E-2</v>
      </c>
      <c r="BF176" s="4">
        <v>-1.3500000000000002E-2</v>
      </c>
      <c r="BG176" s="4">
        <v>-5.5E-2</v>
      </c>
      <c r="BH176" s="4">
        <v>-6.7500000000000004E-2</v>
      </c>
      <c r="BI176" s="4">
        <v>-6.5000000000000002E-2</v>
      </c>
      <c r="BJ176" s="4">
        <v>-0.17</v>
      </c>
      <c r="BK176" s="4">
        <v>0</v>
      </c>
      <c r="BL176" s="4">
        <v>0.37</v>
      </c>
      <c r="BM176" s="4">
        <v>0.37</v>
      </c>
      <c r="BN176" s="4">
        <v>0.46500000000000002</v>
      </c>
    </row>
    <row r="177" spans="3:66" x14ac:dyDescent="0.25">
      <c r="C177" s="190"/>
      <c r="G177" s="68">
        <v>41974</v>
      </c>
      <c r="H177">
        <v>3.508</v>
      </c>
      <c r="I177" s="7">
        <v>0.15</v>
      </c>
      <c r="J177" s="4">
        <v>7.0278042446684008E-2</v>
      </c>
      <c r="K177" s="4">
        <v>-0.19750000000000001</v>
      </c>
      <c r="L177" s="4">
        <v>-0.20250000000000001</v>
      </c>
      <c r="M177" s="14">
        <v>-0.14499999999999999</v>
      </c>
      <c r="N177" s="14">
        <v>-0.28249999999999997</v>
      </c>
      <c r="O177" s="4">
        <v>-3.5000000000000003E-2</v>
      </c>
      <c r="P177" s="4">
        <v>-0.03</v>
      </c>
      <c r="Q177" s="4">
        <v>-7.0000000000000007E-2</v>
      </c>
      <c r="R177" s="4">
        <v>-0.16750000000000001</v>
      </c>
      <c r="S177" s="4">
        <v>-0.19750000000000001</v>
      </c>
      <c r="T177" s="4">
        <v>-0.19750000000000001</v>
      </c>
      <c r="U177" s="4">
        <v>-8.9749999999999996E-2</v>
      </c>
      <c r="V177" s="4">
        <v>-3.4500000000000003E-2</v>
      </c>
      <c r="W177" s="4">
        <v>0.36499999999999999</v>
      </c>
      <c r="X177" s="4">
        <v>0.36499999999999999</v>
      </c>
      <c r="Y177" s="4">
        <v>0.27</v>
      </c>
      <c r="Z177" s="4">
        <v>0</v>
      </c>
      <c r="AA177" s="4">
        <v>0.30499999999999999</v>
      </c>
      <c r="AB177" s="4">
        <v>0.33750000000000002</v>
      </c>
      <c r="AC177" s="4">
        <v>-1.2500000000000001E-2</v>
      </c>
      <c r="AD177" s="4">
        <v>-2.35E-2</v>
      </c>
      <c r="AE177" s="4">
        <v>-4.5000000000000005E-3</v>
      </c>
      <c r="AF177" s="4">
        <v>-1.95E-2</v>
      </c>
      <c r="AG177" s="4">
        <v>5.0000000000000001E-3</v>
      </c>
      <c r="AH177" s="4">
        <v>8.5000000000000006E-3</v>
      </c>
      <c r="AI177" s="4">
        <v>-6.5000000000000002E-2</v>
      </c>
      <c r="AJ177" s="4">
        <v>-3.3000000000000002E-2</v>
      </c>
      <c r="AK177" s="4">
        <v>-4.4500000000000005E-2</v>
      </c>
      <c r="AL177" s="4">
        <v>-8.4999990000000011E-3</v>
      </c>
      <c r="AM177" s="4">
        <v>-5.9000000000000004E-2</v>
      </c>
      <c r="AN177" s="4">
        <v>-0.14499999999999999</v>
      </c>
      <c r="AO177" s="4">
        <v>3.5000000000000005E-3</v>
      </c>
      <c r="AP177" s="4">
        <v>1.6E-2</v>
      </c>
      <c r="AQ177" s="4">
        <v>1.19</v>
      </c>
      <c r="AR177" s="4">
        <v>-5.5E-2</v>
      </c>
      <c r="AS177" s="4">
        <v>-0.23499999999999999</v>
      </c>
      <c r="AT177" s="4">
        <v>-0.1275</v>
      </c>
      <c r="AU177" s="4">
        <v>-0.19</v>
      </c>
      <c r="AV177" s="4">
        <v>0.06</v>
      </c>
      <c r="AW177" s="4">
        <v>0</v>
      </c>
      <c r="AX177" s="4">
        <v>0</v>
      </c>
      <c r="AY177" s="4">
        <v>0.12</v>
      </c>
      <c r="AZ177" s="4">
        <v>-0.23499999999999999</v>
      </c>
      <c r="BA177" s="4">
        <v>-0.1275</v>
      </c>
      <c r="BC177" s="4">
        <v>-0.1275</v>
      </c>
      <c r="BD177" s="4">
        <v>-3.4500000000000003E-2</v>
      </c>
      <c r="BE177" s="4">
        <v>-0.11749999999999999</v>
      </c>
      <c r="BF177" s="4">
        <v>-1.3500000000000002E-2</v>
      </c>
      <c r="BG177" s="4">
        <v>-5.5E-2</v>
      </c>
      <c r="BH177" s="4">
        <v>-0.09</v>
      </c>
      <c r="BI177" s="4">
        <v>-6.5000000000000002E-2</v>
      </c>
      <c r="BJ177" s="4">
        <v>-0.17</v>
      </c>
      <c r="BK177" s="4">
        <v>0</v>
      </c>
      <c r="BL177" s="4">
        <v>0.41</v>
      </c>
      <c r="BM177" s="4">
        <v>0.41</v>
      </c>
      <c r="BN177" s="4">
        <v>0.8</v>
      </c>
    </row>
    <row r="178" spans="3:66" x14ac:dyDescent="0.25">
      <c r="C178" s="190"/>
      <c r="G178" s="68">
        <v>42005</v>
      </c>
      <c r="H178">
        <v>3.8360000000000003</v>
      </c>
      <c r="I178" s="7">
        <v>0.15</v>
      </c>
      <c r="J178" s="4">
        <v>7.0280206856692992E-2</v>
      </c>
      <c r="K178" s="4">
        <v>-0.2</v>
      </c>
      <c r="L178" s="4">
        <v>-0.20499999999999999</v>
      </c>
      <c r="M178" s="14">
        <v>-0.13</v>
      </c>
      <c r="N178" s="14">
        <v>-0.26500000000000001</v>
      </c>
      <c r="O178" s="4">
        <v>-0.02</v>
      </c>
      <c r="P178" s="4">
        <v>-0.03</v>
      </c>
      <c r="Q178" s="4">
        <v>-7.0000000000000007E-2</v>
      </c>
      <c r="R178" s="4">
        <v>-0.17</v>
      </c>
      <c r="S178" s="4">
        <v>-0.2</v>
      </c>
      <c r="T178" s="4">
        <v>-0.2</v>
      </c>
      <c r="U178" s="4">
        <v>-0.09</v>
      </c>
      <c r="V178" s="4">
        <v>-3.2500000000000001E-2</v>
      </c>
      <c r="W178" s="4">
        <v>0.375</v>
      </c>
      <c r="X178" s="4">
        <v>0.375</v>
      </c>
      <c r="Y178" s="4">
        <v>0.28000000000000003</v>
      </c>
      <c r="Z178" s="4">
        <v>0</v>
      </c>
      <c r="AA178" s="4">
        <v>0.30499999999999999</v>
      </c>
      <c r="AB178" s="4">
        <v>0.4375</v>
      </c>
      <c r="AC178" s="4">
        <v>-7.9999990000000007E-3</v>
      </c>
      <c r="AD178" s="4">
        <v>-2.35E-2</v>
      </c>
      <c r="AE178" s="4">
        <v>-4.5000000000000005E-3</v>
      </c>
      <c r="AF178" s="4">
        <v>-1.95E-2</v>
      </c>
      <c r="AG178" s="4">
        <v>5.0000000000000001E-3</v>
      </c>
      <c r="AH178" s="4">
        <v>8.5000000000000006E-3</v>
      </c>
      <c r="AI178" s="4">
        <v>-6.5000000000000002E-2</v>
      </c>
      <c r="AJ178" s="4">
        <v>-3.1000000000000003E-2</v>
      </c>
      <c r="AK178" s="4">
        <v>-4.4500000000000005E-2</v>
      </c>
      <c r="AL178" s="4">
        <v>-8.4999990000000011E-3</v>
      </c>
      <c r="AM178" s="4">
        <v>-5.2000000000000005E-2</v>
      </c>
      <c r="AN178" s="4">
        <v>-0.14749999999999999</v>
      </c>
      <c r="AO178" s="4">
        <v>5.5000000000000005E-3</v>
      </c>
      <c r="AP178" s="4">
        <v>1.6E-2</v>
      </c>
      <c r="AQ178" s="4">
        <v>1.5249999999999999</v>
      </c>
      <c r="AR178" s="4">
        <v>-5.7500000000000002E-2</v>
      </c>
      <c r="AS178" s="4">
        <v>-0.23</v>
      </c>
      <c r="AT178" s="4">
        <v>-0.1275</v>
      </c>
      <c r="AU178" s="4">
        <v>-0.19</v>
      </c>
      <c r="AW178" s="4">
        <v>0</v>
      </c>
      <c r="AX178" s="4">
        <v>0</v>
      </c>
      <c r="AY178" s="4">
        <v>0.12</v>
      </c>
      <c r="AZ178" s="4">
        <v>-0.23</v>
      </c>
      <c r="BA178" s="4">
        <v>-0.1125</v>
      </c>
      <c r="BC178" s="4">
        <v>-0.1125</v>
      </c>
      <c r="BD178" s="4">
        <v>-3.2500000000000001E-2</v>
      </c>
      <c r="BE178" s="4">
        <v>-0.12300000000000001</v>
      </c>
      <c r="BF178" s="4">
        <v>-1.3500000000000002E-2</v>
      </c>
      <c r="BG178" s="4">
        <v>-5.5E-2</v>
      </c>
      <c r="BH178" s="4">
        <v>-9.2499999999999999E-2</v>
      </c>
      <c r="BI178" s="4">
        <v>-6.5000000000000002E-2</v>
      </c>
      <c r="BJ178" s="4">
        <v>-0.17</v>
      </c>
      <c r="BK178" s="4">
        <v>0</v>
      </c>
      <c r="BL178" s="4">
        <v>0.42</v>
      </c>
      <c r="BM178" s="4">
        <v>0.42</v>
      </c>
      <c r="BN178" s="4">
        <v>0.97499999999999998</v>
      </c>
    </row>
    <row r="179" spans="3:66" x14ac:dyDescent="0.25">
      <c r="C179" s="190"/>
      <c r="G179" s="68">
        <v>42036</v>
      </c>
      <c r="H179">
        <v>3.742</v>
      </c>
      <c r="I179" s="7">
        <v>0.15</v>
      </c>
      <c r="J179" s="4">
        <v>7.0282371266705002E-2</v>
      </c>
      <c r="K179" s="4">
        <v>-0.20250000000000001</v>
      </c>
      <c r="L179" s="4">
        <v>-0.20749999999999999</v>
      </c>
      <c r="M179" s="14">
        <v>-0.13</v>
      </c>
      <c r="N179" s="14">
        <v>-0.26750000000000002</v>
      </c>
      <c r="O179" s="4">
        <v>-0.02</v>
      </c>
      <c r="P179" s="4">
        <v>-0.03</v>
      </c>
      <c r="Q179" s="4">
        <v>-7.0000000000000007E-2</v>
      </c>
      <c r="R179" s="4">
        <v>-0.17249999999999999</v>
      </c>
      <c r="S179" s="4">
        <v>-0.20250000000000001</v>
      </c>
      <c r="T179" s="4">
        <v>-0.20250000000000001</v>
      </c>
      <c r="U179" s="4">
        <v>-8.1250000000000003E-2</v>
      </c>
      <c r="V179" s="4">
        <v>-3.2500000000000001E-2</v>
      </c>
      <c r="W179" s="4">
        <v>0.35</v>
      </c>
      <c r="X179" s="4">
        <v>0.35</v>
      </c>
      <c r="Y179" s="4">
        <v>0.255</v>
      </c>
      <c r="Z179" s="4">
        <v>0</v>
      </c>
      <c r="AA179" s="4">
        <v>0.30499999999999999</v>
      </c>
      <c r="AB179" s="4">
        <v>0.435</v>
      </c>
      <c r="AC179" s="4">
        <v>-7.9999990000000007E-3</v>
      </c>
      <c r="AD179" s="4">
        <v>-2.35E-2</v>
      </c>
      <c r="AE179" s="4">
        <v>-4.5000000000000005E-3</v>
      </c>
      <c r="AF179" s="4">
        <v>-1.95E-2</v>
      </c>
      <c r="AG179" s="4">
        <v>5.0000000000000001E-3</v>
      </c>
      <c r="AH179" s="4">
        <v>8.5000000000000006E-3</v>
      </c>
      <c r="AI179" s="4">
        <v>-6.5000000000000002E-2</v>
      </c>
      <c r="AJ179" s="4">
        <v>-3.1000000000000003E-2</v>
      </c>
      <c r="AK179" s="4">
        <v>-4.4500000000000005E-2</v>
      </c>
      <c r="AL179" s="4">
        <v>-8.4999990000000011E-3</v>
      </c>
      <c r="AM179" s="4">
        <v>-5.2000000000000005E-2</v>
      </c>
      <c r="AN179" s="4">
        <v>-0.13</v>
      </c>
      <c r="AO179" s="4">
        <v>5.5000000000000005E-3</v>
      </c>
      <c r="AP179" s="4">
        <v>1.6E-2</v>
      </c>
      <c r="AQ179" s="4">
        <v>1.4550000000000001</v>
      </c>
      <c r="AR179" s="4">
        <v>-0.04</v>
      </c>
      <c r="AS179" s="4">
        <v>-0.23</v>
      </c>
      <c r="AT179" s="4">
        <v>-0.1275</v>
      </c>
      <c r="AU179" s="4">
        <v>-0.19</v>
      </c>
      <c r="AW179" s="4">
        <v>0</v>
      </c>
      <c r="AX179" s="4">
        <v>0</v>
      </c>
      <c r="AY179" s="4">
        <v>0.12</v>
      </c>
      <c r="AZ179" s="4">
        <v>-0.23</v>
      </c>
      <c r="BA179" s="4">
        <v>-0.115</v>
      </c>
      <c r="BC179" s="4">
        <v>-0.115</v>
      </c>
      <c r="BD179" s="4">
        <v>-3.2500000000000001E-2</v>
      </c>
      <c r="BE179" s="4">
        <v>-0.10550000000000001</v>
      </c>
      <c r="BF179" s="4">
        <v>-1.3500000000000002E-2</v>
      </c>
      <c r="BG179" s="4">
        <v>-5.5E-2</v>
      </c>
      <c r="BH179" s="4">
        <v>-7.4999999999999997E-2</v>
      </c>
      <c r="BI179" s="4">
        <v>-6.5000000000000002E-2</v>
      </c>
      <c r="BJ179" s="4">
        <v>-0.17</v>
      </c>
      <c r="BK179" s="4">
        <v>0</v>
      </c>
      <c r="BL179" s="4">
        <v>0.39500000000000002</v>
      </c>
      <c r="BM179" s="4">
        <v>0.39500000000000002</v>
      </c>
      <c r="BN179" s="4">
        <v>0.97499999999999998</v>
      </c>
    </row>
    <row r="180" spans="3:66" x14ac:dyDescent="0.25">
      <c r="C180" s="190"/>
      <c r="G180" s="68">
        <v>42064</v>
      </c>
      <c r="H180">
        <v>3.6080000000000001</v>
      </c>
      <c r="I180" s="7">
        <v>0.15</v>
      </c>
      <c r="J180" s="4">
        <v>7.0284326217684004E-2</v>
      </c>
      <c r="K180" s="4">
        <v>-0.20499999999999999</v>
      </c>
      <c r="L180" s="4">
        <v>-0.21</v>
      </c>
      <c r="M180" s="14">
        <v>-0.13</v>
      </c>
      <c r="N180" s="14">
        <v>-0.27</v>
      </c>
      <c r="O180" s="4">
        <v>-0.02</v>
      </c>
      <c r="P180" s="4">
        <v>-0.03</v>
      </c>
      <c r="Q180" s="4">
        <v>-7.0000000000000007E-2</v>
      </c>
      <c r="R180" s="4">
        <v>-0.17499999999999999</v>
      </c>
      <c r="S180" s="4">
        <v>-0.20499999999999999</v>
      </c>
      <c r="T180" s="4">
        <v>-0.20499999999999999</v>
      </c>
      <c r="U180" s="4">
        <v>-7.4999999999999997E-2</v>
      </c>
      <c r="V180" s="4">
        <v>-3.2500000000000001E-2</v>
      </c>
      <c r="W180" s="4">
        <v>0.34800000000000003</v>
      </c>
      <c r="X180" s="4">
        <v>0.34800000000000003</v>
      </c>
      <c r="Y180" s="4">
        <v>0.253</v>
      </c>
      <c r="Z180" s="4">
        <v>0</v>
      </c>
      <c r="AA180" s="4">
        <v>0.26500000000000001</v>
      </c>
      <c r="AB180" s="4">
        <v>0.30249999999999999</v>
      </c>
      <c r="AC180" s="4">
        <v>-7.9999990000000007E-3</v>
      </c>
      <c r="AD180" s="4">
        <v>-2.35E-2</v>
      </c>
      <c r="AE180" s="4">
        <v>1.4000000000000002E-2</v>
      </c>
      <c r="AF180" s="4">
        <v>9.9999999999999395E-4</v>
      </c>
      <c r="AG180" s="4">
        <v>5.0000000000000001E-3</v>
      </c>
      <c r="AH180" s="4">
        <v>8.5000000000000006E-3</v>
      </c>
      <c r="AI180" s="4">
        <v>-6.5000000000000002E-2</v>
      </c>
      <c r="AJ180" s="4">
        <v>-3.1000000000000003E-2</v>
      </c>
      <c r="AK180" s="4">
        <v>-4.4500000000000005E-2</v>
      </c>
      <c r="AL180" s="4">
        <v>-8.4999990000000011E-3</v>
      </c>
      <c r="AM180" s="4">
        <v>-5.9000000000000004E-2</v>
      </c>
      <c r="AN180" s="4">
        <v>-0.11749999999999999</v>
      </c>
      <c r="AO180" s="4">
        <v>5.5000000000000005E-3</v>
      </c>
      <c r="AP180" s="4">
        <v>1.6E-2</v>
      </c>
      <c r="AQ180" s="4">
        <v>0.83499999999999996</v>
      </c>
      <c r="AR180" s="4">
        <v>-2.75E-2</v>
      </c>
      <c r="AS180" s="4">
        <v>-0.23</v>
      </c>
      <c r="AT180" s="4">
        <v>-0.13250000000000001</v>
      </c>
      <c r="AU180" s="4">
        <v>-0.19</v>
      </c>
      <c r="AW180" s="4">
        <v>0</v>
      </c>
      <c r="AX180" s="4">
        <v>0</v>
      </c>
      <c r="AY180" s="4">
        <v>0.12</v>
      </c>
      <c r="AZ180" s="4">
        <v>-0.23</v>
      </c>
      <c r="BA180" s="4">
        <v>-9.5000000000000001E-2</v>
      </c>
      <c r="BC180" s="4">
        <v>-9.5000000000000001E-2</v>
      </c>
      <c r="BD180" s="4">
        <v>-3.2500000000000001E-2</v>
      </c>
      <c r="BE180" s="4">
        <v>-8.8000000000000009E-2</v>
      </c>
      <c r="BF180" s="4">
        <v>-1.3500000000000002E-2</v>
      </c>
      <c r="BG180" s="4">
        <v>-5.5E-2</v>
      </c>
      <c r="BH180" s="4">
        <v>-6.25E-2</v>
      </c>
      <c r="BI180" s="4">
        <v>-6.5000000000000002E-2</v>
      </c>
      <c r="BJ180" s="4">
        <v>-0.17</v>
      </c>
      <c r="BK180" s="4">
        <v>0</v>
      </c>
      <c r="BL180" s="4">
        <v>0.39300000000000007</v>
      </c>
      <c r="BM180" s="4">
        <v>0.39300000000000007</v>
      </c>
      <c r="BN180" s="4">
        <v>0.60750000000000004</v>
      </c>
    </row>
    <row r="181" spans="3:66" x14ac:dyDescent="0.25">
      <c r="C181" s="190"/>
      <c r="G181" s="68">
        <v>42095</v>
      </c>
      <c r="H181">
        <v>3.4660000000000002</v>
      </c>
      <c r="I181" s="7">
        <v>0.15</v>
      </c>
      <c r="J181" s="4">
        <v>7.0286490627697026E-2</v>
      </c>
      <c r="K181" s="4">
        <v>-0.19500000000000001</v>
      </c>
      <c r="L181" s="4">
        <v>-0.2</v>
      </c>
      <c r="M181" s="14">
        <v>-0.17499999999999999</v>
      </c>
      <c r="N181" s="14">
        <v>-0.26</v>
      </c>
      <c r="O181" s="4">
        <v>-6.5000000000000002E-2</v>
      </c>
      <c r="P181" s="4">
        <v>-0.03</v>
      </c>
      <c r="Q181" s="4">
        <v>-5.2999999999999999E-2</v>
      </c>
      <c r="R181" s="4">
        <v>-0.16500000000000001</v>
      </c>
      <c r="S181" s="4">
        <v>-0.19500000000000001</v>
      </c>
      <c r="T181" s="4">
        <v>-0.19500000000000001</v>
      </c>
      <c r="U181" s="4">
        <v>-5.2499999999999998E-2</v>
      </c>
      <c r="V181" s="4">
        <v>-0.03</v>
      </c>
      <c r="W181" s="4">
        <v>0.253</v>
      </c>
      <c r="X181" s="4">
        <v>0.253</v>
      </c>
      <c r="Y181" s="4">
        <v>0.158</v>
      </c>
      <c r="Z181" s="4">
        <v>0</v>
      </c>
      <c r="AA181" s="4">
        <v>0.19500000000000001</v>
      </c>
      <c r="AB181" s="4">
        <v>0.25</v>
      </c>
      <c r="AC181" s="4">
        <v>-7.499999000000002E-3</v>
      </c>
      <c r="AD181" s="4">
        <v>-1.6E-2</v>
      </c>
      <c r="AE181" s="4">
        <v>1.4000000000000002E-2</v>
      </c>
      <c r="AF181" s="4">
        <v>9.9999999999999395E-4</v>
      </c>
      <c r="AG181" s="4">
        <v>5.0000000000000001E-3</v>
      </c>
      <c r="AH181" s="4">
        <v>1.8500000000000003E-2</v>
      </c>
      <c r="AI181" s="4">
        <v>-6.25E-2</v>
      </c>
      <c r="AJ181" s="4">
        <v>-3.3500000000000002E-2</v>
      </c>
      <c r="AK181" s="4">
        <v>-4.2000000000000003E-2</v>
      </c>
      <c r="AL181" s="4">
        <v>-1.1000000000000001E-2</v>
      </c>
      <c r="AM181" s="4">
        <v>-5.2000000000000005E-2</v>
      </c>
      <c r="AN181" s="4">
        <v>-7.4999999999999997E-2</v>
      </c>
      <c r="AO181" s="4">
        <v>-1.9999990000000001E-3</v>
      </c>
      <c r="AP181" s="4">
        <v>6.5000000000000006E-3</v>
      </c>
      <c r="AQ181" s="4">
        <v>0.45</v>
      </c>
      <c r="AR181" s="4">
        <v>1.4999999999999999E-2</v>
      </c>
      <c r="AS181" s="4">
        <v>0</v>
      </c>
      <c r="AT181" s="4">
        <v>-0.12</v>
      </c>
      <c r="AU181" s="4">
        <v>-0.19</v>
      </c>
      <c r="AW181" s="4">
        <v>0</v>
      </c>
      <c r="AX181" s="4">
        <v>0</v>
      </c>
      <c r="AY181" s="4">
        <v>0.29499999999999998</v>
      </c>
      <c r="AZ181" s="4">
        <v>0</v>
      </c>
      <c r="BA181" s="4">
        <v>-9.0500000000000011E-2</v>
      </c>
      <c r="BC181" s="4">
        <v>-9.0500000000000011E-2</v>
      </c>
      <c r="BD181" s="4">
        <v>-0.03</v>
      </c>
      <c r="BE181" s="4">
        <v>-8.0500000000000002E-2</v>
      </c>
      <c r="BF181" s="4">
        <v>-1.1000000000000001E-2</v>
      </c>
      <c r="BG181" s="4">
        <v>-3.8000000000000006E-2</v>
      </c>
      <c r="BH181" s="4">
        <v>-0.02</v>
      </c>
      <c r="BI181" s="4">
        <v>-6.25E-2</v>
      </c>
      <c r="BJ181" s="4">
        <v>-0.17</v>
      </c>
      <c r="BK181" s="4">
        <v>0</v>
      </c>
      <c r="BL181" s="4">
        <v>0.28300000000000003</v>
      </c>
      <c r="BM181" s="4">
        <v>0.28300000000000003</v>
      </c>
      <c r="BN181" s="4">
        <v>0.35499999999999998</v>
      </c>
    </row>
    <row r="182" spans="3:66" x14ac:dyDescent="0.25">
      <c r="C182" s="190"/>
      <c r="G182" s="68">
        <v>42125</v>
      </c>
      <c r="H182">
        <v>3.4630000000000001</v>
      </c>
      <c r="I182" s="7">
        <v>0.15</v>
      </c>
      <c r="J182" s="4">
        <v>7.0288585218035021E-2</v>
      </c>
      <c r="K182" s="4">
        <v>-0.19500000000000001</v>
      </c>
      <c r="L182" s="4">
        <v>-0.2</v>
      </c>
      <c r="M182" s="14">
        <v>-0.20499999999999999</v>
      </c>
      <c r="N182" s="14">
        <v>-0.26</v>
      </c>
      <c r="O182" s="4">
        <v>-0.08</v>
      </c>
      <c r="P182" s="4">
        <v>-0.03</v>
      </c>
      <c r="Q182" s="4">
        <v>-5.2999999999999999E-2</v>
      </c>
      <c r="R182" s="4">
        <v>-0.16500000000000001</v>
      </c>
      <c r="S182" s="4">
        <v>-0.19500000000000001</v>
      </c>
      <c r="T182" s="4">
        <v>-0.19500000000000001</v>
      </c>
      <c r="U182" s="4">
        <v>-5.2499999999999998E-2</v>
      </c>
      <c r="V182" s="4">
        <v>-0.03</v>
      </c>
      <c r="W182" s="4">
        <v>0.26300000000000001</v>
      </c>
      <c r="X182" s="4">
        <v>0.26300000000000001</v>
      </c>
      <c r="Y182" s="4">
        <v>0.16800000000000001</v>
      </c>
      <c r="Z182" s="4">
        <v>0</v>
      </c>
      <c r="AA182" s="4">
        <v>0.1825</v>
      </c>
      <c r="AB182" s="4">
        <v>0.20250000000000001</v>
      </c>
      <c r="AC182" s="4">
        <v>-7.499999000000002E-3</v>
      </c>
      <c r="AD182" s="4">
        <v>-1.6250000000000001E-2</v>
      </c>
      <c r="AE182" s="4">
        <v>1.375E-2</v>
      </c>
      <c r="AF182" s="4">
        <v>-1.2499990000000001E-3</v>
      </c>
      <c r="AG182" s="4">
        <v>5.0000000000000001E-3</v>
      </c>
      <c r="AH182" s="4">
        <v>1.8500000000000003E-2</v>
      </c>
      <c r="AI182" s="4">
        <v>-6.25E-2</v>
      </c>
      <c r="AJ182" s="4">
        <v>-3.3500000000000002E-2</v>
      </c>
      <c r="AK182" s="4">
        <v>-4.2000000000000003E-2</v>
      </c>
      <c r="AL182" s="4">
        <v>-1.1000000000000001E-2</v>
      </c>
      <c r="AM182" s="4">
        <v>-5.2000000000000005E-2</v>
      </c>
      <c r="AN182" s="4">
        <v>-7.4999999999999997E-2</v>
      </c>
      <c r="AO182" s="4">
        <v>-1.9999990000000001E-3</v>
      </c>
      <c r="AP182" s="4">
        <v>6.5000000000000006E-3</v>
      </c>
      <c r="AQ182" s="4">
        <v>0.40500000000000003</v>
      </c>
      <c r="AR182" s="4">
        <v>1.4999999999999999E-2</v>
      </c>
      <c r="AS182" s="4">
        <v>0</v>
      </c>
      <c r="AT182" s="4">
        <v>-0.12</v>
      </c>
      <c r="AU182" s="4">
        <v>-0.19</v>
      </c>
      <c r="AW182" s="4">
        <v>0</v>
      </c>
      <c r="AX182" s="4">
        <v>0</v>
      </c>
      <c r="AY182" s="4">
        <v>0.29499999999999998</v>
      </c>
      <c r="AZ182" s="4">
        <v>0</v>
      </c>
      <c r="BA182" s="4">
        <v>-8.8000000000000009E-2</v>
      </c>
      <c r="BC182" s="4">
        <v>-8.8000000000000009E-2</v>
      </c>
      <c r="BD182" s="4">
        <v>-0.03</v>
      </c>
      <c r="BE182" s="4">
        <v>-8.0500000000000002E-2</v>
      </c>
      <c r="BF182" s="4">
        <v>-1.1000000000000001E-2</v>
      </c>
      <c r="BG182" s="4">
        <v>-3.8000000000000006E-2</v>
      </c>
      <c r="BH182" s="4">
        <v>-0.02</v>
      </c>
      <c r="BI182" s="4">
        <v>-6.25E-2</v>
      </c>
      <c r="BJ182" s="4">
        <v>-0.17</v>
      </c>
      <c r="BK182" s="4">
        <v>0</v>
      </c>
      <c r="BL182" s="4">
        <v>0.29300000000000004</v>
      </c>
      <c r="BM182" s="4">
        <v>0.29300000000000004</v>
      </c>
      <c r="BN182" s="4">
        <v>0.28749999999999998</v>
      </c>
    </row>
    <row r="183" spans="3:66" x14ac:dyDescent="0.25">
      <c r="C183" s="190"/>
      <c r="G183" s="68">
        <v>42156</v>
      </c>
      <c r="H183">
        <v>3.4950000000000001</v>
      </c>
      <c r="I183" s="7">
        <v>0.15</v>
      </c>
      <c r="J183" s="4">
        <v>7.0290749628052013E-2</v>
      </c>
      <c r="K183" s="4">
        <v>-0.19500000000000001</v>
      </c>
      <c r="L183" s="4">
        <v>-0.2</v>
      </c>
      <c r="M183" s="14">
        <v>-0.215</v>
      </c>
      <c r="N183" s="14">
        <v>-0.26</v>
      </c>
      <c r="O183" s="4">
        <v>-0.09</v>
      </c>
      <c r="P183" s="4">
        <v>-0.03</v>
      </c>
      <c r="Q183" s="4">
        <v>-5.2999999999999999E-2</v>
      </c>
      <c r="R183" s="4">
        <v>-0.16500000000000001</v>
      </c>
      <c r="S183" s="4">
        <v>-0.19500000000000001</v>
      </c>
      <c r="T183" s="4">
        <v>-0.19500000000000001</v>
      </c>
      <c r="U183" s="4">
        <v>-0.05</v>
      </c>
      <c r="V183" s="4">
        <v>-0.03</v>
      </c>
      <c r="W183" s="4">
        <v>0.25800000000000001</v>
      </c>
      <c r="X183" s="4">
        <v>0.25800000000000001</v>
      </c>
      <c r="Y183" s="4">
        <v>0.16300000000000001</v>
      </c>
      <c r="Z183" s="4">
        <v>0</v>
      </c>
      <c r="AA183" s="4">
        <v>0.1825</v>
      </c>
      <c r="AB183" s="4">
        <v>0.20250000000000001</v>
      </c>
      <c r="AC183" s="4">
        <v>-7.499999000000002E-3</v>
      </c>
      <c r="AD183" s="4">
        <v>-1.6250000000000001E-2</v>
      </c>
      <c r="AE183" s="4">
        <v>1.375E-2</v>
      </c>
      <c r="AF183" s="4">
        <v>-1.2499990000000001E-3</v>
      </c>
      <c r="AG183" s="4">
        <v>5.0000000000000001E-3</v>
      </c>
      <c r="AH183" s="4">
        <v>1.8500000000000003E-2</v>
      </c>
      <c r="AI183" s="4">
        <v>-6.25E-2</v>
      </c>
      <c r="AJ183" s="4">
        <v>-3.3500000000000002E-2</v>
      </c>
      <c r="AK183" s="4">
        <v>-4.2000000000000003E-2</v>
      </c>
      <c r="AL183" s="4">
        <v>-1.1000000000000001E-2</v>
      </c>
      <c r="AM183" s="4">
        <v>-6.8000000000000005E-2</v>
      </c>
      <c r="AN183" s="4">
        <v>-7.0000000000000007E-2</v>
      </c>
      <c r="AO183" s="4">
        <v>-1.9999990000000001E-3</v>
      </c>
      <c r="AP183" s="4">
        <v>6.5000000000000006E-3</v>
      </c>
      <c r="AQ183" s="4">
        <v>0.39500000000000002</v>
      </c>
      <c r="AR183" s="4">
        <v>0.02</v>
      </c>
      <c r="AS183" s="4">
        <v>0</v>
      </c>
      <c r="AT183" s="4">
        <v>-0.12</v>
      </c>
      <c r="AU183" s="4">
        <v>-0.19</v>
      </c>
      <c r="AW183" s="4">
        <v>0</v>
      </c>
      <c r="AX183" s="4">
        <v>0</v>
      </c>
      <c r="AY183" s="4">
        <v>0.29499999999999998</v>
      </c>
      <c r="AZ183" s="4">
        <v>0</v>
      </c>
      <c r="BA183" s="4">
        <v>-8.0500000000000002E-2</v>
      </c>
      <c r="BC183" s="4">
        <v>-8.0500000000000002E-2</v>
      </c>
      <c r="BD183" s="4">
        <v>-0.03</v>
      </c>
      <c r="BE183" s="4">
        <v>-7.0499999999999993E-2</v>
      </c>
      <c r="BF183" s="4">
        <v>-1.1000000000000001E-2</v>
      </c>
      <c r="BG183" s="4">
        <v>-3.8000000000000006E-2</v>
      </c>
      <c r="BH183" s="4">
        <v>-1.4999999999999999E-2</v>
      </c>
      <c r="BI183" s="4">
        <v>-6.25E-2</v>
      </c>
      <c r="BJ183" s="4">
        <v>-0.17</v>
      </c>
      <c r="BK183" s="4">
        <v>0</v>
      </c>
      <c r="BL183" s="4">
        <v>0.28800000000000003</v>
      </c>
      <c r="BM183" s="4">
        <v>0.28800000000000003</v>
      </c>
      <c r="BN183" s="4">
        <v>0.28749999999999998</v>
      </c>
    </row>
    <row r="184" spans="3:66" x14ac:dyDescent="0.25">
      <c r="C184" s="190"/>
      <c r="G184" s="68">
        <v>42186</v>
      </c>
      <c r="H184">
        <v>3.5169999999999999</v>
      </c>
      <c r="I184" s="7">
        <v>0.15</v>
      </c>
      <c r="J184" s="4">
        <v>7.0292844218393005E-2</v>
      </c>
      <c r="K184" s="4">
        <v>-0.19500000000000001</v>
      </c>
      <c r="L184" s="4">
        <v>-0.2</v>
      </c>
      <c r="M184" s="14">
        <v>-0.215</v>
      </c>
      <c r="N184" s="14">
        <v>-0.28000000000000003</v>
      </c>
      <c r="O184" s="4">
        <v>-0.09</v>
      </c>
      <c r="P184" s="4">
        <v>-0.03</v>
      </c>
      <c r="Q184" s="4">
        <v>-5.2999999999999999E-2</v>
      </c>
      <c r="R184" s="4">
        <v>-0.16500000000000001</v>
      </c>
      <c r="S184" s="4">
        <v>-0.19500000000000001</v>
      </c>
      <c r="T184" s="4">
        <v>-0.19500000000000001</v>
      </c>
      <c r="U184" s="4">
        <v>-4.8750000000000002E-2</v>
      </c>
      <c r="V184" s="4">
        <v>-0.03</v>
      </c>
      <c r="W184" s="4">
        <v>0.24800000000000003</v>
      </c>
      <c r="X184" s="4">
        <v>0.24800000000000003</v>
      </c>
      <c r="Y184" s="4">
        <v>0.153</v>
      </c>
      <c r="Z184" s="4">
        <v>0</v>
      </c>
      <c r="AA184" s="4">
        <v>0.1825</v>
      </c>
      <c r="AB184" s="4">
        <v>0.215</v>
      </c>
      <c r="AC184" s="4">
        <v>-7.499999000000002E-3</v>
      </c>
      <c r="AD184" s="4">
        <v>-1.6250000000000001E-2</v>
      </c>
      <c r="AE184" s="4">
        <v>1.375E-2</v>
      </c>
      <c r="AF184" s="4">
        <v>-1.2499990000000001E-3</v>
      </c>
      <c r="AG184" s="4">
        <v>5.0000000000000001E-3</v>
      </c>
      <c r="AH184" s="4">
        <v>1.8500000000000003E-2</v>
      </c>
      <c r="AI184" s="4">
        <v>-6.25E-2</v>
      </c>
      <c r="AJ184" s="4">
        <v>-3.3500000000000002E-2</v>
      </c>
      <c r="AK184" s="4">
        <v>-4.2000000000000003E-2</v>
      </c>
      <c r="AL184" s="4">
        <v>-1.1000000000000001E-2</v>
      </c>
      <c r="AM184" s="4">
        <v>-6.1000000000000006E-2</v>
      </c>
      <c r="AN184" s="4">
        <v>-6.7500000000000004E-2</v>
      </c>
      <c r="AO184" s="4">
        <v>-1.9999990000000001E-3</v>
      </c>
      <c r="AP184" s="4">
        <v>6.5000000000000006E-3</v>
      </c>
      <c r="AQ184" s="4">
        <v>0.43</v>
      </c>
      <c r="AR184" s="4">
        <v>2.2499999999999999E-2</v>
      </c>
      <c r="AS184" s="4">
        <v>0</v>
      </c>
      <c r="AT184" s="4">
        <v>-0.12</v>
      </c>
      <c r="AU184" s="4">
        <v>-0.19</v>
      </c>
      <c r="AW184" s="4">
        <v>0</v>
      </c>
      <c r="AX184" s="4">
        <v>0</v>
      </c>
      <c r="AY184" s="4">
        <v>0.29499999999999998</v>
      </c>
      <c r="AZ184" s="4">
        <v>0</v>
      </c>
      <c r="BA184" s="4">
        <v>-8.8000000000000009E-2</v>
      </c>
      <c r="BC184" s="4">
        <v>-8.8000000000000009E-2</v>
      </c>
      <c r="BD184" s="4">
        <v>-0.03</v>
      </c>
      <c r="BE184" s="4">
        <v>-6.5500000000000003E-2</v>
      </c>
      <c r="BF184" s="4">
        <v>-1.1000000000000001E-2</v>
      </c>
      <c r="BG184" s="4">
        <v>-3.8000000000000006E-2</v>
      </c>
      <c r="BH184" s="4">
        <v>-1.2500000000000001E-2</v>
      </c>
      <c r="BI184" s="4">
        <v>-6.25E-2</v>
      </c>
      <c r="BJ184" s="4">
        <v>-0.17</v>
      </c>
      <c r="BK184" s="4">
        <v>0</v>
      </c>
      <c r="BL184" s="4">
        <v>0.27800000000000002</v>
      </c>
      <c r="BM184" s="4">
        <v>0.27800000000000002</v>
      </c>
      <c r="BN184" s="4">
        <v>0.3</v>
      </c>
    </row>
    <row r="185" spans="3:66" x14ac:dyDescent="0.25">
      <c r="C185" s="190"/>
      <c r="G185" s="68">
        <v>42217</v>
      </c>
      <c r="H185">
        <v>3.5380000000000003</v>
      </c>
      <c r="I185" s="7">
        <v>0.15</v>
      </c>
      <c r="J185" s="4">
        <v>7.0295008628412994E-2</v>
      </c>
      <c r="K185" s="4">
        <v>-0.19500000000000001</v>
      </c>
      <c r="L185" s="4">
        <v>-0.2</v>
      </c>
      <c r="M185" s="14">
        <v>-0.215</v>
      </c>
      <c r="N185" s="14">
        <v>-0.28000000000000003</v>
      </c>
      <c r="O185" s="4">
        <v>-0.09</v>
      </c>
      <c r="P185" s="4">
        <v>-0.03</v>
      </c>
      <c r="Q185" s="4">
        <v>-5.2999999999999999E-2</v>
      </c>
      <c r="R185" s="4">
        <v>-0.16500000000000001</v>
      </c>
      <c r="S185" s="4">
        <v>-0.19500000000000001</v>
      </c>
      <c r="T185" s="4">
        <v>-0.19500000000000001</v>
      </c>
      <c r="U185" s="4">
        <v>-4.7500000000000001E-2</v>
      </c>
      <c r="V185" s="4">
        <v>-0.03</v>
      </c>
      <c r="W185" s="4">
        <v>0.245</v>
      </c>
      <c r="X185" s="4">
        <v>0.245</v>
      </c>
      <c r="Y185" s="4">
        <v>0.15</v>
      </c>
      <c r="Z185" s="4">
        <v>0</v>
      </c>
      <c r="AA185" s="4">
        <v>0.1825</v>
      </c>
      <c r="AB185" s="4">
        <v>0.215</v>
      </c>
      <c r="AC185" s="4">
        <v>-7.499999000000002E-3</v>
      </c>
      <c r="AD185" s="4">
        <v>-1.6250000000000001E-2</v>
      </c>
      <c r="AE185" s="4">
        <v>1.375E-2</v>
      </c>
      <c r="AF185" s="4">
        <v>-1.2499990000000001E-3</v>
      </c>
      <c r="AG185" s="4">
        <v>5.0000000000000001E-3</v>
      </c>
      <c r="AH185" s="4">
        <v>1.8500000000000003E-2</v>
      </c>
      <c r="AI185" s="4">
        <v>-6.25E-2</v>
      </c>
      <c r="AJ185" s="4">
        <v>-3.3500000000000002E-2</v>
      </c>
      <c r="AK185" s="4">
        <v>-4.2000000000000003E-2</v>
      </c>
      <c r="AL185" s="4">
        <v>-1.1000000000000001E-2</v>
      </c>
      <c r="AM185" s="4">
        <v>-4.2000000000000003E-2</v>
      </c>
      <c r="AN185" s="4">
        <v>-6.5000000000000002E-2</v>
      </c>
      <c r="AO185" s="4">
        <v>-1.9999990000000001E-3</v>
      </c>
      <c r="AP185" s="4">
        <v>6.5000000000000006E-3</v>
      </c>
      <c r="AQ185" s="4">
        <v>0.495</v>
      </c>
      <c r="AR185" s="4">
        <v>2.5000000000000001E-2</v>
      </c>
      <c r="AS185" s="4">
        <v>0</v>
      </c>
      <c r="AT185" s="4">
        <v>0</v>
      </c>
      <c r="AU185" s="4">
        <v>-0.19</v>
      </c>
      <c r="AW185" s="4">
        <v>0</v>
      </c>
      <c r="AX185" s="4">
        <v>0</v>
      </c>
      <c r="AY185" s="4">
        <v>0.29499999999999998</v>
      </c>
      <c r="AZ185" s="4">
        <v>0</v>
      </c>
      <c r="BA185" s="4">
        <v>-7.5499999999999998E-2</v>
      </c>
      <c r="BC185" s="4">
        <v>-7.5499999999999998E-2</v>
      </c>
      <c r="BD185" s="4">
        <v>-0.03</v>
      </c>
      <c r="BE185" s="4">
        <v>-6.5500000000000003E-2</v>
      </c>
      <c r="BF185" s="4">
        <v>-1.1000000000000001E-2</v>
      </c>
      <c r="BG185" s="4">
        <v>-3.8000000000000006E-2</v>
      </c>
      <c r="BH185" s="4">
        <v>-0.01</v>
      </c>
      <c r="BI185" s="4">
        <v>-6.25E-2</v>
      </c>
      <c r="BJ185" s="4">
        <v>-0.17</v>
      </c>
      <c r="BK185" s="4">
        <v>0</v>
      </c>
      <c r="BL185" s="4">
        <v>0.27500000000000002</v>
      </c>
      <c r="BM185" s="4">
        <v>0.27500000000000002</v>
      </c>
      <c r="BN185" s="4">
        <v>0.3</v>
      </c>
    </row>
    <row r="186" spans="3:66" x14ac:dyDescent="0.25">
      <c r="C186" s="190"/>
      <c r="G186" s="68">
        <v>42248</v>
      </c>
      <c r="H186">
        <v>3.5160000000000005</v>
      </c>
      <c r="I186" s="7">
        <v>0.15</v>
      </c>
      <c r="J186" s="4">
        <v>7.0297173038434996E-2</v>
      </c>
      <c r="K186" s="4">
        <v>-0.19500000000000001</v>
      </c>
      <c r="L186" s="4">
        <v>-0.2</v>
      </c>
      <c r="M186" s="14">
        <v>-0.20499999999999999</v>
      </c>
      <c r="N186" s="14">
        <v>-0.28000000000000003</v>
      </c>
      <c r="O186" s="4">
        <v>-0.08</v>
      </c>
      <c r="P186" s="4">
        <v>0</v>
      </c>
      <c r="Q186" s="4">
        <v>-5.2999999999999999E-2</v>
      </c>
      <c r="R186" s="4">
        <v>-0.16500000000000001</v>
      </c>
      <c r="S186" s="4">
        <v>-0.19500000000000001</v>
      </c>
      <c r="T186" s="4">
        <v>-0.19500000000000001</v>
      </c>
      <c r="U186" s="4">
        <v>0</v>
      </c>
      <c r="V186" s="4">
        <v>0</v>
      </c>
      <c r="W186" s="4">
        <v>0.24300000000000002</v>
      </c>
      <c r="X186" s="4">
        <v>0.24300000000000002</v>
      </c>
      <c r="Y186" s="4">
        <v>0.14800000000000002</v>
      </c>
      <c r="Z186" s="4">
        <v>0</v>
      </c>
      <c r="AA186" s="4">
        <v>0.1825</v>
      </c>
      <c r="AB186" s="4">
        <v>0.19500000000000001</v>
      </c>
      <c r="AC186" s="4">
        <v>-7.499999000000002E-3</v>
      </c>
      <c r="AD186" s="4">
        <v>-1.6250000000000001E-2</v>
      </c>
      <c r="AE186" s="4">
        <v>1.375E-2</v>
      </c>
      <c r="AF186" s="4">
        <v>-1.2499990000000001E-3</v>
      </c>
      <c r="AG186" s="4">
        <v>5.0000000000000001E-3</v>
      </c>
      <c r="AH186" s="4">
        <v>1.8500000000000003E-2</v>
      </c>
      <c r="AI186" s="4">
        <v>-6.25E-2</v>
      </c>
      <c r="AJ186" s="4">
        <v>-3.1000000000000003E-2</v>
      </c>
      <c r="AK186" s="4">
        <v>-3.95E-2</v>
      </c>
      <c r="AL186" s="4">
        <v>-1.1000000000000001E-2</v>
      </c>
      <c r="AM186" s="4">
        <v>-0.04</v>
      </c>
      <c r="AN186" s="4">
        <v>0</v>
      </c>
      <c r="AO186" s="4">
        <v>-1.9999990000000001E-3</v>
      </c>
      <c r="AP186" s="4">
        <v>6.5000000000000006E-3</v>
      </c>
      <c r="AQ186" s="4">
        <v>0.39500000000000002</v>
      </c>
      <c r="AR186" s="4">
        <v>1.7500000000000002E-2</v>
      </c>
      <c r="AS186" s="4">
        <v>0</v>
      </c>
      <c r="AT186" s="4">
        <v>0</v>
      </c>
      <c r="AU186" s="4">
        <v>-0.19</v>
      </c>
      <c r="AW186" s="4">
        <v>0</v>
      </c>
      <c r="AX186" s="4">
        <v>0</v>
      </c>
      <c r="AY186" s="4">
        <v>0.29499999999999998</v>
      </c>
      <c r="AZ186" s="4">
        <v>0</v>
      </c>
      <c r="BA186" s="4">
        <v>-8.0500000000000002E-2</v>
      </c>
      <c r="BC186" s="4">
        <v>-8.0500000000000002E-2</v>
      </c>
      <c r="BD186" s="4">
        <v>0</v>
      </c>
      <c r="BE186" s="4">
        <v>-8.0500000000000002E-2</v>
      </c>
      <c r="BF186" s="4">
        <v>-1.1000000000000001E-2</v>
      </c>
      <c r="BG186" s="4">
        <v>-3.8000000000000006E-2</v>
      </c>
      <c r="BH186" s="4">
        <v>-1.7500000000000002E-2</v>
      </c>
      <c r="BI186" s="4">
        <v>-6.25E-2</v>
      </c>
      <c r="BJ186" s="4">
        <v>-0.17</v>
      </c>
      <c r="BK186" s="4">
        <v>0</v>
      </c>
      <c r="BL186" s="4">
        <v>0.27300000000000002</v>
      </c>
      <c r="BM186" s="4">
        <v>0.27300000000000002</v>
      </c>
      <c r="BN186" s="4">
        <v>0.28999999999999998</v>
      </c>
    </row>
    <row r="187" spans="3:66" x14ac:dyDescent="0.25">
      <c r="C187" s="190"/>
      <c r="G187" s="68">
        <v>42278</v>
      </c>
      <c r="H187">
        <v>3.5090000000000003</v>
      </c>
      <c r="I187" s="7">
        <v>0.15</v>
      </c>
      <c r="J187" s="4">
        <v>7.0299267628779014E-2</v>
      </c>
      <c r="K187" s="4">
        <v>-0.19500000000000001</v>
      </c>
      <c r="L187" s="4">
        <v>-0.2</v>
      </c>
      <c r="M187" s="14">
        <v>-0.19</v>
      </c>
      <c r="N187" s="14">
        <v>-0.28000000000000003</v>
      </c>
      <c r="O187" s="4">
        <v>-6.5000000000000002E-2</v>
      </c>
      <c r="P187" s="4">
        <v>0</v>
      </c>
      <c r="Q187" s="4">
        <v>-5.2999999999999999E-2</v>
      </c>
      <c r="R187" s="4">
        <v>-0.16500000000000001</v>
      </c>
      <c r="S187" s="4">
        <v>-0.19500000000000001</v>
      </c>
      <c r="T187" s="4">
        <v>-0.19500000000000001</v>
      </c>
      <c r="U187" s="4">
        <v>0</v>
      </c>
      <c r="V187" s="4">
        <v>0</v>
      </c>
      <c r="W187" s="4">
        <v>0.25800000000000001</v>
      </c>
      <c r="X187" s="4">
        <v>0.25800000000000001</v>
      </c>
      <c r="Y187" s="4">
        <v>0.16300000000000001</v>
      </c>
      <c r="Z187" s="4">
        <v>0</v>
      </c>
      <c r="AA187" s="4">
        <v>0.1875</v>
      </c>
      <c r="AB187" s="4">
        <v>0.215</v>
      </c>
      <c r="AC187" s="4">
        <v>-7.499999000000002E-3</v>
      </c>
      <c r="AD187" s="4">
        <v>-1.6250000000000001E-2</v>
      </c>
      <c r="AE187" s="4">
        <v>-4.5000000000000005E-3</v>
      </c>
      <c r="AF187" s="4">
        <v>-1.95E-2</v>
      </c>
      <c r="AG187" s="4">
        <v>5.0000000000000001E-3</v>
      </c>
      <c r="AH187" s="4">
        <v>1.8500000000000003E-2</v>
      </c>
      <c r="AI187" s="4">
        <v>-6.25E-2</v>
      </c>
      <c r="AJ187" s="4">
        <v>-3.1000000000000003E-2</v>
      </c>
      <c r="AK187" s="4">
        <v>-3.95E-2</v>
      </c>
      <c r="AL187" s="4">
        <v>-1.1000000000000001E-2</v>
      </c>
      <c r="AM187" s="4">
        <v>-4.2000000000000003E-2</v>
      </c>
      <c r="AN187" s="4">
        <v>0</v>
      </c>
      <c r="AO187" s="4">
        <v>-1.9999990000000001E-3</v>
      </c>
      <c r="AP187" s="4">
        <v>6.5000000000000006E-3</v>
      </c>
      <c r="AQ187" s="4">
        <v>0.46100000000000002</v>
      </c>
      <c r="AR187" s="4">
        <v>7.4999999999999997E-3</v>
      </c>
      <c r="AS187" s="4">
        <v>0</v>
      </c>
      <c r="AT187" s="4">
        <v>0</v>
      </c>
      <c r="AU187" s="4">
        <v>-0.19</v>
      </c>
      <c r="AW187" s="4">
        <v>0</v>
      </c>
      <c r="AX187" s="4">
        <v>0</v>
      </c>
      <c r="AY187" s="4">
        <v>0.29499999999999998</v>
      </c>
      <c r="AZ187" s="4">
        <v>0</v>
      </c>
      <c r="BA187" s="4">
        <v>-9.0500000000000011E-2</v>
      </c>
      <c r="BC187" s="4">
        <v>-9.0500000000000011E-2</v>
      </c>
      <c r="BD187" s="4">
        <v>0</v>
      </c>
      <c r="BE187" s="4">
        <v>-8.3000000000000004E-2</v>
      </c>
      <c r="BF187" s="4">
        <v>-1.1000000000000001E-2</v>
      </c>
      <c r="BG187" s="4">
        <v>-3.8000000000000006E-2</v>
      </c>
      <c r="BH187" s="4">
        <v>-2.75E-2</v>
      </c>
      <c r="BI187" s="4">
        <v>-6.25E-2</v>
      </c>
      <c r="BJ187" s="4">
        <v>-0.17</v>
      </c>
      <c r="BK187" s="4">
        <v>0</v>
      </c>
      <c r="BL187" s="4">
        <v>0.28800000000000003</v>
      </c>
      <c r="BM187" s="4">
        <v>0.28800000000000003</v>
      </c>
      <c r="BN187" s="4">
        <v>0.36249999999999999</v>
      </c>
    </row>
    <row r="188" spans="3:66" x14ac:dyDescent="0.25">
      <c r="C188" s="190"/>
      <c r="G188" s="68">
        <v>42309</v>
      </c>
      <c r="H188">
        <v>3.5410000000000004</v>
      </c>
      <c r="I188" s="7">
        <v>0.15</v>
      </c>
      <c r="J188" s="4">
        <v>7.0301432038804013E-2</v>
      </c>
      <c r="K188" s="4">
        <v>-0.19</v>
      </c>
      <c r="L188" s="4">
        <v>-0.19500000000000001</v>
      </c>
      <c r="M188" s="14">
        <v>-0.1525</v>
      </c>
      <c r="N188" s="14">
        <v>-0.27500000000000002</v>
      </c>
      <c r="O188" s="4">
        <v>-2.75E-2</v>
      </c>
      <c r="P188" s="4">
        <v>0</v>
      </c>
      <c r="Q188" s="4">
        <v>-6.7500000000000004E-2</v>
      </c>
      <c r="R188" s="4">
        <v>-0.16</v>
      </c>
      <c r="S188" s="4">
        <v>-0.19</v>
      </c>
      <c r="T188" s="4">
        <v>-0.19</v>
      </c>
      <c r="U188" s="4">
        <v>0</v>
      </c>
      <c r="V188" s="4">
        <v>0</v>
      </c>
      <c r="W188" s="4">
        <v>0.32</v>
      </c>
      <c r="X188" s="4">
        <v>0.32</v>
      </c>
      <c r="Y188" s="4">
        <v>0.22500000000000001</v>
      </c>
      <c r="Z188" s="4">
        <v>0</v>
      </c>
      <c r="AA188" s="4">
        <v>0.27</v>
      </c>
      <c r="AB188" s="4">
        <v>0.28749999999999998</v>
      </c>
      <c r="AC188" s="4">
        <v>-1.0500000000000001E-2</v>
      </c>
      <c r="AD188" s="4">
        <v>-2.9500000000000002E-2</v>
      </c>
      <c r="AE188" s="4">
        <v>-3.5000000000000005E-3</v>
      </c>
      <c r="AF188" s="4">
        <v>-1.8500000000000003E-2</v>
      </c>
      <c r="AG188" s="4">
        <v>5.0000000000000001E-3</v>
      </c>
      <c r="AH188" s="4">
        <v>1.0500000000000001E-2</v>
      </c>
      <c r="AI188" s="4">
        <v>-6.5000000000000002E-2</v>
      </c>
      <c r="AJ188" s="4">
        <v>-3.1000000000000003E-2</v>
      </c>
      <c r="AK188" s="4">
        <v>-4.2500000000000003E-2</v>
      </c>
      <c r="AL188" s="4">
        <v>-7.499999000000002E-3</v>
      </c>
      <c r="AM188" s="4">
        <v>-5.7000000000000002E-2</v>
      </c>
      <c r="AN188" s="4">
        <v>0</v>
      </c>
      <c r="AO188" s="4">
        <v>5.5000000000000005E-3</v>
      </c>
      <c r="AP188" s="4">
        <v>1.6E-2</v>
      </c>
      <c r="AQ188" s="4">
        <v>0.76749999999999996</v>
      </c>
      <c r="AR188" s="4">
        <v>-3.2500000000000001E-2</v>
      </c>
      <c r="AS188" s="4">
        <v>0</v>
      </c>
      <c r="AT188" s="4">
        <v>0</v>
      </c>
      <c r="AU188" s="4">
        <v>-0.19</v>
      </c>
      <c r="AW188" s="4">
        <v>0</v>
      </c>
      <c r="AX188" s="4">
        <v>0</v>
      </c>
      <c r="AY188" s="4">
        <v>0.12</v>
      </c>
      <c r="AZ188" s="4">
        <v>0</v>
      </c>
      <c r="BA188" s="4">
        <v>-9.5500000000000015E-2</v>
      </c>
      <c r="BC188" s="4">
        <v>-9.5500000000000015E-2</v>
      </c>
      <c r="BD188" s="4">
        <v>0</v>
      </c>
      <c r="BE188" s="4">
        <v>-8.0500000000000002E-2</v>
      </c>
      <c r="BF188" s="4">
        <v>-1.2500000000000001E-2</v>
      </c>
      <c r="BG188" s="4">
        <v>-5.2499999999999998E-2</v>
      </c>
      <c r="BH188" s="4">
        <v>-6.7500000000000004E-2</v>
      </c>
      <c r="BI188" s="4">
        <v>-6.5000000000000002E-2</v>
      </c>
      <c r="BJ188" s="4">
        <v>-0.17</v>
      </c>
      <c r="BK188" s="4">
        <v>0</v>
      </c>
      <c r="BL188" s="4">
        <v>0.36499999999999999</v>
      </c>
      <c r="BM188" s="4">
        <v>0.36499999999999999</v>
      </c>
      <c r="BN188" s="4">
        <v>0.46500000000000002</v>
      </c>
    </row>
    <row r="189" spans="3:66" x14ac:dyDescent="0.25">
      <c r="C189" s="190"/>
      <c r="G189" s="68">
        <v>42339</v>
      </c>
      <c r="H189">
        <v>3.5869999999999997</v>
      </c>
      <c r="I189" s="7">
        <v>0.15</v>
      </c>
      <c r="J189" s="4">
        <v>7.0303526629152013E-2</v>
      </c>
      <c r="K189" s="4">
        <v>-0.19750000000000001</v>
      </c>
      <c r="L189" s="4">
        <v>-0.20250000000000001</v>
      </c>
      <c r="M189" s="14">
        <v>-0.14499999999999999</v>
      </c>
      <c r="N189" s="14">
        <v>-0.28249999999999997</v>
      </c>
      <c r="O189" s="4">
        <v>-0.02</v>
      </c>
      <c r="P189" s="4">
        <v>0</v>
      </c>
      <c r="Q189" s="4">
        <v>-6.7500000000000004E-2</v>
      </c>
      <c r="R189" s="4">
        <v>-0.16750000000000001</v>
      </c>
      <c r="S189" s="4">
        <v>-0.19750000000000001</v>
      </c>
      <c r="T189" s="4">
        <v>-0.19750000000000001</v>
      </c>
      <c r="U189" s="4">
        <v>0</v>
      </c>
      <c r="V189" s="4">
        <v>0</v>
      </c>
      <c r="W189" s="4">
        <v>0.36</v>
      </c>
      <c r="X189" s="4">
        <v>0.36</v>
      </c>
      <c r="Y189" s="4">
        <v>0.26500000000000001</v>
      </c>
      <c r="Z189" s="4">
        <v>0</v>
      </c>
      <c r="AA189" s="4">
        <v>0.30499999999999999</v>
      </c>
      <c r="AB189" s="4">
        <v>0.33750000000000002</v>
      </c>
      <c r="AC189" s="4">
        <v>-1.0500000000000001E-2</v>
      </c>
      <c r="AD189" s="4">
        <v>-2.2000000000000002E-2</v>
      </c>
      <c r="AE189" s="4">
        <v>-3.5000000000000005E-3</v>
      </c>
      <c r="AF189" s="4">
        <v>-1.8500000000000003E-2</v>
      </c>
      <c r="AG189" s="4">
        <v>5.0000000000000001E-3</v>
      </c>
      <c r="AH189" s="4">
        <v>1.0500000000000001E-2</v>
      </c>
      <c r="AI189" s="4">
        <v>-6.5000000000000002E-2</v>
      </c>
      <c r="AJ189" s="4">
        <v>-3.1000000000000003E-2</v>
      </c>
      <c r="AK189" s="4">
        <v>-4.2500000000000003E-2</v>
      </c>
      <c r="AL189" s="4">
        <v>-7.499999000000002E-3</v>
      </c>
      <c r="AM189" s="4">
        <v>-5.7000000000000002E-2</v>
      </c>
      <c r="AN189" s="4">
        <v>0</v>
      </c>
      <c r="AO189" s="4">
        <v>5.5000000000000005E-3</v>
      </c>
      <c r="AP189" s="4">
        <v>1.6E-2</v>
      </c>
      <c r="AQ189" s="4">
        <v>1.19</v>
      </c>
      <c r="AR189" s="4">
        <v>-5.5E-2</v>
      </c>
      <c r="AS189" s="4">
        <v>0</v>
      </c>
      <c r="AT189" s="4">
        <v>0</v>
      </c>
      <c r="AU189" s="4">
        <v>-0.19</v>
      </c>
      <c r="AW189" s="4">
        <v>0</v>
      </c>
      <c r="AX189" s="4">
        <v>0</v>
      </c>
      <c r="AY189" s="4">
        <v>0.12</v>
      </c>
      <c r="AZ189" s="4">
        <v>0</v>
      </c>
      <c r="BA189" s="4">
        <v>-0.1255</v>
      </c>
      <c r="BC189" s="4">
        <v>-0.1255</v>
      </c>
      <c r="BD189" s="4">
        <v>0</v>
      </c>
      <c r="BE189" s="4">
        <v>-0.11550000000000001</v>
      </c>
      <c r="BF189" s="4">
        <v>-1.2500000000000001E-2</v>
      </c>
      <c r="BG189" s="4">
        <v>-5.2499999999999998E-2</v>
      </c>
      <c r="BH189" s="4">
        <v>-0.09</v>
      </c>
      <c r="BI189" s="4">
        <v>-6.5000000000000002E-2</v>
      </c>
      <c r="BJ189" s="4">
        <v>-0.17</v>
      </c>
      <c r="BK189" s="4">
        <v>0</v>
      </c>
      <c r="BL189" s="4">
        <v>0.40500000000000003</v>
      </c>
      <c r="BM189" s="4">
        <v>0.40500000000000003</v>
      </c>
      <c r="BN189" s="4">
        <v>0.8</v>
      </c>
    </row>
    <row r="190" spans="3:66" x14ac:dyDescent="0.25">
      <c r="C190" s="190"/>
      <c r="G190" s="68">
        <v>42370</v>
      </c>
      <c r="H190">
        <v>3.9180000000000001</v>
      </c>
      <c r="I190" s="7">
        <v>0.15</v>
      </c>
      <c r="J190" s="4">
        <v>7.0305691039178997E-2</v>
      </c>
      <c r="K190" s="4">
        <v>-0.16</v>
      </c>
      <c r="L190" s="4">
        <v>-0.16500000000000001</v>
      </c>
      <c r="M190" s="14">
        <v>-0.13</v>
      </c>
      <c r="N190" s="14">
        <v>-0.26500000000000001</v>
      </c>
      <c r="O190" s="4">
        <v>-5.0000000000000001E-3</v>
      </c>
      <c r="P190" s="4">
        <v>0</v>
      </c>
      <c r="Q190" s="4">
        <v>-6.7500000000000004E-2</v>
      </c>
      <c r="R190" s="4">
        <v>-0.13</v>
      </c>
      <c r="S190" s="4">
        <v>-0.16</v>
      </c>
      <c r="T190" s="4">
        <v>-0.16</v>
      </c>
      <c r="U190" s="4">
        <v>0</v>
      </c>
      <c r="V190" s="4">
        <v>0</v>
      </c>
      <c r="W190" s="4">
        <v>0.37</v>
      </c>
      <c r="X190" s="4">
        <v>0.37</v>
      </c>
      <c r="Y190" s="4">
        <v>0.27500000000000002</v>
      </c>
      <c r="Z190" s="4">
        <v>0</v>
      </c>
      <c r="AA190" s="4">
        <v>0.30499999999999999</v>
      </c>
      <c r="AB190" s="4">
        <v>0.4375</v>
      </c>
      <c r="AC190" s="4">
        <v>-5.9999990000000015E-3</v>
      </c>
      <c r="AD190" s="4">
        <v>-2.2000000000000002E-2</v>
      </c>
      <c r="AE190" s="4">
        <v>-3.5000000000000005E-3</v>
      </c>
      <c r="AF190" s="4">
        <v>-1.8500000000000003E-2</v>
      </c>
      <c r="AG190" s="4">
        <v>5.0000000000000001E-3</v>
      </c>
      <c r="AH190" s="4">
        <v>1.0500000000000001E-2</v>
      </c>
      <c r="AI190" s="4">
        <v>-6.5000000000000002E-2</v>
      </c>
      <c r="AJ190" s="4">
        <v>-2.8999999999999998E-2</v>
      </c>
      <c r="AK190" s="4">
        <v>-4.2500000000000003E-2</v>
      </c>
      <c r="AL190" s="4">
        <v>-7.499999000000002E-3</v>
      </c>
      <c r="AM190" s="4">
        <v>-0.05</v>
      </c>
      <c r="AN190" s="4">
        <v>0</v>
      </c>
      <c r="AO190" s="4">
        <v>7.4999999999999997E-3</v>
      </c>
      <c r="AP190" s="4">
        <v>1.6E-2</v>
      </c>
      <c r="AQ190" s="4">
        <v>1.5249999999999999</v>
      </c>
      <c r="AR190" s="4">
        <v>-5.7500000000000002E-2</v>
      </c>
      <c r="AS190" s="4">
        <v>0</v>
      </c>
      <c r="AT190" s="4">
        <v>0</v>
      </c>
      <c r="AU190" s="4">
        <v>-0.19</v>
      </c>
      <c r="AW190" s="4">
        <v>0</v>
      </c>
      <c r="AX190" s="4">
        <v>0</v>
      </c>
      <c r="AY190" s="4">
        <v>0.12</v>
      </c>
      <c r="AZ190" s="4">
        <v>0</v>
      </c>
      <c r="BA190" s="4">
        <v>-0.11050000000000001</v>
      </c>
      <c r="BC190" s="4">
        <v>-0.11050000000000001</v>
      </c>
      <c r="BD190" s="4">
        <v>0</v>
      </c>
      <c r="BE190" s="4">
        <v>-0.121</v>
      </c>
      <c r="BF190" s="4">
        <v>-1.2500000000000001E-2</v>
      </c>
      <c r="BG190" s="4">
        <v>-5.2499999999999998E-2</v>
      </c>
      <c r="BH190" s="4">
        <v>-9.2499999999999999E-2</v>
      </c>
      <c r="BI190" s="4">
        <v>-6.5000000000000002E-2</v>
      </c>
      <c r="BJ190" s="4">
        <v>-0.17</v>
      </c>
      <c r="BK190" s="4">
        <v>0</v>
      </c>
      <c r="BL190" s="4">
        <v>0.41499999999999998</v>
      </c>
      <c r="BM190" s="4">
        <v>0.41499999999999998</v>
      </c>
      <c r="BN190" s="4">
        <v>0.97499999999999998</v>
      </c>
    </row>
    <row r="191" spans="3:66" x14ac:dyDescent="0.25">
      <c r="C191" s="190"/>
      <c r="G191" s="68">
        <v>42401</v>
      </c>
      <c r="H191">
        <v>3.8280000000000003</v>
      </c>
      <c r="I191" s="7">
        <v>0.15</v>
      </c>
      <c r="J191" s="4">
        <v>7.0307855449209006E-2</v>
      </c>
      <c r="K191" s="4">
        <v>-0.16</v>
      </c>
      <c r="L191" s="4">
        <v>-0.16500000000000001</v>
      </c>
      <c r="M191" s="14">
        <v>-0.13</v>
      </c>
      <c r="N191" s="14">
        <v>-0.26750000000000002</v>
      </c>
      <c r="O191" s="4">
        <v>-5.0000000000000001E-3</v>
      </c>
      <c r="P191" s="4">
        <v>0</v>
      </c>
      <c r="Q191" s="4">
        <v>-6.7500000000000004E-2</v>
      </c>
      <c r="R191" s="4">
        <v>-0.13</v>
      </c>
      <c r="S191" s="4">
        <v>-0.16</v>
      </c>
      <c r="T191" s="4">
        <v>-0.16</v>
      </c>
      <c r="U191" s="4">
        <v>0</v>
      </c>
      <c r="V191" s="4">
        <v>0</v>
      </c>
      <c r="W191" s="4">
        <v>0.34499999999999997</v>
      </c>
      <c r="X191" s="4">
        <v>0.34499999999999997</v>
      </c>
      <c r="Y191" s="151">
        <v>0.25</v>
      </c>
      <c r="Z191" s="4">
        <v>0</v>
      </c>
      <c r="AA191" s="4">
        <v>0.30499999999999999</v>
      </c>
      <c r="AB191" s="4">
        <v>0.435</v>
      </c>
      <c r="AC191" s="4">
        <v>-5.9999990000000015E-3</v>
      </c>
      <c r="AD191" s="4">
        <v>-2.2000000000000002E-2</v>
      </c>
      <c r="AE191" s="4">
        <v>-3.5000000000000005E-3</v>
      </c>
      <c r="AF191" s="4">
        <v>-1.8500000000000003E-2</v>
      </c>
      <c r="AG191" s="4">
        <v>5.0000000000000001E-3</v>
      </c>
      <c r="AH191" s="4">
        <v>1.0500000000000001E-2</v>
      </c>
      <c r="AI191" s="4">
        <v>-6.5000000000000002E-2</v>
      </c>
      <c r="AJ191" s="4">
        <v>-2.8999999999999998E-2</v>
      </c>
      <c r="AK191" s="4">
        <v>-4.2500000000000003E-2</v>
      </c>
      <c r="AL191" s="4">
        <v>-7.499999000000002E-3</v>
      </c>
      <c r="AM191" s="4">
        <v>-0.05</v>
      </c>
      <c r="AN191" s="151">
        <v>0</v>
      </c>
      <c r="AO191" s="4">
        <v>7.4999999999999997E-3</v>
      </c>
      <c r="AP191" s="4">
        <v>1.6E-2</v>
      </c>
      <c r="AQ191" s="4">
        <v>1.4550000000000001</v>
      </c>
      <c r="AR191" s="4">
        <v>-0.04</v>
      </c>
      <c r="AS191" s="4">
        <v>0</v>
      </c>
      <c r="AT191" s="4">
        <v>0</v>
      </c>
      <c r="AU191" s="4">
        <v>-0.19</v>
      </c>
      <c r="AW191" s="4">
        <v>0</v>
      </c>
      <c r="AX191" s="4">
        <v>0</v>
      </c>
      <c r="AY191" s="4">
        <v>0.12</v>
      </c>
      <c r="AZ191" s="4">
        <v>0</v>
      </c>
      <c r="BA191" s="4">
        <v>-0.113</v>
      </c>
      <c r="BC191" s="4">
        <v>-0.113</v>
      </c>
      <c r="BD191" s="4">
        <v>0</v>
      </c>
      <c r="BE191" s="4">
        <v>-0.10349999999999999</v>
      </c>
      <c r="BF191" s="4">
        <v>-1.2500000000000001E-2</v>
      </c>
      <c r="BG191" s="4">
        <v>-5.2499999999999998E-2</v>
      </c>
      <c r="BH191" s="4">
        <v>-7.4999999999999997E-2</v>
      </c>
      <c r="BI191" s="4">
        <v>-6.5000000000000002E-2</v>
      </c>
      <c r="BJ191" s="4">
        <v>-0.17</v>
      </c>
      <c r="BK191" s="4">
        <v>0</v>
      </c>
      <c r="BL191" s="4">
        <v>0.39</v>
      </c>
      <c r="BM191" s="4">
        <v>0.39</v>
      </c>
      <c r="BN191" s="4">
        <v>0.97499999999999998</v>
      </c>
    </row>
    <row r="192" spans="3:66" x14ac:dyDescent="0.25">
      <c r="C192" s="190"/>
      <c r="G192" s="68">
        <v>42430</v>
      </c>
      <c r="H192">
        <v>3.6970000000000001</v>
      </c>
      <c r="I192" s="7">
        <v>0.15</v>
      </c>
      <c r="J192" s="4">
        <v>7.0309880219883006E-2</v>
      </c>
      <c r="K192" s="4">
        <v>-0.16</v>
      </c>
      <c r="L192" s="4">
        <v>-0.16500000000000001</v>
      </c>
      <c r="M192" s="14">
        <v>-0.13</v>
      </c>
      <c r="N192" s="14">
        <v>-0.27</v>
      </c>
      <c r="O192" s="4">
        <v>-5.0000000000000001E-3</v>
      </c>
      <c r="P192" s="4">
        <v>0</v>
      </c>
      <c r="Q192" s="4">
        <v>-6.7500000000000004E-2</v>
      </c>
      <c r="R192" s="4">
        <v>-0.13</v>
      </c>
      <c r="S192" s="4">
        <v>-0.16</v>
      </c>
      <c r="T192" s="4">
        <v>-0.16</v>
      </c>
      <c r="U192" s="4">
        <v>0</v>
      </c>
      <c r="V192" s="4">
        <v>0</v>
      </c>
      <c r="W192" s="4">
        <v>0.34300000000000003</v>
      </c>
      <c r="X192" s="4">
        <v>0.34300000000000003</v>
      </c>
      <c r="Y192" s="4">
        <v>0.24800000000000003</v>
      </c>
      <c r="Z192" s="4">
        <v>0</v>
      </c>
      <c r="AA192" s="4">
        <v>0.26500000000000001</v>
      </c>
      <c r="AB192" s="4">
        <v>0.30249999999999999</v>
      </c>
      <c r="AC192" s="4">
        <v>-5.9999990000000015E-3</v>
      </c>
      <c r="AD192" s="4">
        <v>-2.2000000000000002E-2</v>
      </c>
      <c r="AE192" s="4">
        <v>1.4999999999999999E-2</v>
      </c>
      <c r="AF192" s="4">
        <v>0</v>
      </c>
      <c r="AG192" s="4">
        <v>5.0000000000000001E-3</v>
      </c>
      <c r="AH192" s="4">
        <v>0</v>
      </c>
      <c r="AI192" s="4">
        <v>-6.5000000000000002E-2</v>
      </c>
      <c r="AJ192" s="4">
        <v>-2.8999999999999998E-2</v>
      </c>
      <c r="AK192" s="4">
        <v>-4.2500000000000003E-2</v>
      </c>
      <c r="AL192" s="4">
        <v>-7.499999000000002E-3</v>
      </c>
      <c r="AM192" s="4">
        <v>-5.7000000000000002E-2</v>
      </c>
      <c r="AN192" s="4">
        <v>0</v>
      </c>
      <c r="AO192" s="4">
        <v>7.4999999999999997E-3</v>
      </c>
      <c r="AP192" s="4">
        <v>1.6E-2</v>
      </c>
      <c r="AQ192" s="4">
        <v>0.83499999999999996</v>
      </c>
      <c r="AR192" s="4">
        <v>-2.75E-2</v>
      </c>
      <c r="AS192" s="4">
        <v>0</v>
      </c>
      <c r="AT192" s="4">
        <v>0</v>
      </c>
      <c r="AU192" s="4">
        <v>-0.19</v>
      </c>
      <c r="AW192" s="4">
        <v>0</v>
      </c>
      <c r="AX192" s="4">
        <v>0</v>
      </c>
      <c r="AY192" s="4">
        <v>0.12</v>
      </c>
      <c r="AZ192" s="4">
        <v>0</v>
      </c>
      <c r="BA192" s="4">
        <v>-9.3000000000000013E-2</v>
      </c>
      <c r="BC192" s="4">
        <v>-9.3000000000000013E-2</v>
      </c>
      <c r="BD192" s="4">
        <v>0</v>
      </c>
      <c r="BE192" s="4">
        <v>-8.5999999999999993E-2</v>
      </c>
      <c r="BF192" s="4">
        <v>-1.2500000000000001E-2</v>
      </c>
      <c r="BG192" s="4">
        <v>-5.2499999999999998E-2</v>
      </c>
      <c r="BH192" s="4">
        <v>-6.25E-2</v>
      </c>
      <c r="BI192" s="4">
        <v>-6.5000000000000002E-2</v>
      </c>
      <c r="BJ192" s="4">
        <v>-0.17</v>
      </c>
      <c r="BK192" s="4">
        <v>0</v>
      </c>
      <c r="BL192" s="4">
        <v>0.38800000000000007</v>
      </c>
      <c r="BM192" s="4">
        <v>0.38800000000000007</v>
      </c>
      <c r="BN192" s="4">
        <v>0.60750000000000004</v>
      </c>
    </row>
    <row r="193" spans="3:66" x14ac:dyDescent="0.25">
      <c r="C193" s="190"/>
      <c r="G193" s="68">
        <v>42461</v>
      </c>
      <c r="H193">
        <v>3.5580000000000003</v>
      </c>
      <c r="I193" s="7">
        <v>0.15</v>
      </c>
      <c r="J193" s="4">
        <v>7.0312044629915027E-2</v>
      </c>
      <c r="K193" s="4">
        <v>-0.16</v>
      </c>
      <c r="L193" s="4">
        <v>-0.16500000000000001</v>
      </c>
      <c r="M193" s="14">
        <v>-0.17499999999999999</v>
      </c>
      <c r="N193" s="14">
        <v>-0.26</v>
      </c>
      <c r="O193" s="4">
        <v>-0.05</v>
      </c>
      <c r="P193" s="4">
        <v>0</v>
      </c>
      <c r="Q193" s="4">
        <v>-5.0499999999999996E-2</v>
      </c>
      <c r="R193" s="4">
        <v>-0.13</v>
      </c>
      <c r="S193" s="4">
        <v>-0.16</v>
      </c>
      <c r="T193" s="4">
        <v>-0.16</v>
      </c>
      <c r="U193" s="4">
        <v>0</v>
      </c>
      <c r="V193" s="4">
        <v>0</v>
      </c>
      <c r="W193" s="4">
        <v>0.24800000000000003</v>
      </c>
      <c r="X193" s="4">
        <v>0.24800000000000003</v>
      </c>
      <c r="Y193" s="4">
        <v>0.153</v>
      </c>
      <c r="Z193" s="4">
        <v>0</v>
      </c>
      <c r="AA193" s="4">
        <v>0.19500000000000001</v>
      </c>
      <c r="AB193" s="4">
        <v>0.25</v>
      </c>
      <c r="AC193" s="4">
        <v>-5.4999990000000011E-3</v>
      </c>
      <c r="AD193" s="4">
        <v>-1.4499999999999999E-2</v>
      </c>
      <c r="AE193" s="4">
        <v>1.4999999999999999E-2</v>
      </c>
      <c r="AF193" s="4">
        <v>0</v>
      </c>
      <c r="AG193" s="4">
        <v>5.0000000000000001E-3</v>
      </c>
      <c r="AH193" s="4">
        <v>0</v>
      </c>
      <c r="AI193" s="4">
        <v>-6.25E-2</v>
      </c>
      <c r="AJ193" s="4">
        <v>-3.15E-2</v>
      </c>
      <c r="AK193" s="4">
        <v>-0.04</v>
      </c>
      <c r="AL193" s="4">
        <v>-9.999998999999999E-3</v>
      </c>
      <c r="AM193" s="4">
        <v>-0.05</v>
      </c>
      <c r="AN193" s="4">
        <v>0</v>
      </c>
      <c r="AO193" s="4">
        <v>6.938893903907233E-18</v>
      </c>
      <c r="AP193" s="4">
        <v>6.5000000000000006E-3</v>
      </c>
      <c r="AQ193" s="4">
        <v>0.45</v>
      </c>
      <c r="AR193" s="4">
        <v>1.4999999999999999E-2</v>
      </c>
      <c r="AS193" s="4">
        <v>0</v>
      </c>
      <c r="AT193" s="4">
        <v>0</v>
      </c>
      <c r="AU193" s="4">
        <v>-0.19</v>
      </c>
      <c r="AW193" s="4">
        <v>0</v>
      </c>
      <c r="AX193" s="4">
        <v>0</v>
      </c>
      <c r="AY193" s="4">
        <v>0.29499999999999998</v>
      </c>
      <c r="AZ193" s="4">
        <v>0</v>
      </c>
      <c r="BA193" s="4">
        <v>-8.8499999999999995E-2</v>
      </c>
      <c r="BC193" s="4">
        <v>-8.8499999999999995E-2</v>
      </c>
      <c r="BD193" s="4">
        <v>0</v>
      </c>
      <c r="BE193" s="4">
        <v>-7.85E-2</v>
      </c>
      <c r="BF193" s="4">
        <v>-9.999998999999999E-3</v>
      </c>
      <c r="BG193" s="4">
        <v>-3.5500000000000004E-2</v>
      </c>
      <c r="BH193" s="4">
        <v>-0.02</v>
      </c>
      <c r="BI193" s="4">
        <v>-6.25E-2</v>
      </c>
      <c r="BJ193" s="4">
        <v>-0.17</v>
      </c>
      <c r="BK193" s="4">
        <v>0</v>
      </c>
      <c r="BL193" s="4">
        <v>0.27800000000000002</v>
      </c>
      <c r="BM193" s="4">
        <v>0.27800000000000002</v>
      </c>
      <c r="BN193" s="4">
        <v>0.35499999999999998</v>
      </c>
    </row>
    <row r="194" spans="3:66" x14ac:dyDescent="0.25">
      <c r="C194" s="190"/>
      <c r="G194" s="68">
        <v>42491</v>
      </c>
      <c r="H194">
        <v>3.5560000000000005</v>
      </c>
      <c r="I194" s="7">
        <v>0.15</v>
      </c>
      <c r="J194" s="4">
        <v>7.0314139220271021E-2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0.1825</v>
      </c>
      <c r="AB194" s="4">
        <v>0.20250000000000001</v>
      </c>
      <c r="AC194" s="4">
        <v>-5.4999990000000011E-3</v>
      </c>
      <c r="AD194" s="4">
        <v>-1.4750000000000001E-2</v>
      </c>
      <c r="AE194" s="4">
        <v>1.4750000000000001E-2</v>
      </c>
      <c r="AF194" s="4">
        <v>2.4999999999999307E-4</v>
      </c>
      <c r="AG194" s="4">
        <v>5.0000000000000001E-3</v>
      </c>
      <c r="AH194" s="4">
        <v>0</v>
      </c>
      <c r="AI194" s="4">
        <v>-6.25E-2</v>
      </c>
      <c r="AJ194" s="4">
        <v>-3.15E-2</v>
      </c>
      <c r="AK194" s="4">
        <v>-0.04</v>
      </c>
      <c r="AL194" s="4">
        <v>-9.999998999999999E-3</v>
      </c>
      <c r="AM194" s="4">
        <v>-0.05</v>
      </c>
      <c r="AN194" s="4">
        <v>0</v>
      </c>
      <c r="AO194" s="4">
        <v>6.938893903907233E-18</v>
      </c>
      <c r="AP194" s="4">
        <v>6.5000000000000006E-3</v>
      </c>
      <c r="AQ194" s="4">
        <v>0.40500000000000003</v>
      </c>
      <c r="AR194" s="4">
        <v>1.4999999999999999E-2</v>
      </c>
      <c r="AS194" s="4">
        <v>0</v>
      </c>
      <c r="AT194" s="4">
        <v>0</v>
      </c>
      <c r="AU194" s="4">
        <v>-0.19</v>
      </c>
      <c r="AW194" s="4">
        <v>0</v>
      </c>
      <c r="AX194" s="4">
        <v>0</v>
      </c>
      <c r="AY194" s="4">
        <v>0.29499999999999998</v>
      </c>
      <c r="AZ194" s="4">
        <v>0</v>
      </c>
      <c r="BA194" s="4">
        <v>-8.5999999999999993E-2</v>
      </c>
      <c r="BC194" s="4">
        <v>-8.5999999999999993E-2</v>
      </c>
      <c r="BD194" s="4">
        <v>0</v>
      </c>
      <c r="BE194" s="4">
        <v>-7.85E-2</v>
      </c>
      <c r="BF194" s="4">
        <v>-9.999998999999999E-3</v>
      </c>
      <c r="BG194" s="4">
        <v>0</v>
      </c>
      <c r="BH194" s="4">
        <v>-0.02</v>
      </c>
      <c r="BI194" s="4">
        <v>-6.25E-2</v>
      </c>
      <c r="BJ194" s="4">
        <v>-0.17</v>
      </c>
      <c r="BK194" s="4">
        <v>0</v>
      </c>
      <c r="BL194" s="4">
        <v>0</v>
      </c>
      <c r="BM194" s="4">
        <v>0</v>
      </c>
      <c r="BN194" s="4">
        <v>0.28749999999999998</v>
      </c>
    </row>
    <row r="195" spans="3:66" x14ac:dyDescent="0.25">
      <c r="C195" s="190"/>
      <c r="G195" s="68">
        <v>42522</v>
      </c>
      <c r="H195">
        <v>3.5890000000000004</v>
      </c>
      <c r="I195" s="7">
        <v>0.15</v>
      </c>
      <c r="J195" s="4">
        <v>7.0316303630305013E-2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0.1825</v>
      </c>
      <c r="AB195" s="4">
        <v>0.20250000000000001</v>
      </c>
      <c r="AC195" s="4">
        <v>-5.4999990000000011E-3</v>
      </c>
      <c r="AD195" s="4">
        <v>-1.4750000000000001E-2</v>
      </c>
      <c r="AE195" s="4">
        <v>1.4750000000000001E-2</v>
      </c>
      <c r="AF195" s="4">
        <v>2.4999999999999307E-4</v>
      </c>
      <c r="AG195" s="4">
        <v>5.0000000000000001E-3</v>
      </c>
      <c r="AH195" s="4">
        <v>0</v>
      </c>
      <c r="AI195" s="4">
        <v>-6.25E-2</v>
      </c>
      <c r="AJ195" s="4">
        <v>-3.15E-2</v>
      </c>
      <c r="AK195" s="4">
        <v>-0.04</v>
      </c>
      <c r="AL195" s="4">
        <v>-9.999998999999999E-3</v>
      </c>
      <c r="AM195" s="4">
        <v>-6.6000000000000003E-2</v>
      </c>
      <c r="AN195" s="4">
        <v>0</v>
      </c>
      <c r="AO195" s="4">
        <v>6.938893903907233E-18</v>
      </c>
      <c r="AP195" s="4">
        <v>6.5000000000000006E-3</v>
      </c>
      <c r="AQ195" s="4">
        <v>0.39500000000000002</v>
      </c>
      <c r="AR195" s="4">
        <v>0.02</v>
      </c>
      <c r="AS195" s="4">
        <v>0</v>
      </c>
      <c r="AT195" s="4">
        <v>0</v>
      </c>
      <c r="AU195" s="4">
        <v>-0.19</v>
      </c>
      <c r="AW195" s="4">
        <v>0</v>
      </c>
      <c r="AX195" s="4">
        <v>0</v>
      </c>
      <c r="AY195" s="4">
        <v>0.29499999999999998</v>
      </c>
      <c r="AZ195" s="4">
        <v>0</v>
      </c>
      <c r="BA195" s="4">
        <v>-7.85E-2</v>
      </c>
      <c r="BC195" s="4">
        <v>-7.85E-2</v>
      </c>
      <c r="BD195" s="4">
        <v>0</v>
      </c>
      <c r="BE195" s="4">
        <v>-6.8500000000000005E-2</v>
      </c>
      <c r="BF195" s="4">
        <v>-9.999998999999999E-3</v>
      </c>
      <c r="BG195" s="4">
        <v>0</v>
      </c>
      <c r="BH195" s="4">
        <v>-1.4999999999999999E-2</v>
      </c>
      <c r="BI195" s="4">
        <v>-6.25E-2</v>
      </c>
      <c r="BJ195" s="4">
        <v>-0.17</v>
      </c>
      <c r="BK195" s="4">
        <v>0</v>
      </c>
      <c r="BL195" s="4">
        <v>0</v>
      </c>
      <c r="BM195" s="4">
        <v>0</v>
      </c>
      <c r="BN195" s="4">
        <v>0.28749999999999998</v>
      </c>
    </row>
    <row r="196" spans="3:66" x14ac:dyDescent="0.25">
      <c r="C196" s="190"/>
      <c r="G196" s="68">
        <v>42552</v>
      </c>
      <c r="H196">
        <v>3.6110000000000002</v>
      </c>
      <c r="I196" s="7">
        <v>0.15</v>
      </c>
      <c r="J196" s="4">
        <v>7.0318398220664005E-2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0.1825</v>
      </c>
      <c r="AB196" s="4">
        <v>0.215</v>
      </c>
      <c r="AC196" s="4">
        <v>-5.4999990000000011E-3</v>
      </c>
      <c r="AD196" s="4">
        <v>-1.4750000000000001E-2</v>
      </c>
      <c r="AE196" s="4">
        <v>1.4750000000000001E-2</v>
      </c>
      <c r="AF196" s="4">
        <v>2.4999999999999307E-4</v>
      </c>
      <c r="AG196" s="4">
        <v>5.0000000000000001E-3</v>
      </c>
      <c r="AH196" s="4">
        <v>0</v>
      </c>
      <c r="AI196" s="4">
        <v>-6.25E-2</v>
      </c>
      <c r="AJ196" s="4">
        <v>-3.15E-2</v>
      </c>
      <c r="AK196" s="4">
        <v>-0.04</v>
      </c>
      <c r="AL196" s="4">
        <v>-9.999998999999999E-3</v>
      </c>
      <c r="AM196" s="4">
        <v>-5.9000000000000004E-2</v>
      </c>
      <c r="AN196" s="4">
        <v>0</v>
      </c>
      <c r="AO196" s="4">
        <v>6.938893903907233E-18</v>
      </c>
      <c r="AP196" s="4">
        <v>6.5000000000000006E-3</v>
      </c>
      <c r="AQ196" s="4">
        <v>0.43</v>
      </c>
      <c r="AR196" s="4">
        <v>2.2499999999999999E-2</v>
      </c>
      <c r="AS196" s="4">
        <v>0</v>
      </c>
      <c r="AT196" s="4">
        <v>0</v>
      </c>
      <c r="AU196" s="4">
        <v>-0.19</v>
      </c>
      <c r="AW196" s="4">
        <v>0</v>
      </c>
      <c r="AX196" s="4">
        <v>0</v>
      </c>
      <c r="AY196" s="4">
        <v>0.29499999999999998</v>
      </c>
      <c r="AZ196" s="4">
        <v>0</v>
      </c>
      <c r="BA196" s="4">
        <v>-8.5999999999999993E-2</v>
      </c>
      <c r="BC196" s="4">
        <v>-8.5999999999999993E-2</v>
      </c>
      <c r="BD196" s="4">
        <v>0</v>
      </c>
      <c r="BE196" s="4">
        <v>-6.3500000000000001E-2</v>
      </c>
      <c r="BF196" s="4">
        <v>-9.999998999999999E-3</v>
      </c>
      <c r="BG196" s="4">
        <v>0</v>
      </c>
      <c r="BH196" s="4">
        <v>-1.2500000000000001E-2</v>
      </c>
      <c r="BI196" s="4">
        <v>-6.25E-2</v>
      </c>
      <c r="BJ196" s="4">
        <v>-0.17</v>
      </c>
      <c r="BK196" s="4">
        <v>0</v>
      </c>
      <c r="BL196" s="4">
        <v>0</v>
      </c>
      <c r="BM196" s="4">
        <v>0</v>
      </c>
      <c r="BN196" s="4">
        <v>0.3</v>
      </c>
    </row>
    <row r="197" spans="3:66" x14ac:dyDescent="0.25">
      <c r="C197" s="190"/>
      <c r="G197" s="68">
        <v>42583</v>
      </c>
      <c r="H197">
        <v>3.6320000000000001</v>
      </c>
      <c r="I197" s="7">
        <v>0.15</v>
      </c>
      <c r="J197" s="4">
        <v>7.0320562630702008E-2</v>
      </c>
      <c r="K197" s="4">
        <v>0</v>
      </c>
      <c r="L197" s="4">
        <v>0</v>
      </c>
      <c r="M197" s="14">
        <v>0</v>
      </c>
      <c r="N197" s="1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0.1825</v>
      </c>
      <c r="AB197" s="4">
        <v>0.215</v>
      </c>
      <c r="AC197" s="4">
        <v>-5.4999990000000011E-3</v>
      </c>
      <c r="AD197" s="4">
        <v>-1.4750000000000001E-2</v>
      </c>
      <c r="AE197" s="4">
        <v>1.4750000000000001E-2</v>
      </c>
      <c r="AF197" s="4">
        <v>2.4999999999999307E-4</v>
      </c>
      <c r="AG197" s="4">
        <v>5.0000000000000001E-3</v>
      </c>
      <c r="AH197" s="4">
        <v>0</v>
      </c>
      <c r="AI197" s="4">
        <v>-6.25E-2</v>
      </c>
      <c r="AJ197" s="4">
        <v>-3.15E-2</v>
      </c>
      <c r="AK197" s="4">
        <v>-0.04</v>
      </c>
      <c r="AL197" s="4">
        <v>-9.999998999999999E-3</v>
      </c>
      <c r="AM197" s="4">
        <v>-0.04</v>
      </c>
      <c r="AN197" s="4">
        <v>0</v>
      </c>
      <c r="AO197" s="4">
        <v>6.938893903907233E-18</v>
      </c>
      <c r="AP197" s="4">
        <v>6.5000000000000006E-3</v>
      </c>
      <c r="AQ197" s="4">
        <v>0.495</v>
      </c>
      <c r="AR197" s="4">
        <v>2.5000000000000001E-2</v>
      </c>
      <c r="AS197" s="4">
        <v>0</v>
      </c>
      <c r="AT197" s="4">
        <v>0</v>
      </c>
      <c r="AU197" s="4">
        <v>-0.19</v>
      </c>
      <c r="AW197" s="4">
        <v>0</v>
      </c>
      <c r="AX197" s="4">
        <v>0</v>
      </c>
      <c r="AY197" s="4">
        <v>0.29499999999999998</v>
      </c>
      <c r="AZ197" s="4">
        <v>0</v>
      </c>
      <c r="BA197" s="4">
        <v>-7.350000000000001E-2</v>
      </c>
      <c r="BC197" s="4">
        <v>-7.350000000000001E-2</v>
      </c>
      <c r="BD197" s="4">
        <v>0</v>
      </c>
      <c r="BE197" s="4">
        <v>-6.3500000000000001E-2</v>
      </c>
      <c r="BF197" s="4">
        <v>-9.999998999999999E-3</v>
      </c>
      <c r="BG197" s="4">
        <v>0</v>
      </c>
      <c r="BH197" s="4">
        <v>-0.01</v>
      </c>
      <c r="BI197" s="4">
        <v>-6.25E-2</v>
      </c>
      <c r="BJ197" s="4">
        <v>-0.17</v>
      </c>
      <c r="BK197" s="4">
        <v>0</v>
      </c>
      <c r="BL197" s="4">
        <v>0</v>
      </c>
      <c r="BM197" s="4">
        <v>0</v>
      </c>
      <c r="BN197" s="4">
        <v>0.3</v>
      </c>
    </row>
    <row r="198" spans="3:66" x14ac:dyDescent="0.25">
      <c r="C198" s="190"/>
      <c r="G198" s="68">
        <v>42614</v>
      </c>
      <c r="H198">
        <v>3.6090000000000004</v>
      </c>
      <c r="I198" s="7">
        <v>0.15</v>
      </c>
      <c r="J198" s="4">
        <v>7.0322727040742009E-2</v>
      </c>
      <c r="K198" s="4">
        <v>0</v>
      </c>
      <c r="L198" s="4">
        <v>0</v>
      </c>
      <c r="M198" s="14">
        <v>0</v>
      </c>
      <c r="N198" s="1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0.1825</v>
      </c>
      <c r="AB198" s="4">
        <v>0.19500000000000001</v>
      </c>
      <c r="AC198" s="4">
        <v>-5.4999990000000011E-3</v>
      </c>
      <c r="AD198" s="4">
        <v>-1.4750000000000001E-2</v>
      </c>
      <c r="AE198" s="4">
        <v>1.4750000000000001E-2</v>
      </c>
      <c r="AF198" s="4">
        <v>2.4999999999999307E-4</v>
      </c>
      <c r="AG198" s="4">
        <v>5.0000000000000001E-3</v>
      </c>
      <c r="AH198" s="4">
        <v>0</v>
      </c>
      <c r="AI198" s="4">
        <v>-6.25E-2</v>
      </c>
      <c r="AJ198" s="4">
        <v>-2.8999999999999998E-2</v>
      </c>
      <c r="AK198" s="4">
        <v>-3.7499999999999999E-2</v>
      </c>
      <c r="AL198" s="4">
        <v>-9.999998999999999E-3</v>
      </c>
      <c r="AM198" s="4">
        <v>-3.8000000000000006E-2</v>
      </c>
      <c r="AN198" s="4">
        <v>0</v>
      </c>
      <c r="AO198" s="4">
        <v>6.938893903907233E-18</v>
      </c>
      <c r="AP198" s="4">
        <v>6.5000000000000006E-3</v>
      </c>
      <c r="AQ198" s="4">
        <v>0.39500000000000002</v>
      </c>
      <c r="AR198" s="4">
        <v>1.7500000000000002E-2</v>
      </c>
      <c r="AS198" s="4">
        <v>0</v>
      </c>
      <c r="AT198" s="4">
        <v>0</v>
      </c>
      <c r="AU198" s="4">
        <v>-0.19</v>
      </c>
      <c r="AW198" s="4">
        <v>0</v>
      </c>
      <c r="AX198" s="4">
        <v>0</v>
      </c>
      <c r="AY198" s="4">
        <v>0.29499999999999998</v>
      </c>
      <c r="AZ198" s="4">
        <v>0</v>
      </c>
      <c r="BA198" s="4">
        <v>-7.85E-2</v>
      </c>
      <c r="BC198" s="4">
        <v>-7.85E-2</v>
      </c>
      <c r="BD198" s="4">
        <v>0</v>
      </c>
      <c r="BE198" s="4">
        <v>-7.85E-2</v>
      </c>
      <c r="BF198" s="4">
        <v>-9.999998999999999E-3</v>
      </c>
      <c r="BG198" s="4">
        <v>0</v>
      </c>
      <c r="BH198" s="4">
        <v>-1.7500000000000002E-2</v>
      </c>
      <c r="BI198" s="4">
        <v>-6.25E-2</v>
      </c>
      <c r="BJ198" s="4">
        <v>-0.17</v>
      </c>
      <c r="BK198" s="4">
        <v>0</v>
      </c>
      <c r="BL198" s="4">
        <v>0</v>
      </c>
      <c r="BM198" s="4">
        <v>0</v>
      </c>
      <c r="BN198" s="4">
        <v>0.28999999999999998</v>
      </c>
    </row>
    <row r="199" spans="3:66" x14ac:dyDescent="0.25">
      <c r="C199" s="190"/>
      <c r="G199" s="68">
        <v>42644</v>
      </c>
      <c r="H199">
        <v>3.6010000000000004</v>
      </c>
      <c r="I199" s="7">
        <v>0.15</v>
      </c>
      <c r="J199" s="4">
        <v>7.0324821631104997E-2</v>
      </c>
      <c r="K199" s="4">
        <v>0</v>
      </c>
      <c r="L199" s="4">
        <v>0</v>
      </c>
      <c r="M199" s="14">
        <v>0</v>
      </c>
      <c r="N199" s="1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0.1875</v>
      </c>
      <c r="AB199" s="4">
        <v>0.215</v>
      </c>
      <c r="AC199" s="4">
        <v>-5.4999990000000011E-3</v>
      </c>
      <c r="AD199" s="4">
        <v>-1.4750000000000001E-2</v>
      </c>
      <c r="AE199" s="4">
        <v>-3.5000000000000005E-3</v>
      </c>
      <c r="AF199" s="4">
        <v>-1.8500000000000003E-2</v>
      </c>
      <c r="AG199" s="4">
        <v>5.0000000000000001E-3</v>
      </c>
      <c r="AH199" s="4">
        <v>0</v>
      </c>
      <c r="AI199" s="4">
        <v>-6.25E-2</v>
      </c>
      <c r="AJ199" s="4">
        <v>-2.8999999999999998E-2</v>
      </c>
      <c r="AK199" s="4">
        <v>-3.7499999999999999E-2</v>
      </c>
      <c r="AL199" s="4">
        <v>-9.999998999999999E-3</v>
      </c>
      <c r="AM199" s="4">
        <v>-0.04</v>
      </c>
      <c r="AN199" s="4">
        <v>0</v>
      </c>
      <c r="AO199" s="4">
        <v>6.938893903907233E-18</v>
      </c>
      <c r="AP199" s="4">
        <v>6.5000000000000006E-3</v>
      </c>
      <c r="AQ199" s="4">
        <v>0.46100000000000002</v>
      </c>
      <c r="AR199" s="4">
        <v>7.4999999999999997E-3</v>
      </c>
      <c r="AS199" s="4">
        <v>0</v>
      </c>
      <c r="AT199" s="4">
        <v>0</v>
      </c>
      <c r="AU199" s="4">
        <v>-0.19</v>
      </c>
      <c r="AW199" s="4">
        <v>0</v>
      </c>
      <c r="AX199" s="4">
        <v>0</v>
      </c>
      <c r="AY199" s="4">
        <v>0.29499999999999998</v>
      </c>
      <c r="AZ199" s="4">
        <v>0</v>
      </c>
      <c r="BA199" s="4">
        <v>-8.8499999999999995E-2</v>
      </c>
      <c r="BC199" s="4">
        <v>-8.8499999999999995E-2</v>
      </c>
      <c r="BD199" s="4">
        <v>0</v>
      </c>
      <c r="BE199" s="4">
        <v>-8.1000000000000003E-2</v>
      </c>
      <c r="BF199" s="4">
        <v>-9.999998999999999E-3</v>
      </c>
      <c r="BG199" s="4">
        <v>0</v>
      </c>
      <c r="BH199" s="4">
        <v>-2.75E-2</v>
      </c>
      <c r="BI199" s="4">
        <v>-6.25E-2</v>
      </c>
      <c r="BJ199" s="4">
        <v>-0.17</v>
      </c>
      <c r="BK199" s="4">
        <v>0</v>
      </c>
      <c r="BL199" s="4">
        <v>0</v>
      </c>
      <c r="BM199" s="4">
        <v>0</v>
      </c>
      <c r="BN199" s="4">
        <v>0.36249999999999999</v>
      </c>
    </row>
    <row r="200" spans="3:66" x14ac:dyDescent="0.25">
      <c r="C200" s="190"/>
      <c r="G200" s="68">
        <v>42675</v>
      </c>
      <c r="H200">
        <v>3.6280000000000001</v>
      </c>
      <c r="I200" s="7">
        <v>0.15</v>
      </c>
      <c r="J200" s="4">
        <v>7.0326986041147024E-2</v>
      </c>
      <c r="K200" s="4">
        <v>0</v>
      </c>
      <c r="L200" s="4">
        <v>0</v>
      </c>
      <c r="M200" s="14">
        <v>0</v>
      </c>
      <c r="N200" s="1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0.27</v>
      </c>
      <c r="AB200" s="4">
        <v>0.28749999999999998</v>
      </c>
      <c r="AC200" s="4">
        <v>-8.4999990000000011E-3</v>
      </c>
      <c r="AD200" s="4">
        <v>-2.8000000000000004E-2</v>
      </c>
      <c r="AE200" s="4">
        <v>-2.5000000000000001E-3</v>
      </c>
      <c r="AF200" s="4">
        <v>-1.7500000000000002E-2</v>
      </c>
      <c r="AG200" s="4">
        <v>5.0000000000000001E-3</v>
      </c>
      <c r="AH200" s="4">
        <v>0</v>
      </c>
      <c r="AI200" s="4">
        <v>-6.5000000000000002E-2</v>
      </c>
      <c r="AJ200" s="4">
        <v>-2.8999999999999998E-2</v>
      </c>
      <c r="AK200" s="4">
        <v>-4.0500000000000001E-2</v>
      </c>
      <c r="AL200" s="4">
        <v>-6.4999990000000011E-3</v>
      </c>
      <c r="AM200" s="4">
        <v>-5.5E-2</v>
      </c>
      <c r="AN200" s="4">
        <v>0</v>
      </c>
      <c r="AO200" s="4">
        <v>7.4999999999999997E-3</v>
      </c>
      <c r="AP200" s="4">
        <v>1.6E-2</v>
      </c>
      <c r="AQ200" s="4">
        <v>0.76749999999999996</v>
      </c>
      <c r="AR200" s="4">
        <v>-3.2500000000000001E-2</v>
      </c>
      <c r="AS200" s="4">
        <v>0</v>
      </c>
      <c r="AT200" s="4">
        <v>0</v>
      </c>
      <c r="AU200" s="4">
        <v>-0.19</v>
      </c>
      <c r="AW200" s="4">
        <v>0</v>
      </c>
      <c r="AX200" s="4">
        <v>0</v>
      </c>
      <c r="AY200" s="4">
        <v>0.12</v>
      </c>
      <c r="AZ200" s="4">
        <v>0</v>
      </c>
      <c r="BA200" s="4">
        <v>-9.35E-2</v>
      </c>
      <c r="BC200" s="4">
        <v>-9.35E-2</v>
      </c>
      <c r="BD200" s="4">
        <v>0</v>
      </c>
      <c r="BE200" s="4">
        <v>-7.85E-2</v>
      </c>
      <c r="BF200" s="4">
        <v>-1.1500000000000002E-2</v>
      </c>
      <c r="BG200" s="4">
        <v>0</v>
      </c>
      <c r="BH200" s="4">
        <v>-6.7500000000000004E-2</v>
      </c>
      <c r="BI200" s="4">
        <v>-6.5000000000000002E-2</v>
      </c>
      <c r="BJ200" s="4">
        <v>-0.17</v>
      </c>
      <c r="BK200" s="4">
        <v>0</v>
      </c>
      <c r="BL200" s="4">
        <v>0</v>
      </c>
      <c r="BM200" s="4">
        <v>0</v>
      </c>
      <c r="BN200" s="4">
        <v>0.46500000000000002</v>
      </c>
    </row>
    <row r="201" spans="3:66" x14ac:dyDescent="0.25">
      <c r="C201" s="190"/>
      <c r="G201" s="68">
        <v>42705</v>
      </c>
      <c r="H201">
        <v>3.6710000000000003</v>
      </c>
      <c r="I201" s="7">
        <v>0.15</v>
      </c>
      <c r="J201" s="4">
        <v>7.0329080631512997E-2</v>
      </c>
      <c r="K201" s="4">
        <v>0</v>
      </c>
      <c r="L201" s="4">
        <v>0</v>
      </c>
      <c r="M201" s="14">
        <v>0</v>
      </c>
      <c r="N201" s="1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0.30499999999999999</v>
      </c>
      <c r="AB201" s="4">
        <v>0.33750000000000002</v>
      </c>
      <c r="AC201" s="4">
        <v>-8.4999990000000011E-3</v>
      </c>
      <c r="AD201" s="4">
        <v>-2.0499999999999997E-2</v>
      </c>
      <c r="AE201" s="4">
        <v>-2.5000000000000001E-3</v>
      </c>
      <c r="AF201" s="4">
        <v>-1.7500000000000002E-2</v>
      </c>
      <c r="AG201" s="4">
        <v>5.0000000000000001E-3</v>
      </c>
      <c r="AH201" s="4">
        <v>0</v>
      </c>
      <c r="AI201" s="4">
        <v>-6.5000000000000002E-2</v>
      </c>
      <c r="AJ201" s="4">
        <v>-2.8999999999999998E-2</v>
      </c>
      <c r="AK201" s="4">
        <v>-4.0500000000000001E-2</v>
      </c>
      <c r="AL201" s="4">
        <v>-6.4999990000000011E-3</v>
      </c>
      <c r="AM201" s="4">
        <v>-5.5E-2</v>
      </c>
      <c r="AN201" s="4">
        <v>0</v>
      </c>
      <c r="AO201" s="4">
        <v>7.4999999999999997E-3</v>
      </c>
      <c r="AP201" s="4">
        <v>1.6E-2</v>
      </c>
      <c r="AQ201" s="4">
        <v>1.19</v>
      </c>
      <c r="AR201" s="4">
        <v>-5.5E-2</v>
      </c>
      <c r="AS201" s="4">
        <v>0</v>
      </c>
      <c r="AT201" s="4">
        <v>0</v>
      </c>
      <c r="AU201" s="4">
        <v>-0.19</v>
      </c>
      <c r="AW201" s="4">
        <v>0</v>
      </c>
      <c r="AX201" s="4">
        <v>0</v>
      </c>
      <c r="AY201" s="4">
        <v>0.12</v>
      </c>
      <c r="AZ201" s="4">
        <v>0</v>
      </c>
      <c r="BA201" s="4">
        <v>-0.1235</v>
      </c>
      <c r="BC201" s="4">
        <v>-0.1235</v>
      </c>
      <c r="BD201" s="4">
        <v>0</v>
      </c>
      <c r="BE201" s="4">
        <v>-0.1135</v>
      </c>
      <c r="BF201" s="4">
        <v>-1.1500000000000002E-2</v>
      </c>
      <c r="BG201" s="4">
        <v>0</v>
      </c>
      <c r="BH201" s="4">
        <v>-0.09</v>
      </c>
      <c r="BI201" s="4">
        <v>-6.5000000000000002E-2</v>
      </c>
      <c r="BJ201" s="4">
        <v>-0.17</v>
      </c>
      <c r="BK201" s="4">
        <v>0</v>
      </c>
      <c r="BL201" s="4">
        <v>0</v>
      </c>
      <c r="BM201" s="4">
        <v>0</v>
      </c>
      <c r="BN201" s="4">
        <v>0.8</v>
      </c>
    </row>
    <row r="202" spans="3:66" x14ac:dyDescent="0.25">
      <c r="C202" s="190"/>
      <c r="G202" s="68">
        <v>42736</v>
      </c>
      <c r="H202">
        <v>4.0025000000000004</v>
      </c>
      <c r="I202" s="7">
        <v>0.15</v>
      </c>
      <c r="J202" s="4">
        <v>7.0331245041559007E-2</v>
      </c>
      <c r="K202" s="4">
        <v>0</v>
      </c>
      <c r="L202" s="4">
        <v>0</v>
      </c>
      <c r="M202" s="14">
        <v>0</v>
      </c>
      <c r="N202" s="1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0.30499999999999999</v>
      </c>
      <c r="AB202" s="4">
        <v>0.4375</v>
      </c>
      <c r="AC202" s="4">
        <v>-3.9999990000000006E-3</v>
      </c>
      <c r="AD202" s="4">
        <v>-2.0499999999999997E-2</v>
      </c>
      <c r="AE202" s="4">
        <v>-2.5000000000000001E-3</v>
      </c>
      <c r="AF202" s="4">
        <v>-1.7500000000000002E-2</v>
      </c>
      <c r="AG202" s="4">
        <v>5.0000000000000001E-3</v>
      </c>
      <c r="AH202" s="4">
        <v>0</v>
      </c>
      <c r="AI202" s="4">
        <v>-6.5000000000000002E-2</v>
      </c>
      <c r="AJ202" s="4">
        <v>-2.7000000000000003E-2</v>
      </c>
      <c r="AK202" s="4">
        <v>-4.0500000000000001E-2</v>
      </c>
      <c r="AL202" s="4">
        <v>-6.4999990000000011E-3</v>
      </c>
      <c r="AM202" s="4">
        <v>-4.8000000000000001E-2</v>
      </c>
      <c r="AN202" s="4">
        <v>0</v>
      </c>
      <c r="AO202" s="4">
        <v>9.5000000000000015E-3</v>
      </c>
      <c r="AP202" s="4">
        <v>1.6E-2</v>
      </c>
      <c r="AQ202" s="4">
        <v>1.5249999999999999</v>
      </c>
      <c r="AR202" s="4">
        <v>-5.7500000000000002E-2</v>
      </c>
      <c r="AS202" s="4">
        <v>0</v>
      </c>
      <c r="AT202" s="4">
        <v>0</v>
      </c>
      <c r="AU202" s="4">
        <v>-0.19</v>
      </c>
      <c r="AW202" s="4">
        <v>0</v>
      </c>
      <c r="AX202" s="4">
        <v>0</v>
      </c>
      <c r="AY202" s="4">
        <v>0.12</v>
      </c>
      <c r="AZ202" s="4">
        <v>0</v>
      </c>
      <c r="BA202" s="4">
        <v>-0.1085</v>
      </c>
      <c r="BC202" s="4">
        <v>-0.1085</v>
      </c>
      <c r="BD202" s="4">
        <v>0</v>
      </c>
      <c r="BE202" s="4">
        <v>-0.11900000000000001</v>
      </c>
      <c r="BF202" s="4">
        <v>-1.1500000000000002E-2</v>
      </c>
      <c r="BG202" s="4">
        <v>0</v>
      </c>
      <c r="BH202" s="4">
        <v>-9.2499999999999999E-2</v>
      </c>
      <c r="BI202" s="4">
        <v>-6.5000000000000002E-2</v>
      </c>
      <c r="BJ202" s="4">
        <v>-0.17</v>
      </c>
      <c r="BK202" s="4">
        <v>0</v>
      </c>
      <c r="BL202" s="4">
        <v>0</v>
      </c>
      <c r="BM202" s="4">
        <v>0</v>
      </c>
      <c r="BN202" s="4">
        <v>0.97499999999999998</v>
      </c>
    </row>
    <row r="203" spans="3:66" x14ac:dyDescent="0.25">
      <c r="C203" s="190"/>
      <c r="G203" s="68">
        <v>42767</v>
      </c>
      <c r="H203">
        <v>3.9165000000000005</v>
      </c>
      <c r="I203" s="7">
        <v>0.15</v>
      </c>
      <c r="J203" s="4">
        <v>7.0333409451607029E-2</v>
      </c>
      <c r="K203" s="4">
        <v>0</v>
      </c>
      <c r="L203" s="4">
        <v>0</v>
      </c>
      <c r="M203" s="14">
        <v>0</v>
      </c>
      <c r="N203" s="1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0.30499999999999999</v>
      </c>
      <c r="AB203" s="4">
        <v>0.435</v>
      </c>
      <c r="AC203" s="4">
        <v>-3.9999990000000006E-3</v>
      </c>
      <c r="AD203" s="4">
        <v>-2.0499999999999997E-2</v>
      </c>
      <c r="AE203" s="4">
        <v>-2.5000000000000001E-3</v>
      </c>
      <c r="AF203" s="4">
        <v>-1.7500000000000002E-2</v>
      </c>
      <c r="AG203" s="4">
        <v>5.0000000000000001E-3</v>
      </c>
      <c r="AH203" s="4">
        <v>0</v>
      </c>
      <c r="AI203" s="4">
        <v>-6.5000000000000002E-2</v>
      </c>
      <c r="AJ203" s="4">
        <v>-2.7000000000000003E-2</v>
      </c>
      <c r="AK203" s="4">
        <v>-4.0500000000000001E-2</v>
      </c>
      <c r="AL203" s="4">
        <v>-6.4999990000000011E-3</v>
      </c>
      <c r="AM203" s="4">
        <v>-4.8000000000000001E-2</v>
      </c>
      <c r="AN203" s="4">
        <v>0</v>
      </c>
      <c r="AO203" s="4">
        <v>9.5000000000000015E-3</v>
      </c>
      <c r="AP203" s="4">
        <v>1.6E-2</v>
      </c>
      <c r="AQ203" s="4">
        <v>1.4550000000000001</v>
      </c>
      <c r="AR203" s="4">
        <v>-0.04</v>
      </c>
      <c r="AS203" s="4">
        <v>0</v>
      </c>
      <c r="AT203" s="4">
        <v>0</v>
      </c>
      <c r="AU203" s="4">
        <v>-0.19</v>
      </c>
      <c r="AW203" s="4">
        <v>0</v>
      </c>
      <c r="AX203" s="4">
        <v>0</v>
      </c>
      <c r="AY203" s="4">
        <v>0.12</v>
      </c>
      <c r="AZ203" s="4">
        <v>0</v>
      </c>
      <c r="BA203" s="4">
        <v>-0.111</v>
      </c>
      <c r="BC203" s="4">
        <v>-0.111</v>
      </c>
      <c r="BD203" s="4">
        <v>0</v>
      </c>
      <c r="BE203" s="4">
        <v>-0.10150000000000001</v>
      </c>
      <c r="BF203" s="4">
        <v>-1.1500000000000002E-2</v>
      </c>
      <c r="BG203" s="4">
        <v>0</v>
      </c>
      <c r="BH203" s="4">
        <v>-7.4999999999999997E-2</v>
      </c>
      <c r="BI203" s="4">
        <v>-6.5000000000000002E-2</v>
      </c>
      <c r="BJ203" s="4">
        <v>-0.17</v>
      </c>
      <c r="BK203" s="4">
        <v>0</v>
      </c>
      <c r="BL203" s="4">
        <v>0</v>
      </c>
      <c r="BM203" s="4">
        <v>0</v>
      </c>
      <c r="BN203" s="4">
        <v>0.97499999999999998</v>
      </c>
    </row>
    <row r="204" spans="3:66" x14ac:dyDescent="0.25">
      <c r="C204" s="190"/>
      <c r="G204" s="68">
        <v>42795</v>
      </c>
      <c r="H204">
        <v>3.7885000000000004</v>
      </c>
      <c r="I204" s="7">
        <v>0.15</v>
      </c>
      <c r="J204" s="4">
        <v>7.0335364402619005E-2</v>
      </c>
      <c r="K204" s="4">
        <v>0</v>
      </c>
      <c r="L204" s="4">
        <v>0</v>
      </c>
      <c r="M204" s="14">
        <v>0</v>
      </c>
      <c r="N204" s="1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0.26500000000000001</v>
      </c>
      <c r="AB204" s="4">
        <v>0.30249999999999999</v>
      </c>
      <c r="AC204" s="4">
        <v>0</v>
      </c>
      <c r="AD204" s="4">
        <v>-2.0499999999999997E-2</v>
      </c>
      <c r="AE204" s="4">
        <v>1.6E-2</v>
      </c>
      <c r="AF204" s="4">
        <v>1E-3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0.83499999999999996</v>
      </c>
      <c r="AR204" s="4">
        <v>-2.75E-2</v>
      </c>
      <c r="AS204" s="4">
        <v>0</v>
      </c>
      <c r="AT204" s="4">
        <v>0</v>
      </c>
      <c r="AU204" s="4">
        <v>-0.19</v>
      </c>
      <c r="AW204" s="4">
        <v>0</v>
      </c>
      <c r="AX204" s="4">
        <v>0</v>
      </c>
      <c r="AY204" s="4">
        <v>0.12</v>
      </c>
      <c r="AZ204" s="4">
        <v>0</v>
      </c>
      <c r="BA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-6.25E-2</v>
      </c>
      <c r="BI204" s="4">
        <v>0</v>
      </c>
      <c r="BJ204" s="4">
        <v>-0.17</v>
      </c>
      <c r="BK204" s="4">
        <v>0</v>
      </c>
      <c r="BL204" s="4">
        <v>0</v>
      </c>
      <c r="BM204" s="4">
        <v>0</v>
      </c>
      <c r="BN204" s="4">
        <v>0.60750000000000004</v>
      </c>
    </row>
    <row r="205" spans="3:66" x14ac:dyDescent="0.25">
      <c r="C205" s="190"/>
      <c r="G205" s="68">
        <v>42826</v>
      </c>
      <c r="H205">
        <v>3.6524999999999999</v>
      </c>
      <c r="I205" s="7">
        <v>0.15</v>
      </c>
      <c r="J205" s="4">
        <v>7.0337528812668998E-2</v>
      </c>
      <c r="K205" s="4">
        <v>0</v>
      </c>
      <c r="L205" s="4">
        <v>0</v>
      </c>
      <c r="M205" s="14">
        <v>0</v>
      </c>
      <c r="N205" s="1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0.19500000000000001</v>
      </c>
      <c r="AB205" s="4">
        <v>0.25</v>
      </c>
      <c r="AC205" s="4">
        <v>0</v>
      </c>
      <c r="AD205" s="4">
        <v>-1.3000000000000001E-2</v>
      </c>
      <c r="AE205" s="4">
        <v>1.6E-2</v>
      </c>
      <c r="AF205" s="4">
        <v>1E-3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0.45</v>
      </c>
      <c r="AR205" s="4">
        <v>4.4976600000000005E-2</v>
      </c>
      <c r="AS205" s="4">
        <v>0</v>
      </c>
      <c r="AT205" s="4">
        <v>0</v>
      </c>
      <c r="AU205" s="4">
        <v>-0.19</v>
      </c>
      <c r="AW205" s="4">
        <v>0</v>
      </c>
      <c r="AX205" s="4">
        <v>0</v>
      </c>
      <c r="AY205" s="4">
        <v>0.29499999999999998</v>
      </c>
      <c r="AZ205" s="4">
        <v>0</v>
      </c>
      <c r="BA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9.9766390000000024E-3</v>
      </c>
      <c r="BI205" s="4">
        <v>0</v>
      </c>
      <c r="BJ205" s="4">
        <v>-0.17</v>
      </c>
      <c r="BK205" s="4">
        <v>0</v>
      </c>
      <c r="BL205" s="4">
        <v>0</v>
      </c>
      <c r="BM205" s="4">
        <v>0</v>
      </c>
      <c r="BN205" s="4">
        <v>0.35499999999999998</v>
      </c>
    </row>
    <row r="206" spans="3:66" x14ac:dyDescent="0.25">
      <c r="C206" s="190"/>
      <c r="G206" s="68">
        <v>42856</v>
      </c>
      <c r="H206">
        <v>3.6515000000000004</v>
      </c>
      <c r="I206" s="7">
        <v>0.15</v>
      </c>
      <c r="J206" s="4">
        <v>7.0339623403042006E-2</v>
      </c>
      <c r="K206" s="4">
        <v>0</v>
      </c>
      <c r="L206" s="4">
        <v>0</v>
      </c>
      <c r="M206" s="14">
        <v>0</v>
      </c>
      <c r="N206" s="1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0.1825</v>
      </c>
      <c r="AB206" s="4">
        <v>0.20250000000000001</v>
      </c>
      <c r="AC206" s="4">
        <v>0</v>
      </c>
      <c r="AD206" s="4">
        <v>-1.325E-2</v>
      </c>
      <c r="AE206" s="4">
        <v>1.575E-2</v>
      </c>
      <c r="AF206" s="4">
        <v>7.5000000000000815E-4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0.40500000000000003</v>
      </c>
      <c r="AR206" s="4">
        <v>4.4968100000000004E-2</v>
      </c>
      <c r="AS206" s="4">
        <v>0</v>
      </c>
      <c r="AT206" s="4">
        <v>0</v>
      </c>
      <c r="AU206" s="4">
        <v>-0.19</v>
      </c>
      <c r="AW206" s="4">
        <v>0</v>
      </c>
      <c r="AX206" s="4">
        <v>0</v>
      </c>
      <c r="AY206" s="4">
        <v>0.29499999999999998</v>
      </c>
      <c r="AZ206" s="4">
        <v>0</v>
      </c>
      <c r="BA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9.9681000000000006E-3</v>
      </c>
      <c r="BI206" s="4">
        <v>0</v>
      </c>
      <c r="BJ206" s="4">
        <v>-0.17</v>
      </c>
      <c r="BK206" s="4">
        <v>0</v>
      </c>
      <c r="BL206" s="4">
        <v>0</v>
      </c>
      <c r="BM206" s="4">
        <v>0</v>
      </c>
      <c r="BN206" s="4">
        <v>0.28749999999999998</v>
      </c>
    </row>
    <row r="207" spans="3:66" x14ac:dyDescent="0.25">
      <c r="C207" s="190"/>
      <c r="G207" s="68">
        <v>42887</v>
      </c>
      <c r="H207">
        <v>3.6855000000000002</v>
      </c>
      <c r="I207" s="7">
        <v>0.15</v>
      </c>
      <c r="J207" s="4">
        <v>7.0341787813096024E-2</v>
      </c>
      <c r="K207" s="4">
        <v>0</v>
      </c>
      <c r="L207" s="4">
        <v>0</v>
      </c>
      <c r="M207" s="14">
        <v>0</v>
      </c>
      <c r="N207" s="1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0.1825</v>
      </c>
      <c r="AB207" s="4">
        <v>0.20250000000000001</v>
      </c>
      <c r="AC207" s="4">
        <v>0</v>
      </c>
      <c r="AD207" s="4">
        <v>-1.325E-2</v>
      </c>
      <c r="AE207" s="4">
        <v>1.575E-2</v>
      </c>
      <c r="AF207" s="4">
        <v>7.5000000000000815E-4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0.39500000000000002</v>
      </c>
      <c r="AR207" s="4">
        <v>4.4968100000000004E-2</v>
      </c>
      <c r="AS207" s="4">
        <v>0</v>
      </c>
      <c r="AT207" s="4">
        <v>0</v>
      </c>
      <c r="AU207" s="4">
        <v>-0.19</v>
      </c>
      <c r="AW207" s="4">
        <v>0</v>
      </c>
      <c r="AX207" s="4">
        <v>0</v>
      </c>
      <c r="AY207" s="4">
        <v>0.29499999999999998</v>
      </c>
      <c r="AZ207" s="4">
        <v>0</v>
      </c>
      <c r="BA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9.9681000000000006E-3</v>
      </c>
      <c r="BI207" s="4">
        <v>0</v>
      </c>
      <c r="BJ207" s="4">
        <v>-0.17</v>
      </c>
      <c r="BK207" s="4">
        <v>0</v>
      </c>
      <c r="BL207" s="4">
        <v>0</v>
      </c>
      <c r="BM207" s="4">
        <v>0</v>
      </c>
      <c r="BN207" s="4">
        <v>0.28749999999999998</v>
      </c>
    </row>
    <row r="208" spans="3:66" x14ac:dyDescent="0.25">
      <c r="C208" s="190"/>
      <c r="G208" s="68">
        <v>42917</v>
      </c>
      <c r="H208">
        <v>3.7075</v>
      </c>
      <c r="I208" s="7">
        <v>0.15</v>
      </c>
      <c r="J208" s="4">
        <v>7.0343882403471017E-2</v>
      </c>
      <c r="K208" s="4">
        <v>0</v>
      </c>
      <c r="L208" s="4">
        <v>0</v>
      </c>
      <c r="M208" s="14">
        <v>0</v>
      </c>
      <c r="N208" s="1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0.1825</v>
      </c>
      <c r="AB208" s="4">
        <v>0.215</v>
      </c>
      <c r="AC208" s="4">
        <v>0</v>
      </c>
      <c r="AD208" s="4">
        <v>-1.325E-2</v>
      </c>
      <c r="AE208" s="4">
        <v>1.575E-2</v>
      </c>
      <c r="AF208" s="4">
        <v>7.5000000000000815E-4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0.43</v>
      </c>
      <c r="AR208" s="4">
        <v>4.4968100000000004E-2</v>
      </c>
      <c r="AS208" s="4">
        <v>0</v>
      </c>
      <c r="AT208" s="4">
        <v>0</v>
      </c>
      <c r="AU208" s="4">
        <v>-0.19</v>
      </c>
      <c r="AW208" s="4">
        <v>0</v>
      </c>
      <c r="AX208" s="4">
        <v>0</v>
      </c>
      <c r="AY208" s="4">
        <v>0.29499999999999998</v>
      </c>
      <c r="AZ208" s="4">
        <v>0</v>
      </c>
      <c r="BA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9.9681000000000006E-3</v>
      </c>
      <c r="BI208" s="4">
        <v>0</v>
      </c>
      <c r="BJ208" s="4">
        <v>-0.17</v>
      </c>
      <c r="BK208" s="4">
        <v>0</v>
      </c>
      <c r="BL208" s="4">
        <v>0</v>
      </c>
      <c r="BM208" s="4">
        <v>0</v>
      </c>
      <c r="BN208" s="4">
        <v>0.3</v>
      </c>
    </row>
    <row r="209" spans="3:74" x14ac:dyDescent="0.25">
      <c r="C209" s="190"/>
      <c r="G209" s="68">
        <v>42948</v>
      </c>
      <c r="H209">
        <v>3.7285000000000004</v>
      </c>
      <c r="I209" s="7">
        <v>0.15</v>
      </c>
      <c r="J209" s="4">
        <v>7.0346046813528018E-2</v>
      </c>
      <c r="K209" s="4">
        <v>0</v>
      </c>
      <c r="L209" s="4">
        <v>0</v>
      </c>
      <c r="M209" s="14">
        <v>0</v>
      </c>
      <c r="N209" s="1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0.1825</v>
      </c>
      <c r="AB209" s="4">
        <v>0.215</v>
      </c>
      <c r="AC209" s="4">
        <v>0</v>
      </c>
      <c r="AD209" s="4">
        <v>-1.325E-2</v>
      </c>
      <c r="AE209" s="4">
        <v>1.575E-2</v>
      </c>
      <c r="AF209" s="4">
        <v>7.5000000000000815E-4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0.495</v>
      </c>
      <c r="AR209" s="4">
        <v>4.4968100000000004E-2</v>
      </c>
      <c r="AS209" s="4">
        <v>0</v>
      </c>
      <c r="AT209" s="4">
        <v>0</v>
      </c>
      <c r="AU209" s="4">
        <v>-0.19</v>
      </c>
      <c r="AW209" s="4">
        <v>0</v>
      </c>
      <c r="AX209" s="4">
        <v>0</v>
      </c>
      <c r="AY209" s="4">
        <v>0.29499999999999998</v>
      </c>
      <c r="AZ209" s="4">
        <v>0</v>
      </c>
      <c r="BA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9.9681000000000006E-3</v>
      </c>
      <c r="BI209" s="4">
        <v>0</v>
      </c>
      <c r="BJ209" s="4">
        <v>-0.17</v>
      </c>
      <c r="BK209" s="4">
        <v>0</v>
      </c>
      <c r="BL209" s="4">
        <v>0</v>
      </c>
      <c r="BM209" s="4">
        <v>0</v>
      </c>
      <c r="BN209" s="4">
        <v>0.3</v>
      </c>
    </row>
    <row r="210" spans="3:74" x14ac:dyDescent="0.25">
      <c r="C210" s="190"/>
      <c r="G210" s="68">
        <v>42979</v>
      </c>
      <c r="H210">
        <v>3.7044999999999999</v>
      </c>
      <c r="I210" s="7">
        <v>0.15</v>
      </c>
      <c r="J210" s="4">
        <v>7.0348211223586005E-2</v>
      </c>
      <c r="K210" s="4">
        <v>0</v>
      </c>
      <c r="L210" s="4">
        <v>0</v>
      </c>
      <c r="M210" s="14">
        <v>0</v>
      </c>
      <c r="N210" s="1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0.1825</v>
      </c>
      <c r="AB210" s="4">
        <v>0.19500000000000001</v>
      </c>
      <c r="AC210" s="4">
        <v>0</v>
      </c>
      <c r="AD210" s="4">
        <v>-1.325E-2</v>
      </c>
      <c r="AE210" s="4">
        <v>1.575E-2</v>
      </c>
      <c r="AF210" s="4">
        <v>7.5000000000000815E-4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0.39500000000000002</v>
      </c>
      <c r="AR210" s="4">
        <v>4.4968100000000004E-2</v>
      </c>
      <c r="AS210" s="4">
        <v>0</v>
      </c>
      <c r="AT210" s="4">
        <v>0</v>
      </c>
      <c r="AU210" s="4">
        <v>-0.19</v>
      </c>
      <c r="AW210" s="4">
        <v>0</v>
      </c>
      <c r="AX210" s="4">
        <v>0</v>
      </c>
      <c r="AY210" s="4">
        <v>0.29499999999999998</v>
      </c>
      <c r="AZ210" s="4">
        <v>0</v>
      </c>
      <c r="BA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9.9681000000000006E-3</v>
      </c>
      <c r="BI210" s="4">
        <v>0</v>
      </c>
      <c r="BJ210" s="4">
        <v>-0.17</v>
      </c>
      <c r="BK210" s="4">
        <v>0</v>
      </c>
      <c r="BL210" s="4">
        <v>0</v>
      </c>
      <c r="BM210" s="4">
        <v>0</v>
      </c>
      <c r="BN210" s="4">
        <v>0.28999999999999998</v>
      </c>
    </row>
    <row r="211" spans="3:74" x14ac:dyDescent="0.25">
      <c r="C211" s="190"/>
      <c r="G211" s="68">
        <v>43009</v>
      </c>
      <c r="H211">
        <v>3.6955</v>
      </c>
      <c r="I211" s="7">
        <v>0.15</v>
      </c>
      <c r="J211" s="4">
        <v>7.0350305813967021E-2</v>
      </c>
      <c r="K211" s="4">
        <v>0</v>
      </c>
      <c r="L211" s="4">
        <v>0</v>
      </c>
      <c r="M211" s="14">
        <v>0</v>
      </c>
      <c r="N211" s="1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0.1875</v>
      </c>
      <c r="AB211" s="4">
        <v>0.215</v>
      </c>
      <c r="AC211" s="4">
        <v>0</v>
      </c>
      <c r="AD211" s="4">
        <v>-1.325E-2</v>
      </c>
      <c r="AE211" s="4">
        <v>-2.5000000000000001E-3</v>
      </c>
      <c r="AF211" s="4">
        <v>-1.7500000000000002E-2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0.46100000000000002</v>
      </c>
      <c r="AR211" s="4">
        <v>4.4968100000000004E-2</v>
      </c>
      <c r="AS211" s="4">
        <v>0</v>
      </c>
      <c r="AT211" s="4">
        <v>0</v>
      </c>
      <c r="AU211" s="4">
        <v>-0.19</v>
      </c>
      <c r="AW211" s="4">
        <v>0</v>
      </c>
      <c r="AX211" s="4">
        <v>0</v>
      </c>
      <c r="AY211" s="4">
        <v>0.29499999999999998</v>
      </c>
      <c r="AZ211" s="4">
        <v>0</v>
      </c>
      <c r="BA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9.9681000000000006E-3</v>
      </c>
      <c r="BI211" s="4">
        <v>0</v>
      </c>
      <c r="BJ211" s="4">
        <v>-0.17</v>
      </c>
      <c r="BK211" s="4">
        <v>0</v>
      </c>
      <c r="BL211" s="4">
        <v>0</v>
      </c>
      <c r="BM211" s="4">
        <v>0</v>
      </c>
      <c r="BN211" s="4">
        <v>0.36249999999999999</v>
      </c>
    </row>
    <row r="212" spans="3:74" x14ac:dyDescent="0.25">
      <c r="C212" s="190"/>
      <c r="G212" s="68">
        <v>43040</v>
      </c>
      <c r="H212">
        <v>3.7174999999999998</v>
      </c>
      <c r="I212" s="7">
        <v>0.15</v>
      </c>
      <c r="J212" s="4">
        <v>7.0352470224028005E-2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</v>
      </c>
      <c r="AA212" s="4">
        <v>0.27</v>
      </c>
      <c r="AB212" s="4">
        <v>0.28749999999999998</v>
      </c>
      <c r="AC212" s="4">
        <v>0</v>
      </c>
      <c r="AD212" s="4">
        <v>-2.6499999999999999E-2</v>
      </c>
      <c r="AE212" s="4">
        <v>-1.5E-3</v>
      </c>
      <c r="AF212" s="4">
        <v>-1.6500000000000001E-2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0.76749999999999996</v>
      </c>
      <c r="AR212" s="4">
        <v>-3.4988700000000005E-2</v>
      </c>
      <c r="AS212" s="4">
        <v>0</v>
      </c>
      <c r="AT212" s="4">
        <v>0</v>
      </c>
      <c r="AU212" s="4">
        <v>-0.19</v>
      </c>
      <c r="AW212" s="4">
        <v>0</v>
      </c>
      <c r="AX212" s="4">
        <v>0</v>
      </c>
      <c r="AY212" s="4">
        <v>0.12</v>
      </c>
      <c r="AZ212" s="4">
        <v>0</v>
      </c>
      <c r="BA212" s="4">
        <v>0</v>
      </c>
      <c r="BC212" s="4">
        <v>0</v>
      </c>
      <c r="BE212" s="4">
        <v>0</v>
      </c>
      <c r="BF212" s="4">
        <v>0</v>
      </c>
      <c r="BH212" s="4">
        <v>-6.9988700000000001E-2</v>
      </c>
      <c r="BI212" s="4">
        <v>0</v>
      </c>
      <c r="BJ212" s="4">
        <v>-0.17</v>
      </c>
      <c r="BN212" s="4">
        <v>0.46500000000000002</v>
      </c>
    </row>
    <row r="213" spans="3:74" x14ac:dyDescent="0.25">
      <c r="C213" s="190"/>
      <c r="G213" s="68">
        <v>43070</v>
      </c>
      <c r="H213">
        <v>3.7574999999999998</v>
      </c>
      <c r="I213" s="7">
        <v>0.15</v>
      </c>
      <c r="J213" s="4">
        <v>7.0354564814411019E-2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</v>
      </c>
      <c r="AA213" s="4">
        <v>0.30499999999999999</v>
      </c>
      <c r="AB213" s="4">
        <v>0.33750000000000002</v>
      </c>
      <c r="AC213" s="4">
        <v>0</v>
      </c>
      <c r="AD213" s="4">
        <v>-1.9000000000000003E-2</v>
      </c>
      <c r="AE213" s="4">
        <v>-1.5E-3</v>
      </c>
      <c r="AF213" s="4">
        <v>-1.6500000000000001E-2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1.19</v>
      </c>
      <c r="AR213" s="4">
        <v>-4.99519E-2</v>
      </c>
      <c r="AS213" s="4">
        <v>0</v>
      </c>
      <c r="AT213" s="4">
        <v>0</v>
      </c>
      <c r="AU213" s="4">
        <v>-0.19</v>
      </c>
      <c r="AW213" s="4">
        <v>0</v>
      </c>
      <c r="AX213" s="4">
        <v>0</v>
      </c>
      <c r="AY213" s="4">
        <v>0.12</v>
      </c>
      <c r="AZ213" s="4">
        <v>0</v>
      </c>
      <c r="BA213" s="4">
        <v>0</v>
      </c>
      <c r="BC213" s="4">
        <v>0</v>
      </c>
      <c r="BE213" s="4">
        <v>0</v>
      </c>
      <c r="BF213" s="4">
        <v>0</v>
      </c>
      <c r="BH213" s="4">
        <v>-8.4951900000000011E-2</v>
      </c>
      <c r="BI213" s="4">
        <v>0</v>
      </c>
      <c r="BJ213" s="4">
        <v>-0.17</v>
      </c>
      <c r="BN213" s="4">
        <v>0.8</v>
      </c>
    </row>
    <row r="214" spans="3:74" x14ac:dyDescent="0.25">
      <c r="C214" s="190"/>
      <c r="G214" s="68">
        <v>43101</v>
      </c>
      <c r="H214">
        <v>4.0895000000000001</v>
      </c>
      <c r="I214" s="7">
        <v>0.15</v>
      </c>
      <c r="J214" s="4">
        <v>7.0356729224475015E-2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</v>
      </c>
      <c r="AA214" s="4">
        <v>0.30499999999999999</v>
      </c>
      <c r="AB214" s="4">
        <v>0.4375</v>
      </c>
      <c r="AC214" s="4">
        <v>0</v>
      </c>
      <c r="AD214" s="4">
        <v>-1.9000000000000003E-2</v>
      </c>
      <c r="AE214" s="4">
        <v>-1.5E-3</v>
      </c>
      <c r="AF214" s="4">
        <v>-1.6500000000000001E-2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1.5249999999999999</v>
      </c>
      <c r="AR214" s="4">
        <v>-4.4955100000000005E-2</v>
      </c>
      <c r="AS214" s="4">
        <v>0</v>
      </c>
      <c r="AT214" s="4">
        <v>0</v>
      </c>
      <c r="AU214" s="4">
        <v>-0.19</v>
      </c>
      <c r="AW214" s="4">
        <v>0</v>
      </c>
      <c r="AX214" s="4">
        <v>0</v>
      </c>
      <c r="AY214" s="4">
        <v>0.12</v>
      </c>
      <c r="AZ214" s="4">
        <v>0</v>
      </c>
      <c r="BA214" s="4">
        <v>0</v>
      </c>
      <c r="BC214" s="4">
        <v>0</v>
      </c>
      <c r="BE214" s="4">
        <v>0</v>
      </c>
      <c r="BF214" s="4">
        <v>0</v>
      </c>
      <c r="BH214" s="4">
        <v>-7.9955100000000001E-2</v>
      </c>
      <c r="BI214" s="4">
        <v>0</v>
      </c>
      <c r="BJ214" s="4">
        <v>-0.17</v>
      </c>
      <c r="BN214" s="4">
        <v>0.97499999999999998</v>
      </c>
    </row>
    <row r="215" spans="3:74" x14ac:dyDescent="0.25">
      <c r="C215" s="190"/>
      <c r="G215" s="68">
        <v>43132</v>
      </c>
      <c r="H215">
        <v>4.0075000000000003</v>
      </c>
      <c r="I215" s="7">
        <v>0.15</v>
      </c>
      <c r="J215" s="4">
        <v>7.0358893634541009E-2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</v>
      </c>
      <c r="AA215" s="4">
        <v>0.30499999999999999</v>
      </c>
      <c r="AB215" s="4">
        <v>0.435</v>
      </c>
      <c r="AC215" s="4">
        <v>0</v>
      </c>
      <c r="AD215" s="4">
        <v>-1.9000000000000003E-2</v>
      </c>
      <c r="AE215" s="4">
        <v>-1.5E-3</v>
      </c>
      <c r="AF215" s="4">
        <v>-1.6500000000000001E-2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1.4550000000000001</v>
      </c>
      <c r="AR215" s="4">
        <v>-1.99574E-2</v>
      </c>
      <c r="AS215" s="4">
        <v>0</v>
      </c>
      <c r="AT215" s="4">
        <v>0</v>
      </c>
      <c r="AU215" s="4">
        <v>-0.19</v>
      </c>
      <c r="AW215" s="4">
        <v>0</v>
      </c>
      <c r="AX215" s="4">
        <v>0</v>
      </c>
      <c r="AY215" s="4">
        <v>0.12</v>
      </c>
      <c r="AZ215" s="4">
        <v>0</v>
      </c>
      <c r="BA215" s="4">
        <v>0</v>
      </c>
      <c r="BC215" s="4">
        <v>0</v>
      </c>
      <c r="BE215" s="4">
        <v>0</v>
      </c>
      <c r="BF215" s="4">
        <v>0</v>
      </c>
      <c r="BH215" s="4">
        <v>-5.4957400000000003E-2</v>
      </c>
      <c r="BI215" s="4">
        <v>0</v>
      </c>
      <c r="BJ215" s="4">
        <v>-0.17</v>
      </c>
      <c r="BN215" s="4">
        <v>0.97499999999999998</v>
      </c>
    </row>
    <row r="216" spans="3:74" x14ac:dyDescent="0.25">
      <c r="C216" s="190"/>
      <c r="G216" s="68">
        <v>43160</v>
      </c>
      <c r="H216">
        <v>3.8824999999999998</v>
      </c>
      <c r="I216" s="7">
        <v>0.15</v>
      </c>
      <c r="J216" s="4">
        <v>7.0360848585570013E-2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</v>
      </c>
      <c r="AA216" s="4">
        <v>0.26500000000000001</v>
      </c>
      <c r="AB216" s="4">
        <v>0.30249999999999999</v>
      </c>
      <c r="AC216" s="4">
        <v>0</v>
      </c>
      <c r="AD216" s="4">
        <v>-1.9000000000000003E-2</v>
      </c>
      <c r="AE216" s="4">
        <v>1.7000000000000001E-2</v>
      </c>
      <c r="AF216" s="4">
        <v>2E-3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0.83499999999999996</v>
      </c>
      <c r="AR216" s="4">
        <v>-9.9573999999999999E-3</v>
      </c>
      <c r="AS216" s="4">
        <v>0</v>
      </c>
      <c r="AT216" s="4">
        <v>0</v>
      </c>
      <c r="AU216" s="4">
        <v>-0.19</v>
      </c>
      <c r="AW216" s="4">
        <v>0</v>
      </c>
      <c r="AX216" s="4">
        <v>0</v>
      </c>
      <c r="AY216" s="4">
        <v>0.12</v>
      </c>
      <c r="AZ216" s="4">
        <v>0</v>
      </c>
      <c r="BA216" s="4">
        <v>0</v>
      </c>
      <c r="BC216" s="4">
        <v>0</v>
      </c>
      <c r="BE216" s="4">
        <v>0</v>
      </c>
      <c r="BF216" s="4">
        <v>0</v>
      </c>
      <c r="BH216" s="4">
        <v>-4.4957400000000008E-2</v>
      </c>
      <c r="BI216" s="4">
        <v>0</v>
      </c>
      <c r="BJ216" s="4">
        <v>-0.17</v>
      </c>
      <c r="BN216" s="4">
        <v>0.60750000000000004</v>
      </c>
    </row>
    <row r="217" spans="3:74" x14ac:dyDescent="0.25">
      <c r="G217" s="68">
        <v>43191</v>
      </c>
      <c r="H217">
        <v>3.7494999999999998</v>
      </c>
      <c r="I217" s="7">
        <v>0.15</v>
      </c>
      <c r="J217" s="7">
        <v>7.0363012995639032E-2</v>
      </c>
      <c r="S217" s="4"/>
      <c r="Z217" s="14">
        <v>0</v>
      </c>
      <c r="AA217" s="14">
        <v>0.19500000000000001</v>
      </c>
      <c r="AB217" s="4">
        <v>0.25</v>
      </c>
      <c r="AC217" s="4">
        <v>0</v>
      </c>
      <c r="AD217" s="4">
        <v>-1.1500000000000002E-2</v>
      </c>
      <c r="AE217" s="4">
        <v>1.7000000000000001E-2</v>
      </c>
      <c r="AF217" s="4">
        <v>2E-3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0.45</v>
      </c>
      <c r="AR217" s="4">
        <v>4.997660000000001E-2</v>
      </c>
      <c r="AS217" s="4">
        <v>0</v>
      </c>
      <c r="AT217" s="4">
        <v>0</v>
      </c>
      <c r="AU217" s="4">
        <v>-0.19</v>
      </c>
      <c r="AW217" s="4">
        <v>0</v>
      </c>
      <c r="AX217" s="4">
        <v>0</v>
      </c>
      <c r="AY217" s="4">
        <v>0.29499999999999998</v>
      </c>
      <c r="AZ217" s="4">
        <v>0</v>
      </c>
      <c r="BA217" s="4">
        <v>0</v>
      </c>
      <c r="BC217" s="4">
        <v>0</v>
      </c>
      <c r="BE217" s="4">
        <v>0</v>
      </c>
      <c r="BF217" s="4">
        <v>0</v>
      </c>
      <c r="BH217" s="4">
        <v>1.4976600000000003E-2</v>
      </c>
      <c r="BI217" s="4">
        <v>0</v>
      </c>
      <c r="BJ217" s="4">
        <v>-0.17</v>
      </c>
      <c r="BN217" s="4">
        <v>0.35499999999999998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</row>
    <row r="218" spans="3:74" x14ac:dyDescent="0.25">
      <c r="G218" s="68">
        <v>43221</v>
      </c>
      <c r="H218">
        <v>3.7494999999999998</v>
      </c>
      <c r="I218" s="7">
        <v>0.15</v>
      </c>
      <c r="J218" s="7">
        <v>7.0365107586028999E-2</v>
      </c>
      <c r="S218" s="4"/>
      <c r="Z218" s="14">
        <v>0</v>
      </c>
      <c r="AA218" s="14">
        <v>0.1825</v>
      </c>
      <c r="AB218" s="4">
        <v>0.20250000000000001</v>
      </c>
      <c r="AC218" s="4">
        <v>0</v>
      </c>
      <c r="AD218" s="4">
        <v>-1.175E-2</v>
      </c>
      <c r="AE218" s="4">
        <v>1.6750000000000001E-2</v>
      </c>
      <c r="AF218" s="4">
        <v>1.7500000000000003E-3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0.40500000000000003</v>
      </c>
      <c r="AR218" s="4">
        <v>4.9968100000000001E-2</v>
      </c>
      <c r="AS218" s="4">
        <v>0</v>
      </c>
      <c r="AT218" s="4">
        <v>0</v>
      </c>
      <c r="AU218" s="4">
        <v>-0.19</v>
      </c>
      <c r="AW218" s="4">
        <v>0</v>
      </c>
      <c r="AX218" s="4">
        <v>0</v>
      </c>
      <c r="AY218" s="4">
        <v>0.29499999999999998</v>
      </c>
      <c r="AZ218" s="4">
        <v>0</v>
      </c>
      <c r="BA218" s="4">
        <v>0</v>
      </c>
      <c r="BC218" s="4">
        <v>0</v>
      </c>
      <c r="BE218" s="4">
        <v>0</v>
      </c>
      <c r="BF218" s="4">
        <v>0</v>
      </c>
      <c r="BH218" s="4">
        <v>1.4968100000000002E-2</v>
      </c>
      <c r="BI218" s="4">
        <v>0</v>
      </c>
      <c r="BJ218" s="4">
        <v>-0.17</v>
      </c>
      <c r="BN218" s="4">
        <v>0.28749999999999998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</row>
    <row r="219" spans="3:74" x14ac:dyDescent="0.25">
      <c r="G219" s="68">
        <v>43252</v>
      </c>
      <c r="H219">
        <v>3.7845</v>
      </c>
      <c r="I219" s="7">
        <v>0.15</v>
      </c>
      <c r="J219" s="7">
        <v>7.036727199610103E-2</v>
      </c>
      <c r="S219" s="4"/>
      <c r="Z219" s="14">
        <v>0</v>
      </c>
      <c r="AA219" s="14">
        <v>0.1825</v>
      </c>
      <c r="AB219" s="4">
        <v>0.20250000000000001</v>
      </c>
      <c r="AC219" s="4">
        <v>0</v>
      </c>
      <c r="AD219" s="4">
        <v>-1.175E-2</v>
      </c>
      <c r="AE219" s="4">
        <v>1.6750000000000001E-2</v>
      </c>
      <c r="AF219" s="4">
        <v>1.7500000000000003E-3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0.39500000000000002</v>
      </c>
      <c r="AR219" s="4">
        <v>4.9968100000000001E-2</v>
      </c>
      <c r="AS219" s="4">
        <v>0</v>
      </c>
      <c r="AT219" s="4">
        <v>0</v>
      </c>
      <c r="AU219" s="4">
        <v>-0.19</v>
      </c>
      <c r="AW219" s="4">
        <v>0</v>
      </c>
      <c r="AX219" s="4">
        <v>0</v>
      </c>
      <c r="AY219" s="4">
        <v>0.29499999999999998</v>
      </c>
      <c r="AZ219" s="4">
        <v>0</v>
      </c>
      <c r="BA219" s="4">
        <v>0</v>
      </c>
      <c r="BC219" s="4">
        <v>0</v>
      </c>
      <c r="BE219" s="4">
        <v>0</v>
      </c>
      <c r="BF219" s="4">
        <v>0</v>
      </c>
      <c r="BH219" s="4">
        <v>1.4968100000000002E-2</v>
      </c>
      <c r="BI219" s="4">
        <v>0</v>
      </c>
      <c r="BJ219" s="4">
        <v>-0.17</v>
      </c>
      <c r="BN219" s="4">
        <v>0.28749999999999998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</row>
    <row r="220" spans="3:74" x14ac:dyDescent="0.25">
      <c r="G220" s="68">
        <v>43282</v>
      </c>
      <c r="H220">
        <v>3.8065000000000002</v>
      </c>
      <c r="I220" s="7">
        <v>0.15</v>
      </c>
      <c r="J220" s="7">
        <v>7.0369366586494023E-2</v>
      </c>
      <c r="S220" s="4"/>
      <c r="Z220" s="14">
        <v>0</v>
      </c>
      <c r="AA220" s="14">
        <v>0.1825</v>
      </c>
      <c r="AB220" s="4">
        <v>0.215</v>
      </c>
      <c r="AC220" s="4">
        <v>0</v>
      </c>
      <c r="AD220" s="4">
        <v>-1.175E-2</v>
      </c>
      <c r="AE220" s="4">
        <v>1.6750000000000001E-2</v>
      </c>
      <c r="AF220" s="4">
        <v>1.7500000000000003E-3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0.43</v>
      </c>
      <c r="AR220" s="4">
        <v>4.9968100000000001E-2</v>
      </c>
      <c r="AS220" s="4">
        <v>0</v>
      </c>
      <c r="AT220" s="4">
        <v>0</v>
      </c>
      <c r="AU220" s="4">
        <v>-0.19</v>
      </c>
      <c r="AW220" s="4">
        <v>0</v>
      </c>
      <c r="AX220" s="4">
        <v>0</v>
      </c>
      <c r="AY220" s="4">
        <v>0.29499999999999998</v>
      </c>
      <c r="AZ220" s="4">
        <v>0</v>
      </c>
      <c r="BA220" s="4">
        <v>0</v>
      </c>
      <c r="BC220" s="4">
        <v>0</v>
      </c>
      <c r="BE220" s="4">
        <v>0</v>
      </c>
      <c r="BF220" s="4">
        <v>0</v>
      </c>
      <c r="BH220" s="4">
        <v>1.4968100000000002E-2</v>
      </c>
      <c r="BI220" s="4">
        <v>0</v>
      </c>
      <c r="BJ220" s="4">
        <v>-0.17</v>
      </c>
      <c r="BN220" s="4">
        <v>0.3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</row>
    <row r="221" spans="3:74" x14ac:dyDescent="0.25">
      <c r="G221" s="68">
        <v>43313</v>
      </c>
      <c r="H221">
        <v>3.8275000000000001</v>
      </c>
      <c r="I221" s="7">
        <v>0.15</v>
      </c>
      <c r="J221" s="7">
        <v>7.0371530996569009E-2</v>
      </c>
      <c r="S221" s="4"/>
      <c r="Z221" s="14">
        <v>0</v>
      </c>
      <c r="AA221" s="14">
        <v>0.1825</v>
      </c>
      <c r="AB221" s="4">
        <v>0.215</v>
      </c>
      <c r="AC221" s="4">
        <v>0</v>
      </c>
      <c r="AD221" s="4">
        <v>-1.175E-2</v>
      </c>
      <c r="AE221" s="4">
        <v>1.6750000000000001E-2</v>
      </c>
      <c r="AF221" s="4">
        <v>1.7500000000000003E-3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0.495</v>
      </c>
      <c r="AR221" s="4">
        <v>4.9968100000000001E-2</v>
      </c>
      <c r="AS221" s="4">
        <v>0</v>
      </c>
      <c r="AT221" s="4">
        <v>0</v>
      </c>
      <c r="AU221" s="4">
        <v>-0.19</v>
      </c>
      <c r="AW221" s="4">
        <v>0</v>
      </c>
      <c r="AX221" s="4">
        <v>0</v>
      </c>
      <c r="AY221" s="4">
        <v>0.29499999999999998</v>
      </c>
      <c r="AZ221" s="4">
        <v>0</v>
      </c>
      <c r="BA221" s="4">
        <v>0</v>
      </c>
      <c r="BC221" s="4">
        <v>0</v>
      </c>
      <c r="BE221" s="4">
        <v>0</v>
      </c>
      <c r="BF221" s="4">
        <v>0</v>
      </c>
      <c r="BH221" s="4">
        <v>1.4968100000000002E-2</v>
      </c>
      <c r="BI221" s="4">
        <v>0</v>
      </c>
      <c r="BJ221" s="4">
        <v>-0.17</v>
      </c>
      <c r="BN221" s="4">
        <v>0.3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</row>
    <row r="222" spans="3:74" x14ac:dyDescent="0.25">
      <c r="G222" s="68">
        <v>43344</v>
      </c>
      <c r="H222">
        <v>3.8025000000000002</v>
      </c>
      <c r="I222" s="7">
        <v>0.15</v>
      </c>
      <c r="J222" s="7">
        <v>7.0373695406646022E-2</v>
      </c>
      <c r="S222" s="4"/>
      <c r="Z222" s="14">
        <v>0</v>
      </c>
      <c r="AA222" s="14">
        <v>0.1825</v>
      </c>
      <c r="AB222" s="4">
        <v>0.19500000000000001</v>
      </c>
      <c r="AC222" s="4">
        <v>0</v>
      </c>
      <c r="AD222" s="4">
        <v>-1.175E-2</v>
      </c>
      <c r="AE222" s="4">
        <v>1.6750000000000001E-2</v>
      </c>
      <c r="AF222" s="4">
        <v>1.7500000000000003E-3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0.39500000000000002</v>
      </c>
      <c r="AR222" s="4">
        <v>4.9968100000000001E-2</v>
      </c>
      <c r="AS222" s="4">
        <v>0</v>
      </c>
      <c r="AT222" s="4">
        <v>0</v>
      </c>
      <c r="AU222" s="4">
        <v>-0.19</v>
      </c>
      <c r="AW222" s="4">
        <v>0</v>
      </c>
      <c r="AX222" s="4">
        <v>0</v>
      </c>
      <c r="AY222" s="4">
        <v>0.29499999999999998</v>
      </c>
      <c r="AZ222" s="4">
        <v>0</v>
      </c>
      <c r="BA222" s="4">
        <v>0</v>
      </c>
      <c r="BC222" s="4">
        <v>0</v>
      </c>
      <c r="BE222" s="4">
        <v>0</v>
      </c>
      <c r="BF222" s="4">
        <v>0</v>
      </c>
      <c r="BH222" s="4">
        <v>1.4968100000000002E-2</v>
      </c>
      <c r="BI222" s="4">
        <v>0</v>
      </c>
      <c r="BJ222" s="4">
        <v>-0.17</v>
      </c>
      <c r="BN222" s="4">
        <v>0.28999999999999998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</row>
    <row r="223" spans="3:74" x14ac:dyDescent="0.25">
      <c r="G223" s="68">
        <v>43374</v>
      </c>
      <c r="H223">
        <v>3.7925</v>
      </c>
      <c r="I223" s="7">
        <v>0.15</v>
      </c>
      <c r="J223" s="7">
        <v>7.0375789997043012E-2</v>
      </c>
      <c r="S223" s="4"/>
      <c r="Z223" s="14">
        <v>0</v>
      </c>
      <c r="AA223" s="14">
        <v>0.1875</v>
      </c>
      <c r="AB223" s="4">
        <v>0.215</v>
      </c>
      <c r="AC223" s="4">
        <v>0</v>
      </c>
      <c r="AD223" s="4">
        <v>-1.175E-2</v>
      </c>
      <c r="AE223" s="4">
        <v>-1.5E-3</v>
      </c>
      <c r="AF223" s="4">
        <v>-1.6500000000000001E-2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0.46100000000000002</v>
      </c>
      <c r="AR223" s="4">
        <v>4.9968100000000001E-2</v>
      </c>
      <c r="AS223" s="4">
        <v>0</v>
      </c>
      <c r="AT223" s="4">
        <v>0</v>
      </c>
      <c r="AU223" s="4">
        <v>-0.19</v>
      </c>
      <c r="AW223" s="4">
        <v>0</v>
      </c>
      <c r="AX223" s="4">
        <v>0</v>
      </c>
      <c r="AY223" s="4">
        <v>0.29499999999999998</v>
      </c>
      <c r="AZ223" s="4">
        <v>0</v>
      </c>
      <c r="BA223" s="4">
        <v>0</v>
      </c>
      <c r="BC223" s="4">
        <v>0</v>
      </c>
      <c r="BE223" s="4">
        <v>0</v>
      </c>
      <c r="BF223" s="4">
        <v>0</v>
      </c>
      <c r="BH223" s="4">
        <v>1.4968100000000002E-2</v>
      </c>
      <c r="BI223" s="4">
        <v>0</v>
      </c>
      <c r="BJ223" s="4">
        <v>-0.17</v>
      </c>
      <c r="BN223" s="4">
        <v>0.36249999999999999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</row>
    <row r="224" spans="3:74" x14ac:dyDescent="0.25">
      <c r="G224" s="68">
        <v>43405</v>
      </c>
      <c r="H224">
        <v>3.8094999999999999</v>
      </c>
      <c r="I224" s="7">
        <v>0.15</v>
      </c>
      <c r="J224" s="7">
        <v>7.0377954407123022E-2</v>
      </c>
      <c r="S224" s="4"/>
      <c r="Z224" s="14">
        <v>0</v>
      </c>
      <c r="AA224" s="14">
        <v>0.27</v>
      </c>
      <c r="AB224" s="4">
        <v>0.28749999999999998</v>
      </c>
      <c r="AC224" s="4">
        <v>0</v>
      </c>
      <c r="AD224" s="4">
        <v>-2.5000000000000001E-2</v>
      </c>
      <c r="AE224" s="4">
        <v>4.9999999999999697E-4</v>
      </c>
      <c r="AF224" s="4">
        <v>-1.5500000000000002E-2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0.76749999999999996</v>
      </c>
      <c r="AR224" s="4">
        <v>-2.9988700000000004E-2</v>
      </c>
      <c r="AS224" s="4">
        <v>0</v>
      </c>
      <c r="AT224" s="4">
        <v>0</v>
      </c>
      <c r="AU224" s="4">
        <v>-0.19</v>
      </c>
      <c r="AW224" s="4">
        <v>0</v>
      </c>
      <c r="AX224" s="4">
        <v>0</v>
      </c>
      <c r="AY224" s="4">
        <v>0.12</v>
      </c>
      <c r="AZ224" s="4">
        <v>0</v>
      </c>
      <c r="BA224" s="4">
        <v>0</v>
      </c>
      <c r="BC224" s="4">
        <v>0</v>
      </c>
      <c r="BE224" s="4">
        <v>0</v>
      </c>
      <c r="BF224" s="4">
        <v>0</v>
      </c>
      <c r="BH224" s="4">
        <v>-6.498870000000001E-2</v>
      </c>
      <c r="BI224" s="4">
        <v>0</v>
      </c>
      <c r="BJ224" s="4">
        <v>-0.17</v>
      </c>
      <c r="BN224" s="4">
        <v>0.46500000000000002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</row>
    <row r="225" spans="7:74" x14ac:dyDescent="0.25">
      <c r="G225" s="68">
        <v>43435</v>
      </c>
      <c r="H225">
        <v>3.8465000000000003</v>
      </c>
      <c r="I225" s="7">
        <v>0.15</v>
      </c>
      <c r="J225" s="7">
        <v>7.0380048997524022E-2</v>
      </c>
      <c r="S225" s="4"/>
      <c r="Z225" s="14">
        <v>0</v>
      </c>
      <c r="AA225" s="14">
        <v>0.30499999999999999</v>
      </c>
      <c r="AB225" s="4">
        <v>0.33750000000000002</v>
      </c>
      <c r="AC225" s="4">
        <v>0</v>
      </c>
      <c r="AD225" s="4">
        <v>-1.7500000000000002E-2</v>
      </c>
      <c r="AE225" s="4">
        <v>4.9999999999999697E-4</v>
      </c>
      <c r="AF225" s="4">
        <v>-1.5500000000000002E-2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1.19</v>
      </c>
      <c r="AR225" s="4">
        <v>-4.4951900000000003E-2</v>
      </c>
      <c r="AS225" s="4">
        <v>0</v>
      </c>
      <c r="AT225" s="4">
        <v>0</v>
      </c>
      <c r="AU225" s="4">
        <v>-0.19</v>
      </c>
      <c r="AW225" s="4">
        <v>0</v>
      </c>
      <c r="AX225" s="4">
        <v>0</v>
      </c>
      <c r="AY225" s="4">
        <v>0.12</v>
      </c>
      <c r="AZ225" s="4">
        <v>0</v>
      </c>
      <c r="BA225" s="4">
        <v>0</v>
      </c>
      <c r="BC225" s="4">
        <v>0</v>
      </c>
      <c r="BE225" s="4">
        <v>0</v>
      </c>
      <c r="BF225" s="4">
        <v>0</v>
      </c>
      <c r="BH225" s="4">
        <v>-7.995190000000002E-2</v>
      </c>
      <c r="BI225" s="4">
        <v>0</v>
      </c>
      <c r="BJ225" s="4">
        <v>-0.17</v>
      </c>
      <c r="BN225" s="4">
        <v>0.8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</row>
    <row r="226" spans="7:74" x14ac:dyDescent="0.25">
      <c r="G226" s="68">
        <v>43466</v>
      </c>
      <c r="H226">
        <v>4.1790000000000003</v>
      </c>
      <c r="I226" s="7">
        <v>0.15</v>
      </c>
      <c r="J226" s="7">
        <v>7.0382213407607003E-2</v>
      </c>
      <c r="S226" s="4"/>
      <c r="Z226" s="14">
        <v>0</v>
      </c>
      <c r="AA226" s="14">
        <v>0.30499999999999999</v>
      </c>
      <c r="AB226" s="4">
        <v>0.4375</v>
      </c>
      <c r="AC226" s="4">
        <v>0</v>
      </c>
      <c r="AD226" s="4">
        <v>-1.7500000000000002E-2</v>
      </c>
      <c r="AE226" s="4">
        <v>4.9999999999999697E-4</v>
      </c>
      <c r="AF226" s="4">
        <v>-1.5500000000000002E-2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1.5249999999999999</v>
      </c>
      <c r="AR226" s="4">
        <v>-3.99551E-2</v>
      </c>
      <c r="AS226" s="4">
        <v>0</v>
      </c>
      <c r="AT226" s="4">
        <v>0</v>
      </c>
      <c r="AU226" s="4">
        <v>-0.19</v>
      </c>
      <c r="AW226" s="4">
        <v>0</v>
      </c>
      <c r="AX226" s="4">
        <v>0</v>
      </c>
      <c r="AY226" s="4">
        <v>0.12</v>
      </c>
      <c r="AZ226" s="4">
        <v>0</v>
      </c>
      <c r="BA226" s="4">
        <v>0</v>
      </c>
      <c r="BC226" s="4">
        <v>0</v>
      </c>
      <c r="BE226" s="4">
        <v>0</v>
      </c>
      <c r="BF226" s="4">
        <v>0</v>
      </c>
      <c r="BH226" s="4">
        <v>-7.4955100000000011E-2</v>
      </c>
      <c r="BI226" s="4">
        <v>0</v>
      </c>
      <c r="BJ226" s="4">
        <v>-0.17</v>
      </c>
      <c r="BN226" s="4">
        <v>0.97499999999999998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</row>
    <row r="227" spans="7:74" x14ac:dyDescent="0.25">
      <c r="G227" s="68">
        <v>43497</v>
      </c>
      <c r="H227">
        <v>4.101</v>
      </c>
      <c r="I227" s="7">
        <v>0.15</v>
      </c>
      <c r="J227" s="7">
        <v>7.0384377817690011E-2</v>
      </c>
      <c r="S227" s="4"/>
      <c r="Z227" s="14">
        <v>0</v>
      </c>
      <c r="AA227" s="4">
        <v>0.30499999999999999</v>
      </c>
      <c r="AB227" s="4">
        <v>0.435</v>
      </c>
      <c r="AC227" s="4">
        <v>0</v>
      </c>
      <c r="AD227" s="4">
        <v>-1.7500000000000002E-2</v>
      </c>
      <c r="AE227" s="4">
        <v>4.9999999999999697E-4</v>
      </c>
      <c r="AF227" s="4">
        <v>-1.5500000000000002E-2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1.4550000000000001</v>
      </c>
      <c r="AR227" s="4">
        <v>-1.4957400000000001E-2</v>
      </c>
      <c r="AS227" s="4">
        <v>0</v>
      </c>
      <c r="AT227" s="4">
        <v>0</v>
      </c>
      <c r="AU227" s="4">
        <v>0</v>
      </c>
      <c r="AW227" s="4">
        <v>0</v>
      </c>
      <c r="AX227" s="4">
        <v>0</v>
      </c>
      <c r="AY227" s="4">
        <v>0.31</v>
      </c>
      <c r="AZ227" s="4">
        <v>0</v>
      </c>
      <c r="BA227" s="4">
        <v>0</v>
      </c>
      <c r="BC227" s="4">
        <v>0</v>
      </c>
      <c r="BE227" s="4">
        <v>0</v>
      </c>
      <c r="BF227" s="4">
        <v>0</v>
      </c>
      <c r="BH227" s="4">
        <v>-4.9957400000000006E-2</v>
      </c>
      <c r="BI227" s="4">
        <v>0</v>
      </c>
      <c r="BJ227" s="4">
        <v>-0.17</v>
      </c>
      <c r="BN227" s="4">
        <v>0.97499999999999998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</row>
    <row r="228" spans="7:74" x14ac:dyDescent="0.25">
      <c r="G228" s="68">
        <v>43525</v>
      </c>
      <c r="H228">
        <v>3.9790000000000005</v>
      </c>
      <c r="I228" s="7">
        <v>0.15</v>
      </c>
      <c r="J228" s="7">
        <v>7.0386332768735002E-2</v>
      </c>
      <c r="S228" s="4"/>
      <c r="Z228" s="14">
        <v>0</v>
      </c>
      <c r="AA228" s="4">
        <v>0.26500000000000001</v>
      </c>
      <c r="AB228" s="4">
        <v>0.30249999999999999</v>
      </c>
      <c r="AC228" s="4">
        <v>0</v>
      </c>
      <c r="AD228" s="4">
        <v>-1.7500000000000002E-2</v>
      </c>
      <c r="AE228" s="4">
        <v>1.8000000000000002E-2</v>
      </c>
      <c r="AF228" s="4">
        <v>3.0000000000000001E-3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0.83499999999999996</v>
      </c>
      <c r="AR228" s="4">
        <v>-4.9574000000000007E-3</v>
      </c>
      <c r="AS228" s="4">
        <v>0</v>
      </c>
      <c r="AT228" s="4">
        <v>0</v>
      </c>
      <c r="AU228" s="4">
        <v>0</v>
      </c>
      <c r="AW228" s="4">
        <v>0</v>
      </c>
      <c r="AX228" s="4">
        <v>0</v>
      </c>
      <c r="AY228" s="4">
        <v>0.31</v>
      </c>
      <c r="AZ228" s="4">
        <v>0</v>
      </c>
      <c r="BA228" s="4">
        <v>0</v>
      </c>
      <c r="BC228" s="4">
        <v>0</v>
      </c>
      <c r="BE228" s="4">
        <v>0</v>
      </c>
      <c r="BF228" s="4">
        <v>0</v>
      </c>
      <c r="BH228" s="4">
        <v>-3.9957400000000004E-2</v>
      </c>
      <c r="BI228" s="4">
        <v>0</v>
      </c>
      <c r="BJ228" s="4">
        <v>-0.17</v>
      </c>
      <c r="BN228" s="4">
        <v>0.60750000000000004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</row>
    <row r="229" spans="7:74" x14ac:dyDescent="0.25">
      <c r="G229" s="68">
        <v>43556</v>
      </c>
      <c r="H229">
        <v>3.8490000000000006</v>
      </c>
      <c r="I229" s="7">
        <v>0.15</v>
      </c>
      <c r="J229" s="7">
        <v>7.0388497178822021E-2</v>
      </c>
      <c r="S229" s="4"/>
      <c r="Z229" s="14">
        <v>0</v>
      </c>
      <c r="AA229" s="4">
        <v>0.19500000000000001</v>
      </c>
      <c r="AB229" s="4">
        <v>0.25</v>
      </c>
      <c r="AC229" s="4">
        <v>0</v>
      </c>
      <c r="AD229" s="4">
        <v>-0.01</v>
      </c>
      <c r="AE229" s="4">
        <v>1.8000000000000002E-2</v>
      </c>
      <c r="AF229" s="4">
        <v>3.0000000000000001E-3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0.45</v>
      </c>
      <c r="AR229" s="4">
        <v>5.49766E-2</v>
      </c>
      <c r="AS229" s="4">
        <v>0</v>
      </c>
      <c r="AT229" s="4">
        <v>0</v>
      </c>
      <c r="AU229" s="4">
        <v>0</v>
      </c>
      <c r="AW229" s="4">
        <v>0</v>
      </c>
      <c r="AX229" s="4">
        <v>0</v>
      </c>
      <c r="AY229" s="4">
        <v>0.3775</v>
      </c>
      <c r="AZ229" s="4">
        <v>0</v>
      </c>
      <c r="BA229" s="4">
        <v>0</v>
      </c>
      <c r="BC229" s="4">
        <v>0</v>
      </c>
      <c r="BE229" s="4">
        <v>0</v>
      </c>
      <c r="BF229" s="4">
        <v>0</v>
      </c>
      <c r="BH229" s="4">
        <v>1.9976600000000004E-2</v>
      </c>
      <c r="BI229" s="4">
        <v>0</v>
      </c>
      <c r="BJ229" s="4">
        <v>-0.17</v>
      </c>
      <c r="BN229" s="4">
        <v>0.35499999999999998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</row>
    <row r="230" spans="7:74" x14ac:dyDescent="0.25">
      <c r="G230" s="68">
        <v>43586</v>
      </c>
      <c r="H230">
        <v>3.85</v>
      </c>
      <c r="I230" s="7">
        <v>0.15</v>
      </c>
      <c r="J230" s="7">
        <v>7.0390591769231001E-2</v>
      </c>
      <c r="S230" s="4"/>
      <c r="Z230" s="14">
        <v>0</v>
      </c>
      <c r="AA230" s="4">
        <v>0.1825</v>
      </c>
      <c r="AB230" s="4">
        <v>0.20250000000000001</v>
      </c>
      <c r="AC230" s="4">
        <v>0</v>
      </c>
      <c r="AD230" s="4">
        <v>-1.0249999999999999E-2</v>
      </c>
      <c r="AE230" s="4">
        <v>1.7750000000000002E-2</v>
      </c>
      <c r="AF230" s="4">
        <v>2.7500000000000003E-3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0.40500000000000003</v>
      </c>
      <c r="AR230" s="4">
        <v>5.4968100000000013E-2</v>
      </c>
      <c r="AS230" s="4">
        <v>0</v>
      </c>
      <c r="AT230" s="4">
        <v>0</v>
      </c>
      <c r="AU230" s="4">
        <v>0</v>
      </c>
      <c r="AW230" s="4">
        <v>0</v>
      </c>
      <c r="AX230" s="4">
        <v>0</v>
      </c>
      <c r="AY230" s="4">
        <v>0.3775</v>
      </c>
      <c r="AZ230" s="4">
        <v>0</v>
      </c>
      <c r="BA230" s="4">
        <v>0</v>
      </c>
      <c r="BC230" s="4">
        <v>0</v>
      </c>
      <c r="BE230" s="4">
        <v>0</v>
      </c>
      <c r="BF230" s="4">
        <v>0</v>
      </c>
      <c r="BH230" s="4">
        <v>1.9968100000000006E-2</v>
      </c>
      <c r="BI230" s="4">
        <v>0</v>
      </c>
      <c r="BJ230" s="4">
        <v>-0.17</v>
      </c>
      <c r="BN230" s="4">
        <v>0.28749999999999998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</row>
    <row r="231" spans="7:74" x14ac:dyDescent="0.25">
      <c r="G231" s="68">
        <v>43617</v>
      </c>
      <c r="H231">
        <v>3.8860000000000001</v>
      </c>
      <c r="I231" s="7">
        <v>0.15</v>
      </c>
      <c r="J231" s="7">
        <v>7.0392756179321017E-2</v>
      </c>
      <c r="S231" s="4"/>
      <c r="Z231" s="14">
        <v>0</v>
      </c>
      <c r="AA231" s="4">
        <v>0.1825</v>
      </c>
      <c r="AB231" s="4">
        <v>0.20250000000000001</v>
      </c>
      <c r="AC231" s="4">
        <v>0</v>
      </c>
      <c r="AD231" s="4">
        <v>-1.0249999999999999E-2</v>
      </c>
      <c r="AE231" s="4">
        <v>1.7750000000000002E-2</v>
      </c>
      <c r="AF231" s="4">
        <v>2.7500000000000003E-3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0.39500000000000002</v>
      </c>
      <c r="AR231" s="4">
        <v>5.4968100000000013E-2</v>
      </c>
      <c r="AS231" s="4">
        <v>0</v>
      </c>
      <c r="AT231" s="4">
        <v>0</v>
      </c>
      <c r="AU231" s="4">
        <v>0</v>
      </c>
      <c r="AW231" s="4">
        <v>0</v>
      </c>
      <c r="AX231" s="4">
        <v>0</v>
      </c>
      <c r="AY231" s="4">
        <v>0.3775</v>
      </c>
      <c r="AZ231" s="4">
        <v>0</v>
      </c>
      <c r="BA231" s="4">
        <v>0</v>
      </c>
      <c r="BC231" s="4">
        <v>0</v>
      </c>
      <c r="BE231" s="4">
        <v>0</v>
      </c>
      <c r="BF231" s="4">
        <v>0</v>
      </c>
      <c r="BH231" s="4">
        <v>1.9968100000000006E-2</v>
      </c>
      <c r="BI231" s="4">
        <v>0</v>
      </c>
      <c r="BJ231" s="4">
        <v>-0.17</v>
      </c>
      <c r="BN231" s="4">
        <v>0.28749999999999998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</row>
    <row r="232" spans="7:74" x14ac:dyDescent="0.25">
      <c r="G232" s="68">
        <v>43647</v>
      </c>
      <c r="H232">
        <v>3.9080000000000004</v>
      </c>
      <c r="I232" s="7">
        <v>0.15</v>
      </c>
      <c r="J232" s="7">
        <v>7.0394850769732023E-2</v>
      </c>
      <c r="S232" s="4"/>
      <c r="Z232" s="14">
        <v>0</v>
      </c>
      <c r="AA232" s="4">
        <v>0.1825</v>
      </c>
      <c r="AB232" s="4">
        <v>0.215</v>
      </c>
      <c r="AC232" s="4">
        <v>0</v>
      </c>
      <c r="AD232" s="4">
        <v>-1.0249999999999999E-2</v>
      </c>
      <c r="AE232" s="4">
        <v>1.7750000000000002E-2</v>
      </c>
      <c r="AF232" s="4">
        <v>2.7500000000000003E-3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0.43</v>
      </c>
      <c r="AR232" s="4">
        <v>5.4968100000000013E-2</v>
      </c>
      <c r="AS232" s="4">
        <v>0</v>
      </c>
      <c r="AT232" s="4">
        <v>0</v>
      </c>
      <c r="AU232" s="4">
        <v>0</v>
      </c>
      <c r="AW232" s="4">
        <v>0</v>
      </c>
      <c r="AX232" s="4">
        <v>0</v>
      </c>
      <c r="AY232" s="4">
        <v>0.3775</v>
      </c>
      <c r="AZ232" s="4">
        <v>0</v>
      </c>
      <c r="BA232" s="4">
        <v>0</v>
      </c>
      <c r="BC232" s="4">
        <v>0</v>
      </c>
      <c r="BE232" s="4">
        <v>0</v>
      </c>
      <c r="BF232" s="4">
        <v>0</v>
      </c>
      <c r="BH232" s="4">
        <v>1.9968100000000006E-2</v>
      </c>
      <c r="BI232" s="4">
        <v>0</v>
      </c>
      <c r="BJ232" s="4">
        <v>-0.17</v>
      </c>
      <c r="BN232" s="4">
        <v>0.3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</row>
    <row r="233" spans="7:74" x14ac:dyDescent="0.25">
      <c r="G233" s="68">
        <v>43678</v>
      </c>
      <c r="H233">
        <v>3.9290000000000003</v>
      </c>
      <c r="I233" s="7">
        <v>0.15</v>
      </c>
      <c r="J233" s="7">
        <v>7.0397015179825009E-2</v>
      </c>
      <c r="S233" s="4"/>
      <c r="Z233" s="14">
        <v>0</v>
      </c>
      <c r="AA233" s="4">
        <v>0.1825</v>
      </c>
      <c r="AB233" s="4">
        <v>0.215</v>
      </c>
      <c r="AC233" s="4">
        <v>0</v>
      </c>
      <c r="AD233" s="4">
        <v>-1.0249999999999999E-2</v>
      </c>
      <c r="AE233" s="4">
        <v>1.7750000000000002E-2</v>
      </c>
      <c r="AF233" s="4">
        <v>2.7500000000000003E-3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0.495</v>
      </c>
      <c r="AR233" s="4">
        <v>5.4968100000000013E-2</v>
      </c>
      <c r="AS233" s="4">
        <v>0</v>
      </c>
      <c r="AT233" s="4">
        <v>0</v>
      </c>
      <c r="AU233" s="4">
        <v>0</v>
      </c>
      <c r="AW233" s="4">
        <v>0</v>
      </c>
      <c r="AX233" s="4">
        <v>0</v>
      </c>
      <c r="AY233" s="4">
        <v>0.3775</v>
      </c>
      <c r="AZ233" s="4">
        <v>0</v>
      </c>
      <c r="BA233" s="4">
        <v>0</v>
      </c>
      <c r="BC233" s="4">
        <v>0</v>
      </c>
      <c r="BE233" s="4">
        <v>0</v>
      </c>
      <c r="BF233" s="4">
        <v>0</v>
      </c>
      <c r="BH233" s="4">
        <v>1.9968100000000006E-2</v>
      </c>
      <c r="BI233" s="4">
        <v>0</v>
      </c>
      <c r="BJ233" s="4">
        <v>-0.17</v>
      </c>
      <c r="BN233" s="4">
        <v>0.3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</row>
    <row r="234" spans="7:74" x14ac:dyDescent="0.25">
      <c r="G234" s="68">
        <v>43709</v>
      </c>
      <c r="H234">
        <v>3.903</v>
      </c>
      <c r="I234" s="7">
        <v>0.15</v>
      </c>
      <c r="J234" s="7">
        <v>7.0399179589919023E-2</v>
      </c>
      <c r="S234" s="4"/>
      <c r="Z234" s="14">
        <v>0</v>
      </c>
      <c r="AA234" s="4">
        <v>0.1825</v>
      </c>
      <c r="AB234" s="4">
        <v>0.19500000000000001</v>
      </c>
      <c r="AC234" s="4">
        <v>0</v>
      </c>
      <c r="AD234" s="4">
        <v>-1.0249999999999999E-2</v>
      </c>
      <c r="AE234" s="4">
        <v>1.7750000000000002E-2</v>
      </c>
      <c r="AF234" s="4">
        <v>2.7500000000000003E-3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0.39500000000000002</v>
      </c>
      <c r="AR234" s="4">
        <v>5.4968100000000013E-2</v>
      </c>
      <c r="AS234" s="4">
        <v>0</v>
      </c>
      <c r="AT234" s="4">
        <v>0</v>
      </c>
      <c r="AU234" s="4">
        <v>0</v>
      </c>
      <c r="AW234" s="4">
        <v>0</v>
      </c>
      <c r="AX234" s="4">
        <v>0</v>
      </c>
      <c r="AY234" s="4">
        <v>0.3775</v>
      </c>
      <c r="AZ234" s="4">
        <v>0</v>
      </c>
      <c r="BA234" s="4">
        <v>0</v>
      </c>
      <c r="BC234" s="4">
        <v>0</v>
      </c>
      <c r="BE234" s="4">
        <v>0</v>
      </c>
      <c r="BF234" s="4">
        <v>0</v>
      </c>
      <c r="BH234" s="4">
        <v>1.9968100000000006E-2</v>
      </c>
      <c r="BI234" s="4">
        <v>0</v>
      </c>
      <c r="BJ234" s="4">
        <v>-0.17</v>
      </c>
      <c r="BN234" s="4">
        <v>0.28999999999999998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</row>
    <row r="235" spans="7:74" x14ac:dyDescent="0.25">
      <c r="G235" s="68">
        <v>43739</v>
      </c>
      <c r="H235">
        <v>3.8919999999999999</v>
      </c>
      <c r="I235" s="7">
        <v>0.15</v>
      </c>
      <c r="J235" s="7">
        <v>7.0401274180335011E-2</v>
      </c>
      <c r="S235" s="4"/>
      <c r="Z235" s="14">
        <v>0</v>
      </c>
      <c r="AA235" s="4">
        <v>0.1875</v>
      </c>
      <c r="AB235" s="4">
        <v>0.215</v>
      </c>
      <c r="AC235" s="4">
        <v>0</v>
      </c>
      <c r="AD235" s="4">
        <v>-1.0249999999999999E-2</v>
      </c>
      <c r="AE235" s="4">
        <v>4.9999999999999697E-4</v>
      </c>
      <c r="AF235" s="4">
        <v>-1.5500000000000002E-2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0.46100000000000002</v>
      </c>
      <c r="AR235" s="4">
        <v>5.4968100000000013E-2</v>
      </c>
      <c r="AS235" s="4">
        <v>0</v>
      </c>
      <c r="AT235" s="4">
        <v>0</v>
      </c>
      <c r="AU235" s="4">
        <v>0</v>
      </c>
      <c r="AW235" s="4">
        <v>0</v>
      </c>
      <c r="AX235" s="4">
        <v>0</v>
      </c>
      <c r="AY235" s="4">
        <v>0.3775</v>
      </c>
      <c r="AZ235" s="4">
        <v>0</v>
      </c>
      <c r="BA235" s="4">
        <v>0</v>
      </c>
      <c r="BC235" s="4">
        <v>0</v>
      </c>
      <c r="BE235" s="4">
        <v>0</v>
      </c>
      <c r="BF235" s="4">
        <v>0</v>
      </c>
      <c r="BH235" s="4">
        <v>1.9968100000000006E-2</v>
      </c>
      <c r="BI235" s="4">
        <v>0</v>
      </c>
      <c r="BJ235" s="4">
        <v>-0.17</v>
      </c>
      <c r="BN235" s="4">
        <v>0.36249999999999999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</row>
    <row r="236" spans="7:74" x14ac:dyDescent="0.25">
      <c r="G236" s="68">
        <v>43770</v>
      </c>
      <c r="H236">
        <v>3.9040000000000004</v>
      </c>
      <c r="I236" s="7">
        <v>0.15</v>
      </c>
      <c r="J236" s="7">
        <v>7.0403438590432035E-2</v>
      </c>
      <c r="S236" s="4"/>
      <c r="Z236" s="14">
        <v>0</v>
      </c>
      <c r="AA236" s="4">
        <v>0.27</v>
      </c>
      <c r="AB236" s="4">
        <v>0.28749999999999998</v>
      </c>
      <c r="AC236" s="4">
        <v>0</v>
      </c>
      <c r="AD236" s="4">
        <v>-2.35E-2</v>
      </c>
      <c r="AE236" s="4">
        <v>5.0000000000000315E-4</v>
      </c>
      <c r="AF236" s="4">
        <v>-1.4499999999999999E-2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0.76749999999999996</v>
      </c>
      <c r="AR236" s="4">
        <v>-2.4988700000000003E-2</v>
      </c>
      <c r="AS236" s="4">
        <v>0</v>
      </c>
      <c r="AT236" s="4">
        <v>0</v>
      </c>
      <c r="AU236" s="4">
        <v>0</v>
      </c>
      <c r="AW236" s="4">
        <v>0</v>
      </c>
      <c r="AX236" s="4">
        <v>0</v>
      </c>
      <c r="AY236" s="4">
        <v>0.31</v>
      </c>
      <c r="AZ236" s="4">
        <v>0</v>
      </c>
      <c r="BA236" s="4">
        <v>0</v>
      </c>
      <c r="BC236" s="4">
        <v>0</v>
      </c>
      <c r="BE236" s="4">
        <v>0</v>
      </c>
      <c r="BF236" s="4">
        <v>0</v>
      </c>
      <c r="BH236" s="4">
        <v>-5.9988700000000013E-2</v>
      </c>
      <c r="BI236" s="4">
        <v>0</v>
      </c>
      <c r="BJ236" s="4">
        <v>-0.17</v>
      </c>
      <c r="BN236" s="4">
        <v>0.46500000000000002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</row>
    <row r="237" spans="7:74" x14ac:dyDescent="0.25">
      <c r="G237" s="68">
        <v>43800</v>
      </c>
      <c r="H237">
        <v>3.9380000000000002</v>
      </c>
      <c r="I237" s="7">
        <v>0.15</v>
      </c>
      <c r="J237" s="7">
        <v>7.0405533180851021E-2</v>
      </c>
      <c r="S237" s="4"/>
      <c r="Z237" s="14">
        <v>0</v>
      </c>
      <c r="AA237" s="4">
        <v>0.30499999999999999</v>
      </c>
      <c r="AB237" s="4">
        <v>0.33750000000000002</v>
      </c>
      <c r="AC237" s="4">
        <v>0</v>
      </c>
      <c r="AD237" s="4">
        <v>-1.6E-2</v>
      </c>
      <c r="AE237" s="4">
        <v>5.0000000000000315E-4</v>
      </c>
      <c r="AF237" s="4">
        <v>-1.4499999999999999E-2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1.19</v>
      </c>
      <c r="AR237" s="4">
        <v>-3.9951899999999999E-2</v>
      </c>
      <c r="AS237" s="4">
        <v>0</v>
      </c>
      <c r="AT237" s="4">
        <v>0</v>
      </c>
      <c r="AU237" s="4">
        <v>0</v>
      </c>
      <c r="AW237" s="4">
        <v>0</v>
      </c>
      <c r="AX237" s="4">
        <v>0</v>
      </c>
      <c r="AY237" s="4">
        <v>0.31</v>
      </c>
      <c r="AZ237" s="4">
        <v>0</v>
      </c>
      <c r="BA237" s="4">
        <v>0</v>
      </c>
      <c r="BC237" s="4">
        <v>0</v>
      </c>
      <c r="BE237" s="4">
        <v>0</v>
      </c>
      <c r="BF237" s="4">
        <v>0</v>
      </c>
      <c r="BH237" s="4">
        <v>-7.4951900000000016E-2</v>
      </c>
      <c r="BI237" s="4">
        <v>0</v>
      </c>
      <c r="BJ237" s="4">
        <v>-0.17</v>
      </c>
      <c r="BN237" s="4">
        <v>0.8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</row>
    <row r="238" spans="7:74" x14ac:dyDescent="0.25">
      <c r="G238" s="68">
        <v>43831</v>
      </c>
      <c r="H238">
        <v>4.2709999999999999</v>
      </c>
      <c r="I238" s="7">
        <v>0.15</v>
      </c>
      <c r="J238" s="7">
        <v>7.0407697590952015E-2</v>
      </c>
      <c r="S238" s="4"/>
      <c r="Z238" s="14">
        <v>0</v>
      </c>
      <c r="AA238" s="4">
        <v>0.30499999999999999</v>
      </c>
      <c r="AB238" s="4">
        <v>0.4375</v>
      </c>
      <c r="AC238" s="4">
        <v>0</v>
      </c>
      <c r="AD238" s="4">
        <v>-1.6E-2</v>
      </c>
      <c r="AE238" s="4">
        <v>5.0000000000000315E-4</v>
      </c>
      <c r="AF238" s="4">
        <v>-1.4499999999999999E-2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1.5249999999999999</v>
      </c>
      <c r="AR238" s="4">
        <v>-3.4955100000000003E-2</v>
      </c>
      <c r="AS238" s="4">
        <v>0</v>
      </c>
      <c r="AT238" s="4">
        <v>0</v>
      </c>
      <c r="AU238" s="4">
        <v>0</v>
      </c>
      <c r="AW238" s="4">
        <v>0</v>
      </c>
      <c r="AX238" s="4">
        <v>0</v>
      </c>
      <c r="AY238" s="4">
        <v>0.31</v>
      </c>
      <c r="AZ238" s="4">
        <v>0</v>
      </c>
      <c r="BA238" s="4">
        <v>0</v>
      </c>
      <c r="BC238" s="4">
        <v>0</v>
      </c>
      <c r="BE238" s="4">
        <v>0</v>
      </c>
      <c r="BF238" s="4">
        <v>0</v>
      </c>
      <c r="BH238" s="4">
        <v>-6.9955100000000006E-2</v>
      </c>
      <c r="BI238" s="4">
        <v>0</v>
      </c>
      <c r="BJ238" s="4">
        <v>-0.17</v>
      </c>
      <c r="BN238" s="4">
        <v>0.97499999999999998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</row>
    <row r="239" spans="7:74" x14ac:dyDescent="0.25">
      <c r="G239" s="68">
        <v>43862</v>
      </c>
      <c r="H239">
        <v>4.1970000000000001</v>
      </c>
      <c r="I239" s="7">
        <v>0.15</v>
      </c>
      <c r="J239" s="7">
        <v>7.0409862001054008E-2</v>
      </c>
      <c r="S239" s="4"/>
      <c r="Z239" s="14">
        <v>0</v>
      </c>
      <c r="AA239" s="4">
        <v>0.30499999999999999</v>
      </c>
      <c r="AB239" s="4">
        <v>0.435</v>
      </c>
      <c r="AC239" s="4">
        <v>0</v>
      </c>
      <c r="AD239" s="4">
        <v>-1.6E-2</v>
      </c>
      <c r="AE239" s="4">
        <v>5.0000000000000315E-4</v>
      </c>
      <c r="AF239" s="4">
        <v>-1.4499999999999999E-2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1.4550000000000001</v>
      </c>
      <c r="AR239" s="4">
        <v>-9.9573999999999999E-3</v>
      </c>
      <c r="AS239" s="4">
        <v>0</v>
      </c>
      <c r="AT239" s="4">
        <v>0</v>
      </c>
      <c r="AU239" s="4">
        <v>0</v>
      </c>
      <c r="AW239" s="4">
        <v>0</v>
      </c>
      <c r="AX239" s="4">
        <v>0</v>
      </c>
      <c r="AY239" s="4">
        <v>0.31</v>
      </c>
      <c r="AZ239" s="4">
        <v>0</v>
      </c>
      <c r="BA239" s="4">
        <v>0</v>
      </c>
      <c r="BC239" s="4">
        <v>0</v>
      </c>
      <c r="BE239" s="4">
        <v>0</v>
      </c>
      <c r="BF239" s="4">
        <v>0</v>
      </c>
      <c r="BH239" s="4">
        <v>-4.4957400000000008E-2</v>
      </c>
      <c r="BI239" s="4">
        <v>0</v>
      </c>
      <c r="BJ239" s="4">
        <v>-0.17</v>
      </c>
      <c r="BN239" s="4">
        <v>0.97499999999999998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</row>
    <row r="240" spans="7:74" x14ac:dyDescent="0.25">
      <c r="G240" s="68">
        <v>43891</v>
      </c>
      <c r="H240">
        <v>4.0780000000000003</v>
      </c>
      <c r="I240" s="7">
        <v>0.15</v>
      </c>
      <c r="J240" s="7">
        <v>7.0411886771796009E-2</v>
      </c>
      <c r="S240" s="4"/>
      <c r="Z240" s="14">
        <v>0</v>
      </c>
      <c r="AA240" s="4">
        <v>0.26500000000000001</v>
      </c>
      <c r="AB240" s="4">
        <v>0.30249999999999999</v>
      </c>
      <c r="AC240" s="4">
        <v>0</v>
      </c>
      <c r="AD240" s="4">
        <v>-1.6E-2</v>
      </c>
      <c r="AE240" s="4">
        <v>1.9000000000000003E-2</v>
      </c>
      <c r="AF240" s="4">
        <v>4.0000000000000001E-3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0.83499999999999996</v>
      </c>
      <c r="AR240" s="4">
        <v>4.2500000000000003E-5</v>
      </c>
      <c r="AS240" s="4">
        <v>0</v>
      </c>
      <c r="AT240" s="4">
        <v>0</v>
      </c>
      <c r="AU240" s="4">
        <v>0</v>
      </c>
      <c r="AW240" s="4">
        <v>0</v>
      </c>
      <c r="AX240" s="4">
        <v>0</v>
      </c>
      <c r="AY240" s="4">
        <v>0.31</v>
      </c>
      <c r="AZ240" s="4">
        <v>0</v>
      </c>
      <c r="BA240" s="4">
        <v>0</v>
      </c>
      <c r="BC240" s="4">
        <v>0</v>
      </c>
      <c r="BE240" s="4">
        <v>0</v>
      </c>
      <c r="BF240" s="4">
        <v>0</v>
      </c>
      <c r="BH240" s="4">
        <v>-3.49574E-2</v>
      </c>
      <c r="BI240" s="4">
        <v>0</v>
      </c>
      <c r="BJ240" s="4">
        <v>-0.17</v>
      </c>
      <c r="BN240" s="4">
        <v>0.60750000000000004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</row>
    <row r="241" spans="7:74" x14ac:dyDescent="0.25">
      <c r="G241" s="68">
        <v>43922</v>
      </c>
      <c r="H241">
        <v>3.9510000000000005</v>
      </c>
      <c r="I241" s="7">
        <v>0.15</v>
      </c>
      <c r="J241" s="7">
        <v>7.0414051181901013E-2</v>
      </c>
      <c r="S241" s="4"/>
      <c r="Z241" s="14">
        <v>0</v>
      </c>
      <c r="AA241" s="4">
        <v>0.19500000000000001</v>
      </c>
      <c r="AB241" s="4">
        <v>0.25</v>
      </c>
      <c r="AC241" s="4">
        <v>0</v>
      </c>
      <c r="AD241" s="4">
        <v>-8.5000000000000006E-3</v>
      </c>
      <c r="AE241" s="4">
        <v>1.9000000000000003E-2</v>
      </c>
      <c r="AF241" s="4">
        <v>4.0000000000000001E-3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0.45</v>
      </c>
      <c r="AR241" s="4">
        <v>5.9976599999999998E-2</v>
      </c>
      <c r="AS241" s="4">
        <v>0</v>
      </c>
      <c r="AT241" s="4">
        <v>0</v>
      </c>
      <c r="AU241" s="4">
        <v>0</v>
      </c>
      <c r="AW241" s="4">
        <v>0</v>
      </c>
      <c r="AX241" s="4">
        <v>0</v>
      </c>
      <c r="AY241" s="4">
        <v>0.3775</v>
      </c>
      <c r="AZ241" s="4">
        <v>0</v>
      </c>
      <c r="BA241" s="4">
        <v>0</v>
      </c>
      <c r="BC241" s="4">
        <v>0</v>
      </c>
      <c r="BE241" s="4">
        <v>0</v>
      </c>
      <c r="BF241" s="4">
        <v>0</v>
      </c>
      <c r="BH241" s="4">
        <v>2.4976600000000002E-2</v>
      </c>
      <c r="BI241" s="4">
        <v>0</v>
      </c>
      <c r="BJ241" s="4">
        <v>-0.17</v>
      </c>
      <c r="BN241" s="4">
        <v>0.35499999999999998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</row>
    <row r="242" spans="7:74" x14ac:dyDescent="0.25">
      <c r="G242" s="68">
        <v>43952</v>
      </c>
      <c r="H242">
        <v>3.9530000000000003</v>
      </c>
      <c r="I242" s="7">
        <v>0.15</v>
      </c>
      <c r="J242" s="7">
        <v>7.0416145772327007E-2</v>
      </c>
      <c r="S242" s="4"/>
      <c r="Z242" s="14">
        <v>0</v>
      </c>
      <c r="AA242" s="4">
        <v>0.1825</v>
      </c>
      <c r="AB242" s="4">
        <v>0.20250000000000001</v>
      </c>
      <c r="AC242" s="4">
        <v>0</v>
      </c>
      <c r="AD242" s="4">
        <v>-8.7500000000000008E-3</v>
      </c>
      <c r="AE242" s="4">
        <v>1.8749999999999999E-2</v>
      </c>
      <c r="AF242" s="4">
        <v>3.7499999999999999E-3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0.40500000000000003</v>
      </c>
      <c r="AR242" s="4">
        <v>5.996810000000001E-2</v>
      </c>
      <c r="AS242" s="4">
        <v>0</v>
      </c>
      <c r="AT242" s="4">
        <v>0</v>
      </c>
      <c r="AU242" s="4">
        <v>0</v>
      </c>
      <c r="AW242" s="4">
        <v>0</v>
      </c>
      <c r="AX242" s="4">
        <v>0</v>
      </c>
      <c r="AY242" s="4">
        <v>0.3775</v>
      </c>
      <c r="AZ242" s="4">
        <v>0</v>
      </c>
      <c r="BA242" s="4">
        <v>0</v>
      </c>
      <c r="BC242" s="4">
        <v>0</v>
      </c>
      <c r="BE242" s="4">
        <v>0</v>
      </c>
      <c r="BF242" s="4">
        <v>0</v>
      </c>
      <c r="BH242" s="4">
        <v>2.4968100000000003E-2</v>
      </c>
      <c r="BI242" s="4">
        <v>0</v>
      </c>
      <c r="BJ242" s="4">
        <v>-0.17</v>
      </c>
      <c r="BN242" s="4">
        <v>0.28749999999999998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</row>
    <row r="243" spans="7:74" x14ac:dyDescent="0.25">
      <c r="G243" s="68">
        <v>43983</v>
      </c>
      <c r="H243">
        <v>3.99</v>
      </c>
      <c r="I243" s="7">
        <v>0.15</v>
      </c>
      <c r="J243" s="7">
        <v>7.0418310182435009E-2</v>
      </c>
      <c r="S243" s="4"/>
      <c r="Z243" s="14">
        <v>0</v>
      </c>
      <c r="AA243" s="4">
        <v>0.1825</v>
      </c>
      <c r="AB243" s="4">
        <v>0.20250000000000001</v>
      </c>
      <c r="AC243" s="4">
        <v>0</v>
      </c>
      <c r="AD243" s="4">
        <v>-8.7500000000000008E-3</v>
      </c>
      <c r="AE243" s="4">
        <v>1.8749999999999999E-2</v>
      </c>
      <c r="AF243" s="4">
        <v>3.7499999999999999E-3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0.39500000000000002</v>
      </c>
      <c r="AR243" s="4">
        <v>5.996810000000001E-2</v>
      </c>
      <c r="AS243" s="4">
        <v>0</v>
      </c>
      <c r="AT243" s="4">
        <v>0</v>
      </c>
      <c r="AU243" s="4">
        <v>0</v>
      </c>
      <c r="AW243" s="4">
        <v>0</v>
      </c>
      <c r="AX243" s="4">
        <v>0</v>
      </c>
      <c r="AY243" s="4">
        <v>0.3775</v>
      </c>
      <c r="AZ243" s="4">
        <v>0</v>
      </c>
      <c r="BA243" s="4">
        <v>0</v>
      </c>
      <c r="BC243" s="4">
        <v>0</v>
      </c>
      <c r="BE243" s="4">
        <v>0</v>
      </c>
      <c r="BF243" s="4">
        <v>0</v>
      </c>
      <c r="BH243" s="4">
        <v>2.4968100000000003E-2</v>
      </c>
      <c r="BI243" s="4">
        <v>0</v>
      </c>
      <c r="BJ243" s="4">
        <v>-0.17</v>
      </c>
      <c r="BN243" s="4">
        <v>0.28749999999999998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</row>
    <row r="244" spans="7:74" x14ac:dyDescent="0.25">
      <c r="G244" s="68">
        <v>44013</v>
      </c>
      <c r="H244">
        <v>4.0119999999999996</v>
      </c>
      <c r="I244" s="7">
        <v>0.15</v>
      </c>
      <c r="J244" s="7">
        <v>7.0420404772865E-2</v>
      </c>
      <c r="S244" s="4"/>
      <c r="Z244" s="14">
        <v>0</v>
      </c>
      <c r="AA244" s="4">
        <v>0.1825</v>
      </c>
      <c r="AB244" s="4">
        <v>0.215</v>
      </c>
      <c r="AC244" s="4">
        <v>0</v>
      </c>
      <c r="AD244" s="4">
        <v>-8.7500000000000008E-3</v>
      </c>
      <c r="AE244" s="4">
        <v>1.8749999999999999E-2</v>
      </c>
      <c r="AF244" s="4">
        <v>3.7499999999999999E-3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0.43</v>
      </c>
      <c r="AR244" s="4">
        <v>5.996810000000001E-2</v>
      </c>
      <c r="AS244" s="4">
        <v>0</v>
      </c>
      <c r="AT244" s="4">
        <v>0</v>
      </c>
      <c r="AU244" s="4">
        <v>0</v>
      </c>
      <c r="AW244" s="4">
        <v>0</v>
      </c>
      <c r="AX244" s="4">
        <v>0</v>
      </c>
      <c r="AY244" s="4">
        <v>0.3775</v>
      </c>
      <c r="AZ244" s="4">
        <v>0</v>
      </c>
      <c r="BA244" s="4">
        <v>0</v>
      </c>
      <c r="BC244" s="4">
        <v>0</v>
      </c>
      <c r="BE244" s="4">
        <v>0</v>
      </c>
      <c r="BF244" s="4">
        <v>0</v>
      </c>
      <c r="BH244" s="4">
        <v>2.4968100000000003E-2</v>
      </c>
      <c r="BI244" s="4">
        <v>0</v>
      </c>
      <c r="BJ244" s="4">
        <v>-0.17</v>
      </c>
      <c r="BN244" s="4">
        <v>0.3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</row>
    <row r="245" spans="7:74" x14ac:dyDescent="0.25">
      <c r="G245" s="68">
        <v>44044</v>
      </c>
      <c r="H245">
        <v>4.0330000000000004</v>
      </c>
      <c r="I245" s="7">
        <v>0.15</v>
      </c>
      <c r="J245" s="7">
        <v>7.0422569182976028E-2</v>
      </c>
      <c r="S245" s="4"/>
      <c r="Z245" s="14">
        <v>0</v>
      </c>
      <c r="AA245" s="4">
        <v>0.1825</v>
      </c>
      <c r="AB245" s="4">
        <v>0.215</v>
      </c>
      <c r="AC245" s="4">
        <v>0</v>
      </c>
      <c r="AD245" s="4">
        <v>-8.7500000000000008E-3</v>
      </c>
      <c r="AE245" s="4">
        <v>1.8749999999999999E-2</v>
      </c>
      <c r="AF245" s="4">
        <v>3.7499999999999999E-3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0.495</v>
      </c>
      <c r="AR245" s="4">
        <v>5.996810000000001E-2</v>
      </c>
      <c r="AS245" s="4">
        <v>0</v>
      </c>
      <c r="AT245" s="4">
        <v>0</v>
      </c>
      <c r="AU245" s="4">
        <v>0</v>
      </c>
      <c r="AW245" s="4">
        <v>0</v>
      </c>
      <c r="AX245" s="4">
        <v>0</v>
      </c>
      <c r="AY245" s="4">
        <v>0.3775</v>
      </c>
      <c r="AZ245" s="4">
        <v>0</v>
      </c>
      <c r="BA245" s="4">
        <v>0</v>
      </c>
      <c r="BC245" s="4">
        <v>0</v>
      </c>
      <c r="BE245" s="4">
        <v>0</v>
      </c>
      <c r="BF245" s="4">
        <v>0</v>
      </c>
      <c r="BH245" s="4">
        <v>2.4968100000000003E-2</v>
      </c>
      <c r="BI245" s="4">
        <v>0</v>
      </c>
      <c r="BJ245" s="4">
        <v>-0.17</v>
      </c>
      <c r="BN245" s="4">
        <v>0.3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</row>
    <row r="246" spans="7:74" x14ac:dyDescent="0.25">
      <c r="G246" s="68">
        <v>44075</v>
      </c>
      <c r="H246">
        <v>4.0060000000000002</v>
      </c>
      <c r="I246" s="7">
        <v>0.15</v>
      </c>
      <c r="J246" s="7">
        <v>7.0424733593089012E-2</v>
      </c>
      <c r="S246" s="4"/>
      <c r="Z246" s="14">
        <v>0</v>
      </c>
      <c r="AA246" s="4">
        <v>0.1825</v>
      </c>
      <c r="AB246" s="4">
        <v>0.19500000000000001</v>
      </c>
      <c r="AC246" s="4">
        <v>0</v>
      </c>
      <c r="AD246" s="4">
        <v>-8.7500000000000008E-3</v>
      </c>
      <c r="AE246" s="4">
        <v>1.8749999999999999E-2</v>
      </c>
      <c r="AF246" s="4">
        <v>3.7499999999999999E-3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0.39500000000000002</v>
      </c>
      <c r="AR246" s="4">
        <v>5.996810000000001E-2</v>
      </c>
      <c r="AS246" s="4">
        <v>0</v>
      </c>
      <c r="AT246" s="4">
        <v>0</v>
      </c>
      <c r="AU246" s="4">
        <v>0</v>
      </c>
      <c r="AW246" s="4">
        <v>0</v>
      </c>
      <c r="AX246" s="4">
        <v>0</v>
      </c>
      <c r="AY246" s="4">
        <v>0.3775</v>
      </c>
      <c r="AZ246" s="4">
        <v>0</v>
      </c>
      <c r="BA246" s="4">
        <v>0</v>
      </c>
      <c r="BC246" s="4">
        <v>0</v>
      </c>
      <c r="BE246" s="4">
        <v>0</v>
      </c>
      <c r="BF246" s="4">
        <v>0</v>
      </c>
      <c r="BH246" s="4">
        <v>2.4968100000000003E-2</v>
      </c>
      <c r="BI246" s="4">
        <v>0</v>
      </c>
      <c r="BJ246" s="4">
        <v>-0.17</v>
      </c>
      <c r="BN246" s="4">
        <v>0.28999999999999998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</row>
    <row r="247" spans="7:74" x14ac:dyDescent="0.25">
      <c r="G247" s="68">
        <v>44105</v>
      </c>
      <c r="H247">
        <v>3.9940000000000002</v>
      </c>
      <c r="I247" s="7">
        <v>0.15</v>
      </c>
      <c r="J247" s="7">
        <v>7.0420604199615003E-2</v>
      </c>
      <c r="S247" s="4"/>
      <c r="Z247" s="14">
        <v>0</v>
      </c>
      <c r="AA247" s="4">
        <v>0.1875</v>
      </c>
      <c r="AB247" s="4">
        <v>0.215</v>
      </c>
      <c r="AC247" s="4">
        <v>0</v>
      </c>
      <c r="AD247" s="4">
        <v>-8.7500000000000008E-3</v>
      </c>
      <c r="AE247" s="4">
        <v>5.0000000000000315E-4</v>
      </c>
      <c r="AF247" s="4">
        <v>-1.4499999999999999E-2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0.46100000000000002</v>
      </c>
      <c r="AR247" s="4">
        <v>5.996810000000001E-2</v>
      </c>
      <c r="AS247" s="4">
        <v>0</v>
      </c>
      <c r="AT247" s="4">
        <v>0</v>
      </c>
      <c r="AU247" s="4">
        <v>0</v>
      </c>
      <c r="AW247" s="4">
        <v>0</v>
      </c>
      <c r="AX247" s="4">
        <v>0</v>
      </c>
      <c r="AY247" s="4">
        <v>0.3775</v>
      </c>
      <c r="AZ247" s="4">
        <v>0</v>
      </c>
      <c r="BA247" s="4">
        <v>0</v>
      </c>
      <c r="BC247" s="4">
        <v>0</v>
      </c>
      <c r="BE247" s="4">
        <v>0</v>
      </c>
      <c r="BF247" s="4">
        <v>0</v>
      </c>
      <c r="BH247" s="4">
        <v>2.4968100000000003E-2</v>
      </c>
      <c r="BI247" s="4">
        <v>0</v>
      </c>
      <c r="BJ247" s="4">
        <v>-0.17</v>
      </c>
      <c r="BN247" s="4">
        <v>0.36249999999999999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</row>
    <row r="248" spans="7:74" x14ac:dyDescent="0.25">
      <c r="G248" s="68">
        <v>44136</v>
      </c>
      <c r="H248">
        <v>4.0010000000000003</v>
      </c>
      <c r="I248" s="7">
        <v>0.15</v>
      </c>
      <c r="J248" s="7">
        <v>7.0414379761864002E-2</v>
      </c>
      <c r="S248" s="4"/>
      <c r="Z248" s="14">
        <v>0</v>
      </c>
      <c r="AA248" s="4">
        <v>0.27</v>
      </c>
      <c r="AB248" s="4">
        <v>0.28749999999999998</v>
      </c>
      <c r="AC248" s="4">
        <v>0</v>
      </c>
      <c r="AD248" s="4">
        <v>-2.2000000000000002E-2</v>
      </c>
      <c r="AE248" s="4">
        <v>1.5E-3</v>
      </c>
      <c r="AF248" s="4">
        <v>-1.3500000000000002E-2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0.76749999999999996</v>
      </c>
      <c r="AR248" s="4">
        <v>-1.9988700000000002E-2</v>
      </c>
      <c r="AS248" s="4">
        <v>0</v>
      </c>
      <c r="AT248" s="4">
        <v>0</v>
      </c>
      <c r="AU248" s="4">
        <v>0</v>
      </c>
      <c r="AW248" s="4">
        <v>0</v>
      </c>
      <c r="AX248" s="4">
        <v>0</v>
      </c>
      <c r="AY248" s="4">
        <v>0.33</v>
      </c>
      <c r="AZ248" s="4">
        <v>0</v>
      </c>
      <c r="BA248" s="4">
        <v>0</v>
      </c>
      <c r="BC248" s="4">
        <v>0</v>
      </c>
      <c r="BE248" s="4">
        <v>0</v>
      </c>
      <c r="BF248" s="4">
        <v>0</v>
      </c>
      <c r="BH248" s="4">
        <v>-5.4988700000000008E-2</v>
      </c>
      <c r="BI248" s="4">
        <v>0</v>
      </c>
      <c r="BJ248" s="4">
        <v>-0.17</v>
      </c>
      <c r="BN248" s="4">
        <v>0.46500000000000002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</row>
    <row r="249" spans="7:74" x14ac:dyDescent="0.25">
      <c r="G249" s="68">
        <v>44166</v>
      </c>
      <c r="H249">
        <v>4.032</v>
      </c>
      <c r="I249" s="7">
        <v>0.15</v>
      </c>
      <c r="J249" s="7">
        <v>7.0408356112442005E-2</v>
      </c>
      <c r="S249" s="4"/>
      <c r="Z249" s="14">
        <v>0</v>
      </c>
      <c r="AA249" s="4">
        <v>0.30499999999999999</v>
      </c>
      <c r="AB249" s="4">
        <v>0.33750000000000002</v>
      </c>
      <c r="AC249" s="4">
        <v>0</v>
      </c>
      <c r="AD249" s="4">
        <v>-1.4499999999999999E-2</v>
      </c>
      <c r="AE249" s="4">
        <v>1.5E-3</v>
      </c>
      <c r="AF249" s="4">
        <v>-1.3500000000000002E-2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1.19</v>
      </c>
      <c r="AR249" s="4">
        <v>-3.4951900000000001E-2</v>
      </c>
      <c r="AS249" s="4">
        <v>0</v>
      </c>
      <c r="AT249" s="4">
        <v>0</v>
      </c>
      <c r="AU249" s="4">
        <v>0</v>
      </c>
      <c r="AW249" s="4">
        <v>0</v>
      </c>
      <c r="AX249" s="4">
        <v>0</v>
      </c>
      <c r="AY249" s="4">
        <v>0.33</v>
      </c>
      <c r="AZ249" s="4">
        <v>0</v>
      </c>
      <c r="BA249" s="4">
        <v>0</v>
      </c>
      <c r="BC249" s="4">
        <v>0</v>
      </c>
      <c r="BE249" s="4">
        <v>0</v>
      </c>
      <c r="BF249" s="4">
        <v>0</v>
      </c>
      <c r="BH249" s="4">
        <v>-6.9951900000000011E-2</v>
      </c>
      <c r="BI249" s="4">
        <v>0</v>
      </c>
      <c r="BJ249" s="4">
        <v>-0.17</v>
      </c>
      <c r="BN249" s="4">
        <v>0.8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</row>
    <row r="250" spans="7:74" x14ac:dyDescent="0.25">
      <c r="G250" s="68">
        <v>44197</v>
      </c>
      <c r="H250">
        <v>4.3654999999999999</v>
      </c>
      <c r="I250" s="7">
        <v>0.15</v>
      </c>
      <c r="J250" s="7">
        <v>7.0402131674717996E-2</v>
      </c>
      <c r="S250" s="4"/>
      <c r="Z250" s="14">
        <v>0</v>
      </c>
      <c r="AA250" s="4">
        <v>0.30499999999999999</v>
      </c>
      <c r="AB250" s="4">
        <v>0.4375</v>
      </c>
      <c r="AQ250" s="4">
        <v>1.5249999999999999</v>
      </c>
      <c r="AR250" s="4">
        <v>-2.9955100000000005E-2</v>
      </c>
      <c r="AS250" s="4">
        <v>0</v>
      </c>
      <c r="AT250" s="4">
        <v>0</v>
      </c>
      <c r="AU250" s="4">
        <v>0</v>
      </c>
      <c r="AW250" s="4">
        <v>0</v>
      </c>
      <c r="AX250" s="4">
        <v>0</v>
      </c>
      <c r="AY250" s="4">
        <v>0.33</v>
      </c>
      <c r="AZ250" s="4">
        <v>0</v>
      </c>
      <c r="BA250" s="4">
        <v>0</v>
      </c>
      <c r="BH250" s="4">
        <v>-6.4955100000000002E-2</v>
      </c>
      <c r="BJ250" s="4">
        <v>-0.17</v>
      </c>
      <c r="BN250" s="4">
        <v>0.97499999999999998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</row>
    <row r="251" spans="7:74" x14ac:dyDescent="0.25">
      <c r="G251" s="68">
        <v>44228</v>
      </c>
      <c r="H251">
        <v>4.2955000000000005</v>
      </c>
      <c r="I251" s="7">
        <v>0.15</v>
      </c>
      <c r="J251" s="7">
        <v>7.039590723700602E-2</v>
      </c>
      <c r="S251" s="4"/>
      <c r="Z251" s="14">
        <v>0</v>
      </c>
      <c r="AA251" s="4">
        <v>0.30499999999999999</v>
      </c>
      <c r="AB251" s="4">
        <v>0.435</v>
      </c>
      <c r="AQ251" s="4">
        <v>1.4550000000000001</v>
      </c>
      <c r="AR251" s="4">
        <v>-4.9574000000000007E-3</v>
      </c>
      <c r="AS251" s="4">
        <v>0</v>
      </c>
      <c r="AT251" s="4">
        <v>0</v>
      </c>
      <c r="AU251" s="4">
        <v>0</v>
      </c>
      <c r="AW251" s="4">
        <v>0</v>
      </c>
      <c r="AX251" s="4">
        <v>0</v>
      </c>
      <c r="AY251" s="4">
        <v>0.33</v>
      </c>
      <c r="AZ251" s="4">
        <v>0</v>
      </c>
      <c r="BA251" s="4">
        <v>0</v>
      </c>
      <c r="BH251" s="4">
        <v>-3.9957400000000004E-2</v>
      </c>
      <c r="BJ251" s="4">
        <v>-0.17</v>
      </c>
      <c r="BN251" s="4">
        <v>0.97499999999999998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</row>
    <row r="252" spans="7:74" x14ac:dyDescent="0.25">
      <c r="G252" s="68">
        <v>44256</v>
      </c>
      <c r="H252">
        <v>4.1795</v>
      </c>
      <c r="I252" s="7">
        <v>0.15</v>
      </c>
      <c r="J252" s="7">
        <v>7.0390285164245003E-2</v>
      </c>
      <c r="S252" s="4"/>
      <c r="Z252" s="14">
        <v>0</v>
      </c>
      <c r="AA252" s="4">
        <v>0.26500000000000001</v>
      </c>
      <c r="AB252" s="4">
        <v>0.30249999999999999</v>
      </c>
      <c r="AQ252" s="4">
        <v>0.83499999999999996</v>
      </c>
      <c r="AR252" s="4">
        <v>5.042500000000001E-3</v>
      </c>
      <c r="AS252" s="4">
        <v>0</v>
      </c>
      <c r="AT252" s="4">
        <v>0</v>
      </c>
      <c r="AU252" s="4">
        <v>0</v>
      </c>
      <c r="AW252" s="4">
        <v>0</v>
      </c>
      <c r="AX252" s="4">
        <v>0</v>
      </c>
      <c r="AY252" s="4">
        <v>0.33</v>
      </c>
      <c r="AZ252" s="4">
        <v>0</v>
      </c>
      <c r="BA252" s="4">
        <v>0</v>
      </c>
      <c r="BH252" s="4">
        <v>-2.9957400000000002E-2</v>
      </c>
      <c r="BJ252" s="4">
        <v>-0.17</v>
      </c>
      <c r="BN252" s="4">
        <v>0.60750000000000004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</row>
    <row r="253" spans="7:74" x14ac:dyDescent="0.25">
      <c r="G253" s="68">
        <v>44287</v>
      </c>
      <c r="H253">
        <v>4.0555000000000003</v>
      </c>
      <c r="I253" s="7">
        <v>0.15</v>
      </c>
      <c r="J253" s="7">
        <v>7.0384060726558006E-2</v>
      </c>
      <c r="S253" s="4"/>
      <c r="Z253" s="14">
        <v>0</v>
      </c>
      <c r="AA253" s="4">
        <v>0.19500000000000001</v>
      </c>
      <c r="AB253" s="4">
        <v>0.25</v>
      </c>
      <c r="AQ253" s="4">
        <v>0.45</v>
      </c>
      <c r="AR253" s="4">
        <v>6.4976599999999995E-2</v>
      </c>
      <c r="AS253" s="4">
        <v>0</v>
      </c>
      <c r="AT253" s="4">
        <v>0</v>
      </c>
      <c r="AU253" s="4">
        <v>0</v>
      </c>
      <c r="AW253" s="4">
        <v>0</v>
      </c>
      <c r="AX253" s="4">
        <v>0</v>
      </c>
      <c r="AY253" s="4">
        <v>0.33</v>
      </c>
      <c r="AZ253" s="4">
        <v>0</v>
      </c>
      <c r="BA253" s="4">
        <v>0</v>
      </c>
      <c r="BH253" s="4">
        <v>2.9976600000000003E-2</v>
      </c>
      <c r="BJ253" s="4">
        <v>-0.17</v>
      </c>
      <c r="BN253" s="4">
        <v>0.35499999999999998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</row>
    <row r="254" spans="7:74" x14ac:dyDescent="0.25">
      <c r="G254" s="68">
        <v>44317</v>
      </c>
      <c r="H254">
        <v>4.0585000000000004</v>
      </c>
      <c r="I254" s="7">
        <v>0.15</v>
      </c>
      <c r="J254" s="7">
        <v>7.0378037077196018E-2</v>
      </c>
      <c r="S254" s="4"/>
      <c r="Z254" s="14">
        <v>0</v>
      </c>
      <c r="AA254" s="4">
        <v>0.1825</v>
      </c>
      <c r="AB254" s="4">
        <v>0.20250000000000001</v>
      </c>
      <c r="AQ254" s="4">
        <v>0.40500000000000003</v>
      </c>
      <c r="AR254" s="4">
        <v>6.4968100000000015E-2</v>
      </c>
      <c r="AS254" s="4">
        <v>0</v>
      </c>
      <c r="AT254" s="4">
        <v>0</v>
      </c>
      <c r="AU254" s="4">
        <v>0</v>
      </c>
      <c r="AW254" s="4">
        <v>0</v>
      </c>
      <c r="AX254" s="4">
        <v>0</v>
      </c>
      <c r="AY254" s="4">
        <v>0.33</v>
      </c>
      <c r="AZ254" s="4">
        <v>0</v>
      </c>
      <c r="BA254" s="4">
        <v>0</v>
      </c>
      <c r="BH254" s="4">
        <v>2.9968100000000004E-2</v>
      </c>
      <c r="BJ254" s="4">
        <v>-0.17</v>
      </c>
      <c r="BN254" s="4">
        <v>0.28749999999999998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</row>
    <row r="255" spans="7:74" x14ac:dyDescent="0.25">
      <c r="G255" s="68">
        <v>44348</v>
      </c>
      <c r="H255">
        <v>4.0965000000000007</v>
      </c>
      <c r="I255" s="7">
        <v>0.15</v>
      </c>
      <c r="J255" s="7">
        <v>7.0371812639534015E-2</v>
      </c>
      <c r="S255" s="4"/>
      <c r="Z255" s="14">
        <v>0</v>
      </c>
      <c r="AA255" s="4">
        <v>0.1825</v>
      </c>
      <c r="AB255" s="4">
        <v>0.20250000000000001</v>
      </c>
      <c r="AQ255" s="4">
        <v>0.39500000000000002</v>
      </c>
      <c r="AR255" s="4">
        <v>6.4968100000000015E-2</v>
      </c>
      <c r="AS255" s="4">
        <v>0</v>
      </c>
      <c r="AT255" s="4">
        <v>0</v>
      </c>
      <c r="AU255" s="4">
        <v>0</v>
      </c>
      <c r="AW255" s="4">
        <v>0</v>
      </c>
      <c r="AX255" s="4">
        <v>0</v>
      </c>
      <c r="AY255" s="4">
        <v>0.33</v>
      </c>
      <c r="AZ255" s="4">
        <v>0</v>
      </c>
      <c r="BA255" s="4">
        <v>0</v>
      </c>
      <c r="BH255" s="4">
        <v>2.9968100000000004E-2</v>
      </c>
      <c r="BJ255" s="4">
        <v>-0.17</v>
      </c>
      <c r="BN255" s="4">
        <v>0.28749999999999998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</row>
    <row r="256" spans="7:74" x14ac:dyDescent="0.25">
      <c r="G256" s="68">
        <v>44378</v>
      </c>
      <c r="H256">
        <v>4.1185</v>
      </c>
      <c r="I256" s="7">
        <v>0.15</v>
      </c>
      <c r="J256" s="7">
        <v>7.0365788990196021E-2</v>
      </c>
      <c r="S256" s="4"/>
      <c r="Z256" s="14">
        <v>0</v>
      </c>
      <c r="AA256" s="4">
        <v>0.1825</v>
      </c>
      <c r="AB256" s="4">
        <v>0.215</v>
      </c>
      <c r="AQ256" s="4">
        <v>0.43</v>
      </c>
      <c r="AR256" s="4">
        <v>6.4968100000000015E-2</v>
      </c>
      <c r="AS256" s="4">
        <v>0</v>
      </c>
      <c r="AT256" s="4">
        <v>0</v>
      </c>
      <c r="AU256" s="4">
        <v>0</v>
      </c>
      <c r="AW256" s="4">
        <v>0</v>
      </c>
      <c r="AX256" s="4">
        <v>0</v>
      </c>
      <c r="AY256" s="4">
        <v>0.33</v>
      </c>
      <c r="AZ256" s="4">
        <v>0</v>
      </c>
      <c r="BA256" s="4">
        <v>0</v>
      </c>
      <c r="BH256" s="4">
        <v>2.9968100000000004E-2</v>
      </c>
      <c r="BJ256" s="4">
        <v>-0.17</v>
      </c>
      <c r="BN256" s="4">
        <v>0.3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</row>
    <row r="257" spans="7:74" x14ac:dyDescent="0.25">
      <c r="G257" s="68">
        <v>44409</v>
      </c>
      <c r="H257">
        <v>4.1395</v>
      </c>
      <c r="I257" s="7">
        <v>0.15</v>
      </c>
      <c r="J257" s="7">
        <v>7.0359564552558998E-2</v>
      </c>
      <c r="S257" s="4"/>
      <c r="Z257" s="14">
        <v>0</v>
      </c>
      <c r="AA257" s="4">
        <v>0.1825</v>
      </c>
      <c r="AB257" s="4">
        <v>0.215</v>
      </c>
      <c r="AQ257" s="4">
        <v>0.495</v>
      </c>
      <c r="AR257" s="4">
        <v>6.4968100000000015E-2</v>
      </c>
      <c r="AS257" s="4">
        <v>0</v>
      </c>
      <c r="AT257" s="4">
        <v>0</v>
      </c>
      <c r="AU257" s="4">
        <v>0</v>
      </c>
      <c r="AW257" s="4">
        <v>0</v>
      </c>
      <c r="AX257" s="4">
        <v>0</v>
      </c>
      <c r="AY257" s="4">
        <v>0.33</v>
      </c>
      <c r="AZ257" s="4">
        <v>0</v>
      </c>
      <c r="BA257" s="4">
        <v>0</v>
      </c>
      <c r="BH257" s="4">
        <v>2.9968100000000004E-2</v>
      </c>
      <c r="BJ257" s="4">
        <v>-0.17</v>
      </c>
      <c r="BN257" s="4">
        <v>0.3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</row>
    <row r="258" spans="7:74" x14ac:dyDescent="0.25">
      <c r="G258" s="68">
        <v>44440</v>
      </c>
      <c r="H258">
        <v>4.1115000000000004</v>
      </c>
      <c r="I258" s="7">
        <v>0.15</v>
      </c>
      <c r="J258" s="7">
        <v>7.0353340114935006E-2</v>
      </c>
      <c r="S258" s="4"/>
      <c r="Z258" s="14">
        <v>0</v>
      </c>
      <c r="AA258" s="4">
        <v>0.1825</v>
      </c>
      <c r="AB258" s="4">
        <v>0.19500000000000001</v>
      </c>
      <c r="AQ258" s="4">
        <v>0.39500000000000002</v>
      </c>
      <c r="AR258" s="4">
        <v>6.4968100000000015E-2</v>
      </c>
      <c r="AS258" s="4">
        <v>0</v>
      </c>
      <c r="AT258" s="4">
        <v>0</v>
      </c>
      <c r="AU258" s="4">
        <v>0</v>
      </c>
      <c r="AW258" s="4">
        <v>0</v>
      </c>
      <c r="AX258" s="4">
        <v>0</v>
      </c>
      <c r="AY258" s="4">
        <v>0.33</v>
      </c>
      <c r="AZ258" s="4">
        <v>0</v>
      </c>
      <c r="BA258" s="4">
        <v>0</v>
      </c>
      <c r="BH258" s="4">
        <v>2.9968100000000004E-2</v>
      </c>
      <c r="BJ258" s="4">
        <v>-0.17</v>
      </c>
      <c r="BN258" s="4">
        <v>0.28999999999999998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</row>
    <row r="259" spans="7:74" x14ac:dyDescent="0.25">
      <c r="G259" s="68">
        <v>44470</v>
      </c>
      <c r="H259">
        <v>4.0985000000000005</v>
      </c>
      <c r="I259" s="7">
        <v>0.15</v>
      </c>
      <c r="J259" s="7">
        <v>7.0347316465634024E-2</v>
      </c>
      <c r="S259" s="4"/>
      <c r="Z259" s="14">
        <v>0</v>
      </c>
      <c r="AA259" s="4">
        <v>0.1875</v>
      </c>
      <c r="AB259" s="4">
        <v>0.215</v>
      </c>
      <c r="AQ259" s="4">
        <v>0.46100000000000002</v>
      </c>
      <c r="AR259" s="4">
        <v>6.4968100000000015E-2</v>
      </c>
      <c r="AS259" s="4">
        <v>0</v>
      </c>
      <c r="AT259" s="4">
        <v>0</v>
      </c>
      <c r="AU259" s="4">
        <v>0</v>
      </c>
      <c r="AW259" s="4">
        <v>0</v>
      </c>
      <c r="AX259" s="4">
        <v>0</v>
      </c>
      <c r="AY259" s="4">
        <v>0.33</v>
      </c>
      <c r="AZ259" s="4">
        <v>0</v>
      </c>
      <c r="BA259" s="4">
        <v>0</v>
      </c>
      <c r="BH259" s="4">
        <v>2.9968100000000004E-2</v>
      </c>
      <c r="BJ259" s="4">
        <v>-0.17</v>
      </c>
      <c r="BN259" s="4">
        <v>0.36249999999999999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</row>
    <row r="260" spans="7:74" x14ac:dyDescent="0.25">
      <c r="G260" s="68">
        <v>44501</v>
      </c>
      <c r="H260">
        <v>4.1005000000000003</v>
      </c>
      <c r="I260" s="7">
        <v>0.15</v>
      </c>
      <c r="J260" s="7">
        <v>7.0341092028035013E-2</v>
      </c>
      <c r="S260" s="4"/>
      <c r="Z260" s="14">
        <v>0</v>
      </c>
      <c r="AA260" s="4">
        <v>0.27</v>
      </c>
      <c r="AB260" s="4">
        <v>0.28749999999999998</v>
      </c>
      <c r="AQ260" s="4">
        <v>0.76749999999999996</v>
      </c>
      <c r="AR260" s="4">
        <v>-1.4988700000000002E-2</v>
      </c>
      <c r="AS260" s="4">
        <v>0</v>
      </c>
      <c r="AT260" s="4">
        <v>0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H260" s="4">
        <v>-4.9988700000000011E-2</v>
      </c>
      <c r="BJ260" s="4">
        <v>-0.17</v>
      </c>
      <c r="BN260" s="4">
        <v>0.46500000000000002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</row>
    <row r="261" spans="7:74" x14ac:dyDescent="0.25">
      <c r="G261" s="68">
        <v>44531</v>
      </c>
      <c r="H261">
        <v>4.1285000000000007</v>
      </c>
      <c r="I261" s="7">
        <v>0.15</v>
      </c>
      <c r="J261" s="7">
        <v>7.0335068378758012E-2</v>
      </c>
      <c r="S261" s="4"/>
      <c r="Z261" s="14">
        <v>0</v>
      </c>
      <c r="AA261" s="4">
        <v>0.30499999999999999</v>
      </c>
      <c r="AB261" s="4">
        <v>0.33750000000000002</v>
      </c>
      <c r="AQ261" s="4">
        <v>1.19</v>
      </c>
      <c r="AR261" s="4">
        <v>-2.99519E-2</v>
      </c>
      <c r="AS261" s="4">
        <v>0</v>
      </c>
      <c r="AT261" s="4">
        <v>0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H261" s="4">
        <v>-6.4951900000000007E-2</v>
      </c>
      <c r="BJ261" s="4">
        <v>-0.17</v>
      </c>
      <c r="BN261" s="4">
        <v>0.8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</row>
    <row r="262" spans="7:74" x14ac:dyDescent="0.25">
      <c r="G262" s="68">
        <v>44562</v>
      </c>
      <c r="H262">
        <v>4.4625000000000004</v>
      </c>
      <c r="I262" s="7">
        <v>0.15</v>
      </c>
      <c r="J262" s="7">
        <v>7.0328843941184008E-2</v>
      </c>
      <c r="S262" s="4"/>
      <c r="Z262" s="14">
        <v>0</v>
      </c>
      <c r="AA262" s="4">
        <v>0.30499999999999999</v>
      </c>
      <c r="AB262" s="4">
        <v>0.4375</v>
      </c>
      <c r="AQ262" s="4">
        <v>1.5249999999999999</v>
      </c>
      <c r="AR262" s="4">
        <v>-2.4955100000000004E-2</v>
      </c>
      <c r="AS262" s="4">
        <v>0</v>
      </c>
      <c r="AT262" s="4">
        <v>0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H262" s="4">
        <v>-5.9955100000000004E-2</v>
      </c>
      <c r="BJ262" s="4">
        <v>-0.17</v>
      </c>
      <c r="BN262" s="4">
        <v>0.97499999999999998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</row>
    <row r="263" spans="7:74" x14ac:dyDescent="0.25">
      <c r="G263" s="68">
        <v>44593</v>
      </c>
      <c r="H263">
        <v>4.3965000000000005</v>
      </c>
      <c r="I263" s="7">
        <v>0.15</v>
      </c>
      <c r="J263" s="7">
        <v>7.0322619503622993E-2</v>
      </c>
      <c r="S263" s="4"/>
      <c r="Z263" s="14">
        <v>0</v>
      </c>
      <c r="AA263" s="4">
        <v>0.30499999999999999</v>
      </c>
      <c r="AB263" s="151">
        <v>0.435</v>
      </c>
      <c r="AD263" s="151"/>
      <c r="AQ263" s="151">
        <v>1.4550000000000001</v>
      </c>
      <c r="AR263" s="4">
        <v>4.2500000000000003E-5</v>
      </c>
      <c r="AS263" s="4">
        <v>0</v>
      </c>
      <c r="AT263" s="4">
        <v>0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H263" s="4">
        <v>-3.49574E-2</v>
      </c>
      <c r="BJ263" s="4">
        <v>-0.17</v>
      </c>
      <c r="BN263" s="4">
        <v>0.97499999999999998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</row>
    <row r="264" spans="7:74" x14ac:dyDescent="0.25">
      <c r="G264" s="68">
        <v>44621</v>
      </c>
      <c r="H264">
        <v>4.2835000000000001</v>
      </c>
      <c r="I264" s="7">
        <v>0.15</v>
      </c>
      <c r="J264" s="7">
        <v>7.031699743100002E-2</v>
      </c>
      <c r="S264" s="4"/>
      <c r="Z264" s="14">
        <v>0</v>
      </c>
      <c r="AA264" s="4">
        <v>0.26500000000000001</v>
      </c>
      <c r="AB264" s="151">
        <v>0.30249999999999999</v>
      </c>
      <c r="AD264" s="151"/>
      <c r="AQ264" s="151">
        <v>0.83499999999999996</v>
      </c>
      <c r="AR264" s="4">
        <v>1.0042500000000001E-2</v>
      </c>
      <c r="AS264" s="4">
        <v>0</v>
      </c>
      <c r="AT264" s="4">
        <v>0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H264" s="4">
        <v>-2.4957400000000001E-2</v>
      </c>
      <c r="BJ264" s="4">
        <v>-0.17</v>
      </c>
      <c r="BN264" s="4">
        <v>0.60750000000000004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</row>
    <row r="265" spans="7:74" x14ac:dyDescent="0.25">
      <c r="G265" s="68">
        <v>44652</v>
      </c>
      <c r="H265">
        <v>4.1624999999999996</v>
      </c>
      <c r="I265" s="7">
        <v>0.15</v>
      </c>
      <c r="J265" s="7">
        <v>7.0310772993463E-2</v>
      </c>
      <c r="S265" s="4"/>
      <c r="Z265" s="14">
        <v>0</v>
      </c>
      <c r="AA265" s="4">
        <v>0.19500000000000001</v>
      </c>
      <c r="AB265" s="4">
        <v>0.25</v>
      </c>
      <c r="AQ265" s="4">
        <v>0.45</v>
      </c>
      <c r="AR265" s="4">
        <v>6.9976600000000014E-2</v>
      </c>
      <c r="AS265" s="4">
        <v>0</v>
      </c>
      <c r="AT265" s="4">
        <v>0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H265" s="4">
        <v>3.4976600000000004E-2</v>
      </c>
      <c r="BJ265" s="4">
        <v>-0.17</v>
      </c>
      <c r="BN265" s="4">
        <v>0.35499999999999998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</row>
    <row r="266" spans="7:74" x14ac:dyDescent="0.25">
      <c r="G266" s="68">
        <v>44682</v>
      </c>
      <c r="H266">
        <v>4.1665000000000001</v>
      </c>
      <c r="I266" s="7">
        <v>0.15</v>
      </c>
      <c r="J266" s="7">
        <v>7.030474934424602E-2</v>
      </c>
      <c r="S266" s="4"/>
      <c r="Z266" s="14">
        <v>0</v>
      </c>
      <c r="AA266" s="4">
        <v>0.1825</v>
      </c>
      <c r="AB266" s="4">
        <v>0.20250000000000001</v>
      </c>
      <c r="AQ266" s="4">
        <v>0.40500000000000003</v>
      </c>
      <c r="AR266" s="4">
        <v>6.9968100000000005E-2</v>
      </c>
      <c r="AS266" s="4">
        <v>0</v>
      </c>
      <c r="AT266" s="4">
        <v>0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H266" s="4">
        <v>3.4968100000000002E-2</v>
      </c>
      <c r="BJ266" s="4">
        <v>-0.17</v>
      </c>
      <c r="BN266" s="4">
        <v>0.28749999999999998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</row>
    <row r="267" spans="7:74" x14ac:dyDescent="0.25">
      <c r="G267" s="68">
        <v>44713</v>
      </c>
      <c r="H267">
        <v>4.2054999999999998</v>
      </c>
      <c r="I267" s="7">
        <v>0.15</v>
      </c>
      <c r="J267" s="7">
        <v>7.0298524906735008E-2</v>
      </c>
      <c r="S267" s="4"/>
      <c r="Z267" s="14">
        <v>0</v>
      </c>
      <c r="AA267" s="4">
        <v>0.1825</v>
      </c>
      <c r="AB267" s="4">
        <v>0.20250000000000001</v>
      </c>
      <c r="AQ267" s="4">
        <v>0.39500000000000002</v>
      </c>
      <c r="AR267" s="4">
        <v>6.9968100000000005E-2</v>
      </c>
      <c r="AS267" s="4">
        <v>0</v>
      </c>
      <c r="AT267" s="4">
        <v>0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H267" s="4">
        <v>3.4968100000000002E-2</v>
      </c>
      <c r="BJ267" s="4">
        <v>-0.17</v>
      </c>
      <c r="BN267" s="4">
        <v>0.28749999999999998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</row>
    <row r="268" spans="7:74" x14ac:dyDescent="0.25">
      <c r="G268" s="68">
        <v>44743</v>
      </c>
      <c r="H268">
        <v>4.2275</v>
      </c>
      <c r="I268" s="7">
        <v>0.15</v>
      </c>
      <c r="J268" s="7">
        <v>7.0292501257543008E-2</v>
      </c>
      <c r="S268" s="4"/>
      <c r="Z268" s="14">
        <v>0</v>
      </c>
      <c r="AA268" s="4">
        <v>0.1825</v>
      </c>
      <c r="AB268" s="4">
        <v>0.215</v>
      </c>
      <c r="AQ268" s="4">
        <v>0.43</v>
      </c>
      <c r="AR268" s="4">
        <v>6.9968100000000005E-2</v>
      </c>
      <c r="AS268" s="4">
        <v>0</v>
      </c>
      <c r="AT268" s="4">
        <v>0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H268" s="4">
        <v>3.4968100000000002E-2</v>
      </c>
      <c r="BJ268" s="4">
        <v>-0.17</v>
      </c>
      <c r="BN268" s="4">
        <v>0.3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</row>
    <row r="269" spans="7:74" x14ac:dyDescent="0.25">
      <c r="G269" s="68">
        <v>44774</v>
      </c>
      <c r="H269">
        <v>4.2484999999999999</v>
      </c>
      <c r="I269" s="7">
        <v>0.15</v>
      </c>
      <c r="J269" s="7">
        <v>7.0286276820057017E-2</v>
      </c>
      <c r="S269" s="4"/>
      <c r="Z269" s="14">
        <v>0</v>
      </c>
      <c r="AA269" s="4">
        <v>0.1825</v>
      </c>
      <c r="AB269" s="4">
        <v>0.215</v>
      </c>
      <c r="AQ269" s="4">
        <v>0.495</v>
      </c>
      <c r="AR269" s="4">
        <v>6.9968100000000005E-2</v>
      </c>
      <c r="AS269" s="4">
        <v>0</v>
      </c>
      <c r="AT269" s="4">
        <v>0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H269" s="4">
        <v>3.4968100000000002E-2</v>
      </c>
      <c r="BJ269" s="4">
        <v>-0.17</v>
      </c>
      <c r="BN269" s="4">
        <v>0.3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</row>
    <row r="270" spans="7:74" x14ac:dyDescent="0.25">
      <c r="G270" s="68">
        <v>44805</v>
      </c>
      <c r="H270">
        <v>4.2195</v>
      </c>
      <c r="I270" s="7">
        <v>0.15</v>
      </c>
      <c r="J270" s="7">
        <v>7.0280052382583003E-2</v>
      </c>
      <c r="S270" s="4"/>
      <c r="Z270" s="14">
        <v>0</v>
      </c>
      <c r="AA270" s="4">
        <v>0.1825</v>
      </c>
      <c r="AB270" s="4">
        <v>0.19500000000000001</v>
      </c>
      <c r="AQ270" s="4">
        <v>0.39500000000000002</v>
      </c>
      <c r="AR270" s="4">
        <v>6.9968100000000005E-2</v>
      </c>
      <c r="AS270" s="4">
        <v>0</v>
      </c>
      <c r="AT270" s="4">
        <v>0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H270" s="4">
        <v>3.4968100000000002E-2</v>
      </c>
      <c r="BJ270" s="4">
        <v>-0.17</v>
      </c>
      <c r="BN270" s="4">
        <v>0.28999999999999998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</row>
    <row r="271" spans="7:74" x14ac:dyDescent="0.25">
      <c r="G271" s="68">
        <v>44835</v>
      </c>
      <c r="H271">
        <v>4.2054999999999998</v>
      </c>
      <c r="I271" s="7">
        <v>0.15</v>
      </c>
      <c r="J271" s="7">
        <v>7.0274028733427987E-2</v>
      </c>
      <c r="S271" s="4"/>
      <c r="Z271" s="14">
        <v>0</v>
      </c>
      <c r="AA271" s="4">
        <v>0.1875</v>
      </c>
      <c r="AB271" s="4">
        <v>0.215</v>
      </c>
      <c r="AQ271" s="4">
        <v>0.46100000000000002</v>
      </c>
      <c r="AR271" s="4">
        <v>6.9968100000000005E-2</v>
      </c>
      <c r="AS271" s="4">
        <v>0</v>
      </c>
      <c r="AT271" s="4">
        <v>0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H271" s="4">
        <v>3.4968100000000002E-2</v>
      </c>
      <c r="BJ271" s="4">
        <v>-0.17</v>
      </c>
      <c r="BN271" s="4">
        <v>0.36249999999999999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</row>
    <row r="272" spans="7:74" x14ac:dyDescent="0.25">
      <c r="G272" s="68">
        <v>44866</v>
      </c>
      <c r="H272">
        <v>4.2024999999999997</v>
      </c>
      <c r="I272" s="7">
        <v>0.15</v>
      </c>
      <c r="J272" s="7">
        <v>7.0267804295980008E-2</v>
      </c>
      <c r="S272" s="4"/>
      <c r="Z272" s="14">
        <v>0</v>
      </c>
      <c r="AA272" s="4">
        <v>0.27</v>
      </c>
      <c r="AB272" s="4">
        <v>0.28749999999999998</v>
      </c>
      <c r="AQ272" s="4">
        <v>0.76749999999999996</v>
      </c>
      <c r="AR272" s="4">
        <v>-9.9887000000000014E-3</v>
      </c>
      <c r="AS272" s="4">
        <v>0</v>
      </c>
      <c r="AT272" s="4">
        <v>0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H272" s="4">
        <v>-4.4988700000000013E-2</v>
      </c>
      <c r="BJ272" s="4">
        <v>-0.17</v>
      </c>
      <c r="BN272" s="4">
        <v>0.46500000000000002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</row>
    <row r="273" spans="7:74" x14ac:dyDescent="0.25">
      <c r="G273" s="68">
        <v>44896</v>
      </c>
      <c r="H273">
        <v>4.2275</v>
      </c>
      <c r="I273" s="7">
        <v>0.15</v>
      </c>
      <c r="J273" s="7">
        <v>7.0261780646849001E-2</v>
      </c>
      <c r="S273" s="4"/>
      <c r="Z273" s="14">
        <v>0</v>
      </c>
      <c r="AA273" s="4">
        <v>0.30499999999999999</v>
      </c>
      <c r="AB273" s="4">
        <v>0.33750000000000002</v>
      </c>
      <c r="AQ273" s="4">
        <v>1.19</v>
      </c>
      <c r="AR273" s="4">
        <v>-2.4951900000000006E-2</v>
      </c>
      <c r="AS273" s="4">
        <v>0</v>
      </c>
      <c r="AT273" s="4">
        <v>0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H273" s="4">
        <v>-5.9951900000000002E-2</v>
      </c>
      <c r="BJ273" s="4">
        <v>-0.17</v>
      </c>
      <c r="BN273" s="4">
        <v>0.8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</row>
    <row r="274" spans="7:74" x14ac:dyDescent="0.25">
      <c r="G274" s="68">
        <v>44927</v>
      </c>
      <c r="H274">
        <v>4.5620000000000003</v>
      </c>
      <c r="I274" s="7">
        <v>0.15</v>
      </c>
      <c r="J274" s="7">
        <v>7.0255556209426015E-2</v>
      </c>
      <c r="S274" s="4"/>
      <c r="Z274" s="14">
        <v>0</v>
      </c>
      <c r="AA274" s="4">
        <v>0.30499999999999999</v>
      </c>
      <c r="AB274" s="4">
        <v>0.4375</v>
      </c>
      <c r="AQ274" s="4">
        <v>1.5249999999999999</v>
      </c>
      <c r="AR274" s="4">
        <v>-1.99551E-2</v>
      </c>
      <c r="AS274" s="4">
        <v>0</v>
      </c>
      <c r="AT274" s="4">
        <v>0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H274" s="4">
        <v>-5.4955100000000007E-2</v>
      </c>
      <c r="BJ274" s="4">
        <v>-0.17</v>
      </c>
      <c r="BN274" s="4">
        <v>0.97499999999999998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</row>
    <row r="275" spans="7:74" x14ac:dyDescent="0.25">
      <c r="G275" s="68">
        <v>44958</v>
      </c>
      <c r="H275">
        <v>4.5</v>
      </c>
      <c r="I275" s="7">
        <v>0.15</v>
      </c>
      <c r="J275" s="7">
        <v>7.0249331772017004E-2</v>
      </c>
      <c r="S275" s="4"/>
      <c r="Z275" s="14">
        <v>0</v>
      </c>
      <c r="AA275" s="4">
        <v>0.30499999999999999</v>
      </c>
      <c r="AB275" s="4">
        <v>0.435</v>
      </c>
      <c r="AQ275" s="4">
        <v>1.4550000000000001</v>
      </c>
      <c r="AR275" s="4">
        <v>5.042500000000001E-3</v>
      </c>
      <c r="AS275" s="4">
        <v>0</v>
      </c>
      <c r="AT275" s="4">
        <v>0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H275" s="4">
        <v>-2.9957400000000002E-2</v>
      </c>
      <c r="BJ275" s="4">
        <v>-0.17</v>
      </c>
      <c r="BN275" s="4">
        <v>0.97499999999999998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</row>
    <row r="276" spans="7:74" x14ac:dyDescent="0.25">
      <c r="G276" s="68">
        <v>44986</v>
      </c>
      <c r="H276">
        <v>4.3899999999999997</v>
      </c>
      <c r="I276" s="7">
        <v>0.15</v>
      </c>
      <c r="J276" s="7">
        <v>7.0243709699528006E-2</v>
      </c>
      <c r="S276" s="4"/>
      <c r="Z276" s="14">
        <v>0</v>
      </c>
      <c r="AA276" s="4">
        <v>0.26500000000000001</v>
      </c>
      <c r="AB276" s="4">
        <v>0.30249999999999999</v>
      </c>
      <c r="AQ276" s="4">
        <v>0.83499999999999996</v>
      </c>
      <c r="AR276" s="4">
        <v>1.5042500000000002E-2</v>
      </c>
      <c r="AS276" s="4">
        <v>0</v>
      </c>
      <c r="AT276" s="4">
        <v>0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H276" s="4">
        <v>-1.99574E-2</v>
      </c>
      <c r="BJ276" s="4">
        <v>-0.17</v>
      </c>
      <c r="BN276" s="4">
        <v>0.60750000000000004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</row>
    <row r="277" spans="7:74" x14ac:dyDescent="0.25">
      <c r="G277" s="68">
        <v>45017</v>
      </c>
      <c r="H277">
        <v>4.2720000000000002</v>
      </c>
      <c r="I277" s="7">
        <v>0.15</v>
      </c>
      <c r="J277" s="7">
        <v>7.0237485262143004E-2</v>
      </c>
      <c r="S277" s="4"/>
      <c r="Z277" s="14">
        <v>0</v>
      </c>
      <c r="AA277" s="4">
        <v>0.19500000000000001</v>
      </c>
      <c r="AB277" s="4">
        <v>0.25</v>
      </c>
      <c r="AQ277" s="4">
        <v>0.45</v>
      </c>
      <c r="AR277" s="4">
        <v>7.4976600000000004E-2</v>
      </c>
      <c r="AS277" s="4">
        <v>0</v>
      </c>
      <c r="AT277" s="4">
        <v>0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H277" s="4">
        <v>3.9976600000000001E-2</v>
      </c>
      <c r="BJ277" s="4">
        <v>-0.17</v>
      </c>
      <c r="BN277" s="4">
        <v>0.35499999999999998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</row>
    <row r="278" spans="7:74" x14ac:dyDescent="0.25">
      <c r="G278" s="68">
        <v>45047</v>
      </c>
      <c r="H278">
        <v>4.2770000000000001</v>
      </c>
      <c r="I278" s="7">
        <v>0.15</v>
      </c>
      <c r="J278" s="7">
        <v>7.0231461613072019E-2</v>
      </c>
      <c r="S278" s="4"/>
      <c r="Z278" s="14">
        <v>0</v>
      </c>
      <c r="AA278" s="4">
        <v>0.1825</v>
      </c>
      <c r="AB278" s="4">
        <v>0.20250000000000001</v>
      </c>
      <c r="AQ278" s="4">
        <v>0.40500000000000003</v>
      </c>
      <c r="AR278" s="4">
        <v>7.496810000000001E-2</v>
      </c>
      <c r="AS278" s="4">
        <v>0</v>
      </c>
      <c r="AT278" s="4">
        <v>0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H278" s="4">
        <v>3.9968099999999999E-2</v>
      </c>
      <c r="BJ278" s="4">
        <v>-0.17</v>
      </c>
      <c r="BN278" s="4">
        <v>0.28749999999999998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</row>
    <row r="279" spans="7:74" x14ac:dyDescent="0.25">
      <c r="G279" s="68">
        <v>45078</v>
      </c>
      <c r="H279">
        <v>4.3170000000000002</v>
      </c>
      <c r="I279" s="7">
        <v>0.15</v>
      </c>
      <c r="J279" s="7">
        <v>7.022523717571201E-2</v>
      </c>
      <c r="S279" s="4"/>
      <c r="Z279" s="14">
        <v>0</v>
      </c>
      <c r="AA279" s="4">
        <v>0.1825</v>
      </c>
      <c r="AB279" s="4">
        <v>0.20250000000000001</v>
      </c>
      <c r="AQ279" s="4">
        <v>0.39500000000000002</v>
      </c>
      <c r="AR279" s="4">
        <v>7.496810000000001E-2</v>
      </c>
      <c r="AS279" s="4">
        <v>0</v>
      </c>
      <c r="AT279" s="4">
        <v>0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H279" s="4">
        <v>3.9968099999999999E-2</v>
      </c>
      <c r="BJ279" s="4">
        <v>-0.17</v>
      </c>
      <c r="BN279" s="4">
        <v>0.28749999999999998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</row>
    <row r="280" spans="7:74" x14ac:dyDescent="0.25">
      <c r="G280" s="68">
        <v>45108</v>
      </c>
      <c r="H280">
        <v>4.3390000000000004</v>
      </c>
      <c r="I280" s="7">
        <v>0.15</v>
      </c>
      <c r="J280" s="7">
        <v>7.021921352666502E-2</v>
      </c>
      <c r="S280" s="4"/>
      <c r="Z280" s="14">
        <v>0</v>
      </c>
      <c r="AA280" s="4">
        <v>0.1825</v>
      </c>
      <c r="AB280" s="4">
        <v>0.215</v>
      </c>
      <c r="AQ280" s="4">
        <v>0.43</v>
      </c>
      <c r="AR280" s="4">
        <v>7.496810000000001E-2</v>
      </c>
      <c r="AS280" s="4">
        <v>0</v>
      </c>
      <c r="AT280" s="4">
        <v>0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H280" s="4">
        <v>3.9968099999999999E-2</v>
      </c>
      <c r="BJ280" s="4">
        <v>-0.17</v>
      </c>
      <c r="BN280" s="4">
        <v>0.3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</row>
    <row r="281" spans="7:74" x14ac:dyDescent="0.25">
      <c r="G281" s="68">
        <v>45139</v>
      </c>
      <c r="H281">
        <v>4.3600000000000003</v>
      </c>
      <c r="I281" s="7">
        <v>0.15</v>
      </c>
      <c r="J281" s="7">
        <v>7.0212989089331018E-2</v>
      </c>
      <c r="S281" s="4"/>
      <c r="Z281" s="14">
        <v>0</v>
      </c>
      <c r="AA281" s="4">
        <v>0.1825</v>
      </c>
      <c r="AB281" s="4">
        <v>0.215</v>
      </c>
      <c r="AQ281" s="4">
        <v>0.495</v>
      </c>
      <c r="AR281" s="4">
        <v>7.496810000000001E-2</v>
      </c>
      <c r="AS281" s="4">
        <v>0</v>
      </c>
      <c r="AT281" s="4">
        <v>0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H281" s="4">
        <v>3.9968099999999999E-2</v>
      </c>
      <c r="BJ281" s="4">
        <v>-0.17</v>
      </c>
      <c r="BN281" s="4">
        <v>0.3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</row>
    <row r="282" spans="7:74" x14ac:dyDescent="0.25">
      <c r="G282" s="68">
        <v>45170</v>
      </c>
      <c r="H282">
        <v>4.33</v>
      </c>
      <c r="J282" s="7">
        <v>7.0206764652008008E-2</v>
      </c>
      <c r="S282" s="4"/>
      <c r="Z282" s="14">
        <v>0</v>
      </c>
      <c r="AA282" s="4">
        <v>0.1825</v>
      </c>
      <c r="AB282" s="4">
        <v>0.19500000000000001</v>
      </c>
      <c r="AQ282" s="4">
        <v>0.39500000000000002</v>
      </c>
      <c r="AR282" s="4">
        <v>7.496810000000001E-2</v>
      </c>
      <c r="AS282" s="4">
        <v>0</v>
      </c>
      <c r="AT282" s="4">
        <v>0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H282" s="4">
        <v>3.9968099999999999E-2</v>
      </c>
      <c r="BJ282" s="4">
        <v>-0.17</v>
      </c>
      <c r="BN282" s="4">
        <v>0.28999999999999998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</row>
    <row r="283" spans="7:74" x14ac:dyDescent="0.25">
      <c r="G283" s="68">
        <v>45200</v>
      </c>
      <c r="H283">
        <v>4.3150000000000004</v>
      </c>
      <c r="J283" s="7">
        <v>7.0200741003E-2</v>
      </c>
      <c r="S283" s="4"/>
      <c r="Z283" s="14">
        <v>0</v>
      </c>
      <c r="AA283" s="4">
        <v>0.1875</v>
      </c>
      <c r="AB283" s="4">
        <v>0.215</v>
      </c>
      <c r="AQ283" s="4">
        <v>0.46100000000000002</v>
      </c>
      <c r="AR283" s="4">
        <v>7.496810000000001E-2</v>
      </c>
      <c r="AS283" s="4">
        <v>0</v>
      </c>
      <c r="AT283" s="4">
        <v>0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H283" s="4">
        <v>3.9968099999999999E-2</v>
      </c>
      <c r="BJ283" s="4">
        <v>-0.17</v>
      </c>
      <c r="BN283" s="4">
        <v>0.36249999999999999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</row>
    <row r="284" spans="7:74" x14ac:dyDescent="0.25">
      <c r="G284" s="68">
        <v>45231</v>
      </c>
      <c r="H284">
        <v>4.3070000000000004</v>
      </c>
      <c r="J284" s="7">
        <v>7.0194516565701998E-2</v>
      </c>
      <c r="S284" s="4"/>
      <c r="Z284" s="14">
        <v>0</v>
      </c>
      <c r="AA284" s="4">
        <v>0.27</v>
      </c>
      <c r="AB284" s="4">
        <v>0.28749999999999998</v>
      </c>
      <c r="AQ284" s="4">
        <v>0.76749999999999996</v>
      </c>
      <c r="AR284" s="4">
        <v>-4.9887000000000004E-3</v>
      </c>
      <c r="AS284" s="4">
        <v>0</v>
      </c>
      <c r="AT284" s="4">
        <v>0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H284" s="4">
        <v>-3.9988700000000009E-2</v>
      </c>
      <c r="BJ284" s="4">
        <v>-0.2</v>
      </c>
      <c r="BN284" s="4">
        <v>0.46500000000000002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</row>
    <row r="285" spans="7:74" x14ac:dyDescent="0.25">
      <c r="G285" s="68">
        <v>45261</v>
      </c>
      <c r="H285">
        <v>4.3290000000000006</v>
      </c>
      <c r="J285" s="7">
        <v>7.0188492916717027E-2</v>
      </c>
      <c r="S285" s="4"/>
      <c r="Z285" s="14">
        <v>0</v>
      </c>
      <c r="AA285" s="4">
        <v>0.30499999999999999</v>
      </c>
      <c r="AB285" s="4">
        <v>0.33750000000000002</v>
      </c>
      <c r="AQ285" s="4">
        <v>1.19</v>
      </c>
      <c r="AR285" s="4">
        <v>-1.9951900000000002E-2</v>
      </c>
      <c r="AS285" s="4">
        <v>0</v>
      </c>
      <c r="AT285" s="4">
        <v>0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H285" s="4">
        <v>-5.4951899999999998E-2</v>
      </c>
      <c r="BJ285" s="4">
        <v>-0.2</v>
      </c>
      <c r="BN285" s="4">
        <v>0.8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</row>
    <row r="286" spans="7:74" x14ac:dyDescent="0.25">
      <c r="G286" s="68">
        <v>45292</v>
      </c>
      <c r="H286"/>
      <c r="J286" s="7">
        <v>7.018226847944399E-2</v>
      </c>
      <c r="S286" s="4"/>
      <c r="Z286" s="14">
        <v>0</v>
      </c>
      <c r="AA286" s="4">
        <v>0.30499999999999999</v>
      </c>
      <c r="AB286" s="4">
        <v>0.4375</v>
      </c>
      <c r="AQ286" s="4">
        <v>1.5249999999999999</v>
      </c>
      <c r="AR286" s="4">
        <v>-1.4955100000000001E-2</v>
      </c>
      <c r="AS286" s="4">
        <v>0</v>
      </c>
      <c r="AT286" s="4">
        <v>0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H286" s="4">
        <v>-4.9955100000000002E-2</v>
      </c>
      <c r="BJ286" s="4">
        <v>-0.2</v>
      </c>
      <c r="BN286" s="4">
        <v>0.97499999999999998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</row>
    <row r="287" spans="7:74" x14ac:dyDescent="0.25">
      <c r="G287" s="68">
        <v>45323</v>
      </c>
      <c r="H287"/>
      <c r="J287" s="7">
        <v>7.0176044042184998E-2</v>
      </c>
      <c r="S287" s="4"/>
      <c r="Z287" s="14">
        <v>0</v>
      </c>
      <c r="AA287" s="4">
        <v>0.30499999999999999</v>
      </c>
      <c r="AB287" s="4">
        <v>0.435</v>
      </c>
      <c r="AQ287" s="4">
        <v>1.4550000000000001</v>
      </c>
      <c r="AR287" s="4">
        <v>1.0042500000000001E-2</v>
      </c>
      <c r="AS287" s="4">
        <v>0</v>
      </c>
      <c r="AT287" s="4">
        <v>0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H287" s="4">
        <v>-2.4957400000000001E-2</v>
      </c>
      <c r="BJ287" s="4">
        <v>-0.2</v>
      </c>
      <c r="BN287" s="4">
        <v>0.97499999999999998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</row>
    <row r="288" spans="7:74" x14ac:dyDescent="0.25">
      <c r="G288" s="68">
        <v>45352</v>
      </c>
      <c r="H288"/>
      <c r="J288" s="7">
        <v>7.0170221181535E-2</v>
      </c>
      <c r="S288" s="4"/>
      <c r="Z288" s="14">
        <v>0</v>
      </c>
      <c r="AA288" s="4">
        <v>0.26500000000000001</v>
      </c>
      <c r="AB288" s="4">
        <v>0.30249999999999999</v>
      </c>
      <c r="AQ288" s="4">
        <v>0.83499999999999996</v>
      </c>
      <c r="AR288" s="4">
        <v>2.0042500000000005E-2</v>
      </c>
      <c r="AS288" s="4">
        <v>0</v>
      </c>
      <c r="AT288" s="4">
        <v>0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H288" s="4">
        <v>-1.4957400000000001E-2</v>
      </c>
      <c r="BJ288" s="4">
        <v>-0.2</v>
      </c>
      <c r="BN288" s="4">
        <v>0.60750000000000004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</row>
    <row r="289" spans="7:74" x14ac:dyDescent="0.25">
      <c r="G289" s="68">
        <v>45383</v>
      </c>
      <c r="H289"/>
      <c r="J289" s="7">
        <v>7.0163996744301016E-2</v>
      </c>
      <c r="S289" s="4"/>
      <c r="Z289" s="14">
        <v>0</v>
      </c>
      <c r="AA289" s="4">
        <v>0.19500000000000001</v>
      </c>
      <c r="AB289" s="4">
        <v>0.25</v>
      </c>
      <c r="AQ289" s="4">
        <v>0.45</v>
      </c>
      <c r="AR289" s="4">
        <v>7.9976600000000009E-2</v>
      </c>
      <c r="AS289" s="4">
        <v>0</v>
      </c>
      <c r="AT289" s="4">
        <v>0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H289" s="4">
        <v>4.4976600000000005E-2</v>
      </c>
      <c r="BJ289" s="4">
        <v>-0.2</v>
      </c>
      <c r="BN289" s="4">
        <v>0.35499999999999998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</row>
    <row r="290" spans="7:74" x14ac:dyDescent="0.25">
      <c r="G290" s="68">
        <v>45413</v>
      </c>
      <c r="H290"/>
      <c r="J290" s="7">
        <v>7.015797309537701E-2</v>
      </c>
      <c r="S290" s="4"/>
      <c r="Z290" s="14">
        <v>0</v>
      </c>
      <c r="AA290" s="4">
        <v>0.1825</v>
      </c>
      <c r="AB290" s="4">
        <v>0.20250000000000001</v>
      </c>
      <c r="AQ290" s="4">
        <v>0.40500000000000003</v>
      </c>
      <c r="AR290" s="4">
        <v>7.9968100000000014E-2</v>
      </c>
      <c r="AS290" s="4">
        <v>0</v>
      </c>
      <c r="AT290" s="4">
        <v>0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H290" s="4">
        <v>4.4968100000000004E-2</v>
      </c>
      <c r="BJ290" s="4">
        <v>-0.2</v>
      </c>
      <c r="BN290" s="4">
        <v>0.28749999999999998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</row>
    <row r="291" spans="7:74" x14ac:dyDescent="0.25">
      <c r="G291" s="68">
        <v>45444</v>
      </c>
      <c r="H291"/>
      <c r="J291" s="7">
        <v>7.015174865816802E-2</v>
      </c>
      <c r="S291" s="4"/>
      <c r="Z291" s="14">
        <v>0</v>
      </c>
      <c r="AA291" s="4">
        <v>0.1825</v>
      </c>
      <c r="AB291" s="4">
        <v>0.20250000000000001</v>
      </c>
      <c r="AQ291" s="4">
        <v>0.39500000000000002</v>
      </c>
      <c r="AR291" s="4">
        <v>7.9968100000000014E-2</v>
      </c>
      <c r="AS291" s="4">
        <v>0</v>
      </c>
      <c r="AT291" s="4">
        <v>0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H291" s="4">
        <v>4.4968100000000004E-2</v>
      </c>
      <c r="BJ291" s="4">
        <v>-0.2</v>
      </c>
      <c r="BN291" s="4">
        <v>0.28749999999999998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</row>
    <row r="292" spans="7:74" x14ac:dyDescent="0.25">
      <c r="G292" s="68">
        <v>45474</v>
      </c>
      <c r="H292"/>
      <c r="J292" s="7">
        <v>7.0145725009268023E-2</v>
      </c>
      <c r="S292" s="4"/>
      <c r="Z292" s="14">
        <v>0</v>
      </c>
      <c r="AA292" s="4">
        <v>0.1825</v>
      </c>
      <c r="AB292" s="4">
        <v>0.215</v>
      </c>
      <c r="AQ292" s="4">
        <v>0.43</v>
      </c>
      <c r="AR292" s="4">
        <v>7.9968100000000014E-2</v>
      </c>
      <c r="AS292" s="4">
        <v>0</v>
      </c>
      <c r="AT292" s="4">
        <v>0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H292" s="4">
        <v>4.4968100000000004E-2</v>
      </c>
      <c r="BJ292" s="4">
        <v>-0.2</v>
      </c>
      <c r="BN292" s="4">
        <v>0.3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</row>
    <row r="293" spans="7:74" x14ac:dyDescent="0.25">
      <c r="G293" s="68">
        <v>45505</v>
      </c>
      <c r="H293"/>
      <c r="J293" s="7">
        <v>7.0139500572083999E-2</v>
      </c>
      <c r="S293" s="4"/>
      <c r="Z293" s="14">
        <v>0</v>
      </c>
      <c r="AA293" s="4">
        <v>0.1825</v>
      </c>
      <c r="AB293" s="4">
        <v>0.215</v>
      </c>
      <c r="AQ293" s="4">
        <v>0.495</v>
      </c>
      <c r="AR293" s="4">
        <v>7.9968100000000014E-2</v>
      </c>
      <c r="AS293" s="4">
        <v>0</v>
      </c>
      <c r="AT293" s="4">
        <v>0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H293" s="4">
        <v>4.4968100000000004E-2</v>
      </c>
      <c r="BJ293" s="4">
        <v>-0.2</v>
      </c>
      <c r="BN293" s="4">
        <v>0.3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</row>
    <row r="294" spans="7:74" x14ac:dyDescent="0.25">
      <c r="G294" s="68">
        <v>45536</v>
      </c>
      <c r="H294"/>
      <c r="J294" s="7">
        <v>7.0133276134913006E-2</v>
      </c>
      <c r="Z294" s="4">
        <v>0</v>
      </c>
      <c r="AA294" s="14">
        <v>0.1825</v>
      </c>
      <c r="AB294" s="4">
        <v>0.19500000000000001</v>
      </c>
      <c r="AQ294" s="4">
        <v>0.39500000000000002</v>
      </c>
      <c r="AR294" s="4">
        <v>7.9968100000000014E-2</v>
      </c>
      <c r="AS294" s="4">
        <v>0</v>
      </c>
      <c r="AT294" s="4">
        <v>0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H294" s="4">
        <v>4.4968100000000004E-2</v>
      </c>
      <c r="BJ294" s="4">
        <v>-0.2</v>
      </c>
      <c r="BN294" s="4">
        <v>0.28999999999999998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</row>
    <row r="295" spans="7:74" x14ac:dyDescent="0.25">
      <c r="G295" s="68">
        <v>45566</v>
      </c>
      <c r="H295"/>
      <c r="J295" s="7">
        <v>7.0127252486050007E-2</v>
      </c>
      <c r="Z295" s="4">
        <v>0</v>
      </c>
      <c r="AA295" s="14">
        <v>0.1875</v>
      </c>
      <c r="AB295" s="4">
        <v>0.215</v>
      </c>
      <c r="AQ295" s="4">
        <v>0.46100000000000002</v>
      </c>
      <c r="AR295" s="4">
        <v>7.9968100000000014E-2</v>
      </c>
      <c r="AS295" s="4">
        <v>0</v>
      </c>
      <c r="AT295" s="4">
        <v>0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H295" s="4">
        <v>4.4968100000000004E-2</v>
      </c>
      <c r="BJ295" s="4">
        <v>-0.2</v>
      </c>
      <c r="BN295" s="4">
        <v>0.36249999999999999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</row>
    <row r="296" spans="7:74" x14ac:dyDescent="0.25">
      <c r="G296" s="68">
        <v>45597</v>
      </c>
      <c r="H296"/>
      <c r="J296" s="7">
        <v>7.0121028048902995E-2</v>
      </c>
      <c r="Z296" s="4">
        <v>0</v>
      </c>
      <c r="AA296" s="14">
        <v>0.27</v>
      </c>
      <c r="AB296" s="4">
        <v>0.28749999999999998</v>
      </c>
      <c r="AQ296" s="4">
        <v>0.76749999999999996</v>
      </c>
      <c r="AR296" s="4">
        <v>1.1200000000000001E-5</v>
      </c>
      <c r="AS296" s="4">
        <v>0</v>
      </c>
      <c r="AT296" s="4">
        <v>0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H296" s="4">
        <v>-3.4988700000000005E-2</v>
      </c>
      <c r="BJ296" s="4">
        <v>-0.2</v>
      </c>
      <c r="BN296" s="4">
        <v>0.46500000000000002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</row>
    <row r="297" spans="7:74" x14ac:dyDescent="0.25">
      <c r="G297" s="68">
        <v>45627</v>
      </c>
      <c r="H297"/>
      <c r="J297" s="7">
        <v>7.0115004400065017E-2</v>
      </c>
      <c r="Z297" s="4">
        <v>0</v>
      </c>
      <c r="AA297" s="14">
        <v>0.30499999999999999</v>
      </c>
      <c r="AB297" s="4">
        <v>0.33750000000000002</v>
      </c>
      <c r="AQ297" s="4">
        <v>1.19</v>
      </c>
      <c r="AR297" s="4">
        <v>-1.4951900000000001E-2</v>
      </c>
      <c r="AS297" s="4">
        <v>0</v>
      </c>
      <c r="AT297" s="4">
        <v>0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H297" s="4">
        <v>-4.99519E-2</v>
      </c>
      <c r="BJ297" s="4">
        <v>-0.2</v>
      </c>
      <c r="BN297" s="4">
        <v>0.8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</row>
    <row r="298" spans="7:74" x14ac:dyDescent="0.25">
      <c r="G298" s="68">
        <v>45658</v>
      </c>
      <c r="H298"/>
      <c r="J298" s="7">
        <v>7.0108779962945025E-2</v>
      </c>
      <c r="Z298" s="4">
        <v>0</v>
      </c>
      <c r="AA298" s="14">
        <v>0.30499999999999999</v>
      </c>
      <c r="AB298" s="4">
        <v>0.4375</v>
      </c>
      <c r="AQ298" s="4">
        <v>1.5249999999999999</v>
      </c>
      <c r="AR298" s="4">
        <v>-9.9550999999999997E-3</v>
      </c>
      <c r="AS298" s="4">
        <v>0</v>
      </c>
      <c r="AT298" s="4">
        <v>0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H298" s="4">
        <v>-4.4955100000000005E-2</v>
      </c>
      <c r="BJ298" s="4">
        <v>-0.2</v>
      </c>
      <c r="BN298" s="4">
        <v>0.97499999999999998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</row>
    <row r="299" spans="7:74" x14ac:dyDescent="0.25">
      <c r="G299" s="68">
        <v>45689</v>
      </c>
      <c r="H299"/>
      <c r="J299" s="7">
        <v>7.0102555525836011E-2</v>
      </c>
      <c r="Z299" s="4">
        <v>0</v>
      </c>
      <c r="AA299" s="14">
        <v>0.30499999999999999</v>
      </c>
      <c r="AB299" s="4">
        <v>0.435</v>
      </c>
      <c r="AQ299" s="4">
        <v>1.4550000000000001</v>
      </c>
      <c r="AR299" s="4">
        <v>1.5042500000000002E-2</v>
      </c>
      <c r="AS299" s="4">
        <v>0</v>
      </c>
      <c r="AT299" s="4">
        <v>0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H299" s="4">
        <v>-1.99574E-2</v>
      </c>
      <c r="BJ299" s="4">
        <v>-0.2</v>
      </c>
      <c r="BN299" s="4">
        <v>0.97499999999999998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</row>
    <row r="300" spans="7:74" x14ac:dyDescent="0.25">
      <c r="G300" s="68">
        <v>45717</v>
      </c>
      <c r="H300"/>
      <c r="J300" s="7">
        <v>7.0096933453621016E-2</v>
      </c>
      <c r="Z300" s="4">
        <v>0</v>
      </c>
      <c r="AA300" s="14">
        <v>0.26500000000000001</v>
      </c>
      <c r="AB300" s="4">
        <v>0.30249999999999999</v>
      </c>
      <c r="AQ300" s="4">
        <v>0.83499999999999996</v>
      </c>
      <c r="AR300" s="4">
        <v>2.5042500000000002E-2</v>
      </c>
      <c r="AS300" s="4">
        <v>0</v>
      </c>
      <c r="AT300" s="4">
        <v>0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H300" s="4">
        <v>-9.9573999999999999E-3</v>
      </c>
      <c r="BJ300" s="4">
        <v>-0.2</v>
      </c>
      <c r="BN300" s="4">
        <v>0.60750000000000004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</row>
    <row r="301" spans="7:74" x14ac:dyDescent="0.25">
      <c r="G301" s="68">
        <v>45748</v>
      </c>
      <c r="H301"/>
      <c r="J301" s="7">
        <v>7.0090709016538008E-2</v>
      </c>
      <c r="Z301" s="4">
        <v>0</v>
      </c>
      <c r="AA301" s="14">
        <v>0.19500000000000001</v>
      </c>
      <c r="AB301" s="4">
        <v>0.25</v>
      </c>
      <c r="AQ301" s="4">
        <v>0.45</v>
      </c>
      <c r="AR301" s="4">
        <v>8.4976600000000013E-2</v>
      </c>
      <c r="AS301" s="4">
        <v>0</v>
      </c>
      <c r="AT301" s="4">
        <v>0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H301" s="4">
        <v>4.997660000000001E-2</v>
      </c>
      <c r="BJ301" s="4">
        <v>-0.2</v>
      </c>
      <c r="BN301" s="4">
        <v>0.35499999999999998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</row>
    <row r="302" spans="7:74" x14ac:dyDescent="0.25">
      <c r="G302" s="68">
        <v>45778</v>
      </c>
      <c r="H302"/>
      <c r="J302" s="7">
        <v>7.0084685367758998E-2</v>
      </c>
      <c r="Z302" s="4">
        <v>0</v>
      </c>
      <c r="AA302" s="14">
        <v>0.1825</v>
      </c>
      <c r="AB302" s="4">
        <v>0.20250000000000001</v>
      </c>
      <c r="AQ302" s="4">
        <v>0.40500000000000003</v>
      </c>
      <c r="AR302" s="4">
        <v>8.4968100000000005E-2</v>
      </c>
      <c r="AS302" s="4">
        <v>0</v>
      </c>
      <c r="AT302" s="4">
        <v>0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H302" s="4">
        <v>4.9968100000000001E-2</v>
      </c>
      <c r="BJ302" s="4">
        <v>-0.2</v>
      </c>
      <c r="BN302" s="4">
        <v>0.28749999999999998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</row>
    <row r="303" spans="7:74" x14ac:dyDescent="0.25">
      <c r="G303" s="68">
        <v>45809</v>
      </c>
      <c r="H303"/>
      <c r="J303" s="7">
        <v>7.0078460930701011E-2</v>
      </c>
      <c r="Z303" s="4">
        <v>0</v>
      </c>
      <c r="AA303" s="14">
        <v>0.1825</v>
      </c>
      <c r="AB303" s="4">
        <v>0.20250000000000001</v>
      </c>
      <c r="AQ303" s="4">
        <v>0.39500000000000002</v>
      </c>
      <c r="AR303" s="4">
        <v>8.4968100000000005E-2</v>
      </c>
      <c r="AS303" s="4">
        <v>0</v>
      </c>
      <c r="AT303" s="4">
        <v>0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H303" s="4">
        <v>4.9968100000000001E-2</v>
      </c>
      <c r="BJ303" s="4">
        <v>-0.2</v>
      </c>
      <c r="BN303" s="4">
        <v>0.28749999999999998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</row>
    <row r="304" spans="7:74" x14ac:dyDescent="0.25">
      <c r="G304" s="68">
        <v>45839</v>
      </c>
      <c r="H304"/>
      <c r="J304" s="7">
        <v>7.0072437281946995E-2</v>
      </c>
      <c r="Z304" s="4">
        <v>0</v>
      </c>
      <c r="AA304" s="14">
        <v>0.1825</v>
      </c>
      <c r="AB304" s="4">
        <v>0.215</v>
      </c>
      <c r="AQ304" s="4">
        <v>0.43</v>
      </c>
      <c r="AR304" s="4">
        <v>8.4968100000000005E-2</v>
      </c>
      <c r="AS304" s="4">
        <v>0</v>
      </c>
      <c r="AT304" s="4">
        <v>0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H304" s="4">
        <v>4.9968100000000001E-2</v>
      </c>
      <c r="BJ304" s="4">
        <v>-0.2</v>
      </c>
      <c r="BN304" s="4">
        <v>0.3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</row>
    <row r="305" spans="7:74" x14ac:dyDescent="0.25">
      <c r="G305" s="68">
        <v>45870</v>
      </c>
      <c r="H305"/>
      <c r="J305" s="7">
        <v>7.0066212844914016E-2</v>
      </c>
      <c r="Z305" s="4">
        <v>0</v>
      </c>
      <c r="AA305" s="14">
        <v>0.1825</v>
      </c>
      <c r="AB305" s="4">
        <v>0.215</v>
      </c>
      <c r="AQ305" s="4">
        <v>0.495</v>
      </c>
      <c r="AR305" s="4">
        <v>8.4968100000000005E-2</v>
      </c>
      <c r="AS305" s="4">
        <v>0</v>
      </c>
      <c r="AT305" s="4">
        <v>0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H305" s="4">
        <v>4.9968100000000001E-2</v>
      </c>
      <c r="BJ305" s="4">
        <v>-0.2</v>
      </c>
      <c r="BN305" s="4">
        <v>0.3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</row>
    <row r="306" spans="7:74" x14ac:dyDescent="0.25">
      <c r="G306" s="68">
        <v>45901</v>
      </c>
      <c r="H306"/>
      <c r="J306" s="7">
        <v>7.0059988407894028E-2</v>
      </c>
      <c r="Z306" s="4">
        <v>0</v>
      </c>
      <c r="AA306" s="14">
        <v>0.1825</v>
      </c>
      <c r="AB306" s="4">
        <v>0.19500000000000001</v>
      </c>
      <c r="AQ306" s="4">
        <v>0.39500000000000002</v>
      </c>
      <c r="AR306" s="4">
        <v>8.4968100000000005E-2</v>
      </c>
      <c r="AS306" s="4">
        <v>0</v>
      </c>
      <c r="AT306" s="4">
        <v>0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H306" s="4">
        <v>4.9968100000000001E-2</v>
      </c>
      <c r="BJ306" s="4">
        <v>-0.2</v>
      </c>
      <c r="BN306" s="4">
        <v>0.28999999999999998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</row>
    <row r="307" spans="7:74" x14ac:dyDescent="0.25">
      <c r="G307" s="68">
        <v>45931</v>
      </c>
      <c r="J307" s="7">
        <v>7.0053964759177009E-2</v>
      </c>
      <c r="Z307" s="4">
        <v>0</v>
      </c>
      <c r="AA307" s="14">
        <v>0.1875</v>
      </c>
      <c r="AB307" s="4">
        <v>0.215</v>
      </c>
      <c r="AQ307" s="4">
        <v>0.46100000000000002</v>
      </c>
      <c r="AR307" s="4">
        <v>8.4968100000000005E-2</v>
      </c>
      <c r="AS307" s="4">
        <v>0</v>
      </c>
      <c r="AT307" s="4">
        <v>0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H307" s="4">
        <v>4.9968100000000001E-2</v>
      </c>
      <c r="BJ307" s="4">
        <v>-0.2</v>
      </c>
      <c r="BN307" s="4">
        <v>0.36249999999999999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</row>
    <row r="308" spans="7:74" x14ac:dyDescent="0.25">
      <c r="G308" s="68">
        <v>45962</v>
      </c>
      <c r="J308" s="7">
        <v>7.0047740322181001E-2</v>
      </c>
      <c r="Z308" s="4">
        <v>0</v>
      </c>
      <c r="AA308" s="14">
        <v>0.27</v>
      </c>
      <c r="AB308" s="4">
        <v>0.28749999999999998</v>
      </c>
      <c r="AQ308" s="4">
        <v>0.76749999999999996</v>
      </c>
      <c r="AR308" s="4">
        <v>5.0112000000000004E-3</v>
      </c>
      <c r="AS308" s="4">
        <v>0</v>
      </c>
      <c r="AT308" s="4">
        <v>0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H308" s="4">
        <v>-2.9988700000000004E-2</v>
      </c>
      <c r="BJ308" s="4">
        <v>-0.2</v>
      </c>
      <c r="BN308" s="4">
        <v>0.46500000000000002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</row>
    <row r="309" spans="7:74" x14ac:dyDescent="0.25">
      <c r="G309" s="68">
        <v>45992</v>
      </c>
      <c r="J309" s="7">
        <v>7.0041716673489005E-2</v>
      </c>
      <c r="Z309" s="4">
        <v>0</v>
      </c>
      <c r="AA309" s="14">
        <v>0.30499999999999999</v>
      </c>
      <c r="AB309" s="4">
        <v>0.33750000000000002</v>
      </c>
      <c r="AQ309" s="4">
        <v>1.19</v>
      </c>
      <c r="AR309" s="4">
        <v>-9.9519000000000014E-3</v>
      </c>
      <c r="AS309" s="4">
        <v>0</v>
      </c>
      <c r="AT309" s="4">
        <v>0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H309" s="4">
        <v>-4.4951900000000003E-2</v>
      </c>
      <c r="BJ309" s="4">
        <v>-0.2</v>
      </c>
      <c r="BN309" s="4">
        <v>0.8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</row>
    <row r="310" spans="7:74" x14ac:dyDescent="0.25">
      <c r="G310" s="68">
        <v>46023</v>
      </c>
      <c r="J310" s="7">
        <v>7.0035492236519017E-2</v>
      </c>
      <c r="Z310" s="4">
        <v>0</v>
      </c>
      <c r="AA310" s="14">
        <v>0.30499999999999999</v>
      </c>
      <c r="AB310" s="4">
        <v>0.4375</v>
      </c>
      <c r="AQ310" s="4">
        <v>1.5249999999999999</v>
      </c>
      <c r="AR310" s="4">
        <v>-4.9551000000000005E-3</v>
      </c>
      <c r="AS310" s="4">
        <v>0</v>
      </c>
      <c r="AT310" s="4">
        <v>0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H310" s="4">
        <v>-3.99551E-2</v>
      </c>
      <c r="BJ310" s="4">
        <v>0</v>
      </c>
      <c r="BN310" s="4">
        <v>0.97499999999999998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</row>
    <row r="311" spans="7:74" x14ac:dyDescent="0.25">
      <c r="G311" s="68">
        <v>46054</v>
      </c>
      <c r="J311" s="7">
        <v>7.0029267799562006E-2</v>
      </c>
      <c r="Z311" s="4">
        <v>0</v>
      </c>
      <c r="AA311" s="14">
        <v>0.30499999999999999</v>
      </c>
      <c r="AB311" s="4">
        <v>0.435</v>
      </c>
      <c r="AQ311" s="4">
        <v>1.4550000000000001</v>
      </c>
      <c r="AR311" s="4">
        <v>2.0042500000000005E-2</v>
      </c>
      <c r="AS311" s="4">
        <v>0</v>
      </c>
      <c r="AT311" s="4">
        <v>0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H311" s="4">
        <v>-1.4957400000000001E-2</v>
      </c>
      <c r="BJ311" s="4">
        <v>0</v>
      </c>
      <c r="BN311" s="4">
        <v>0.97499999999999998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</row>
    <row r="312" spans="7:74" x14ac:dyDescent="0.25">
      <c r="G312" s="68">
        <v>46082</v>
      </c>
      <c r="J312" s="7">
        <v>7.0023645727483E-2</v>
      </c>
      <c r="Z312" s="4">
        <v>0</v>
      </c>
      <c r="AA312" s="14">
        <v>0.26500000000000001</v>
      </c>
      <c r="AB312" s="4">
        <v>0.30249999999999999</v>
      </c>
      <c r="AQ312" s="4">
        <v>0.83499999999999996</v>
      </c>
      <c r="AR312" s="4">
        <v>3.0042500000000003E-2</v>
      </c>
      <c r="AS312" s="4">
        <v>0</v>
      </c>
      <c r="AT312" s="4">
        <v>0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H312" s="4">
        <v>-4.9574000000000007E-3</v>
      </c>
      <c r="BJ312" s="4">
        <v>0</v>
      </c>
      <c r="BN312" s="4">
        <v>0.60750000000000004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</row>
    <row r="313" spans="7:74" x14ac:dyDescent="0.25">
      <c r="G313" s="68">
        <v>46113</v>
      </c>
      <c r="J313" s="7">
        <v>7.0017421290550025E-2</v>
      </c>
      <c r="Z313" s="4">
        <v>0</v>
      </c>
      <c r="AA313" s="14">
        <v>0.19500000000000001</v>
      </c>
      <c r="AB313" s="4">
        <v>0.25</v>
      </c>
      <c r="AQ313" s="4">
        <v>0.45</v>
      </c>
      <c r="AR313" s="4">
        <v>8.9976600000000018E-2</v>
      </c>
      <c r="AS313" s="4">
        <v>0</v>
      </c>
      <c r="AT313" s="4">
        <v>0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H313" s="4">
        <v>5.49766E-2</v>
      </c>
      <c r="BJ313" s="4">
        <v>0</v>
      </c>
      <c r="BN313" s="4">
        <v>0.35499999999999998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</row>
    <row r="314" spans="7:74" x14ac:dyDescent="0.25">
      <c r="G314" s="68">
        <v>46143</v>
      </c>
      <c r="J314" s="7">
        <v>7.0011397641918022E-2</v>
      </c>
      <c r="Z314" s="4">
        <v>0</v>
      </c>
      <c r="AA314" s="14">
        <v>0.1825</v>
      </c>
      <c r="AB314" s="4">
        <v>0.20250000000000001</v>
      </c>
      <c r="AQ314" s="4">
        <v>0.40500000000000003</v>
      </c>
      <c r="AR314" s="4">
        <v>8.9968099999999995E-2</v>
      </c>
      <c r="AS314" s="4">
        <v>0</v>
      </c>
      <c r="AT314" s="4">
        <v>0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H314" s="4">
        <v>5.4968100000000013E-2</v>
      </c>
      <c r="BJ314" s="4">
        <v>0</v>
      </c>
      <c r="BN314" s="4">
        <v>0.28749999999999998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</row>
    <row r="315" spans="7:74" x14ac:dyDescent="0.25">
      <c r="G315" s="68">
        <v>46174</v>
      </c>
      <c r="J315" s="7">
        <v>7.0005173205009999E-2</v>
      </c>
      <c r="Z315" s="4">
        <v>0</v>
      </c>
      <c r="AA315" s="14">
        <v>0.1825</v>
      </c>
      <c r="AB315" s="4">
        <v>0.20250000000000001</v>
      </c>
      <c r="AQ315" s="4">
        <v>0.39500000000000002</v>
      </c>
      <c r="AR315" s="4">
        <v>8.9968099999999995E-2</v>
      </c>
      <c r="AS315" s="4">
        <v>0</v>
      </c>
      <c r="AT315" s="4">
        <v>0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H315" s="4">
        <v>5.4968100000000013E-2</v>
      </c>
      <c r="BJ315" s="4">
        <v>0</v>
      </c>
      <c r="BN315" s="4">
        <v>0.28749999999999998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</row>
    <row r="316" spans="7:74" x14ac:dyDescent="0.25">
      <c r="G316" s="68">
        <v>46204</v>
      </c>
      <c r="J316" s="7">
        <v>6.9999149556403018E-2</v>
      </c>
      <c r="Z316" s="4">
        <v>0</v>
      </c>
      <c r="AA316" s="14">
        <v>0.1825</v>
      </c>
      <c r="AB316" s="4">
        <v>0.215</v>
      </c>
      <c r="AQ316" s="4">
        <v>0.43</v>
      </c>
      <c r="AR316" s="4">
        <v>8.9968099999999995E-2</v>
      </c>
      <c r="AS316" s="4">
        <v>0</v>
      </c>
      <c r="AT316" s="4">
        <v>0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H316" s="4">
        <v>5.4968100000000013E-2</v>
      </c>
      <c r="BJ316" s="4">
        <v>0</v>
      </c>
      <c r="BN316" s="4">
        <v>0.3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</row>
    <row r="317" spans="7:74" x14ac:dyDescent="0.25">
      <c r="G317" s="68">
        <v>46235</v>
      </c>
      <c r="J317" s="7">
        <v>6.9992925119520016E-2</v>
      </c>
      <c r="Z317" s="4">
        <v>0</v>
      </c>
      <c r="AA317" s="14">
        <v>0.1825</v>
      </c>
      <c r="AB317" s="4">
        <v>0.215</v>
      </c>
      <c r="AQ317" s="4">
        <v>0.495</v>
      </c>
      <c r="AR317" s="4">
        <v>8.9968099999999995E-2</v>
      </c>
      <c r="AS317" s="4">
        <v>0</v>
      </c>
      <c r="AT317" s="4">
        <v>0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H317" s="4">
        <v>5.4968100000000013E-2</v>
      </c>
      <c r="BJ317" s="4">
        <v>0</v>
      </c>
      <c r="BN317" s="4">
        <v>0.3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</row>
    <row r="318" spans="7:74" x14ac:dyDescent="0.25">
      <c r="G318" s="68">
        <v>46266</v>
      </c>
      <c r="J318" s="7">
        <v>6.9986700682651004E-2</v>
      </c>
      <c r="Z318" s="4">
        <v>0</v>
      </c>
      <c r="AA318" s="14">
        <v>0.1825</v>
      </c>
      <c r="AB318" s="4">
        <v>0.19500000000000001</v>
      </c>
      <c r="AQ318" s="4">
        <v>0.39500000000000002</v>
      </c>
      <c r="AR318" s="4">
        <v>8.9968099999999995E-2</v>
      </c>
      <c r="AS318" s="4">
        <v>0</v>
      </c>
      <c r="AT318" s="4">
        <v>0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H318" s="4">
        <v>5.4968100000000013E-2</v>
      </c>
      <c r="BJ318" s="4">
        <v>0</v>
      </c>
      <c r="BN318" s="4">
        <v>0.28999999999999998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</row>
    <row r="319" spans="7:74" x14ac:dyDescent="0.25">
      <c r="G319" s="68">
        <v>46296</v>
      </c>
      <c r="J319" s="7">
        <v>6.9980677034080022E-2</v>
      </c>
      <c r="Z319" s="4">
        <v>0</v>
      </c>
      <c r="AA319" s="14">
        <v>0.1875</v>
      </c>
      <c r="AB319" s="4">
        <v>0.215</v>
      </c>
      <c r="AQ319" s="4">
        <v>0.46100000000000002</v>
      </c>
      <c r="AR319" s="4">
        <v>8.9968099999999995E-2</v>
      </c>
      <c r="AS319" s="4">
        <v>0</v>
      </c>
      <c r="AT319" s="4">
        <v>0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H319" s="4">
        <v>5.4968100000000013E-2</v>
      </c>
      <c r="BJ319" s="4">
        <v>0</v>
      </c>
      <c r="BN319" s="4">
        <v>0.36249999999999999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</row>
    <row r="320" spans="7:74" x14ac:dyDescent="0.25">
      <c r="G320" s="68">
        <v>46327</v>
      </c>
      <c r="J320" s="7">
        <v>6.9974452597235004E-2</v>
      </c>
      <c r="Z320" s="4">
        <v>0</v>
      </c>
      <c r="AA320" s="14">
        <v>0.27</v>
      </c>
      <c r="AB320" s="4">
        <v>0.28749999999999998</v>
      </c>
      <c r="AQ320" s="4">
        <v>0.76749999999999996</v>
      </c>
      <c r="AR320" s="4">
        <v>1.00112E-2</v>
      </c>
      <c r="AS320" s="4">
        <v>0</v>
      </c>
      <c r="AT320" s="4">
        <v>0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H320" s="4">
        <v>-2.4988700000000003E-2</v>
      </c>
      <c r="BJ320" s="4">
        <v>0</v>
      </c>
      <c r="BN320" s="4">
        <v>0.46500000000000002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</row>
    <row r="321" spans="7:74" x14ac:dyDescent="0.25">
      <c r="G321" s="68">
        <v>46357</v>
      </c>
      <c r="J321" s="7">
        <v>6.9968428948688002E-2</v>
      </c>
      <c r="Z321" s="4">
        <v>0</v>
      </c>
      <c r="AA321" s="14">
        <v>0.30499999999999999</v>
      </c>
      <c r="AB321" s="4">
        <v>0.33750000000000002</v>
      </c>
      <c r="AQ321" s="4">
        <v>1.19</v>
      </c>
      <c r="AR321" s="4">
        <v>-4.9519000000000013E-3</v>
      </c>
      <c r="AS321" s="4">
        <v>0</v>
      </c>
      <c r="AT321" s="4">
        <v>0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H321" s="4">
        <v>-3.9951899999999999E-2</v>
      </c>
      <c r="BJ321" s="4">
        <v>0</v>
      </c>
      <c r="BN321" s="4">
        <v>0.8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</row>
    <row r="322" spans="7:74" x14ac:dyDescent="0.25">
      <c r="G322" s="68">
        <v>46388</v>
      </c>
      <c r="J322" s="7">
        <v>6.9962204511870005E-2</v>
      </c>
      <c r="Z322" s="4">
        <v>0</v>
      </c>
      <c r="AA322" s="14">
        <v>0.30499999999999999</v>
      </c>
      <c r="AB322" s="4">
        <v>0.4375</v>
      </c>
      <c r="AQ322" s="4">
        <v>1.5249999999999999</v>
      </c>
      <c r="AR322" s="4">
        <v>4.4800000000000005E-5</v>
      </c>
      <c r="AS322" s="4">
        <v>0</v>
      </c>
      <c r="AT322" s="4">
        <v>0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H322" s="4">
        <v>-3.4955100000000003E-2</v>
      </c>
      <c r="BJ322" s="4">
        <v>0</v>
      </c>
      <c r="BN322" s="4">
        <v>0.97499999999999998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</row>
    <row r="323" spans="7:74" x14ac:dyDescent="0.25">
      <c r="G323" s="68">
        <v>46419</v>
      </c>
      <c r="J323" s="7">
        <v>6.9955980075064025E-2</v>
      </c>
      <c r="Z323" s="4">
        <v>0</v>
      </c>
      <c r="AA323" s="14">
        <v>0.30499999999999999</v>
      </c>
      <c r="AB323" s="4">
        <v>0.435</v>
      </c>
      <c r="AQ323" s="4">
        <v>1.4550000000000001</v>
      </c>
      <c r="AR323" s="4">
        <v>2.5042500000000002E-2</v>
      </c>
      <c r="AS323" s="4">
        <v>0</v>
      </c>
      <c r="AT323" s="4">
        <v>0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H323" s="4">
        <v>-9.9573999999999999E-3</v>
      </c>
      <c r="BJ323" s="4">
        <v>0</v>
      </c>
      <c r="BN323" s="4">
        <v>0.97499999999999998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</row>
    <row r="324" spans="7:74" x14ac:dyDescent="0.25">
      <c r="G324" s="68">
        <v>46447</v>
      </c>
      <c r="J324" s="7">
        <v>6.9950358003119995E-2</v>
      </c>
      <c r="Z324" s="4">
        <v>0</v>
      </c>
      <c r="AA324" s="14">
        <v>0.26500000000000001</v>
      </c>
      <c r="AB324" s="4">
        <v>0.30249999999999999</v>
      </c>
      <c r="AQ324" s="4">
        <v>0.83499999999999996</v>
      </c>
      <c r="AR324" s="4">
        <v>3.5042500000000004E-2</v>
      </c>
      <c r="AS324" s="4">
        <v>0</v>
      </c>
      <c r="AT324" s="4">
        <v>0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H324" s="4">
        <v>4.2577000000002001E-5</v>
      </c>
      <c r="BJ324" s="4">
        <v>0</v>
      </c>
      <c r="BN324" s="4">
        <v>0.60750000000000004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</row>
    <row r="325" spans="7:74" x14ac:dyDescent="0.25">
      <c r="G325" s="68">
        <v>46478</v>
      </c>
      <c r="J325" s="7">
        <v>6.9944133566339009E-2</v>
      </c>
      <c r="Z325" s="4">
        <v>0</v>
      </c>
      <c r="AA325" s="14">
        <v>0.19500000000000001</v>
      </c>
      <c r="AB325" s="4">
        <v>0.25</v>
      </c>
      <c r="AQ325" s="4">
        <v>0.45</v>
      </c>
      <c r="AR325" s="4">
        <v>9.4976600000000022E-2</v>
      </c>
      <c r="AS325" s="4">
        <v>0</v>
      </c>
      <c r="AT325" s="4">
        <v>0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H325" s="4">
        <v>5.9976599999999998E-2</v>
      </c>
      <c r="BJ325" s="4">
        <v>0</v>
      </c>
      <c r="BN325" s="4">
        <v>0.35499999999999998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</row>
    <row r="326" spans="7:74" x14ac:dyDescent="0.25">
      <c r="G326" s="68">
        <v>46508</v>
      </c>
      <c r="J326" s="7">
        <v>6.9938109917853E-2</v>
      </c>
      <c r="Z326" s="4">
        <v>0</v>
      </c>
      <c r="AA326" s="14">
        <v>0.1825</v>
      </c>
      <c r="AB326" s="4">
        <v>0.20250000000000001</v>
      </c>
      <c r="AQ326" s="4">
        <v>0.40500000000000003</v>
      </c>
      <c r="AR326" s="4">
        <v>9.49681E-2</v>
      </c>
      <c r="AS326" s="4">
        <v>0</v>
      </c>
      <c r="AT326" s="4">
        <v>0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H326" s="4">
        <v>5.996810000000001E-2</v>
      </c>
      <c r="BJ326" s="4">
        <v>0</v>
      </c>
      <c r="BN326" s="4">
        <v>0.28749999999999998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</row>
    <row r="327" spans="7:74" x14ac:dyDescent="0.25">
      <c r="G327" s="68">
        <v>46539</v>
      </c>
      <c r="J327" s="7">
        <v>6.9931885481095024E-2</v>
      </c>
      <c r="Z327" s="4">
        <v>0</v>
      </c>
      <c r="AA327" s="14">
        <v>0.1825</v>
      </c>
      <c r="AB327" s="4">
        <v>0.20250000000000001</v>
      </c>
      <c r="AQ327" s="4">
        <v>0.39500000000000002</v>
      </c>
      <c r="AR327" s="4">
        <v>9.49681E-2</v>
      </c>
      <c r="AS327" s="4">
        <v>0</v>
      </c>
      <c r="AT327" s="4">
        <v>0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H327" s="4">
        <v>5.996810000000001E-2</v>
      </c>
      <c r="BJ327" s="4">
        <v>0</v>
      </c>
      <c r="BN327" s="4">
        <v>0.28749999999999998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</row>
    <row r="328" spans="7:74" x14ac:dyDescent="0.25">
      <c r="G328" s="68">
        <v>46569</v>
      </c>
      <c r="J328" s="7">
        <v>6.9925861832634009E-2</v>
      </c>
      <c r="Z328" s="4">
        <v>0</v>
      </c>
      <c r="AA328" s="14">
        <v>0.1825</v>
      </c>
      <c r="AB328" s="4">
        <v>0.215</v>
      </c>
      <c r="AQ328" s="4">
        <v>0.43</v>
      </c>
      <c r="AR328" s="4">
        <v>9.49681E-2</v>
      </c>
      <c r="AS328" s="4">
        <v>0</v>
      </c>
      <c r="AT328" s="4">
        <v>0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H328" s="4">
        <v>5.996810000000001E-2</v>
      </c>
      <c r="BJ328" s="4">
        <v>0</v>
      </c>
      <c r="BN328" s="4">
        <v>0.3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</row>
    <row r="329" spans="7:74" x14ac:dyDescent="0.25">
      <c r="G329" s="68">
        <v>46600</v>
      </c>
      <c r="J329" s="7">
        <v>6.9919637395902998E-2</v>
      </c>
      <c r="Z329" s="4">
        <v>0</v>
      </c>
      <c r="AA329" s="14">
        <v>0.1825</v>
      </c>
      <c r="AB329" s="4">
        <v>0.215</v>
      </c>
      <c r="AQ329" s="4">
        <v>0.495</v>
      </c>
      <c r="AR329" s="4">
        <v>9.49681E-2</v>
      </c>
      <c r="AS329" s="4">
        <v>0</v>
      </c>
      <c r="AT329" s="4">
        <v>0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H329" s="4">
        <v>5.996810000000001E-2</v>
      </c>
      <c r="BJ329" s="4">
        <v>0</v>
      </c>
      <c r="BN329" s="4">
        <v>0.3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</row>
    <row r="330" spans="7:74" x14ac:dyDescent="0.25">
      <c r="G330" s="68">
        <v>46631</v>
      </c>
      <c r="J330" s="7">
        <v>6.9913412959184018E-2</v>
      </c>
      <c r="Z330" s="4">
        <v>0</v>
      </c>
      <c r="AA330" s="14">
        <v>0.1825</v>
      </c>
      <c r="AB330" s="4">
        <v>0.19500000000000001</v>
      </c>
      <c r="AQ330" s="4">
        <v>0.39500000000000002</v>
      </c>
      <c r="AR330" s="4">
        <v>9.49681E-2</v>
      </c>
      <c r="AS330" s="4">
        <v>0</v>
      </c>
      <c r="AT330" s="4">
        <v>0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H330" s="4">
        <v>5.996810000000001E-2</v>
      </c>
      <c r="BJ330" s="4">
        <v>0</v>
      </c>
      <c r="BN330" s="4">
        <v>0.28999999999999998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</row>
    <row r="331" spans="7:74" x14ac:dyDescent="0.25">
      <c r="G331" s="68">
        <v>46661</v>
      </c>
      <c r="J331" s="7">
        <v>6.9907389310757989E-2</v>
      </c>
      <c r="Z331" s="4">
        <v>0</v>
      </c>
      <c r="AA331" s="14">
        <v>0.1875</v>
      </c>
      <c r="AB331" s="4">
        <v>0.215</v>
      </c>
      <c r="AQ331" s="4">
        <v>0.46100000000000002</v>
      </c>
      <c r="AR331" s="4">
        <v>9.49681E-2</v>
      </c>
      <c r="AS331" s="4">
        <v>0</v>
      </c>
      <c r="AT331" s="4">
        <v>0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H331" s="4">
        <v>5.996810000000001E-2</v>
      </c>
      <c r="BJ331" s="4">
        <v>0</v>
      </c>
      <c r="BN331" s="4">
        <v>0.36249999999999999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</row>
    <row r="332" spans="7:74" x14ac:dyDescent="0.25">
      <c r="G332" s="68">
        <v>46692</v>
      </c>
      <c r="J332" s="7">
        <v>6.9901164874065017E-2</v>
      </c>
      <c r="Z332" s="4">
        <v>0</v>
      </c>
      <c r="AA332" s="14">
        <v>0.27</v>
      </c>
      <c r="AB332" s="4">
        <v>0.28749999999999998</v>
      </c>
      <c r="AQ332" s="4">
        <v>0.76749999999999996</v>
      </c>
      <c r="AR332" s="4">
        <v>1.5011200000000002E-2</v>
      </c>
      <c r="AS332" s="4">
        <v>0</v>
      </c>
      <c r="AT332" s="4">
        <v>0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H332" s="4">
        <v>-1.9988700000000002E-2</v>
      </c>
      <c r="BJ332" s="4">
        <v>0</v>
      </c>
      <c r="BN332" s="4">
        <v>0.46500000000000002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</row>
    <row r="333" spans="7:74" x14ac:dyDescent="0.25">
      <c r="G333" s="68">
        <v>46722</v>
      </c>
      <c r="J333" s="7">
        <v>6.9895141225664023E-2</v>
      </c>
      <c r="Z333" s="4">
        <v>0</v>
      </c>
      <c r="AA333" s="14">
        <v>0.30499999999999999</v>
      </c>
      <c r="AB333" s="4">
        <v>0.33750000000000002</v>
      </c>
      <c r="AQ333" s="4">
        <v>1.19</v>
      </c>
      <c r="AR333" s="4">
        <v>4.7999999999999994E-5</v>
      </c>
      <c r="AS333" s="4">
        <v>0</v>
      </c>
      <c r="AT333" s="4">
        <v>0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H333" s="4">
        <v>-3.4951900000000001E-2</v>
      </c>
      <c r="BJ333" s="4">
        <v>0</v>
      </c>
      <c r="BN333" s="4">
        <v>0.8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</row>
    <row r="334" spans="7:74" x14ac:dyDescent="0.25">
      <c r="G334" s="68">
        <v>46753</v>
      </c>
      <c r="J334" s="7">
        <v>6.9888916789E-2</v>
      </c>
      <c r="Z334" s="4">
        <v>0</v>
      </c>
      <c r="AA334" s="14">
        <v>0.30499999999999999</v>
      </c>
      <c r="AB334" s="4">
        <v>0.4375</v>
      </c>
      <c r="AQ334" s="4">
        <v>1.5249999999999999</v>
      </c>
      <c r="AR334" s="4">
        <v>5.0448000000000003E-3</v>
      </c>
      <c r="AS334" s="4">
        <v>0</v>
      </c>
      <c r="AT334" s="4">
        <v>0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H334" s="4">
        <v>-2.9955100000000005E-2</v>
      </c>
      <c r="BJ334" s="4">
        <v>0</v>
      </c>
      <c r="BN334" s="4">
        <v>0.97499999999999998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</row>
    <row r="335" spans="7:74" x14ac:dyDescent="0.25">
      <c r="G335" s="68">
        <v>46784</v>
      </c>
      <c r="J335" s="7">
        <v>6.9882692352340015E-2</v>
      </c>
      <c r="Z335" s="4">
        <v>0</v>
      </c>
      <c r="AA335" s="14">
        <v>0.30499999999999999</v>
      </c>
      <c r="AB335" s="4">
        <v>0.435</v>
      </c>
      <c r="AQ335" s="4">
        <v>1.4550000000000001</v>
      </c>
      <c r="AR335" s="4">
        <v>3.0042500000000003E-2</v>
      </c>
      <c r="AS335" s="4">
        <v>0</v>
      </c>
      <c r="AT335" s="4">
        <v>0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H335" s="4">
        <v>-4.9574000000000007E-3</v>
      </c>
      <c r="BJ335" s="4">
        <v>0</v>
      </c>
      <c r="BN335" s="4">
        <v>0.97499999999999998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</row>
    <row r="336" spans="7:74" x14ac:dyDescent="0.25">
      <c r="G336" s="68">
        <v>46813</v>
      </c>
      <c r="J336" s="7">
        <v>6.9876869492256008E-2</v>
      </c>
      <c r="Z336" s="4">
        <v>0</v>
      </c>
      <c r="AA336" s="14">
        <v>0.26500000000000001</v>
      </c>
      <c r="AB336" s="4">
        <v>0.30249999999999999</v>
      </c>
      <c r="AQ336" s="4">
        <v>0.83499999999999996</v>
      </c>
      <c r="AR336" s="4">
        <v>4.0042500000000002E-2</v>
      </c>
      <c r="AS336" s="4">
        <v>0</v>
      </c>
      <c r="AT336" s="4">
        <v>0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H336" s="4">
        <v>5.0425770000000003E-3</v>
      </c>
      <c r="BJ336" s="4">
        <v>0</v>
      </c>
      <c r="BN336" s="4">
        <v>0.60750000000000004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</row>
    <row r="337" spans="7:74" x14ac:dyDescent="0.25">
      <c r="G337" s="68">
        <v>46844</v>
      </c>
      <c r="J337" s="7">
        <v>6.9870645055625E-2</v>
      </c>
      <c r="Z337" s="4">
        <v>0</v>
      </c>
      <c r="AA337" s="14">
        <v>0.19500000000000001</v>
      </c>
      <c r="AB337" s="4">
        <v>0.25</v>
      </c>
      <c r="AQ337" s="4">
        <v>0.45</v>
      </c>
      <c r="AR337" s="4">
        <v>9.9976600000000013E-2</v>
      </c>
      <c r="AS337" s="4">
        <v>0</v>
      </c>
      <c r="AT337" s="4">
        <v>0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H337" s="4">
        <v>6.4976599999999995E-2</v>
      </c>
      <c r="BJ337" s="4">
        <v>0</v>
      </c>
      <c r="BN337" s="4">
        <v>0.35499999999999998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</row>
    <row r="338" spans="7:74" x14ac:dyDescent="0.25">
      <c r="G338" s="68">
        <v>46874</v>
      </c>
      <c r="J338" s="7">
        <v>6.9864621407285027E-2</v>
      </c>
      <c r="Z338" s="4">
        <v>0</v>
      </c>
      <c r="AA338" s="14">
        <v>0.1825</v>
      </c>
      <c r="AB338" s="4">
        <v>0.20250000000000001</v>
      </c>
      <c r="AQ338" s="4">
        <v>0.40500000000000003</v>
      </c>
      <c r="AR338" s="4">
        <v>9.9968100000000004E-2</v>
      </c>
      <c r="AS338" s="4">
        <v>0</v>
      </c>
      <c r="AT338" s="4">
        <v>0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H338" s="4">
        <v>6.4968100000000015E-2</v>
      </c>
      <c r="BJ338" s="4">
        <v>0</v>
      </c>
      <c r="BN338" s="4">
        <v>0.28749999999999998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</row>
    <row r="339" spans="7:74" x14ac:dyDescent="0.25">
      <c r="G339" s="68">
        <v>46905</v>
      </c>
      <c r="J339" s="7">
        <v>6.9858396970680026E-2</v>
      </c>
      <c r="Z339" s="4">
        <v>0</v>
      </c>
      <c r="AA339" s="14">
        <v>0.1825</v>
      </c>
      <c r="AB339" s="4">
        <v>0.20250000000000001</v>
      </c>
      <c r="AQ339" s="4">
        <v>0.39500000000000002</v>
      </c>
      <c r="AR339" s="4">
        <v>9.9968100000000004E-2</v>
      </c>
      <c r="AS339" s="4">
        <v>0</v>
      </c>
      <c r="AT339" s="4">
        <v>0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H339" s="4">
        <v>6.4968100000000015E-2</v>
      </c>
      <c r="BJ339" s="4">
        <v>0</v>
      </c>
      <c r="BN339" s="4">
        <v>0.28749999999999998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</row>
    <row r="340" spans="7:74" x14ac:dyDescent="0.25">
      <c r="G340" s="68">
        <v>46935</v>
      </c>
      <c r="J340" s="7">
        <v>6.9852373322364006E-2</v>
      </c>
      <c r="Z340" s="4">
        <v>0</v>
      </c>
      <c r="AA340" s="14">
        <v>0.1825</v>
      </c>
      <c r="AB340" s="4">
        <v>0.215</v>
      </c>
      <c r="AQ340" s="4">
        <v>0.43</v>
      </c>
      <c r="AR340" s="4">
        <v>9.9968100000000004E-2</v>
      </c>
      <c r="AS340" s="4">
        <v>0</v>
      </c>
      <c r="AT340" s="4">
        <v>0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H340" s="4">
        <v>6.4968100000000015E-2</v>
      </c>
      <c r="BJ340" s="4">
        <v>0</v>
      </c>
      <c r="BN340" s="4">
        <v>0.3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</row>
    <row r="341" spans="7:74" x14ac:dyDescent="0.25">
      <c r="G341" s="68">
        <v>46966</v>
      </c>
      <c r="J341" s="7">
        <v>6.9846148885784026E-2</v>
      </c>
      <c r="Z341" s="4">
        <v>0</v>
      </c>
      <c r="AA341" s="14">
        <v>0.1825</v>
      </c>
      <c r="AB341" s="4">
        <v>0.215</v>
      </c>
      <c r="AQ341" s="4">
        <v>0.495</v>
      </c>
      <c r="AR341" s="4">
        <v>9.9968100000000004E-2</v>
      </c>
      <c r="AS341" s="4">
        <v>0</v>
      </c>
      <c r="AT341" s="4">
        <v>0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H341" s="4">
        <v>6.4968100000000015E-2</v>
      </c>
      <c r="BJ341" s="4">
        <v>0</v>
      </c>
      <c r="BN341" s="4">
        <v>0.3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</row>
    <row r="342" spans="7:74" x14ac:dyDescent="0.25">
      <c r="G342" s="68">
        <v>46997</v>
      </c>
      <c r="J342" s="7">
        <v>6.9839924449217022E-2</v>
      </c>
      <c r="Z342" s="4">
        <v>0</v>
      </c>
      <c r="AA342" s="14">
        <v>0.1825</v>
      </c>
      <c r="AB342" s="4">
        <v>0.19500000000000001</v>
      </c>
      <c r="AQ342" s="4">
        <v>0.39500000000000002</v>
      </c>
      <c r="AR342" s="4">
        <v>9.9968100000000004E-2</v>
      </c>
      <c r="AS342" s="4">
        <v>0</v>
      </c>
      <c r="AT342" s="4">
        <v>0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H342" s="4">
        <v>6.4968100000000015E-2</v>
      </c>
      <c r="BJ342" s="4">
        <v>0</v>
      </c>
      <c r="BN342" s="4">
        <v>0.28999999999999998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</row>
    <row r="343" spans="7:74" x14ac:dyDescent="0.25">
      <c r="G343" s="68">
        <v>47027</v>
      </c>
      <c r="J343" s="7">
        <v>6.9833900800938015E-2</v>
      </c>
      <c r="Z343" s="4">
        <v>0</v>
      </c>
      <c r="AA343" s="14">
        <v>0.1875</v>
      </c>
      <c r="AB343" s="4">
        <v>0.215</v>
      </c>
      <c r="AQ343" s="4">
        <v>0.46100000000000002</v>
      </c>
      <c r="AR343" s="4">
        <v>9.9968100000000004E-2</v>
      </c>
      <c r="AS343" s="4">
        <v>0</v>
      </c>
      <c r="AT343" s="4">
        <v>0</v>
      </c>
      <c r="AU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H343" s="4">
        <v>6.4968100000000015E-2</v>
      </c>
      <c r="BJ343" s="4">
        <v>0</v>
      </c>
      <c r="BN343" s="4">
        <v>0.36249999999999999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</row>
    <row r="344" spans="7:74" x14ac:dyDescent="0.25">
      <c r="G344" s="68">
        <v>47058</v>
      </c>
      <c r="J344" s="7">
        <v>6.9827676364396019E-2</v>
      </c>
      <c r="Z344" s="4">
        <v>0</v>
      </c>
      <c r="AA344" s="14">
        <v>0.27</v>
      </c>
      <c r="AB344" s="4">
        <v>0.28749999999999998</v>
      </c>
      <c r="AQ344" s="4">
        <v>0.76749999999999996</v>
      </c>
      <c r="AR344" s="4">
        <v>2.0011200000000003E-2</v>
      </c>
      <c r="AS344" s="4">
        <v>0</v>
      </c>
      <c r="AT344" s="4">
        <v>0</v>
      </c>
      <c r="AU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H344" s="4">
        <v>-1.4988700000000002E-2</v>
      </c>
      <c r="BJ344" s="4">
        <v>0</v>
      </c>
      <c r="BN344" s="4">
        <v>0.46500000000000002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</row>
    <row r="345" spans="7:74" x14ac:dyDescent="0.25">
      <c r="G345" s="68">
        <v>47088</v>
      </c>
      <c r="J345" s="7">
        <v>6.9821652716141019E-2</v>
      </c>
      <c r="Z345" s="4">
        <v>0</v>
      </c>
      <c r="AA345" s="14">
        <v>0.30499999999999999</v>
      </c>
      <c r="AB345" s="4">
        <v>0.33750000000000002</v>
      </c>
      <c r="AQ345" s="4">
        <v>1.19</v>
      </c>
      <c r="AR345" s="4">
        <v>5.0480000000000004E-3</v>
      </c>
      <c r="AS345" s="4">
        <v>0</v>
      </c>
      <c r="AT345" s="4">
        <v>0</v>
      </c>
      <c r="AU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H345" s="4">
        <v>-2.99519E-2</v>
      </c>
      <c r="BJ345" s="4">
        <v>0</v>
      </c>
      <c r="BN345" s="4">
        <v>0.8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</row>
    <row r="346" spans="7:74" x14ac:dyDescent="0.25">
      <c r="G346" s="68">
        <v>47119</v>
      </c>
      <c r="J346" s="7">
        <v>6.9815428279625003E-2</v>
      </c>
      <c r="Z346" s="4">
        <v>0</v>
      </c>
      <c r="AA346" s="14">
        <v>0.30499999999999999</v>
      </c>
      <c r="AB346" s="4">
        <v>0.4375</v>
      </c>
      <c r="AQ346" s="4">
        <v>1.5249999999999999</v>
      </c>
      <c r="AR346" s="4">
        <v>1.0044800000000001E-2</v>
      </c>
      <c r="AS346" s="4">
        <v>0</v>
      </c>
      <c r="AT346" s="4">
        <v>0</v>
      </c>
      <c r="AU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H346" s="4">
        <v>-2.4955100000000004E-2</v>
      </c>
      <c r="BJ346" s="4">
        <v>0</v>
      </c>
      <c r="BN346" s="4">
        <v>0.97499999999999998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</row>
    <row r="347" spans="7:74" x14ac:dyDescent="0.25">
      <c r="G347" s="68">
        <v>47150</v>
      </c>
      <c r="J347" s="7">
        <v>6.9809203843120005E-2</v>
      </c>
      <c r="Z347" s="4">
        <v>0</v>
      </c>
      <c r="AA347" s="14">
        <v>0.30499999999999999</v>
      </c>
      <c r="AB347" s="4">
        <v>0.435</v>
      </c>
      <c r="AQ347" s="4">
        <v>1.4550000000000001</v>
      </c>
      <c r="AR347" s="4">
        <v>3.5042500000000004E-2</v>
      </c>
      <c r="AS347" s="4">
        <v>0</v>
      </c>
      <c r="AT347" s="4">
        <v>0</v>
      </c>
      <c r="AU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H347" s="4">
        <v>4.2577000000002001E-5</v>
      </c>
      <c r="BJ347" s="4">
        <v>0</v>
      </c>
      <c r="BN347" s="4">
        <v>0.97499999999999998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</row>
    <row r="348" spans="7:74" x14ac:dyDescent="0.25">
      <c r="G348" s="68">
        <v>47178</v>
      </c>
      <c r="J348" s="7">
        <v>6.9803581771450005E-2</v>
      </c>
      <c r="Z348" s="4">
        <v>0</v>
      </c>
      <c r="AA348" s="14">
        <v>0.26500000000000001</v>
      </c>
      <c r="AB348" s="4">
        <v>0.30249999999999999</v>
      </c>
      <c r="AQ348" s="4">
        <v>0.83499999999999996</v>
      </c>
      <c r="AR348" s="4">
        <v>4.5042499999999999E-2</v>
      </c>
      <c r="AS348" s="4">
        <v>0</v>
      </c>
      <c r="AT348" s="4">
        <v>0</v>
      </c>
      <c r="AU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H348" s="4">
        <v>1.0042500000000001E-2</v>
      </c>
      <c r="BJ348" s="4">
        <v>0</v>
      </c>
      <c r="BN348" s="4">
        <v>0.60750000000000004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</row>
    <row r="349" spans="7:74" x14ac:dyDescent="0.25">
      <c r="G349" s="68">
        <v>47209</v>
      </c>
      <c r="J349" s="7">
        <v>6.9797357334970014E-2</v>
      </c>
      <c r="Z349" s="4">
        <v>0</v>
      </c>
      <c r="AA349" s="14">
        <v>0.19500000000000001</v>
      </c>
      <c r="AB349" s="4">
        <v>0.25</v>
      </c>
      <c r="AQ349" s="4">
        <v>0.45</v>
      </c>
      <c r="AR349" s="4">
        <v>0.10497660000000002</v>
      </c>
      <c r="AS349" s="4">
        <v>0</v>
      </c>
      <c r="AT349" s="4">
        <v>0</v>
      </c>
      <c r="AU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H349" s="4">
        <v>6.9976600000000014E-2</v>
      </c>
      <c r="BJ349" s="4">
        <v>0</v>
      </c>
      <c r="BN349" s="4">
        <v>0.35499999999999998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</row>
    <row r="350" spans="7:74" x14ac:dyDescent="0.25">
      <c r="G350" s="68">
        <v>47239</v>
      </c>
      <c r="J350" s="7">
        <v>6.9791333686776022E-2</v>
      </c>
      <c r="Z350" s="4">
        <v>0</v>
      </c>
      <c r="AA350" s="14">
        <v>0.1825</v>
      </c>
      <c r="AB350" s="4">
        <v>0.20250000000000001</v>
      </c>
      <c r="AQ350" s="4">
        <v>0.40500000000000003</v>
      </c>
      <c r="AR350" s="4">
        <v>0.10496810000000001</v>
      </c>
      <c r="AS350" s="4">
        <v>0</v>
      </c>
      <c r="AT350" s="4">
        <v>0</v>
      </c>
      <c r="AU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H350" s="4">
        <v>6.9968100000000005E-2</v>
      </c>
      <c r="BJ350" s="4">
        <v>0</v>
      </c>
      <c r="BN350" s="4">
        <v>0.28749999999999998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</row>
    <row r="351" spans="7:74" x14ac:dyDescent="0.25">
      <c r="G351" s="68">
        <v>47270</v>
      </c>
      <c r="J351" s="7">
        <v>6.9785109250322011E-2</v>
      </c>
      <c r="Z351" s="4">
        <v>0</v>
      </c>
      <c r="AA351" s="14">
        <v>0.1825</v>
      </c>
      <c r="AB351" s="4">
        <v>0.20250000000000001</v>
      </c>
      <c r="AQ351" s="4">
        <v>0.39500000000000002</v>
      </c>
      <c r="AR351" s="4">
        <v>0.10496810000000001</v>
      </c>
      <c r="AS351" s="4">
        <v>0</v>
      </c>
      <c r="AT351" s="4">
        <v>0</v>
      </c>
      <c r="AU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H351" s="4">
        <v>6.9968100000000005E-2</v>
      </c>
      <c r="BJ351" s="4">
        <v>0</v>
      </c>
      <c r="BN351" s="4">
        <v>0.28749999999999998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</row>
    <row r="352" spans="7:74" x14ac:dyDescent="0.25">
      <c r="J352" s="7">
        <v>6.9779085602153013E-2</v>
      </c>
      <c r="Z352" s="4">
        <v>0</v>
      </c>
      <c r="AA352" s="14">
        <v>0.1825</v>
      </c>
      <c r="AB352" s="4">
        <v>0.215</v>
      </c>
      <c r="AQ352" s="4">
        <v>0.43</v>
      </c>
      <c r="AR352" s="4">
        <v>0.10496810000000001</v>
      </c>
      <c r="AS352" s="4">
        <v>0</v>
      </c>
      <c r="AT352" s="4">
        <v>0</v>
      </c>
      <c r="AU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H352" s="4">
        <v>6.9968100000000005E-2</v>
      </c>
      <c r="BJ352" s="4">
        <v>0</v>
      </c>
      <c r="BN352" s="4">
        <v>0.3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</row>
    <row r="353" spans="10:74" x14ac:dyDescent="0.25">
      <c r="J353" s="7">
        <v>6.9772861165722996E-2</v>
      </c>
      <c r="Z353" s="4">
        <v>0</v>
      </c>
      <c r="AA353" s="14">
        <v>0.1825</v>
      </c>
      <c r="AB353" s="4">
        <v>0.215</v>
      </c>
      <c r="AQ353" s="4">
        <v>0.495</v>
      </c>
      <c r="AR353" s="4">
        <v>0.10496810000000001</v>
      </c>
      <c r="AS353" s="4">
        <v>0</v>
      </c>
      <c r="AT353" s="4">
        <v>0</v>
      </c>
      <c r="AU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H353" s="4">
        <v>6.9968100000000005E-2</v>
      </c>
      <c r="BJ353" s="4">
        <v>0</v>
      </c>
      <c r="BN353" s="4">
        <v>0.3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</row>
    <row r="354" spans="10:74" x14ac:dyDescent="0.25">
      <c r="J354" s="7">
        <v>6.9766636729307011E-2</v>
      </c>
      <c r="Z354" s="4">
        <v>0</v>
      </c>
      <c r="AA354" s="14">
        <v>0.1825</v>
      </c>
      <c r="AB354" s="4">
        <v>0.19500000000000001</v>
      </c>
      <c r="AQ354" s="4">
        <v>0.39500000000000002</v>
      </c>
      <c r="AR354" s="4">
        <v>0.10496810000000001</v>
      </c>
      <c r="AS354" s="4">
        <v>0</v>
      </c>
      <c r="AT354" s="4">
        <v>0</v>
      </c>
      <c r="AU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H354" s="4">
        <v>6.9968100000000005E-2</v>
      </c>
      <c r="BJ354" s="4">
        <v>0</v>
      </c>
      <c r="BN354" s="4">
        <v>0.28999999999999998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</row>
    <row r="355" spans="10:74" x14ac:dyDescent="0.25">
      <c r="J355" s="7">
        <v>6.9760613081174011E-2</v>
      </c>
      <c r="Z355" s="4">
        <v>0</v>
      </c>
      <c r="AA355" s="14">
        <v>0.1875</v>
      </c>
      <c r="AB355" s="4">
        <v>0.215</v>
      </c>
      <c r="AQ355" s="4">
        <v>0.46100000000000002</v>
      </c>
      <c r="AR355" s="4">
        <v>0.10496810000000001</v>
      </c>
      <c r="AS355" s="4">
        <v>0</v>
      </c>
      <c r="AT355" s="4">
        <v>0</v>
      </c>
      <c r="AU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H355" s="4">
        <v>6.9968100000000005E-2</v>
      </c>
      <c r="BJ355" s="4">
        <v>0</v>
      </c>
      <c r="BN355" s="4">
        <v>0.36249999999999999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</row>
    <row r="356" spans="10:74" x14ac:dyDescent="0.25">
      <c r="J356" s="7">
        <v>6.9754388644783005E-2</v>
      </c>
      <c r="Z356" s="4">
        <v>0</v>
      </c>
      <c r="AA356" s="14">
        <v>0.27</v>
      </c>
      <c r="AB356" s="4">
        <v>0.28749999999999998</v>
      </c>
      <c r="AQ356" s="4">
        <v>0.76749999999999996</v>
      </c>
      <c r="AR356" s="4">
        <v>2.5011200000000004E-2</v>
      </c>
      <c r="AS356" s="4">
        <v>0</v>
      </c>
      <c r="AT356" s="4">
        <v>0</v>
      </c>
      <c r="AU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H356" s="4">
        <v>-9.9887000000000014E-3</v>
      </c>
      <c r="BJ356" s="4">
        <v>0</v>
      </c>
      <c r="BN356" s="4">
        <v>0.46500000000000002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</row>
    <row r="357" spans="10:74" x14ac:dyDescent="0.25">
      <c r="J357" s="7">
        <v>6.9748364996674028E-2</v>
      </c>
      <c r="Z357" s="4">
        <v>0</v>
      </c>
      <c r="AA357" s="14">
        <v>0.30499999999999999</v>
      </c>
      <c r="AB357" s="4">
        <v>0.33750000000000002</v>
      </c>
      <c r="AQ357" s="4">
        <v>1.19</v>
      </c>
      <c r="AR357" s="4">
        <v>1.0048000000000001E-2</v>
      </c>
      <c r="AS357" s="4">
        <v>0</v>
      </c>
      <c r="AT357" s="4">
        <v>0</v>
      </c>
      <c r="AU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H357" s="4">
        <v>-2.4951900000000006E-2</v>
      </c>
      <c r="BJ357" s="4">
        <v>0</v>
      </c>
      <c r="BN357" s="4">
        <v>0.8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</row>
    <row r="358" spans="10:74" x14ac:dyDescent="0.25">
      <c r="J358" s="7">
        <v>6.9742140560308016E-2</v>
      </c>
      <c r="AA358" s="14"/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</row>
    <row r="359" spans="10:74" x14ac:dyDescent="0.25">
      <c r="J359" s="7">
        <v>6.9735916123955008E-2</v>
      </c>
      <c r="AA359" s="14"/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</row>
    <row r="360" spans="10:74" x14ac:dyDescent="0.25">
      <c r="J360" s="7">
        <v>6.9730294052421024E-2</v>
      </c>
      <c r="AA360" s="14"/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</row>
    <row r="361" spans="10:74" x14ac:dyDescent="0.25">
      <c r="J361" s="7">
        <v>6.9724069616092024E-2</v>
      </c>
      <c r="AA361" s="14"/>
    </row>
    <row r="362" spans="10:74" x14ac:dyDescent="0.25">
      <c r="J362" s="7">
        <v>6.9718045968044012E-2</v>
      </c>
    </row>
    <row r="363" spans="10:74" x14ac:dyDescent="0.25">
      <c r="J363" s="7">
        <v>6.9711821531741033E-2</v>
      </c>
    </row>
    <row r="364" spans="10:74" x14ac:dyDescent="0.25">
      <c r="J364" s="7">
        <v>6.970579788371703E-2</v>
      </c>
    </row>
    <row r="365" spans="10:74" x14ac:dyDescent="0.25">
      <c r="J365" s="7">
        <v>6.9699573447438004E-2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17</vt:i4>
      </vt:variant>
    </vt:vector>
  </HeadingPairs>
  <TitlesOfParts>
    <vt:vector size="38" baseType="lpstr">
      <vt:lpstr>basis opt</vt:lpstr>
      <vt:lpstr>OPTION PAGE</vt:lpstr>
      <vt:lpstr>SWAPS PAGE</vt:lpstr>
      <vt:lpstr>BASIS GRID</vt:lpstr>
      <vt:lpstr>BASIS POSITION</vt:lpstr>
      <vt:lpstr>RISK PAGE</vt:lpstr>
      <vt:lpstr>basis opt greeks</vt:lpstr>
      <vt:lpstr>BASIS SETTLES</vt:lpstr>
      <vt:lpstr>WEST GAMMA BREAKDOWN</vt:lpstr>
      <vt:lpstr>Sheet3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P&amp;L</vt:lpstr>
      <vt:lpstr>EXPIRATION</vt:lpstr>
      <vt:lpstr>curves</vt:lpstr>
      <vt:lpstr>callchg</vt:lpstr>
      <vt:lpstr>CHANGEGRID</vt:lpstr>
      <vt:lpstr>curvesettle</vt:lpstr>
      <vt:lpstr>eastgamma</vt:lpstr>
      <vt:lpstr>EASTHEDGE</vt:lpstr>
      <vt:lpstr>GAMMAGRIDS</vt:lpstr>
      <vt:lpstr>HEDGE</vt:lpstr>
      <vt:lpstr>OPTIONRISK</vt:lpstr>
      <vt:lpstr>OPTTRADES</vt:lpstr>
      <vt:lpstr>PARAMS</vt:lpstr>
      <vt:lpstr>'BASIS SETTLES'!Print_Area</vt:lpstr>
      <vt:lpstr>prompt</vt:lpstr>
      <vt:lpstr>SETTLE</vt:lpstr>
      <vt:lpstr>SWAPTRADES</vt:lpstr>
      <vt:lpstr>WESTCHANGEGRID</vt:lpstr>
      <vt:lpstr>westgamma</vt:lpstr>
      <vt:lpstr>WESTHEDGE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Havlíček Jan</cp:lastModifiedBy>
  <cp:lastPrinted>2000-08-31T12:53:19Z</cp:lastPrinted>
  <dcterms:created xsi:type="dcterms:W3CDTF">1998-01-07T18:19:46Z</dcterms:created>
  <dcterms:modified xsi:type="dcterms:W3CDTF">2023-09-10T11:06:54Z</dcterms:modified>
</cp:coreProperties>
</file>